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dpgovco-my.sharepoint.com/personal/lfdiaz_sdp_gov_co/Documents/3_Inventario_Planes_Acción/4.Ultimos_ajustes_Plan_accion/10_Mayo_26_25/"/>
    </mc:Choice>
  </mc:AlternateContent>
  <xr:revisionPtr revIDLastSave="6" documentId="13_ncr:1_{8ECCB0E9-A6DE-4739-AB1D-3249D8309A19}" xr6:coauthVersionLast="47" xr6:coauthVersionMax="47" xr10:uidLastSave="{7A8E8F3A-DFDF-4B1B-8689-08A819117CFD}"/>
  <bookViews>
    <workbookView xWindow="-120" yWindow="-120" windowWidth="20730" windowHeight="11160" xr2:uid="{00000000-000D-0000-FFFF-FFFF00000000}"/>
  </bookViews>
  <sheets>
    <sheet name="Matriz PPMYEG" sheetId="1" r:id="rId1"/>
    <sheet name="Ficha técnica IR 1.1" sheetId="2" r:id="rId2"/>
    <sheet name="Ficha técnica IR 1.2" sheetId="3" r:id="rId3"/>
    <sheet name="Ficha técnica IR 2.1" sheetId="4" r:id="rId4"/>
    <sheet name="Ficha técnica IR 3.1" sheetId="5" r:id="rId5"/>
    <sheet name="Ficha técnica IR 3.2" sheetId="6" r:id="rId6"/>
    <sheet name="Ficha técnica IR 3.3" sheetId="7" r:id="rId7"/>
    <sheet name="Ficha técnica IR 4.1" sheetId="8" r:id="rId8"/>
    <sheet name="Ficha técnica IR 5.1" sheetId="9" r:id="rId9"/>
    <sheet name="Ficha técnica IR 6.1" sheetId="10" r:id="rId10"/>
    <sheet name="Ficha técnica IR 6.2" sheetId="11" r:id="rId11"/>
    <sheet name="Ficha técnica IR 7.1" sheetId="12" r:id="rId12"/>
    <sheet name="Ficha técnica IR 8.1" sheetId="13" r:id="rId13"/>
    <sheet name="Ficha técnica IR 9.1" sheetId="14" r:id="rId14"/>
    <sheet name="Ficha técnica IR 10.1" sheetId="15" r:id="rId15"/>
    <sheet name="Ficha técnica IR 11.1" sheetId="16" r:id="rId16"/>
    <sheet name="Ficha técnica IP 1.1.1" sheetId="17" r:id="rId17"/>
    <sheet name="Ficha técnica IP 1.1.2" sheetId="18" r:id="rId18"/>
    <sheet name="Ficha técnica IP 1.1.3" sheetId="19" r:id="rId19"/>
    <sheet name="Ficha técnica IP 1.1.4" sheetId="20" r:id="rId20"/>
    <sheet name="Ficha técnica IP 1.1.5" sheetId="21" r:id="rId21"/>
    <sheet name="Ficha técnica IP 1.1.6" sheetId="22" r:id="rId22"/>
    <sheet name="Ficha técnica IP 1.1.7" sheetId="23" r:id="rId23"/>
    <sheet name="Ficha técnica IP 1.1.8" sheetId="24" r:id="rId24"/>
    <sheet name="Ficha técnica IP 1.1.9" sheetId="25" r:id="rId25"/>
    <sheet name="Ficha técnica IP 1.1.10" sheetId="26" r:id="rId26"/>
    <sheet name="Ficha técnica IP 1.1.11" sheetId="27" r:id="rId27"/>
    <sheet name="Ficha técnica IP 1.1.12" sheetId="28" r:id="rId28"/>
    <sheet name="Ficha técnica IP 1.1.13" sheetId="29" r:id="rId29"/>
    <sheet name="Ficha técnica IP 1.1.14" sheetId="30" r:id="rId30"/>
    <sheet name="Ficha técnica IP 1.1.15" sheetId="31" r:id="rId31"/>
    <sheet name="Ficha técnica IP 1.1.16" sheetId="32" r:id="rId32"/>
    <sheet name="Ficha técnica IP 1.1.17" sheetId="33" r:id="rId33"/>
    <sheet name="Ficha técnica IP 1.1.18" sheetId="34" r:id="rId34"/>
    <sheet name="Ficha técnica IP 1.1.19" sheetId="213" r:id="rId35"/>
    <sheet name="Ficha técnica IP 1.2.1" sheetId="35" r:id="rId36"/>
    <sheet name="Ficha técnica IP 1.2.2" sheetId="36" r:id="rId37"/>
    <sheet name="Ficha técnica IP 1.2.3" sheetId="37" r:id="rId38"/>
    <sheet name="Ficha técnica IP 1.2.4" sheetId="38" r:id="rId39"/>
    <sheet name="Ficha técnica IP 1.2.5" sheetId="39" r:id="rId40"/>
    <sheet name="Ficha técnica IP 1.2.6" sheetId="40" r:id="rId41"/>
    <sheet name="Ficha técnica IP 1.2.7" sheetId="41" r:id="rId42"/>
    <sheet name="Ficha técnica IP 1.2.8" sheetId="42" r:id="rId43"/>
    <sheet name="Ficha técnica IP 1.2.9" sheetId="43" r:id="rId44"/>
    <sheet name="Ficha técnica IP 1.2.10" sheetId="44" r:id="rId45"/>
    <sheet name="Ficha técnica IP 2.1.2" sheetId="45" r:id="rId46"/>
    <sheet name="Ficha técnica IP 2.1.3" sheetId="46" r:id="rId47"/>
    <sheet name="Ficha técnica IP 2.1.4" sheetId="47" r:id="rId48"/>
    <sheet name="Ficha técnica IP 2.1.5" sheetId="48" r:id="rId49"/>
    <sheet name="Ficha Técnica IP 2.1.6" sheetId="49" r:id="rId50"/>
    <sheet name="Ficha técnica IP 2.1.7" sheetId="50" r:id="rId51"/>
    <sheet name="Ficha técnica IP 2.1.8" sheetId="51" r:id="rId52"/>
    <sheet name="Ficha técnica IP 2.1.9" sheetId="52" r:id="rId53"/>
    <sheet name="Ficha técnica IP 3.1.1" sheetId="53" r:id="rId54"/>
    <sheet name="Ficha técnica IP 3.1.2" sheetId="54" r:id="rId55"/>
    <sheet name="Ficha técnica IP 3.1.3" sheetId="55" r:id="rId56"/>
    <sheet name="Ficha técnica IP 3.1.4" sheetId="56" r:id="rId57"/>
    <sheet name="Ficha técnica IP 3.1.5" sheetId="57" r:id="rId58"/>
    <sheet name="Ficha técnica IP 3.1.6" sheetId="58" r:id="rId59"/>
    <sheet name="Ficha técnica IP 3.1.7" sheetId="59" r:id="rId60"/>
    <sheet name="Ficha técnica IP 3.1.8" sheetId="60" r:id="rId61"/>
    <sheet name="Ficha técnica IP 3.1.9" sheetId="61" r:id="rId62"/>
    <sheet name="Ficha técnica IP 3.1.10" sheetId="62" r:id="rId63"/>
    <sheet name="Ficha técnica IP 3.1.11" sheetId="63" r:id="rId64"/>
    <sheet name="Ficha técnica IP 3.1.12" sheetId="64" r:id="rId65"/>
    <sheet name="Ficha técnica IP 3.2.1" sheetId="65" r:id="rId66"/>
    <sheet name="Ficha técnica IP 3.2.2" sheetId="66" r:id="rId67"/>
    <sheet name="Ficha técnica IP 3.2.3" sheetId="67" r:id="rId68"/>
    <sheet name="Ficha técnica IP 3.2.5" sheetId="68" r:id="rId69"/>
    <sheet name="Ficha técnica IP 3.2.6" sheetId="69" r:id="rId70"/>
    <sheet name="Ficha técnica IP 3.2.7" sheetId="70" r:id="rId71"/>
    <sheet name="Ficha técnica IP 3.2.8" sheetId="71" r:id="rId72"/>
    <sheet name="Ficha técnica IP 3.2.9" sheetId="72" r:id="rId73"/>
    <sheet name="Ficha técnica IP 3.2.10" sheetId="73" r:id="rId74"/>
    <sheet name="Ficha técnica IP 3.2.11" sheetId="74" r:id="rId75"/>
    <sheet name="Ficha técnica IP 3.2.12" sheetId="75" r:id="rId76"/>
    <sheet name="Ficha técnica IP 3.3.1" sheetId="76" r:id="rId77"/>
    <sheet name="Ficha técnica IP 3.3.2" sheetId="77" r:id="rId78"/>
    <sheet name="Ficha técnica IP 3.3.3" sheetId="78" r:id="rId79"/>
    <sheet name="Ficha técnica IP 3.3.4" sheetId="79" r:id="rId80"/>
    <sheet name="Ficha técnica IP 3.3.5" sheetId="80" r:id="rId81"/>
    <sheet name="Ficha técnica IP 3.3.6" sheetId="81" r:id="rId82"/>
    <sheet name="Ficha técnica IP 3.3.7" sheetId="82" r:id="rId83"/>
    <sheet name="Ficha técnica IP 3.3.8" sheetId="83" r:id="rId84"/>
    <sheet name="Ficha técnica IP 3.3.9" sheetId="84" r:id="rId85"/>
    <sheet name="Ficha técnica IP 4.1.1" sheetId="85" r:id="rId86"/>
    <sheet name="Ficha técnica IP 4.1.2" sheetId="86" r:id="rId87"/>
    <sheet name="Ficha técnica IP 4.1.4" sheetId="87" r:id="rId88"/>
    <sheet name="Ficha técnica IP 4.1.5" sheetId="88" r:id="rId89"/>
    <sheet name="Ficha técnica IP 4.1.6" sheetId="89" r:id="rId90"/>
    <sheet name="Ficha técnica IP 4.1.7" sheetId="90" r:id="rId91"/>
    <sheet name="Ficha técnica IP 4.1.8" sheetId="91" r:id="rId92"/>
    <sheet name="Ficha técnica IP 4.1.9" sheetId="92" r:id="rId93"/>
    <sheet name="Ficha técnica IP 4.1.10" sheetId="93" r:id="rId94"/>
    <sheet name="Ficha técnica IP 4.1.11" sheetId="94" r:id="rId95"/>
    <sheet name="Ficha técnica IP 4.1.12" sheetId="95" r:id="rId96"/>
    <sheet name="Ficha técnica IP 4.1.13" sheetId="96" r:id="rId97"/>
    <sheet name="Ficha técnica IP 4.1.15" sheetId="97" r:id="rId98"/>
    <sheet name="Ficha técnica IP 4.1.16" sheetId="98" r:id="rId99"/>
    <sheet name="Ficha técnica IP 4.1.17" sheetId="99" r:id="rId100"/>
    <sheet name="Ficha técnica IP 4.1.18" sheetId="100" r:id="rId101"/>
    <sheet name="Ficha técnica IP 4.1.19" sheetId="101" r:id="rId102"/>
    <sheet name="Ficha técnica IP 4.1.20" sheetId="102" r:id="rId103"/>
    <sheet name="Ficha técnica IP 4.1.21" sheetId="214" r:id="rId104"/>
    <sheet name="Ficha técnica IP 5.1.1" sheetId="103" r:id="rId105"/>
    <sheet name="Ficha técnica IP 5.1.2" sheetId="104" r:id="rId106"/>
    <sheet name="Ficha técnica IP 5.1.3" sheetId="105" r:id="rId107"/>
    <sheet name="Ficha técnica IP 5.1.4" sheetId="106" r:id="rId108"/>
    <sheet name="Ficha técnica IP 5.1.5" sheetId="107" r:id="rId109"/>
    <sheet name="Ficha técnica IP 5.1.6" sheetId="108" r:id="rId110"/>
    <sheet name="Ficha técnica IP 5.1.7" sheetId="109" r:id="rId111"/>
    <sheet name="Ficha técnica IP 5.1.8" sheetId="110" r:id="rId112"/>
    <sheet name="Ficha técnica IP 5.1.9" sheetId="111" r:id="rId113"/>
    <sheet name="Ficha técnica IP 5.1.10" sheetId="112" r:id="rId114"/>
    <sheet name="Ficha técnica IP 5.1.11" sheetId="113" r:id="rId115"/>
    <sheet name="Ficha técnica IP 5.1.12" sheetId="114" r:id="rId116"/>
    <sheet name="Ficha técnica IP 5.1.13" sheetId="115" r:id="rId117"/>
    <sheet name="Ficha técnica IP 5.1.14" sheetId="116" r:id="rId118"/>
    <sheet name="Ficha técnica IP 5.1.15" sheetId="117" r:id="rId119"/>
    <sheet name="Ficha técnica IP 5.1.16" sheetId="118" r:id="rId120"/>
    <sheet name="Ficha técnica IP 5.1.17" sheetId="119" r:id="rId121"/>
    <sheet name="Ficha técnica IP 5.1.18" sheetId="120" r:id="rId122"/>
    <sheet name="Ficha técnica IP 5.1.19" sheetId="121" r:id="rId123"/>
    <sheet name="Ficha técnica IP 5.1.20" sheetId="122" r:id="rId124"/>
    <sheet name="Ficha técnica IP 5.1.21" sheetId="123" r:id="rId125"/>
    <sheet name="Ficha técnica IP 5.1.22" sheetId="124" r:id="rId126"/>
    <sheet name="Ficha técnica IP 5.1.23" sheetId="125" r:id="rId127"/>
    <sheet name="Ficha técnica IP 5.1.24" sheetId="126" r:id="rId128"/>
    <sheet name="Ficha técnica IP 5.1.25" sheetId="127" r:id="rId129"/>
    <sheet name="Ficha técnica IP 5.1.26" sheetId="128" r:id="rId130"/>
    <sheet name="Ficha técnica IP 5.1.27" sheetId="129" r:id="rId131"/>
    <sheet name="Ficha técnica IP 6.1.1" sheetId="130" r:id="rId132"/>
    <sheet name="Ficha técnica IP 6.1.2" sheetId="131" r:id="rId133"/>
    <sheet name="Ficha técnica IP 6.1.3" sheetId="132" r:id="rId134"/>
    <sheet name="Ficha técnica IP 6.1.4" sheetId="133" r:id="rId135"/>
    <sheet name="Ficha técnica IP 6.1.5" sheetId="134" r:id="rId136"/>
    <sheet name="Ficha técnica IP 6.1.6" sheetId="135" r:id="rId137"/>
    <sheet name="Ficha técnica IP 6.1.7" sheetId="136" r:id="rId138"/>
    <sheet name="Ficha técnica IP 6.1.8" sheetId="137" r:id="rId139"/>
    <sheet name="Ficha técnica IP 6.1.9" sheetId="138" r:id="rId140"/>
    <sheet name="Ficha técnica IP 6.2.1" sheetId="139" r:id="rId141"/>
    <sheet name="Ficha técnica IP 6.2.2" sheetId="140" r:id="rId142"/>
    <sheet name="Ficha técnica IP 7.1.1 " sheetId="141" r:id="rId143"/>
    <sheet name="Ficha técnica IP 7.1.2" sheetId="142" r:id="rId144"/>
    <sheet name="Ficha técnica IP 7.1.3" sheetId="143" r:id="rId145"/>
    <sheet name="Ficha técnica IP 7.1.4" sheetId="144" r:id="rId146"/>
    <sheet name="Ficha técnica IP 7.1.5" sheetId="145" r:id="rId147"/>
    <sheet name="Ficha técnica IP 7.1.6" sheetId="146" r:id="rId148"/>
    <sheet name="Ficha técnica IP 7.1.7" sheetId="147" r:id="rId149"/>
    <sheet name="Ficha técnica IP 7.1.8" sheetId="148" r:id="rId150"/>
    <sheet name="Ficha técnica IP 7.1.9" sheetId="149" r:id="rId151"/>
    <sheet name="Ficha técnica IP 8.1.1" sheetId="150" r:id="rId152"/>
    <sheet name="Ficha técnica IP 8.1.2" sheetId="151" r:id="rId153"/>
    <sheet name="Ficha técnica IP 8.1.3" sheetId="152" r:id="rId154"/>
    <sheet name="Ficha técnica IP 8.1.4" sheetId="153" r:id="rId155"/>
    <sheet name="Ficha técnica IP 8.1.5" sheetId="154" r:id="rId156"/>
    <sheet name="Ficha técnica IP 8.1.6" sheetId="155" r:id="rId157"/>
    <sheet name="Ficha técnica IP 8.1.7" sheetId="156" r:id="rId158"/>
    <sheet name="Ficha técnica IP 8.1.8 " sheetId="157" r:id="rId159"/>
    <sheet name="Ficha técnica IP 8.1.9" sheetId="158" r:id="rId160"/>
    <sheet name="Ficha técnica IP 8.1.10" sheetId="159" r:id="rId161"/>
    <sheet name="Ficha técnica IP 8.1.11" sheetId="160" r:id="rId162"/>
    <sheet name="Ficha técnica IP 8.1.12" sheetId="161" r:id="rId163"/>
    <sheet name="Ficha técnica IP 8.1.13" sheetId="162" r:id="rId164"/>
    <sheet name="Ficha técnica IP 8.1.14" sheetId="163" r:id="rId165"/>
    <sheet name="Ficha técnica IP 8.1.15" sheetId="164" r:id="rId166"/>
    <sheet name="Ficha técnica IP 8.1.16" sheetId="165" r:id="rId167"/>
    <sheet name="Ficha técnica IP 9.1.1" sheetId="215" r:id="rId168"/>
    <sheet name="Ficha técnica IP 9.1.2" sheetId="167" r:id="rId169"/>
    <sheet name="Ficha técnica IP 9.1.3" sheetId="168" r:id="rId170"/>
    <sheet name="Ficha técnica IP 9.1.4" sheetId="169" r:id="rId171"/>
    <sheet name="Ficha técnica IP 9.1.5 " sheetId="170" r:id="rId172"/>
    <sheet name="Ficha técnica IP 9.1.6" sheetId="171" r:id="rId173"/>
    <sheet name="Ficha técnica IP 9.1.7" sheetId="172" r:id="rId174"/>
    <sheet name="Ficha técnica IP 9.1.8" sheetId="173" r:id="rId175"/>
    <sheet name="Ficha técnica IP 9.1.9" sheetId="174" r:id="rId176"/>
    <sheet name="Ficha técnica IP 9.1.10" sheetId="175" r:id="rId177"/>
    <sheet name="Ficha técnica IP 9.1.11" sheetId="176" r:id="rId178"/>
    <sheet name="Ficha técnica IP 9.1.12" sheetId="177" r:id="rId179"/>
    <sheet name="Ficha técnica IP 9.1.13" sheetId="178" r:id="rId180"/>
    <sheet name="Ficha técnica IP 9.1.14" sheetId="166" r:id="rId181"/>
    <sheet name="Ficha técnica IP 10.1.1" sheetId="179" r:id="rId182"/>
    <sheet name="Ficha técnica IP 10.1.2" sheetId="180" r:id="rId183"/>
    <sheet name="Ficha técnica IP 10.1.3" sheetId="181" r:id="rId184"/>
    <sheet name="Ficha técnica IP 10.1.4" sheetId="182" r:id="rId185"/>
    <sheet name="Ficha técnica IP 10.1.5" sheetId="183" r:id="rId186"/>
    <sheet name="Ficha técnica IP 10.1.6" sheetId="184" r:id="rId187"/>
    <sheet name="Ficha técnica IP 10.1.7" sheetId="185" r:id="rId188"/>
    <sheet name="Ficha técnica IP 10.1.8" sheetId="186" r:id="rId189"/>
    <sheet name="Ficha técnica IP 10.1.9" sheetId="187" r:id="rId190"/>
    <sheet name="Ficha técnica IP 10.1.10" sheetId="188" r:id="rId191"/>
    <sheet name="Ficha técnica IP 10.1.11" sheetId="189" r:id="rId192"/>
    <sheet name="Ficha técnica IP 10.1.12" sheetId="190" r:id="rId193"/>
    <sheet name="Ficha técnica IP 10.1.13" sheetId="191" r:id="rId194"/>
    <sheet name="Ficha técnica IP 10.1.15" sheetId="192" r:id="rId195"/>
    <sheet name="Ficha técnica IP 10.1.16" sheetId="193" r:id="rId196"/>
    <sheet name="Ficha técnica IP 10.1.17" sheetId="194" r:id="rId197"/>
    <sheet name="Ficha técnica IP 10.1.18" sheetId="195" r:id="rId198"/>
    <sheet name="Ficha técnica IP 11.1.1" sheetId="196" r:id="rId199"/>
    <sheet name="Ficha técnica IP 11.1.2" sheetId="197" r:id="rId200"/>
    <sheet name="Ficha técnica IP 11.1.3" sheetId="198" r:id="rId201"/>
    <sheet name="Ficha técnica IP 11.1.4" sheetId="199" r:id="rId202"/>
    <sheet name="Ficha técnica IP 11.1.5" sheetId="200" r:id="rId203"/>
    <sheet name="Ficha técnica IP 11.1.6" sheetId="201" r:id="rId204"/>
    <sheet name="Ficha técnica IP 11.1.7" sheetId="202" r:id="rId205"/>
    <sheet name="Ficha técnica IP 11.1.8" sheetId="203" r:id="rId206"/>
    <sheet name="Ficha técnica IP 11.1.9" sheetId="204" r:id="rId207"/>
    <sheet name="Ficha técnica IP 11.1.10" sheetId="205" r:id="rId208"/>
    <sheet name="Ficha técnica IP 11.1.11" sheetId="206" r:id="rId209"/>
    <sheet name="Ficha técnica IP 11.1.12" sheetId="207" r:id="rId210"/>
    <sheet name="Ficha técnica IP 11.1.13" sheetId="208" r:id="rId211"/>
    <sheet name="Ficha tecnica IP 11.1.14" sheetId="209" r:id="rId212"/>
    <sheet name="Ficha técnica IP 11.1.15" sheetId="210" r:id="rId213"/>
    <sheet name="Ficha técnica IP 11.1.16" sheetId="211" r:id="rId214"/>
    <sheet name="Ficha técnica IP 11.1.17" sheetId="212" r:id="rId215"/>
  </sheets>
  <definedNames>
    <definedName name="_xlnm._FilterDatabase" localSheetId="0" hidden="1">'Matriz PPMYEG'!$A$12:$DF$212</definedName>
    <definedName name="ACCION" localSheetId="16">#REF!</definedName>
    <definedName name="ACCION" localSheetId="25">#REF!</definedName>
    <definedName name="ACCION" localSheetId="26">#REF!</definedName>
    <definedName name="ACCION" localSheetId="27">#REF!</definedName>
    <definedName name="ACCION" localSheetId="28">#REF!</definedName>
    <definedName name="ACCION" localSheetId="29">#REF!</definedName>
    <definedName name="ACCION" localSheetId="30">#REF!</definedName>
    <definedName name="ACCION" localSheetId="31">#REF!</definedName>
    <definedName name="ACCION" localSheetId="32">#REF!</definedName>
    <definedName name="ACCION" localSheetId="34">#REF!</definedName>
    <definedName name="ACCION" localSheetId="17">#REF!</definedName>
    <definedName name="ACCION" localSheetId="18">#REF!</definedName>
    <definedName name="ACCION" localSheetId="19">#REF!</definedName>
    <definedName name="ACCION" localSheetId="20">#REF!</definedName>
    <definedName name="ACCION" localSheetId="21">#REF!</definedName>
    <definedName name="ACCION" localSheetId="22">#REF!</definedName>
    <definedName name="ACCION" localSheetId="23">#REF!</definedName>
    <definedName name="ACCION" localSheetId="24">#REF!</definedName>
    <definedName name="ACCION" localSheetId="44">#REF!</definedName>
    <definedName name="ACCION" localSheetId="37">#REF!</definedName>
    <definedName name="ACCION" localSheetId="38">#REF!</definedName>
    <definedName name="ACCION" localSheetId="39">#REF!</definedName>
    <definedName name="ACCION" localSheetId="40">#REF!</definedName>
    <definedName name="ACCION" localSheetId="41">#REF!</definedName>
    <definedName name="ACCION" localSheetId="42">#REF!</definedName>
    <definedName name="ACCION" localSheetId="43">#REF!</definedName>
    <definedName name="ACCION" localSheetId="181">#REF!</definedName>
    <definedName name="ACCION" localSheetId="191">#REF!</definedName>
    <definedName name="ACCION" localSheetId="192">#REF!</definedName>
    <definedName name="ACCION" localSheetId="193">#REF!</definedName>
    <definedName name="ACCION" localSheetId="194">#REF!</definedName>
    <definedName name="ACCION" localSheetId="195">#REF!</definedName>
    <definedName name="ACCION" localSheetId="182">#REF!</definedName>
    <definedName name="ACCION" localSheetId="183">#REF!</definedName>
    <definedName name="ACCION" localSheetId="184">#REF!</definedName>
    <definedName name="ACCION" localSheetId="185">#REF!</definedName>
    <definedName name="ACCION" localSheetId="186">#REF!</definedName>
    <definedName name="ACCION" localSheetId="187">#REF!</definedName>
    <definedName name="ACCION" localSheetId="188">#REF!</definedName>
    <definedName name="ACCION" localSheetId="207">#REF!</definedName>
    <definedName name="ACCION" localSheetId="208">#REF!</definedName>
    <definedName name="ACCION" localSheetId="209">#REF!</definedName>
    <definedName name="ACCION" localSheetId="210">#REF!</definedName>
    <definedName name="ACCION" localSheetId="213">#REF!</definedName>
    <definedName name="ACCION" localSheetId="199">#REF!</definedName>
    <definedName name="ACCION" localSheetId="200">#REF!</definedName>
    <definedName name="ACCION" localSheetId="201">#REF!</definedName>
    <definedName name="ACCION" localSheetId="202">#REF!</definedName>
    <definedName name="ACCION" localSheetId="203">#REF!</definedName>
    <definedName name="ACCION" localSheetId="204">#REF!</definedName>
    <definedName name="ACCION" localSheetId="205">#REF!</definedName>
    <definedName name="ACCION" localSheetId="206">#REF!</definedName>
    <definedName name="ACCION" localSheetId="45">#REF!</definedName>
    <definedName name="ACCION" localSheetId="46">#REF!</definedName>
    <definedName name="ACCION" localSheetId="47">#REF!</definedName>
    <definedName name="ACCION" localSheetId="48">#REF!</definedName>
    <definedName name="ACCION" localSheetId="50">#REF!</definedName>
    <definedName name="ACCION" localSheetId="51">#REF!</definedName>
    <definedName name="ACCION" localSheetId="53">#REF!</definedName>
    <definedName name="ACCION" localSheetId="62">#REF!</definedName>
    <definedName name="ACCION" localSheetId="63">#REF!</definedName>
    <definedName name="ACCION" localSheetId="64">#REF!</definedName>
    <definedName name="ACCION" localSheetId="54">#REF!</definedName>
    <definedName name="ACCION" localSheetId="55">#REF!</definedName>
    <definedName name="ACCION" localSheetId="56">#REF!</definedName>
    <definedName name="ACCION" localSheetId="57">#REF!</definedName>
    <definedName name="ACCION" localSheetId="58">#REF!</definedName>
    <definedName name="ACCION" localSheetId="59">#REF!</definedName>
    <definedName name="ACCION" localSheetId="60">#REF!</definedName>
    <definedName name="ACCION" localSheetId="61">#REF!</definedName>
    <definedName name="ACCION" localSheetId="65">#REF!</definedName>
    <definedName name="ACCION" localSheetId="73">#REF!</definedName>
    <definedName name="ACCION" localSheetId="74">#REF!</definedName>
    <definedName name="ACCION" localSheetId="66">#REF!</definedName>
    <definedName name="ACCION" localSheetId="67">#REF!</definedName>
    <definedName name="ACCION" localSheetId="68">#REF!</definedName>
    <definedName name="ACCION" localSheetId="69">#REF!</definedName>
    <definedName name="ACCION" localSheetId="70">#REF!</definedName>
    <definedName name="ACCION" localSheetId="71">#REF!</definedName>
    <definedName name="ACCION" localSheetId="72">#REF!</definedName>
    <definedName name="ACCION" localSheetId="76">#REF!</definedName>
    <definedName name="ACCION" localSheetId="77">#REF!</definedName>
    <definedName name="ACCION" localSheetId="78">#REF!</definedName>
    <definedName name="ACCION" localSheetId="79">#REF!</definedName>
    <definedName name="ACCION" localSheetId="80">#REF!</definedName>
    <definedName name="ACCION" localSheetId="81">#REF!</definedName>
    <definedName name="ACCION" localSheetId="82">#REF!</definedName>
    <definedName name="ACCION" localSheetId="83">#REF!</definedName>
    <definedName name="ACCION" localSheetId="84">#REF!</definedName>
    <definedName name="ACCION" localSheetId="85">#REF!</definedName>
    <definedName name="ACCION" localSheetId="93">#REF!</definedName>
    <definedName name="ACCION" localSheetId="94">#REF!</definedName>
    <definedName name="ACCION" localSheetId="95">#REF!</definedName>
    <definedName name="ACCION" localSheetId="98">#REF!</definedName>
    <definedName name="ACCION" localSheetId="99">#REF!</definedName>
    <definedName name="ACCION" localSheetId="101">#REF!</definedName>
    <definedName name="ACCION" localSheetId="86">#REF!</definedName>
    <definedName name="ACCION" localSheetId="103">#REF!</definedName>
    <definedName name="ACCION" localSheetId="87">#REF!</definedName>
    <definedName name="ACCION" localSheetId="88">#REF!</definedName>
    <definedName name="ACCION" localSheetId="89">#REF!</definedName>
    <definedName name="ACCION" localSheetId="90">#REF!</definedName>
    <definedName name="ACCION" localSheetId="91">#REF!</definedName>
    <definedName name="ACCION" localSheetId="92">#REF!</definedName>
    <definedName name="ACCION" localSheetId="104">#REF!</definedName>
    <definedName name="ACCION" localSheetId="113">#REF!</definedName>
    <definedName name="ACCION" localSheetId="114">#REF!</definedName>
    <definedName name="ACCION" localSheetId="115">#REF!</definedName>
    <definedName name="ACCION" localSheetId="116">#REF!</definedName>
    <definedName name="ACCION" localSheetId="117">#REF!</definedName>
    <definedName name="ACCION" localSheetId="118">#REF!</definedName>
    <definedName name="ACCION" localSheetId="119">#REF!</definedName>
    <definedName name="ACCION" localSheetId="120">#REF!</definedName>
    <definedName name="ACCION" localSheetId="121">#REF!</definedName>
    <definedName name="ACCION" localSheetId="122">#REF!</definedName>
    <definedName name="ACCION" localSheetId="105">#REF!</definedName>
    <definedName name="ACCION" localSheetId="124">#REF!</definedName>
    <definedName name="ACCION" localSheetId="125">#REF!</definedName>
    <definedName name="ACCION" localSheetId="126">#REF!</definedName>
    <definedName name="ACCION" localSheetId="127">#REF!</definedName>
    <definedName name="ACCION" localSheetId="128">#REF!</definedName>
    <definedName name="ACCION" localSheetId="129">#REF!</definedName>
    <definedName name="ACCION" localSheetId="106">#REF!</definedName>
    <definedName name="ACCION" localSheetId="107">#REF!</definedName>
    <definedName name="ACCION" localSheetId="108">#REF!</definedName>
    <definedName name="ACCION" localSheetId="109">#REF!</definedName>
    <definedName name="ACCION" localSheetId="111">#REF!</definedName>
    <definedName name="ACCION" localSheetId="112">#REF!</definedName>
    <definedName name="ACCION" localSheetId="131">#REF!</definedName>
    <definedName name="ACCION" localSheetId="132">#REF!</definedName>
    <definedName name="ACCION" localSheetId="133">#REF!</definedName>
    <definedName name="ACCION" localSheetId="134">#REF!</definedName>
    <definedName name="ACCION" localSheetId="135">#REF!</definedName>
    <definedName name="ACCION" localSheetId="136">#REF!</definedName>
    <definedName name="ACCION" localSheetId="137">#REF!</definedName>
    <definedName name="ACCION" localSheetId="138">#REF!</definedName>
    <definedName name="ACCION" localSheetId="139">#REF!</definedName>
    <definedName name="ACCION" localSheetId="140">#REF!</definedName>
    <definedName name="ACCION" localSheetId="141">#REF!</definedName>
    <definedName name="ACCION" localSheetId="142">#REF!</definedName>
    <definedName name="ACCION" localSheetId="143">#REF!</definedName>
    <definedName name="ACCION" localSheetId="144">#REF!</definedName>
    <definedName name="ACCION" localSheetId="145">#REF!</definedName>
    <definedName name="ACCION" localSheetId="146">#REF!</definedName>
    <definedName name="ACCION" localSheetId="147">#REF!</definedName>
    <definedName name="ACCION" localSheetId="148">#REF!</definedName>
    <definedName name="ACCION" localSheetId="149">#REF!</definedName>
    <definedName name="ACCION" localSheetId="150">#REF!</definedName>
    <definedName name="ACCION" localSheetId="151">#REF!</definedName>
    <definedName name="ACCION" localSheetId="160">#REF!</definedName>
    <definedName name="ACCION" localSheetId="161">#REF!</definedName>
    <definedName name="ACCION" localSheetId="162">#REF!</definedName>
    <definedName name="ACCION" localSheetId="163">#REF!</definedName>
    <definedName name="ACCION" localSheetId="164">#REF!</definedName>
    <definedName name="ACCION" localSheetId="165">#REF!</definedName>
    <definedName name="ACCION" localSheetId="166">#REF!</definedName>
    <definedName name="ACCION" localSheetId="152">#REF!</definedName>
    <definedName name="ACCION" localSheetId="153">#REF!</definedName>
    <definedName name="ACCION" localSheetId="154">#REF!</definedName>
    <definedName name="ACCION" localSheetId="155">#REF!</definedName>
    <definedName name="ACCION" localSheetId="157">#REF!</definedName>
    <definedName name="ACCION" localSheetId="158">#REF!</definedName>
    <definedName name="ACCION" localSheetId="159">#REF!</definedName>
    <definedName name="ACCION" localSheetId="180">#REF!</definedName>
    <definedName name="ACCION" localSheetId="168">#REF!</definedName>
    <definedName name="ACCION" localSheetId="169">#REF!</definedName>
    <definedName name="ACCION" localSheetId="170">#REF!</definedName>
    <definedName name="ACCION" localSheetId="171">#REF!</definedName>
    <definedName name="ACCION" localSheetId="172">#REF!</definedName>
    <definedName name="ACCION" localSheetId="173">#REF!</definedName>
    <definedName name="ACCION" localSheetId="174">#REF!</definedName>
    <definedName name="ACCION" localSheetId="175">#REF!</definedName>
    <definedName name="ACCION" localSheetId="1">#REF!</definedName>
    <definedName name="ACCION" localSheetId="2">#REF!</definedName>
    <definedName name="ACCION" localSheetId="14">#REF!</definedName>
    <definedName name="ACCION" localSheetId="15">#REF!</definedName>
    <definedName name="ACCION" localSheetId="3">#REF!</definedName>
    <definedName name="ACCION" localSheetId="4">#REF!</definedName>
    <definedName name="ACCION" localSheetId="5">#REF!</definedName>
    <definedName name="ACCION" localSheetId="6">#REF!</definedName>
    <definedName name="ACCION" localSheetId="7">#REF!</definedName>
    <definedName name="ACCION" localSheetId="8">#REF!</definedName>
    <definedName name="ACCION" localSheetId="9">#REF!</definedName>
    <definedName name="ACCION" localSheetId="10">#REF!</definedName>
    <definedName name="ACCION" localSheetId="11">#REF!</definedName>
    <definedName name="ACCION" localSheetId="12">#REF!</definedName>
    <definedName name="ACCION" localSheetId="13">#REF!</definedName>
    <definedName name="ACCION" localSheetId="0">#REF!</definedName>
    <definedName name="ACCION">#REF!</definedName>
    <definedName name="ANUALIZACIÓN" localSheetId="34">#REF!</definedName>
    <definedName name="ANUALIZACIÓN" localSheetId="197">#REF!</definedName>
    <definedName name="ANUALIZACIÓN" localSheetId="189">#REF!</definedName>
    <definedName name="ANUALIZACIÓN" localSheetId="198">#REF!</definedName>
    <definedName name="ANUALIZACIÓN" localSheetId="214">#REF!</definedName>
    <definedName name="ANUALIZACIÓN" localSheetId="103">#REF!</definedName>
    <definedName name="ANUALIZACIÓN" localSheetId="130">#REF!</definedName>
    <definedName name="ANUALIZACIÓN" localSheetId="110">#REF!</definedName>
    <definedName name="ANUALIZACIÓN" localSheetId="156">#REF!</definedName>
    <definedName name="ANUALIZACIÓN" localSheetId="0">#REF!</definedName>
    <definedName name="ANUALIZACIÓN">#REF!</definedName>
    <definedName name="Entidad" localSheetId="34">#REF!</definedName>
    <definedName name="Entidad" localSheetId="193">#REF!</definedName>
    <definedName name="Entidad" localSheetId="187">#REF!</definedName>
    <definedName name="Entidad" localSheetId="209">#REF!</definedName>
    <definedName name="Entidad" localSheetId="210">#REF!</definedName>
    <definedName name="Entidad" localSheetId="213">#REF!</definedName>
    <definedName name="Entidad" localSheetId="103">#REF!</definedName>
    <definedName name="Entidad" localSheetId="129">#REF!</definedName>
    <definedName name="Entidad" localSheetId="159">#REF!</definedName>
    <definedName name="Entidad">#REF!</definedName>
    <definedName name="Indicador_del_PDD" localSheetId="159">#REF!</definedName>
    <definedName name="objetivos" localSheetId="34">#REF!</definedName>
    <definedName name="objetivos" localSheetId="103">#REF!</definedName>
    <definedName name="objetivos" localSheetId="114">#REF!</definedName>
    <definedName name="objetivos" localSheetId="115">#REF!</definedName>
    <definedName name="objetivos" localSheetId="127">#REF!</definedName>
    <definedName name="objetivos">#REF!</definedName>
    <definedName name="Programa" localSheetId="103">#REF!</definedName>
    <definedName name="Programa">#REF!</definedName>
    <definedName name="SI" localSheetId="15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4" i="1" l="1"/>
  <c r="AZ177" i="1" l="1"/>
  <c r="Y177" i="1"/>
  <c r="CS100" i="1"/>
  <c r="CS98" i="1"/>
  <c r="F42" i="214"/>
  <c r="AZ100" i="1"/>
  <c r="AZ135" i="1" l="1"/>
  <c r="Y100" i="1" l="1"/>
  <c r="CS26" i="1" l="1"/>
  <c r="Y31" i="1" l="1"/>
  <c r="F42" i="164" l="1"/>
  <c r="F42" i="163"/>
  <c r="O43" i="156"/>
  <c r="AA212" i="1"/>
  <c r="BV211" i="1"/>
  <c r="BZ211" i="1" s="1"/>
  <c r="CD211" i="1" s="1"/>
  <c r="CH211" i="1" s="1"/>
  <c r="CL211" i="1" s="1"/>
  <c r="CP211" i="1" s="1"/>
  <c r="BQ211" i="1"/>
  <c r="BU211" i="1" s="1"/>
  <c r="BY211" i="1" s="1"/>
  <c r="CC211" i="1" s="1"/>
  <c r="CG211" i="1" s="1"/>
  <c r="CK211" i="1" s="1"/>
  <c r="CO211" i="1" s="1"/>
  <c r="BM211" i="1"/>
  <c r="Y211" i="1"/>
  <c r="BI210" i="1"/>
  <c r="BA210" i="1"/>
  <c r="Y210" i="1"/>
  <c r="BA209" i="1"/>
  <c r="Y209" i="1"/>
  <c r="Y208" i="1"/>
  <c r="BY207" i="1"/>
  <c r="AS207" i="1"/>
  <c r="AR207" i="1"/>
  <c r="AQ207" i="1"/>
  <c r="AP207" i="1"/>
  <c r="AO207" i="1"/>
  <c r="Y207" i="1"/>
  <c r="BQ206" i="1"/>
  <c r="BI206" i="1"/>
  <c r="BE206" i="1"/>
  <c r="BA206" i="1"/>
  <c r="Y206" i="1"/>
  <c r="Y205" i="1"/>
  <c r="BJ204" i="1"/>
  <c r="BN204" i="1" s="1"/>
  <c r="BI204" i="1"/>
  <c r="BM204" i="1" s="1"/>
  <c r="Y204" i="1"/>
  <c r="BV203" i="1"/>
  <c r="BU203" i="1"/>
  <c r="BJ203" i="1"/>
  <c r="BN203" i="1" s="1"/>
  <c r="BI203" i="1"/>
  <c r="BM203" i="1" s="1"/>
  <c r="Y203" i="1"/>
  <c r="BU202" i="1"/>
  <c r="BY202" i="1" s="1"/>
  <c r="CC202" i="1" s="1"/>
  <c r="CG202" i="1" s="1"/>
  <c r="CK202" i="1" s="1"/>
  <c r="CO202" i="1" s="1"/>
  <c r="Y202" i="1"/>
  <c r="Y201" i="1"/>
  <c r="Y200" i="1"/>
  <c r="BU199" i="1"/>
  <c r="BY199" i="1" s="1"/>
  <c r="CC199" i="1" s="1"/>
  <c r="CG199" i="1" s="1"/>
  <c r="CK199" i="1" s="1"/>
  <c r="CO199" i="1" s="1"/>
  <c r="Y199" i="1"/>
  <c r="Y198" i="1"/>
  <c r="BR197" i="1"/>
  <c r="BQ197" i="1"/>
  <c r="BU197" i="1" s="1"/>
  <c r="BY197" i="1" s="1"/>
  <c r="CC197" i="1" s="1"/>
  <c r="CG197" i="1" s="1"/>
  <c r="CK197" i="1" s="1"/>
  <c r="CO197" i="1" s="1"/>
  <c r="Y197" i="1"/>
  <c r="Y196" i="1"/>
  <c r="Y195" i="1"/>
  <c r="Y194" i="1"/>
  <c r="Y193" i="1"/>
  <c r="Y192" i="1"/>
  <c r="Y191" i="1"/>
  <c r="Y190" i="1"/>
  <c r="Y189" i="1"/>
  <c r="Y188" i="1"/>
  <c r="Y187" i="1"/>
  <c r="BN186" i="1"/>
  <c r="Y186" i="1"/>
  <c r="Y185" i="1"/>
  <c r="AZ184" i="1"/>
  <c r="Y184" i="1"/>
  <c r="BU183" i="1"/>
  <c r="BY183" i="1" s="1"/>
  <c r="CC183" i="1" s="1"/>
  <c r="CG183" i="1" s="1"/>
  <c r="CK183" i="1" s="1"/>
  <c r="CO183" i="1" s="1"/>
  <c r="BR183" i="1"/>
  <c r="BN183" i="1"/>
  <c r="BJ183" i="1"/>
  <c r="BF183" i="1"/>
  <c r="BB183" i="1"/>
  <c r="Y183" i="1"/>
  <c r="BE182" i="1"/>
  <c r="BB182" i="1"/>
  <c r="AZ182" i="1"/>
  <c r="Y182" i="1"/>
  <c r="BJ181" i="1"/>
  <c r="BN181" i="1" s="1"/>
  <c r="BR181" i="1" s="1"/>
  <c r="BI181" i="1"/>
  <c r="BM181" i="1" s="1"/>
  <c r="BQ181" i="1" s="1"/>
  <c r="BU181" i="1" s="1"/>
  <c r="BY181" i="1" s="1"/>
  <c r="CC181" i="1" s="1"/>
  <c r="CG181" i="1" s="1"/>
  <c r="CK181" i="1" s="1"/>
  <c r="CO181" i="1" s="1"/>
  <c r="Y181" i="1"/>
  <c r="AZ180" i="1"/>
  <c r="Y180" i="1"/>
  <c r="BI179" i="1"/>
  <c r="BM179" i="1" s="1"/>
  <c r="BQ179" i="1" s="1"/>
  <c r="BU179" i="1" s="1"/>
  <c r="BY179" i="1" s="1"/>
  <c r="CC179" i="1" s="1"/>
  <c r="CG179" i="1" s="1"/>
  <c r="CK179" i="1" s="1"/>
  <c r="CO179" i="1" s="1"/>
  <c r="Y179" i="1"/>
  <c r="Y178" i="1"/>
  <c r="Y176" i="1"/>
  <c r="Y175" i="1"/>
  <c r="Y174" i="1"/>
  <c r="Y173" i="1"/>
  <c r="Y172" i="1"/>
  <c r="AZ171" i="1"/>
  <c r="Y171" i="1"/>
  <c r="Y170" i="1"/>
  <c r="Y169" i="1"/>
  <c r="Y168" i="1"/>
  <c r="BE167" i="1"/>
  <c r="BI167" i="1" s="1"/>
  <c r="BM167" i="1" s="1"/>
  <c r="BQ167" i="1" s="1"/>
  <c r="BU167" i="1" s="1"/>
  <c r="BY167" i="1" s="1"/>
  <c r="CC167" i="1" s="1"/>
  <c r="CG167" i="1" s="1"/>
  <c r="Y167" i="1"/>
  <c r="AZ166" i="1"/>
  <c r="Y166" i="1"/>
  <c r="CC165" i="1"/>
  <c r="CG165" i="1" s="1"/>
  <c r="AZ165" i="1"/>
  <c r="Y165" i="1"/>
  <c r="Y164" i="1"/>
  <c r="AQ163" i="1"/>
  <c r="AP163" i="1"/>
  <c r="AR163" i="1" s="1"/>
  <c r="AS163" i="1" s="1"/>
  <c r="Y163" i="1"/>
  <c r="BU162" i="1"/>
  <c r="BY162" i="1" s="1"/>
  <c r="CC162" i="1" s="1"/>
  <c r="CG162" i="1" s="1"/>
  <c r="CK162" i="1" s="1"/>
  <c r="CO162" i="1" s="1"/>
  <c r="AZ162" i="1"/>
  <c r="Y162" i="1"/>
  <c r="BJ161" i="1"/>
  <c r="BN161" i="1" s="1"/>
  <c r="BR161" i="1" s="1"/>
  <c r="BI161" i="1"/>
  <c r="BM161" i="1" s="1"/>
  <c r="BQ161" i="1" s="1"/>
  <c r="BU161" i="1" s="1"/>
  <c r="BY161" i="1" s="1"/>
  <c r="CC161" i="1" s="1"/>
  <c r="CG161" i="1" s="1"/>
  <c r="CK161" i="1" s="1"/>
  <c r="CO161" i="1" s="1"/>
  <c r="AZ161" i="1"/>
  <c r="Y161" i="1"/>
  <c r="BE160" i="1"/>
  <c r="BI160" i="1" s="1"/>
  <c r="BM160" i="1" s="1"/>
  <c r="BQ160" i="1" s="1"/>
  <c r="BU160" i="1" s="1"/>
  <c r="BY160" i="1" s="1"/>
  <c r="CC160" i="1" s="1"/>
  <c r="CG160" i="1" s="1"/>
  <c r="CK160" i="1" s="1"/>
  <c r="CO160" i="1" s="1"/>
  <c r="AZ160" i="1"/>
  <c r="Y160" i="1"/>
  <c r="BE159" i="1"/>
  <c r="BI159" i="1" s="1"/>
  <c r="BM159" i="1" s="1"/>
  <c r="BQ159" i="1" s="1"/>
  <c r="BU159" i="1" s="1"/>
  <c r="BY159" i="1" s="1"/>
  <c r="CC159" i="1" s="1"/>
  <c r="CG159" i="1" s="1"/>
  <c r="CK159" i="1" s="1"/>
  <c r="CO159" i="1" s="1"/>
  <c r="AZ159" i="1"/>
  <c r="Y159" i="1"/>
  <c r="AZ158" i="1"/>
  <c r="Y158" i="1"/>
  <c r="AZ157" i="1"/>
  <c r="Y157" i="1"/>
  <c r="AZ156" i="1"/>
  <c r="Y156" i="1"/>
  <c r="AZ155" i="1"/>
  <c r="Y155" i="1"/>
  <c r="BV154" i="1"/>
  <c r="BZ154" i="1" s="1"/>
  <c r="CD154" i="1" s="1"/>
  <c r="CH154" i="1" s="1"/>
  <c r="CL154" i="1" s="1"/>
  <c r="BA154" i="1"/>
  <c r="AS154" i="1"/>
  <c r="BQ154" i="1" s="1"/>
  <c r="AR154" i="1"/>
  <c r="BM154" i="1" s="1"/>
  <c r="AQ154" i="1"/>
  <c r="BI154" i="1" s="1"/>
  <c r="AP154" i="1"/>
  <c r="BE154" i="1" s="1"/>
  <c r="Y154" i="1"/>
  <c r="Y153" i="1"/>
  <c r="BE152" i="1"/>
  <c r="BF152" i="1" s="1"/>
  <c r="BB152" i="1"/>
  <c r="AZ152" i="1"/>
  <c r="Y152" i="1"/>
  <c r="BE151" i="1"/>
  <c r="BB151" i="1"/>
  <c r="AZ151" i="1"/>
  <c r="Y151" i="1"/>
  <c r="BE150" i="1"/>
  <c r="BI150" i="1" s="1"/>
  <c r="BJ150" i="1" s="1"/>
  <c r="BB150" i="1"/>
  <c r="AZ150" i="1"/>
  <c r="Y150" i="1"/>
  <c r="BE149" i="1"/>
  <c r="BB149" i="1"/>
  <c r="AZ149" i="1"/>
  <c r="Y149" i="1"/>
  <c r="CK148" i="1"/>
  <c r="CG148" i="1"/>
  <c r="CC148" i="1"/>
  <c r="BY148" i="1"/>
  <c r="BM148" i="1"/>
  <c r="BQ148" i="1" s="1"/>
  <c r="BU148" i="1" s="1"/>
  <c r="BI148" i="1"/>
  <c r="BE148" i="1"/>
  <c r="BA148" i="1"/>
  <c r="Y148" i="1"/>
  <c r="Y147" i="1"/>
  <c r="Y146" i="1"/>
  <c r="BF145" i="1"/>
  <c r="BJ145" i="1" s="1"/>
  <c r="BN145" i="1" s="1"/>
  <c r="BR145" i="1" s="1"/>
  <c r="BV145" i="1" s="1"/>
  <c r="BZ145" i="1" s="1"/>
  <c r="CD145" i="1" s="1"/>
  <c r="CH145" i="1" s="1"/>
  <c r="CL145" i="1" s="1"/>
  <c r="CP145" i="1" s="1"/>
  <c r="BE145" i="1"/>
  <c r="BI145" i="1" s="1"/>
  <c r="BM145" i="1" s="1"/>
  <c r="BQ145" i="1" s="1"/>
  <c r="BU145" i="1" s="1"/>
  <c r="BY145" i="1" s="1"/>
  <c r="CC145" i="1" s="1"/>
  <c r="CG145" i="1" s="1"/>
  <c r="CK145" i="1" s="1"/>
  <c r="CO145" i="1" s="1"/>
  <c r="Y145" i="1"/>
  <c r="BU144" i="1"/>
  <c r="BY144" i="1" s="1"/>
  <c r="CC144" i="1" s="1"/>
  <c r="CG144" i="1" s="1"/>
  <c r="CK144" i="1" s="1"/>
  <c r="CO144" i="1" s="1"/>
  <c r="AZ144" i="1"/>
  <c r="Y144" i="1"/>
  <c r="BR143" i="1"/>
  <c r="BN143" i="1"/>
  <c r="BJ143" i="1"/>
  <c r="BF143" i="1"/>
  <c r="Y143" i="1"/>
  <c r="BE142" i="1"/>
  <c r="BA142" i="1"/>
  <c r="Y142" i="1"/>
  <c r="Y141" i="1"/>
  <c r="Y140" i="1"/>
  <c r="Y139" i="1"/>
  <c r="Y138" i="1"/>
  <c r="Y137" i="1"/>
  <c r="Y136" i="1"/>
  <c r="Y135" i="1"/>
  <c r="BI134" i="1"/>
  <c r="BM134" i="1" s="1"/>
  <c r="BQ134" i="1" s="1"/>
  <c r="BU134" i="1" s="1"/>
  <c r="BY134" i="1" s="1"/>
  <c r="CC134" i="1" s="1"/>
  <c r="CG134" i="1" s="1"/>
  <c r="CK134" i="1" s="1"/>
  <c r="CO134" i="1" s="1"/>
  <c r="Y134" i="1"/>
  <c r="Y133" i="1"/>
  <c r="Y132" i="1"/>
  <c r="Y131" i="1"/>
  <c r="Y130" i="1"/>
  <c r="Y129" i="1"/>
  <c r="Y128" i="1"/>
  <c r="AZ127" i="1"/>
  <c r="Y127" i="1"/>
  <c r="Y126" i="1"/>
  <c r="Y125" i="1"/>
  <c r="CO124" i="1"/>
  <c r="CK124" i="1"/>
  <c r="CC124" i="1"/>
  <c r="BY124" i="1"/>
  <c r="BU124" i="1"/>
  <c r="BQ124" i="1"/>
  <c r="BM124" i="1"/>
  <c r="BI124" i="1"/>
  <c r="BE124" i="1"/>
  <c r="BA124" i="1"/>
  <c r="AW124" i="1"/>
  <c r="CG124" i="1" s="1"/>
  <c r="Y124" i="1"/>
  <c r="BY123" i="1"/>
  <c r="CC123" i="1" s="1"/>
  <c r="CG123" i="1" s="1"/>
  <c r="CK123" i="1" s="1"/>
  <c r="CO123" i="1" s="1"/>
  <c r="Y123" i="1"/>
  <c r="CO122" i="1"/>
  <c r="CK122" i="1"/>
  <c r="CG122" i="1"/>
  <c r="CC122" i="1"/>
  <c r="BY122" i="1"/>
  <c r="BU122" i="1"/>
  <c r="AZ122" i="1"/>
  <c r="Y122" i="1"/>
  <c r="CO121" i="1"/>
  <c r="Y121" i="1"/>
  <c r="CO120" i="1"/>
  <c r="CM120" i="1"/>
  <c r="Y120" i="1"/>
  <c r="CM119" i="1"/>
  <c r="CQ119" i="1" s="1"/>
  <c r="CH119" i="1"/>
  <c r="CL119" i="1" s="1"/>
  <c r="CP119" i="1" s="1"/>
  <c r="CG119" i="1"/>
  <c r="CK119" i="1" s="1"/>
  <c r="CO119" i="1" s="1"/>
  <c r="AZ119" i="1"/>
  <c r="Y119" i="1"/>
  <c r="BE118" i="1"/>
  <c r="Y118" i="1"/>
  <c r="BB117" i="1"/>
  <c r="BA117" i="1"/>
  <c r="BE117" i="1" s="1"/>
  <c r="AZ117" i="1"/>
  <c r="Y117" i="1"/>
  <c r="CS116" i="1"/>
  <c r="Y116" i="1"/>
  <c r="BU115" i="1"/>
  <c r="BY115" i="1" s="1"/>
  <c r="CC115" i="1" s="1"/>
  <c r="CG115" i="1" s="1"/>
  <c r="CK115" i="1" s="1"/>
  <c r="CO115" i="1" s="1"/>
  <c r="Y115" i="1"/>
  <c r="Y114" i="1"/>
  <c r="Y113" i="1"/>
  <c r="Y112" i="1"/>
  <c r="CO111" i="1"/>
  <c r="CK111" i="1"/>
  <c r="CG111" i="1"/>
  <c r="CC111" i="1"/>
  <c r="BY111" i="1"/>
  <c r="BU111" i="1"/>
  <c r="AZ111" i="1"/>
  <c r="Y111" i="1"/>
  <c r="CO110" i="1"/>
  <c r="CK110" i="1"/>
  <c r="CG110" i="1"/>
  <c r="CC110" i="1"/>
  <c r="BY110" i="1"/>
  <c r="BU110" i="1"/>
  <c r="AZ110" i="1"/>
  <c r="Y110" i="1"/>
  <c r="CO109" i="1"/>
  <c r="CK109" i="1"/>
  <c r="CG109" i="1"/>
  <c r="CC109" i="1"/>
  <c r="BY109" i="1"/>
  <c r="BU109" i="1"/>
  <c r="BQ109" i="1"/>
  <c r="BM109" i="1"/>
  <c r="BI109" i="1"/>
  <c r="BE109" i="1"/>
  <c r="BA109" i="1"/>
  <c r="AZ109" i="1"/>
  <c r="Y109" i="1"/>
  <c r="CO108" i="1"/>
  <c r="Y108" i="1"/>
  <c r="BA107" i="1"/>
  <c r="BE107" i="1" s="1"/>
  <c r="BI107" i="1" s="1"/>
  <c r="BM107" i="1" s="1"/>
  <c r="BQ107" i="1" s="1"/>
  <c r="AZ107" i="1"/>
  <c r="Y107" i="1"/>
  <c r="AS106" i="1"/>
  <c r="AT106" i="1" s="1"/>
  <c r="AU106" i="1" s="1"/>
  <c r="AV106" i="1" s="1"/>
  <c r="AW106" i="1" s="1"/>
  <c r="AX106" i="1" s="1"/>
  <c r="AY106" i="1" s="1"/>
  <c r="AR106" i="1"/>
  <c r="BM106" i="1" s="1"/>
  <c r="AQ106" i="1"/>
  <c r="BI106" i="1" s="1"/>
  <c r="AP106" i="1"/>
  <c r="BE106" i="1" s="1"/>
  <c r="AO106" i="1"/>
  <c r="BA106" i="1" s="1"/>
  <c r="Y106" i="1"/>
  <c r="BY105" i="1"/>
  <c r="BQ105" i="1"/>
  <c r="BM105" i="1"/>
  <c r="BI105" i="1"/>
  <c r="BE105" i="1"/>
  <c r="BA105" i="1"/>
  <c r="AZ105" i="1"/>
  <c r="Y105" i="1"/>
  <c r="BQ104" i="1"/>
  <c r="BM104" i="1"/>
  <c r="BI104" i="1"/>
  <c r="BE104" i="1"/>
  <c r="BA104" i="1"/>
  <c r="AZ104" i="1"/>
  <c r="Y104" i="1"/>
  <c r="AZ103" i="1"/>
  <c r="Y103" i="1"/>
  <c r="Y102" i="1"/>
  <c r="Y101" i="1"/>
  <c r="BY99" i="1"/>
  <c r="CC99" i="1" s="1"/>
  <c r="CG99" i="1" s="1"/>
  <c r="CK99" i="1" s="1"/>
  <c r="CO99" i="1" s="1"/>
  <c r="Y99" i="1"/>
  <c r="BN98" i="1"/>
  <c r="BJ98" i="1"/>
  <c r="BF98" i="1"/>
  <c r="Y98" i="1"/>
  <c r="BU97" i="1"/>
  <c r="BY97" i="1" s="1"/>
  <c r="CC97" i="1" s="1"/>
  <c r="CG97" i="1" s="1"/>
  <c r="CK97" i="1" s="1"/>
  <c r="CO97" i="1" s="1"/>
  <c r="BR97" i="1"/>
  <c r="BN97" i="1"/>
  <c r="BJ97" i="1"/>
  <c r="BF97" i="1"/>
  <c r="BB97" i="1"/>
  <c r="Y97" i="1"/>
  <c r="BR96" i="1"/>
  <c r="BN96" i="1"/>
  <c r="BJ96" i="1"/>
  <c r="BF96" i="1"/>
  <c r="BB96" i="1"/>
  <c r="Y96" i="1"/>
  <c r="BR95" i="1"/>
  <c r="BN95" i="1"/>
  <c r="BJ95" i="1"/>
  <c r="BF95" i="1"/>
  <c r="BB95" i="1"/>
  <c r="Y95" i="1"/>
  <c r="Y94" i="1"/>
  <c r="BY93" i="1"/>
  <c r="CC93" i="1" s="1"/>
  <c r="CG93" i="1" s="1"/>
  <c r="CK93" i="1" s="1"/>
  <c r="CO93" i="1" s="1"/>
  <c r="AZ93" i="1"/>
  <c r="Y93" i="1"/>
  <c r="BU92" i="1"/>
  <c r="BY92" i="1" s="1"/>
  <c r="CC92" i="1" s="1"/>
  <c r="CG92" i="1" s="1"/>
  <c r="CK92" i="1" s="1"/>
  <c r="CO92" i="1" s="1"/>
  <c r="BB92" i="1"/>
  <c r="Y92" i="1"/>
  <c r="CS91" i="1"/>
  <c r="AZ91" i="1"/>
  <c r="Y91" i="1"/>
  <c r="BY90" i="1"/>
  <c r="CC90" i="1" s="1"/>
  <c r="CG90" i="1" s="1"/>
  <c r="CK90" i="1" s="1"/>
  <c r="CO90" i="1" s="1"/>
  <c r="CS90" i="1" s="1"/>
  <c r="Y90" i="1"/>
  <c r="CP89" i="1"/>
  <c r="BV89" i="1"/>
  <c r="BE89" i="1"/>
  <c r="BI89" i="1" s="1"/>
  <c r="BM89" i="1" s="1"/>
  <c r="BQ89" i="1" s="1"/>
  <c r="BU89" i="1" s="1"/>
  <c r="BY89" i="1" s="1"/>
  <c r="CC89" i="1" s="1"/>
  <c r="CG89" i="1" s="1"/>
  <c r="CK89" i="1" s="1"/>
  <c r="CO89" i="1" s="1"/>
  <c r="Y89" i="1"/>
  <c r="Y88" i="1"/>
  <c r="Y87" i="1"/>
  <c r="Y86" i="1"/>
  <c r="Y85" i="1"/>
  <c r="Y84" i="1"/>
  <c r="Y83" i="1"/>
  <c r="AZ82" i="1"/>
  <c r="Y82" i="1"/>
  <c r="BU81" i="1"/>
  <c r="BY81" i="1" s="1"/>
  <c r="CC81" i="1" s="1"/>
  <c r="CG81" i="1" s="1"/>
  <c r="CK81" i="1" s="1"/>
  <c r="CO81" i="1" s="1"/>
  <c r="AZ81" i="1"/>
  <c r="BI80" i="1"/>
  <c r="BM80" i="1" s="1"/>
  <c r="BQ80" i="1" s="1"/>
  <c r="BU80" i="1" s="1"/>
  <c r="BY80" i="1" s="1"/>
  <c r="CC80" i="1" s="1"/>
  <c r="CG80" i="1" s="1"/>
  <c r="CK80" i="1" s="1"/>
  <c r="CO80" i="1" s="1"/>
  <c r="BI76" i="1"/>
  <c r="BJ76" i="1" s="1"/>
  <c r="BF76" i="1"/>
  <c r="AZ75" i="1"/>
  <c r="AZ74" i="1"/>
  <c r="BF73" i="1"/>
  <c r="BJ73" i="1" s="1"/>
  <c r="BN73" i="1" s="1"/>
  <c r="BR73" i="1" s="1"/>
  <c r="BE73" i="1"/>
  <c r="BI73" i="1" s="1"/>
  <c r="BM73" i="1" s="1"/>
  <c r="BQ73" i="1" s="1"/>
  <c r="BU73" i="1" s="1"/>
  <c r="BY73" i="1" s="1"/>
  <c r="CC73" i="1" s="1"/>
  <c r="CG73" i="1" s="1"/>
  <c r="CK73" i="1" s="1"/>
  <c r="CO73" i="1" s="1"/>
  <c r="AZ73" i="1"/>
  <c r="BA70" i="1"/>
  <c r="BE70" i="1" s="1"/>
  <c r="BI70" i="1" s="1"/>
  <c r="BM70" i="1" s="1"/>
  <c r="BQ70" i="1" s="1"/>
  <c r="BU70" i="1" s="1"/>
  <c r="BY70" i="1" s="1"/>
  <c r="CC70" i="1" s="1"/>
  <c r="CG70" i="1" s="1"/>
  <c r="CK70" i="1" s="1"/>
  <c r="CO70" i="1" s="1"/>
  <c r="BA69" i="1"/>
  <c r="BE69" i="1" s="1"/>
  <c r="BI69" i="1" s="1"/>
  <c r="BM69" i="1" s="1"/>
  <c r="BQ69" i="1" s="1"/>
  <c r="BU69" i="1" s="1"/>
  <c r="BY69" i="1" s="1"/>
  <c r="CC69" i="1" s="1"/>
  <c r="CG69" i="1" s="1"/>
  <c r="CK69" i="1" s="1"/>
  <c r="CO69" i="1" s="1"/>
  <c r="BF68" i="1"/>
  <c r="BJ68" i="1" s="1"/>
  <c r="BE68" i="1"/>
  <c r="BI68" i="1" s="1"/>
  <c r="BM68" i="1" s="1"/>
  <c r="BQ68" i="1" s="1"/>
  <c r="BU68" i="1" s="1"/>
  <c r="BY68" i="1" s="1"/>
  <c r="CC68" i="1" s="1"/>
  <c r="CG68" i="1" s="1"/>
  <c r="CK68" i="1" s="1"/>
  <c r="CO68" i="1" s="1"/>
  <c r="BB68" i="1"/>
  <c r="BA68" i="1"/>
  <c r="AZ68" i="1"/>
  <c r="AZ67" i="1"/>
  <c r="BJ65" i="1"/>
  <c r="BN65" i="1" s="1"/>
  <c r="BR65" i="1" s="1"/>
  <c r="BI65" i="1"/>
  <c r="BM65" i="1" s="1"/>
  <c r="BQ65" i="1" s="1"/>
  <c r="BU65" i="1" s="1"/>
  <c r="BY65" i="1" s="1"/>
  <c r="CC65" i="1" s="1"/>
  <c r="CG65" i="1" s="1"/>
  <c r="CK65" i="1" s="1"/>
  <c r="CO65" i="1" s="1"/>
  <c r="CS64" i="1"/>
  <c r="BZ63" i="1"/>
  <c r="CD63" i="1" s="1"/>
  <c r="CH63" i="1" s="1"/>
  <c r="CL63" i="1" s="1"/>
  <c r="CP63" i="1" s="1"/>
  <c r="BY63" i="1"/>
  <c r="CC63" i="1" s="1"/>
  <c r="CG63" i="1" s="1"/>
  <c r="CK63" i="1" s="1"/>
  <c r="CO63" i="1" s="1"/>
  <c r="BY61" i="1"/>
  <c r="BU60" i="1"/>
  <c r="BY60" i="1" s="1"/>
  <c r="CC60" i="1" s="1"/>
  <c r="CG60" i="1" s="1"/>
  <c r="CK60" i="1" s="1"/>
  <c r="CO60" i="1" s="1"/>
  <c r="BB60" i="1"/>
  <c r="BH59" i="1"/>
  <c r="BL59" i="1" s="1"/>
  <c r="BP59" i="1" s="1"/>
  <c r="BT59" i="1" s="1"/>
  <c r="BG59" i="1"/>
  <c r="BK59" i="1" s="1"/>
  <c r="BO59" i="1" s="1"/>
  <c r="BS59" i="1" s="1"/>
  <c r="BF59" i="1"/>
  <c r="BJ59" i="1" s="1"/>
  <c r="BN59" i="1" s="1"/>
  <c r="BR59" i="1" s="1"/>
  <c r="BE59" i="1"/>
  <c r="BI59" i="1" s="1"/>
  <c r="BM59" i="1" s="1"/>
  <c r="BQ59" i="1" s="1"/>
  <c r="BU59" i="1" s="1"/>
  <c r="BY59" i="1" s="1"/>
  <c r="CC59" i="1" s="1"/>
  <c r="CG59" i="1" s="1"/>
  <c r="CK59" i="1" s="1"/>
  <c r="CO59" i="1" s="1"/>
  <c r="BA57" i="1"/>
  <c r="BE57" i="1" s="1"/>
  <c r="BI57" i="1" s="1"/>
  <c r="BM57" i="1" s="1"/>
  <c r="BQ57" i="1" s="1"/>
  <c r="BU57" i="1" s="1"/>
  <c r="BY57" i="1" s="1"/>
  <c r="CC57" i="1" s="1"/>
  <c r="CG57" i="1" s="1"/>
  <c r="CK57" i="1" s="1"/>
  <c r="CO57" i="1" s="1"/>
  <c r="BU56" i="1"/>
  <c r="BY56" i="1" s="1"/>
  <c r="CC56" i="1" s="1"/>
  <c r="CG56" i="1" s="1"/>
  <c r="CK56" i="1" s="1"/>
  <c r="CO56" i="1" s="1"/>
  <c r="BJ54" i="1"/>
  <c r="BN54" i="1" s="1"/>
  <c r="BR54" i="1" s="1"/>
  <c r="BI54" i="1"/>
  <c r="BM54" i="1" s="1"/>
  <c r="BQ54" i="1" s="1"/>
  <c r="BU54" i="1" s="1"/>
  <c r="BY54" i="1" s="1"/>
  <c r="CC54" i="1" s="1"/>
  <c r="CG54" i="1" s="1"/>
  <c r="CK54" i="1" s="1"/>
  <c r="CO54" i="1" s="1"/>
  <c r="BR53" i="1"/>
  <c r="BV53" i="1" s="1"/>
  <c r="BZ53" i="1" s="1"/>
  <c r="CD53" i="1" s="1"/>
  <c r="CH53" i="1" s="1"/>
  <c r="CL53" i="1" s="1"/>
  <c r="CP53" i="1" s="1"/>
  <c r="BQ53" i="1"/>
  <c r="BU53" i="1" s="1"/>
  <c r="BY53" i="1" s="1"/>
  <c r="CC53" i="1" s="1"/>
  <c r="CG53" i="1" s="1"/>
  <c r="CK53" i="1" s="1"/>
  <c r="CO53" i="1" s="1"/>
  <c r="CS53" i="1" s="1"/>
  <c r="AZ53" i="1"/>
  <c r="BJ52" i="1"/>
  <c r="BN52" i="1" s="1"/>
  <c r="BR52" i="1" s="1"/>
  <c r="BV52" i="1" s="1"/>
  <c r="BZ52" i="1" s="1"/>
  <c r="CD52" i="1" s="1"/>
  <c r="CH52" i="1" s="1"/>
  <c r="CL52" i="1" s="1"/>
  <c r="CP52" i="1" s="1"/>
  <c r="BI52" i="1"/>
  <c r="BM52" i="1" s="1"/>
  <c r="BQ52" i="1" s="1"/>
  <c r="BU52" i="1" s="1"/>
  <c r="BY52" i="1" s="1"/>
  <c r="CC52" i="1" s="1"/>
  <c r="CG52" i="1" s="1"/>
  <c r="CK52" i="1" s="1"/>
  <c r="CO52" i="1" s="1"/>
  <c r="AZ52" i="1"/>
  <c r="AZ51" i="1"/>
  <c r="Y49" i="1"/>
  <c r="BI48" i="1"/>
  <c r="BF48" i="1"/>
  <c r="Y48" i="1"/>
  <c r="BJ47" i="1"/>
  <c r="BN47" i="1" s="1"/>
  <c r="BR47" i="1" s="1"/>
  <c r="BI47" i="1"/>
  <c r="BM47" i="1" s="1"/>
  <c r="BQ47" i="1" s="1"/>
  <c r="Y47" i="1"/>
  <c r="BU46" i="1"/>
  <c r="BY46" i="1" s="1"/>
  <c r="CC46" i="1" s="1"/>
  <c r="CG46" i="1" s="1"/>
  <c r="CK46" i="1" s="1"/>
  <c r="Y46" i="1"/>
  <c r="Y45" i="1"/>
  <c r="Y44" i="1"/>
  <c r="Y43" i="1"/>
  <c r="Y42" i="1"/>
  <c r="Y41" i="1"/>
  <c r="BA40" i="1"/>
  <c r="BE40" i="1" s="1"/>
  <c r="BI40" i="1" s="1"/>
  <c r="BM40" i="1" s="1"/>
  <c r="BQ40" i="1" s="1"/>
  <c r="BU40" i="1" s="1"/>
  <c r="BY40" i="1" s="1"/>
  <c r="CC40" i="1" s="1"/>
  <c r="CG40" i="1" s="1"/>
  <c r="CK40" i="1" s="1"/>
  <c r="CO40" i="1" s="1"/>
  <c r="AZ40" i="1"/>
  <c r="Y40" i="1"/>
  <c r="BV39" i="1"/>
  <c r="BZ39" i="1" s="1"/>
  <c r="BU39" i="1"/>
  <c r="BY39" i="1" s="1"/>
  <c r="Y39" i="1"/>
  <c r="Y38" i="1"/>
  <c r="BJ37" i="1"/>
  <c r="BN37" i="1" s="1"/>
  <c r="BR37" i="1" s="1"/>
  <c r="BI37" i="1"/>
  <c r="BM37" i="1" s="1"/>
  <c r="BQ37" i="1" s="1"/>
  <c r="BU37" i="1" s="1"/>
  <c r="BY37" i="1" s="1"/>
  <c r="CC37" i="1" s="1"/>
  <c r="CG37" i="1" s="1"/>
  <c r="CK37" i="1" s="1"/>
  <c r="Y37" i="1"/>
  <c r="BJ36" i="1"/>
  <c r="BN36" i="1" s="1"/>
  <c r="BR36" i="1" s="1"/>
  <c r="BV36" i="1" s="1"/>
  <c r="BZ36" i="1" s="1"/>
  <c r="CD36" i="1" s="1"/>
  <c r="CH36" i="1" s="1"/>
  <c r="CL36" i="1" s="1"/>
  <c r="CP36" i="1" s="1"/>
  <c r="BI36" i="1"/>
  <c r="BM36" i="1" s="1"/>
  <c r="BQ36" i="1" s="1"/>
  <c r="BU36" i="1" s="1"/>
  <c r="BY36" i="1" s="1"/>
  <c r="CC36" i="1" s="1"/>
  <c r="CG36" i="1" s="1"/>
  <c r="CK36" i="1" s="1"/>
  <c r="CO36" i="1" s="1"/>
  <c r="AZ36" i="1"/>
  <c r="Y36" i="1"/>
  <c r="BV35" i="1"/>
  <c r="BZ35" i="1" s="1"/>
  <c r="CD35" i="1" s="1"/>
  <c r="CH35" i="1" s="1"/>
  <c r="CL35" i="1" s="1"/>
  <c r="CP35" i="1" s="1"/>
  <c r="BU35" i="1"/>
  <c r="BY35" i="1" s="1"/>
  <c r="CC35" i="1" s="1"/>
  <c r="CG35" i="1" s="1"/>
  <c r="CK35" i="1" s="1"/>
  <c r="CO35" i="1" s="1"/>
  <c r="Y35" i="1"/>
  <c r="BE34" i="1"/>
  <c r="Y34" i="1"/>
  <c r="BE33" i="1"/>
  <c r="BI33" i="1" s="1"/>
  <c r="BM33" i="1" s="1"/>
  <c r="AZ33" i="1"/>
  <c r="Y33" i="1"/>
  <c r="BE32" i="1"/>
  <c r="BI32" i="1" s="1"/>
  <c r="BM32" i="1" s="1"/>
  <c r="Y32" i="1"/>
  <c r="Y30" i="1"/>
  <c r="BR29" i="1"/>
  <c r="BI29" i="1"/>
  <c r="BF29" i="1"/>
  <c r="AZ29" i="1"/>
  <c r="Y29" i="1"/>
  <c r="BF28" i="1"/>
  <c r="BE28" i="1"/>
  <c r="Y28" i="1"/>
  <c r="Y27" i="1"/>
  <c r="BU31" i="1"/>
  <c r="Y26" i="1"/>
  <c r="BU25" i="1"/>
  <c r="BY25" i="1" s="1"/>
  <c r="CC25" i="1" s="1"/>
  <c r="CG25" i="1" s="1"/>
  <c r="CK25" i="1" s="1"/>
  <c r="CO25" i="1" s="1"/>
  <c r="Y25" i="1"/>
  <c r="BJ24" i="1"/>
  <c r="BN24" i="1" s="1"/>
  <c r="BR24" i="1" s="1"/>
  <c r="BI24" i="1"/>
  <c r="BM24" i="1" s="1"/>
  <c r="BQ24" i="1" s="1"/>
  <c r="BU24" i="1" s="1"/>
  <c r="BY24" i="1" s="1"/>
  <c r="CC24" i="1" s="1"/>
  <c r="CG24" i="1" s="1"/>
  <c r="CK24" i="1" s="1"/>
  <c r="CO24" i="1" s="1"/>
  <c r="Y24" i="1"/>
  <c r="BU23" i="1"/>
  <c r="BY23" i="1" s="1"/>
  <c r="CC23" i="1" s="1"/>
  <c r="CG23" i="1" s="1"/>
  <c r="CK23" i="1" s="1"/>
  <c r="CO23" i="1" s="1"/>
  <c r="Y23" i="1"/>
  <c r="BU22" i="1"/>
  <c r="BY22" i="1" s="1"/>
  <c r="CC22" i="1" s="1"/>
  <c r="CG22" i="1" s="1"/>
  <c r="CK22" i="1" s="1"/>
  <c r="CO22" i="1" s="1"/>
  <c r="Y22" i="1"/>
  <c r="BU21" i="1"/>
  <c r="BY21" i="1" s="1"/>
  <c r="CC21" i="1" s="1"/>
  <c r="CG21" i="1" s="1"/>
  <c r="CK21" i="1" s="1"/>
  <c r="Y21" i="1"/>
  <c r="BE20" i="1"/>
  <c r="BA20" i="1"/>
  <c r="Y20" i="1"/>
  <c r="Y19" i="1"/>
  <c r="Y18" i="1"/>
  <c r="BE17" i="1"/>
  <c r="BI17" i="1" s="1"/>
  <c r="BM17" i="1" s="1"/>
  <c r="BQ17" i="1" s="1"/>
  <c r="BU17" i="1" s="1"/>
  <c r="BY17" i="1" s="1"/>
  <c r="CC17" i="1" s="1"/>
  <c r="CG17" i="1" s="1"/>
  <c r="CK17" i="1" s="1"/>
  <c r="CO17" i="1" s="1"/>
  <c r="AZ17" i="1"/>
  <c r="Y17" i="1"/>
  <c r="Y16" i="1"/>
  <c r="BI15" i="1"/>
  <c r="BJ15" i="1" s="1"/>
  <c r="BF15" i="1"/>
  <c r="Y15" i="1"/>
  <c r="BJ14" i="1"/>
  <c r="BI14" i="1"/>
  <c r="Y14" i="1"/>
  <c r="Y13" i="1"/>
  <c r="BY31" i="1" l="1"/>
  <c r="CC31" i="1" s="1"/>
  <c r="CG31" i="1" s="1"/>
  <c r="CK31" i="1" s="1"/>
  <c r="CO31" i="1" s="1"/>
  <c r="BJ29" i="1"/>
  <c r="BM29" i="1"/>
  <c r="BN29" i="1" s="1"/>
  <c r="BJ48" i="1"/>
  <c r="BM48" i="1"/>
  <c r="BN48" i="1" s="1"/>
  <c r="BF151" i="1"/>
  <c r="BI151" i="1"/>
  <c r="BM151" i="1" s="1"/>
  <c r="BM76" i="1"/>
  <c r="BQ76" i="1" s="1"/>
  <c r="BU76" i="1" s="1"/>
  <c r="BY76" i="1" s="1"/>
  <c r="CC76" i="1" s="1"/>
  <c r="CG76" i="1" s="1"/>
  <c r="CK76" i="1" s="1"/>
  <c r="CO76" i="1" s="1"/>
  <c r="BM150" i="1"/>
  <c r="BM15" i="1"/>
  <c r="BQ15" i="1" s="1"/>
  <c r="BU15" i="1" s="1"/>
  <c r="BY15" i="1" s="1"/>
  <c r="CC15" i="1" s="1"/>
  <c r="CG15" i="1" s="1"/>
  <c r="CK15" i="1" s="1"/>
  <c r="CO15" i="1" s="1"/>
  <c r="AZ124" i="1"/>
  <c r="BI152" i="1"/>
  <c r="BM152" i="1" s="1"/>
  <c r="AT154" i="1"/>
  <c r="BU154" i="1" s="1"/>
  <c r="BQ106" i="1"/>
  <c r="AZ106" i="1"/>
  <c r="BJ33" i="1"/>
  <c r="BJ32" i="1"/>
  <c r="BI34" i="1"/>
  <c r="BF34" i="1"/>
  <c r="CK167" i="1"/>
  <c r="CO167" i="1"/>
  <c r="BQ32" i="1"/>
  <c r="BN32" i="1"/>
  <c r="BQ33" i="1"/>
  <c r="BN33" i="1"/>
  <c r="CD39" i="1"/>
  <c r="CH39" i="1" s="1"/>
  <c r="CL39" i="1" s="1"/>
  <c r="CP39" i="1" s="1"/>
  <c r="CC39" i="1"/>
  <c r="CG39" i="1" s="1"/>
  <c r="CK39" i="1" s="1"/>
  <c r="CO39" i="1" s="1"/>
  <c r="BI117" i="1"/>
  <c r="BF117" i="1"/>
  <c r="BQ48" i="1"/>
  <c r="BF32" i="1"/>
  <c r="BF33" i="1"/>
  <c r="BQ150" i="1"/>
  <c r="BN150" i="1"/>
  <c r="CO165" i="1"/>
  <c r="CK165" i="1"/>
  <c r="BI149" i="1"/>
  <c r="BF149" i="1"/>
  <c r="AZ207" i="1"/>
  <c r="BI182" i="1"/>
  <c r="BF182" i="1"/>
  <c r="BI118" i="1"/>
  <c r="BF118" i="1"/>
  <c r="BF150" i="1"/>
  <c r="BN76" i="1" l="1"/>
  <c r="BR76" i="1" s="1"/>
  <c r="BJ151" i="1"/>
  <c r="CS31" i="1"/>
  <c r="BJ152" i="1"/>
  <c r="BN15" i="1"/>
  <c r="AU154" i="1"/>
  <c r="AV154" i="1" s="1"/>
  <c r="BN152" i="1"/>
  <c r="BQ152" i="1"/>
  <c r="BJ182" i="1"/>
  <c r="BM182" i="1"/>
  <c r="BM149" i="1"/>
  <c r="BJ149" i="1"/>
  <c r="BR150" i="1"/>
  <c r="BU150" i="1"/>
  <c r="BJ117" i="1"/>
  <c r="BM117" i="1"/>
  <c r="BU32" i="1"/>
  <c r="BR32" i="1"/>
  <c r="BJ34" i="1"/>
  <c r="BM34" i="1"/>
  <c r="BM118" i="1"/>
  <c r="BJ118" i="1"/>
  <c r="CS167" i="1"/>
  <c r="CS212" i="1" s="1"/>
  <c r="BQ151" i="1"/>
  <c r="BN151" i="1"/>
  <c r="BU48" i="1"/>
  <c r="BY48" i="1" s="1"/>
  <c r="CC48" i="1" s="1"/>
  <c r="CG48" i="1" s="1"/>
  <c r="CK48" i="1" s="1"/>
  <c r="CO48" i="1" s="1"/>
  <c r="BR48" i="1"/>
  <c r="BU33" i="1"/>
  <c r="BR33" i="1"/>
  <c r="BY154" i="1" l="1"/>
  <c r="BU152" i="1"/>
  <c r="BR152" i="1"/>
  <c r="BU151" i="1"/>
  <c r="BR151" i="1"/>
  <c r="BQ149" i="1"/>
  <c r="BN149" i="1"/>
  <c r="BY150" i="1"/>
  <c r="BV150" i="1"/>
  <c r="BQ182" i="1"/>
  <c r="BU182" i="1" s="1"/>
  <c r="BY182" i="1" s="1"/>
  <c r="CC182" i="1" s="1"/>
  <c r="CG182" i="1" s="1"/>
  <c r="CK182" i="1" s="1"/>
  <c r="CO182" i="1" s="1"/>
  <c r="BN182" i="1"/>
  <c r="BQ118" i="1"/>
  <c r="BN118" i="1"/>
  <c r="BQ34" i="1"/>
  <c r="BN34" i="1"/>
  <c r="BQ117" i="1"/>
  <c r="BN117" i="1"/>
  <c r="BY33" i="1"/>
  <c r="BV33" i="1"/>
  <c r="CC154" i="1"/>
  <c r="AW154" i="1"/>
  <c r="BY32" i="1"/>
  <c r="BV32" i="1"/>
  <c r="BV152" i="1" l="1"/>
  <c r="BY152" i="1"/>
  <c r="BU149" i="1"/>
  <c r="BR149" i="1"/>
  <c r="CG154" i="1"/>
  <c r="AX154" i="1"/>
  <c r="CK154" i="1" s="1"/>
  <c r="BR34" i="1"/>
  <c r="BU34" i="1"/>
  <c r="CC32" i="1"/>
  <c r="BZ32" i="1"/>
  <c r="CC33" i="1"/>
  <c r="BZ33" i="1"/>
  <c r="BR117" i="1"/>
  <c r="BU117" i="1"/>
  <c r="BU118" i="1"/>
  <c r="BR118" i="1"/>
  <c r="BZ150" i="1"/>
  <c r="CC150" i="1"/>
  <c r="BY151" i="1"/>
  <c r="BV151" i="1"/>
  <c r="CC152" i="1" l="1"/>
  <c r="BZ152" i="1"/>
  <c r="BY117" i="1"/>
  <c r="BV117" i="1"/>
  <c r="CG32" i="1"/>
  <c r="CD32" i="1"/>
  <c r="CC151" i="1"/>
  <c r="BZ151" i="1"/>
  <c r="BY118" i="1"/>
  <c r="BV118" i="1"/>
  <c r="CG33" i="1"/>
  <c r="CD33" i="1"/>
  <c r="CG150" i="1"/>
  <c r="CD150" i="1"/>
  <c r="BY34" i="1"/>
  <c r="BV34" i="1"/>
  <c r="AZ154" i="1"/>
  <c r="BY149" i="1"/>
  <c r="BV149" i="1"/>
  <c r="CD152" i="1" l="1"/>
  <c r="CG152" i="1"/>
  <c r="CK33" i="1"/>
  <c r="CL33" i="1" s="1"/>
  <c r="CH33" i="1"/>
  <c r="CC149" i="1"/>
  <c r="BZ149" i="1"/>
  <c r="BZ34" i="1"/>
  <c r="CC34" i="1"/>
  <c r="CG151" i="1"/>
  <c r="CD151" i="1"/>
  <c r="CH150" i="1"/>
  <c r="CK150" i="1"/>
  <c r="CC118" i="1"/>
  <c r="BZ118" i="1"/>
  <c r="CK32" i="1"/>
  <c r="CL32" i="1" s="1"/>
  <c r="CH32" i="1"/>
  <c r="BZ117" i="1"/>
  <c r="CC117" i="1"/>
  <c r="CH152" i="1" l="1"/>
  <c r="CK152" i="1"/>
  <c r="CG117" i="1"/>
  <c r="CD117" i="1"/>
  <c r="CG34" i="1"/>
  <c r="CD34" i="1"/>
  <c r="CO150" i="1"/>
  <c r="CL150" i="1"/>
  <c r="CP150" i="1" s="1"/>
  <c r="CK151" i="1"/>
  <c r="CH151" i="1"/>
  <c r="CG149" i="1"/>
  <c r="CD149" i="1"/>
  <c r="CG118" i="1"/>
  <c r="CD118" i="1"/>
  <c r="CL152" i="1" l="1"/>
  <c r="CP152" i="1" s="1"/>
  <c r="CO152" i="1"/>
  <c r="CK118" i="1"/>
  <c r="CH118" i="1"/>
  <c r="CO151" i="1"/>
  <c r="CL151" i="1"/>
  <c r="CP151" i="1" s="1"/>
  <c r="CH34" i="1"/>
  <c r="CK34" i="1"/>
  <c r="CL34" i="1" s="1"/>
  <c r="CK149" i="1"/>
  <c r="CH149" i="1"/>
  <c r="CH117" i="1"/>
  <c r="CK117" i="1"/>
  <c r="CO117" i="1" l="1"/>
  <c r="CP117" i="1" s="1"/>
  <c r="CL117" i="1"/>
  <c r="CO149" i="1"/>
  <c r="CL149" i="1"/>
  <c r="CP149" i="1" s="1"/>
  <c r="CO118" i="1"/>
  <c r="CP118" i="1" s="1"/>
  <c r="CL1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A26" authorId="0" shapeId="0" xr:uid="{00000000-0006-0000-0000-000001000000}">
      <text>
        <r>
          <rPr>
            <b/>
            <sz val="9"/>
            <color indexed="81"/>
            <rFont val="Tahoma"/>
            <family val="2"/>
          </rPr>
          <t>Autor:</t>
        </r>
        <r>
          <rPr>
            <sz val="9"/>
            <color indexed="81"/>
            <rFont val="Tahoma"/>
            <family val="2"/>
          </rPr>
          <t xml:space="preserve">
Revisar si se realizar proporcionalidad de ponderación del 2%-&gt;Elevar consulta Pendiente columna de encendido y apagado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Ruth</author>
  </authors>
  <commentList>
    <comment ref="C46" authorId="0" shapeId="0" xr:uid="{00000000-0006-0000-A100-000001000000}">
      <text>
        <r>
          <rPr>
            <sz val="9"/>
            <color indexed="81"/>
            <rFont val="Tahoma"/>
            <family val="2"/>
          </rPr>
          <t xml:space="preserve">ampliar el contenido de la  fórmula de cálculo, quien lo hace, periodicidad, en que tipo de registro
...
Para este campo se debe describir el proceso técnico para poder reportar el indicador; es decir, el proceso que se sigue para obtener los datos y realizar los cálculos necesarios, responde a la pregunta: ¿cómo se mide?
</t>
        </r>
      </text>
    </comment>
  </commentList>
</comments>
</file>

<file path=xl/sharedStrings.xml><?xml version="1.0" encoding="utf-8"?>
<sst xmlns="http://schemas.openxmlformats.org/spreadsheetml/2006/main" count="37688" uniqueCount="3483">
  <si>
    <t>FICHA TÉCNICA INDICADOR DE PRODUCTO 1.1.14</t>
  </si>
  <si>
    <t>Información general</t>
  </si>
  <si>
    <t>Nombre del indicador</t>
  </si>
  <si>
    <t>Porcentaje de entidades asisitidas técnicamente para la implementación de actividades concertadas en el Plan de Igualdad de Oportunidades</t>
  </si>
  <si>
    <t>Relación entre el indicador de producto y el resultado esperado</t>
  </si>
  <si>
    <t>Índice de capacidades del DC para la incorporación de enfoques</t>
  </si>
  <si>
    <t>Indicador del PDD</t>
  </si>
  <si>
    <t>No</t>
  </si>
  <si>
    <t>Código Meta
PDD</t>
  </si>
  <si>
    <t>N/A</t>
  </si>
  <si>
    <t>Pilar, Objetivo o Eje del PDD</t>
  </si>
  <si>
    <t>Programa (PDD)</t>
  </si>
  <si>
    <t>Sector responsable</t>
  </si>
  <si>
    <t>Mujeres</t>
  </si>
  <si>
    <t>Entidad</t>
  </si>
  <si>
    <t>Secretaría Distrital de la Mujer</t>
  </si>
  <si>
    <t>Entidades involucradas en el cumplimiento del indicador</t>
  </si>
  <si>
    <t>NA</t>
  </si>
  <si>
    <t xml:space="preserve">Entidad </t>
  </si>
  <si>
    <t>Descripción del indicador</t>
  </si>
  <si>
    <t>Este indicador mide el acompañamiento técnico realizado por la Dirección de Derechos y Diseño de Política para la Implementación del Plan de Igualdad de Oportunidades para la Equidad de Género en el Distrito Capital.  Se espera que tenga un comportamiento constante, la meta de un (1) Plan acompañado técnicamente para su implementación por parte de diferentes entidades de la administración.</t>
  </si>
  <si>
    <t>Descripción del producto</t>
  </si>
  <si>
    <t xml:space="preserve">El Plan de Igualdad de Oportunidades para la Equidad de Género (PIOEG) es un instrumento de planeación que permite orientar las acciones del Estado para que la gestión institucional atienda los intereses, necesidades y demandas de las mujeres a través de acciones afirmativas que propenden por la igualdad de género.  
Teniendo en cuenta lo anterior, las acciones afirmativas del PIOEG que implementan las entidades distritales son acciones que se dirigen directamente a las mujeres, cuyo como objetivo es contrarrestar y superar barreras sociales, económicas y culturales que han sido impuestas a las mujeres por un sistema de subordinación y discriminación y que impiden la igualdad real y efectiva de derechos de las mujeres.  Las acciones del PIOEG constituyen un componente del catálogo estandarizado del mecanismo Sello Distrital de Igualdad de Género “En Igualdad”, a partir del cual se concertan planes de trabajo para la igualdad de género con las entidades distritales que hacen parte de este mecanismo, de acuerdo con lo dispuesto en el Decreto Distrital 581 de 2023. En el catálogo del Sello “En Igualdad” las acciones afirmativas están categorizadas con la etiqueta PIOEG por cada uno de los 8 derechos priorizados en la Política Pública de Mujeres y Equidad de Género, a saber: paz y convivencia con equidad; vida libre de violencias; participación y representación con equidad; trabajo en condiciones de igualdad y dignidad; salud plena; educación con equidad; cultura libre de sexismo; hábitat y vivienda digna. Y dentro de cada derecho, se organizan a partir de categorías. Cada acción afirmativa cuenta con una descripción operacionalizada, un indicador y una fórmula del indicador, variables que permiten realizar su seguimiento y monitoreo.  </t>
  </si>
  <si>
    <t>Meta(s) de resultado a la que el producto aporta mediante su implementación.</t>
  </si>
  <si>
    <t xml:space="preserve">1.1 Las entidades del distrito cuentan con capacidades para la incorporación de los enfoques de género, de los derechos de las mujeres y diferencial en desarrollo de sus competencias, planeación,  gestión administrativa y en sus  procesos misionales. </t>
  </si>
  <si>
    <t>Objetivo de Desarrollo Sostenible ODS</t>
  </si>
  <si>
    <t>Igualdaddegénero</t>
  </si>
  <si>
    <t>Meta ODS</t>
  </si>
  <si>
    <t>Aprobar y fortalecer políticas acertadas y leyes aplicables para promover la igualdad de género y el empoderamiento de todas las mujeres y las niñas a todos los niveles.</t>
  </si>
  <si>
    <t>Medición</t>
  </si>
  <si>
    <t>Enfoque</t>
  </si>
  <si>
    <t>Genero, diferencial, derechos humanos</t>
  </si>
  <si>
    <t>Fórmula de cálculo</t>
  </si>
  <si>
    <t>(Número de entidades asistidas técnicamente para la implementación de actividades concertadas del Plan de Igualdad de Oportunidades/Número de entidades con actividades concertadas en el Plan de Igualdad de Oportunidades)100*</t>
  </si>
  <si>
    <t>Unidad de medida</t>
  </si>
  <si>
    <t>Kilómetros</t>
  </si>
  <si>
    <t>Toneladas</t>
  </si>
  <si>
    <t>Programas</t>
  </si>
  <si>
    <t>Personas</t>
  </si>
  <si>
    <t>Hectáreas</t>
  </si>
  <si>
    <t>Habitantes</t>
  </si>
  <si>
    <t>Acuerdos</t>
  </si>
  <si>
    <t>Documento</t>
  </si>
  <si>
    <t>Estrategia</t>
  </si>
  <si>
    <t>Otro</t>
  </si>
  <si>
    <t>x</t>
  </si>
  <si>
    <t>Cuál?</t>
  </si>
  <si>
    <t>Porcentaje</t>
  </si>
  <si>
    <t>Periodicidad de medición</t>
  </si>
  <si>
    <t>Mensual</t>
  </si>
  <si>
    <t>Trimestral</t>
  </si>
  <si>
    <t>Anual</t>
  </si>
  <si>
    <t>Bimestral</t>
  </si>
  <si>
    <t>Semestral</t>
  </si>
  <si>
    <t>Línea Base (LB)</t>
  </si>
  <si>
    <t>LB</t>
  </si>
  <si>
    <t>Fecha de LB</t>
  </si>
  <si>
    <t>Fuente LB</t>
  </si>
  <si>
    <t>Año inicio - Año fin</t>
  </si>
  <si>
    <t>Año inicio</t>
  </si>
  <si>
    <t>Año Fin</t>
  </si>
  <si>
    <t>2030</t>
  </si>
  <si>
    <t>Metas</t>
  </si>
  <si>
    <t>Año 1</t>
  </si>
  <si>
    <t>Año 2</t>
  </si>
  <si>
    <t>Año 3</t>
  </si>
  <si>
    <t>Año 4</t>
  </si>
  <si>
    <t>Año 5</t>
  </si>
  <si>
    <t>Año 6</t>
  </si>
  <si>
    <t>Año 7</t>
  </si>
  <si>
    <t>Año 8</t>
  </si>
  <si>
    <t>Año 9</t>
  </si>
  <si>
    <t>Año 10</t>
  </si>
  <si>
    <t>Año 11</t>
  </si>
  <si>
    <t>Año 12</t>
  </si>
  <si>
    <t>Año 13</t>
  </si>
  <si>
    <t>Año 14</t>
  </si>
  <si>
    <t>Año …</t>
  </si>
  <si>
    <t>Final</t>
  </si>
  <si>
    <t>Territorialización del indicador</t>
  </si>
  <si>
    <t>Sí</t>
  </si>
  <si>
    <t>Nivel:</t>
  </si>
  <si>
    <t>Cúal?</t>
  </si>
  <si>
    <t>Metodología de medición</t>
  </si>
  <si>
    <t>Reportes cualitativos y cuantitativos del equipo de transversalización de la Dirección de Derechos y Diseño de Política de la Secretaría Distrital de la Mujer</t>
  </si>
  <si>
    <t xml:space="preserve">Fuentes de información </t>
  </si>
  <si>
    <t>Informes de gesión Dirección de Derechos y Diseño de Política</t>
  </si>
  <si>
    <t>Días de rezago</t>
  </si>
  <si>
    <t>Serie disponible</t>
  </si>
  <si>
    <t>ND</t>
  </si>
  <si>
    <t>Datos del responsable del indicador</t>
  </si>
  <si>
    <t>Nombre funcionario:</t>
  </si>
  <si>
    <t>Ivonne Astrid Rico Vargas</t>
  </si>
  <si>
    <t>Cargo:</t>
  </si>
  <si>
    <t>Directora</t>
  </si>
  <si>
    <t>Entidad:</t>
  </si>
  <si>
    <t>SECRETARÍA DISTRITAL DE LA MUJER</t>
  </si>
  <si>
    <t>Dependencia:</t>
  </si>
  <si>
    <t>Dirección de Derechos y Diseño de Política</t>
  </si>
  <si>
    <t>Correo electrónico:</t>
  </si>
  <si>
    <t>irico@sdmujer.gov.co</t>
  </si>
  <si>
    <t>Teléfono:</t>
  </si>
  <si>
    <t>Ext. 1037</t>
  </si>
  <si>
    <t>Aprobación Oficina de Planeación de la entidad responsable de reportar el dato</t>
  </si>
  <si>
    <t>Nombre funcionario</t>
  </si>
  <si>
    <t>Carlos Alfonso Gaitán</t>
  </si>
  <si>
    <t>Cargo</t>
  </si>
  <si>
    <t>Jefe Oficina Asesora de Planeación</t>
  </si>
  <si>
    <t>Secretaría Distrital de la Mujer.</t>
  </si>
  <si>
    <t>Observaciones</t>
  </si>
  <si>
    <t>FORMATO DE PLAN DE ACCION POLÍTICAS PÚBLICAS</t>
  </si>
  <si>
    <t>Política Pública de Mujeres y Equidad de Género</t>
  </si>
  <si>
    <t>Documento CONPES Distrital No: 14</t>
  </si>
  <si>
    <t>Fecha de aprobación:</t>
  </si>
  <si>
    <t>Fecha de actualización:</t>
  </si>
  <si>
    <t>Fecha de corte de seguimiento:</t>
  </si>
  <si>
    <t>Sector líder:</t>
  </si>
  <si>
    <t>Entidad líder:</t>
  </si>
  <si>
    <t>Sector corresponsable 1:</t>
  </si>
  <si>
    <t>Entidad 1:</t>
  </si>
  <si>
    <t>Sector corresponsable 2:</t>
  </si>
  <si>
    <t>Entidad 2:</t>
  </si>
  <si>
    <t>Sector corresponsable 3:</t>
  </si>
  <si>
    <t>Entidad 3:</t>
  </si>
  <si>
    <t>Objetivo General de la Política Pública:  Reconocer, garantizar y restablecer los derechos de las mujeres en sus diferencias y diversidad que habitan en el Distrito Capital, de manera que se modifiquen de forma progresiva y sostenible, las condiciones injustas y evitables de la discriminación, la desigualdad y la subordinación de género en los ámbitos público y privado.</t>
  </si>
  <si>
    <t>Objetivo específico</t>
  </si>
  <si>
    <t>Importancia relativa  del objetivo especifico
(%)</t>
  </si>
  <si>
    <t>Indicadores de resultado</t>
  </si>
  <si>
    <t>Indicadores de producto</t>
  </si>
  <si>
    <t>Tiempos de ejecución</t>
  </si>
  <si>
    <t>Metas anuales de 
producto</t>
  </si>
  <si>
    <t>Meta de producto Final</t>
  </si>
  <si>
    <t>Costos estimados y Recursos disponibles</t>
  </si>
  <si>
    <t>Responsable de la ejecución</t>
  </si>
  <si>
    <t>Corresponsables de la ejecución</t>
  </si>
  <si>
    <t>Resultado esperado</t>
  </si>
  <si>
    <t>Importancia relativa  del resultado
(%)</t>
  </si>
  <si>
    <t>Nombre del indicador de resultado</t>
  </si>
  <si>
    <t>Fórmula del indicador de resultado</t>
  </si>
  <si>
    <t>Tipo de anualización</t>
  </si>
  <si>
    <t>Línea base</t>
  </si>
  <si>
    <t>Metas anuales de resultado</t>
  </si>
  <si>
    <t>Meta de resultado Final</t>
  </si>
  <si>
    <t>Producto esperado</t>
  </si>
  <si>
    <t>Importancia relativa del producto
(%)</t>
  </si>
  <si>
    <t xml:space="preserve">Nombre indicador de producto </t>
  </si>
  <si>
    <t>Fórmula del indicador de producto</t>
  </si>
  <si>
    <t>Estado del producto</t>
  </si>
  <si>
    <t>ODS</t>
  </si>
  <si>
    <t>Meta 
ODS</t>
  </si>
  <si>
    <t>Costo total</t>
  </si>
  <si>
    <t xml:space="preserve">Sector </t>
  </si>
  <si>
    <t>Dirección/Subdirección/Grupo/Unidad</t>
  </si>
  <si>
    <t>Persona de contacto</t>
  </si>
  <si>
    <t>Teléfono</t>
  </si>
  <si>
    <t>Correo electrónico</t>
  </si>
  <si>
    <t>Valor</t>
  </si>
  <si>
    <t>Año</t>
  </si>
  <si>
    <t>Fecha de inicio</t>
  </si>
  <si>
    <t>Fecha de finalización</t>
  </si>
  <si>
    <t>Meta 2020</t>
  </si>
  <si>
    <t>Meta 2021</t>
  </si>
  <si>
    <t>Meta 2022</t>
  </si>
  <si>
    <t>Meta 2023</t>
  </si>
  <si>
    <t>Meta 2024</t>
  </si>
  <si>
    <t>Meta 2025</t>
  </si>
  <si>
    <t>Meta 2026</t>
  </si>
  <si>
    <t>Meta 2027</t>
  </si>
  <si>
    <t>Meta 2028</t>
  </si>
  <si>
    <t>Meta 2029</t>
  </si>
  <si>
    <t>Meta 2030</t>
  </si>
  <si>
    <t>Costo Estimado</t>
  </si>
  <si>
    <t>Recurso disponible.</t>
  </si>
  <si>
    <t>Fuente de financiación</t>
  </si>
  <si>
    <t>Código Proyecto de Invesión</t>
  </si>
  <si>
    <t>Recurso disponible</t>
  </si>
  <si>
    <t xml:space="preserve">1.Transversalizar los enfoques de género, de derechos de las mujeres y diferencial en los procesos institucionales de las entidades, dentro de su gestión administrativa y cultura organizacional, así como en su labor misional en el marco de la planeación territorial, social, económica, presupuestal y ambiental de la ciudad rural y urbana. </t>
  </si>
  <si>
    <t>ICIE=(W1*P1101+W2*P1102+W3*IP1103+W4*P1104+W5*P1105+W6*P1106+W8*P1108+W9*IP1109+W10*IP1110+W11*P1111+W12*IP1112+W13*IP1113+W14*P1114+W15*P1115+W16*P1116+W17*P1117+W18*P1118)
Donde
Wi=Ponderación relativa del producto i
Pi = 1 si IPei &gt;=100% de la meta ei 
Pi = 0 si IPei &lt;100% de la meta ei
IPi= Indicador del producto i</t>
  </si>
  <si>
    <t xml:space="preserve">Género; Diferencial; Derechos de las mujeres  </t>
  </si>
  <si>
    <t>Suma</t>
  </si>
  <si>
    <t>1.1.1 Instrumento para la incorporación de los enfoques de género, poblacional-diferencial y de derechos,  en los procedimientos para la producción de información en el D.C.</t>
  </si>
  <si>
    <t>Porcentaje de avance en la construcción de un instrumento para la incorporación del enfoque de género, poblacional-diferencial y de derechos,  en los procedimientos para la producción de información en el D.C.</t>
  </si>
  <si>
    <t xml:space="preserve">(Número de operaciones estadísticas que incluyen el enfoque diferencial  en el instrumento/ número total de operaciones estadísticas que  deben se rinlcuidas en el instrumento)*100
</t>
  </si>
  <si>
    <t>Encendido</t>
  </si>
  <si>
    <t>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</si>
  <si>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Género
Diferencial
Derechos Humanos de las Mujeres</t>
  </si>
  <si>
    <t>Creciente</t>
  </si>
  <si>
    <t xml:space="preserve">Proyecto de Inversión </t>
  </si>
  <si>
    <t xml:space="preserve">Nuevo Proyecto de Inversión </t>
  </si>
  <si>
    <t>Planeación</t>
  </si>
  <si>
    <t>Secretaría Distrital de Planeación</t>
  </si>
  <si>
    <t>Dirección de Información, Cartografía y Estadística</t>
  </si>
  <si>
    <t>Charles Alfonso Lopez Castro</t>
  </si>
  <si>
    <t>chlopez@sdp.gov.co</t>
  </si>
  <si>
    <t xml:space="preserve">1.1.2 Trazador Presupuestal de equidad de género </t>
  </si>
  <si>
    <t xml:space="preserve">Porcentaje de implementación del trazador presupuestal de equidad de género </t>
  </si>
  <si>
    <t>(Número de acciones ejecutadas del trazador presupuestal/ número de acciones programadas del trazador presupuestal) *100</t>
  </si>
  <si>
    <t>Findelapobreza</t>
  </si>
  <si>
    <t>1.4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</si>
  <si>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 xml:space="preserve">Constante </t>
  </si>
  <si>
    <t>Otros Distrito</t>
  </si>
  <si>
    <t>Funcionamiento</t>
  </si>
  <si>
    <t xml:space="preserve">otros distrito </t>
  </si>
  <si>
    <t xml:space="preserve">funcionamiento </t>
  </si>
  <si>
    <t>funcionamiento</t>
  </si>
  <si>
    <t>Hacienda</t>
  </si>
  <si>
    <t>Secretaría Distrital de Hacienda</t>
  </si>
  <si>
    <t>Dirección Distrital de Presupuesto</t>
  </si>
  <si>
    <t>Martha Cecilia Garcia Buitrago / Andrea Paola García Ruiz</t>
  </si>
  <si>
    <t>(571) 338 5261</t>
  </si>
  <si>
    <t>mgarciab@shd.gov.co; apgarcia@shd.gov.co</t>
  </si>
  <si>
    <t>Gestión Pública - Gobierno - Seguridad, convivencia y justicia - Hacienda - Planeación - Desarrollo Económico, industria y turismo - Educación - Salud - Integración social - Cultura, recreación y deporte - Ambiente - Movilidad - Hábitat - Gestión Jurídica (Todos los sectores de la Administración Distrital)</t>
  </si>
  <si>
    <t xml:space="preserve">Todas las entidades de la administración distrital </t>
  </si>
  <si>
    <t xml:space="preserve">1.1.3 Implementación de estrategias de atención con enfoque de género a mujeres usuarias del programa casa libertad. </t>
  </si>
  <si>
    <t>Porcentaje de implementación de estrategias y actividades asociadas a las dimensiones de intervención y atención del programa.</t>
  </si>
  <si>
    <t>(Número de estrategias implementadas con enfoque de género en el programa de casa libertad / Número de estrategias programadas con enfoque de género en el programa de casa libertad)*100</t>
  </si>
  <si>
    <t>Garantizar que los datos y mecanismos de coordinación incluyan la perspectiva de género.</t>
  </si>
  <si>
    <t>Constante</t>
  </si>
  <si>
    <t xml:space="preserve">Otros distritos </t>
  </si>
  <si>
    <t>Inversión</t>
  </si>
  <si>
    <t>Seguridad, Convivencia y Justicia</t>
  </si>
  <si>
    <t xml:space="preserve">Secretaria Distrital de Seguridad, Convivencia y Justicia </t>
  </si>
  <si>
    <t xml:space="preserve">Subsecretaría de Acceso a la Justicia - Programa Casa Libertad </t>
  </si>
  <si>
    <t xml:space="preserve">Sonia Cardona </t>
  </si>
  <si>
    <t>sonia.cardona@scj.gov.co</t>
  </si>
  <si>
    <t>1.1.4  Plan de Acción del Proyecto de Discapacidad implementado, el cual permita identificar las necesidades de las mujeres con discapacidad atendidas en los servicios sociales y ejecutar acciones de respuesta con enfoque de género.</t>
  </si>
  <si>
    <t xml:space="preserve">Porcentaje de avance del Plan acción de respuesta con enfoque de género a mujeres atendidas en el proyecto de discapacidad. </t>
  </si>
  <si>
    <t>(ponderación de la de la  vigencia * (Número de productos del Plan de Acción de respuesta con enfoque de género a mujeres atendidas en el proyecto de discapacidad generados/  Número de productos programados del Plan de Acción de respuesta con enfoque de género a mujeres atendidas en el proyecto de discapacidad))*100</t>
  </si>
  <si>
    <t>5.1  Poner fin a todas las formas de discriminación contra todas las mujeres y las niñas en todo el mundo</t>
  </si>
  <si>
    <t xml:space="preserve">Creciente </t>
  </si>
  <si>
    <t>01-12 - Otros Distrito</t>
  </si>
  <si>
    <t>N/D</t>
  </si>
  <si>
    <t>Integración Social</t>
  </si>
  <si>
    <t>Secretaría Distrital de Integración Social</t>
  </si>
  <si>
    <t>Dirección Poblacional, Proyecto de Discapacidad</t>
  </si>
  <si>
    <t>Jenny Elizabeth Tibocha</t>
  </si>
  <si>
    <t>jtibocha@sdis.gov.co</t>
  </si>
  <si>
    <t xml:space="preserve">1.1.5 Transversalización del enfoque de género en acciones dirigidas y enfocadas a las servidoras de planta de la entidad con respecto a la equidad y derechos en el marco diferencial de las mujeres.
</t>
  </si>
  <si>
    <t xml:space="preserve">Número de actividades realizadas en la ejecución anual del plan  bienestar con incorporación de los enfoques  de género, derechos de las mujeres y diferencial. </t>
  </si>
  <si>
    <t xml:space="preserve">
Sumatoria de actividades del  plan de  bienestar con incorporación de los enfoques  de género, derechos de las mujeres y diferencial, realizadas. </t>
  </si>
  <si>
    <t>5.5  Asegurar la participación plena y efectiva de las mujeres y la igualdad de oportunidades de liderazgo a todos los niveles decisorios en la vida política, económica y pública</t>
  </si>
  <si>
    <t>Género</t>
  </si>
  <si>
    <t>Salud</t>
  </si>
  <si>
    <t>Secretaría Distrital de Salud</t>
  </si>
  <si>
    <t>Dirección de Gestión de Talento Humano</t>
  </si>
  <si>
    <t xml:space="preserve">Giovanni Arturo Gonzalez Zapata </t>
  </si>
  <si>
    <t>3649090 Ext 9604</t>
  </si>
  <si>
    <t xml:space="preserve">
GAgonzalez@saludcapital.gov.co</t>
  </si>
  <si>
    <t xml:space="preserve">1.1.6  Actualización del Sistema de Información del Régimen Legal  y de divulgación  normativa y jurisprudencial sobre los derechos de las mujeres. </t>
  </si>
  <si>
    <t>Porcentaje de Normas, documentos y jurisprudencia relacionadas con el derecho de las mujeres y la equidad de Género incorporadas en el Sistema de Información jurídico de Bogotá.</t>
  </si>
  <si>
    <t>(Número de  Normas, documentos y jurisprudencia relacionadas con el derecho de las mujeres y la equidad de Género incorporadas en el Sistema de Información jurídico de Bogotá/ Número de  Normas, documentos y jurisprudencia relacionadas con el derecho de las mujeres y la equidad de Género expedidas )*100</t>
  </si>
  <si>
    <t>Pazjusticiaeinstitucionessólidas</t>
  </si>
  <si>
    <t>Promover y aplicar leyes y políticas no discriminatorias en favor del desarrollo sostenible.</t>
  </si>
  <si>
    <t xml:space="preserve">Género 
Diferencial
Derechos  Humanos de las Mujeres
Territorial </t>
  </si>
  <si>
    <t>Gestión
Jurídica</t>
  </si>
  <si>
    <t>Secretaría Jurídica Distrital</t>
  </si>
  <si>
    <t>Dirección  Distrital de Política Jurídica</t>
  </si>
  <si>
    <t>Sergio Pinillos Cabrales</t>
  </si>
  <si>
    <t>3813000 ext 1780 - 1781</t>
  </si>
  <si>
    <t xml:space="preserve">spinillosc@secretariajuridica.gov.co </t>
  </si>
  <si>
    <t>Dirección de Derechos y Diseño de política</t>
  </si>
  <si>
    <t xml:space="preserve">Clara López García </t>
  </si>
  <si>
    <t>clopez@sdmujer.gov.co</t>
  </si>
  <si>
    <t xml:space="preserve">1.1.7  Lineamientos jurídicos con enfoques de género, de derechos de las mujeres y diferencial </t>
  </si>
  <si>
    <t>Número de lineamientos jurídicos con enfoque de género y diferencial elaborados y publicados.</t>
  </si>
  <si>
    <t>Sumatoria de lineamientos jurídicos con enfoques de género, derechos de las mujeres y diferencial elaborados y publicados</t>
  </si>
  <si>
    <t>1.1.8 Diagnóstico de vulnerabilidad de las niñas, adolescentes y  jóvenes  que habitan la calle o en riesgo de estarlo.</t>
  </si>
  <si>
    <t>Porcentaje de avance en la construcción del diagnóstico de la situación de habilidades y competencias de adolescentes y jóvenes que habitan la calle o en riesgo de estarlo.</t>
  </si>
  <si>
    <t>(Ponderación vigencia*(Nivel de avance  en la construcción del diagnostico de  vulnerabilidad logrado/nivel de avance programado del diagnostico de  vulnerabilidad en el proyecto de inversión 7720))*100</t>
  </si>
  <si>
    <t>Reducirladesigualdad</t>
  </si>
  <si>
    <t>De aquí a 2030, potenciar y promover la inclusión social, económica y política de todas las personas, independientemente de su edad, sexo, discapacidad, raza, etnia, origen, religión o situación económica u otra condición</t>
  </si>
  <si>
    <t>01-Aporte del Distrito 
12- Otros Distrito</t>
  </si>
  <si>
    <t>7720</t>
  </si>
  <si>
    <t>Instituto Distrital para la protección de la Niñez y la juventud. IDIPRON</t>
  </si>
  <si>
    <t>OAP - Equipo investigaciones</t>
  </si>
  <si>
    <t>Sandra Constanza Murillo Martínez</t>
  </si>
  <si>
    <t>318 3947531</t>
  </si>
  <si>
    <t>sandramartinezm@idipron.gov.co</t>
  </si>
  <si>
    <t xml:space="preserve">1.1.9 Mecanismo de adelanto para las mujeres - MAM en las localidades del Distrito. </t>
  </si>
  <si>
    <r>
      <t xml:space="preserve">Porcentaje de estrategias  implementadas  para promover los mecanismos de adelanto para las mujeres en las localidades del Distrito.  </t>
    </r>
    <r>
      <rPr>
        <sz val="11"/>
        <color theme="8"/>
        <rFont val="Arial Narrow"/>
        <family val="2"/>
      </rPr>
      <t/>
    </r>
  </si>
  <si>
    <t xml:space="preserve"> (Número de estrategias implementadas del MAM en las localidades del distrito /  Número de estrategias diseñadas   del MAM en las localidades del Distrito)*100</t>
  </si>
  <si>
    <t xml:space="preserve">Gobierno </t>
  </si>
  <si>
    <t xml:space="preserve">Secretaria Distrital de Gobierno </t>
  </si>
  <si>
    <t>Subsecretaría para la Gobernabilidad y la garantía de derechos</t>
  </si>
  <si>
    <t>Daniel Rene Camacho</t>
  </si>
  <si>
    <t>daniel.camacho@gobiernobogota.gov.co</t>
  </si>
  <si>
    <t>1.1.10 Estudios producidos por el OMEG sobre la situación de derechos de las mujeres con enfoques de género y diferencial para la  toma de decisiones</t>
  </si>
  <si>
    <t>Porcentaje de estudios producidos por el OMEG para la toma de decisiones de PP en la garantía de derechos de las mujeres con enfoques de género y diferencia en Bogotá D.C., en el periodo de vigencia anual.</t>
  </si>
  <si>
    <t xml:space="preserve"> (total de estudios producidos por el OMEG para la toma de decisiones de PP en la garantía de derechos de las mujeres con enfoques de género y diferencia en Bogotá D.C./Total de estudios programados por el OMEG para la toma de decisiones de PP en la garantía de derechos de las mujeres con enfoques de género y diferencia en Bogotá D.C) *100</t>
  </si>
  <si>
    <t>5.c  Aprobar y fortalecer políticas acertadas y leyes aplicables para promover la igualdad de género y el empoderamiento de todas las mujeres y las niñas a todos los niveles</t>
  </si>
  <si>
    <t>Inversion</t>
  </si>
  <si>
    <t xml:space="preserve">Nuevo proyecto de inversion </t>
  </si>
  <si>
    <t>Dirección de Gestión de Conocimiento</t>
  </si>
  <si>
    <t>Oriana María La Rotta Amaya</t>
  </si>
  <si>
    <t>3169001 ext 1028</t>
  </si>
  <si>
    <t>olarrota@sdmujer.gov.co</t>
  </si>
  <si>
    <t>1.1.11 Observatorio de Mujeres y equidad de género fortalecido en su infraestructura tecnológica para faciltar la articulación con los sectores distritales pertinentes</t>
  </si>
  <si>
    <t>Porcentaje de avance en el fortalecimiento de la infraestructura tecnológica del   Observatorio de Mujeres y equidad de género para facilitar la articulación con los sectores distritales pertinentes</t>
  </si>
  <si>
    <t>(ponderación de la vigencia)* (Total de productos del plan de acción para el fortalecimiento de la infraestructura tecnológica del   Observatorio de Mujeres y equidad de género, generados/ Total de productos del plan de acción para el fortalecimiento de la infraestructura tecnológica del  Observatorio de Mujeres y equidad de género,programados))*100</t>
  </si>
  <si>
    <t>1.1.12 Servicio de información cartográfica actualizada con enfoques de género, diferencial y de derechos de las mujeres, en el territorio urbano y rural que sirva para la priorización y toma de decisiones en los procesos de planeación de la ciudad.</t>
  </si>
  <si>
    <t>Porcentaje de actualización del servicio de información cartográfica con enfoques de género, diferencial y de derechos de las mujeres en el territorio urbano y rural</t>
  </si>
  <si>
    <t>(Total de información cartográfica actualizada por el OMEG con enfoques de género, diferencial y de derechos de las mujeres en el territorio urbano y rural / Total de información cartográfica actualizada disponible priorizada por el OMEG) *100</t>
  </si>
  <si>
    <t xml:space="preserve">Hacienda </t>
  </si>
  <si>
    <t>Unidad Administrativa Especial de Catastro Distrital</t>
  </si>
  <si>
    <t>IDECA</t>
  </si>
  <si>
    <t>Julia Espindola García</t>
  </si>
  <si>
    <t>ideca@catastrobogota.gov.co</t>
  </si>
  <si>
    <t xml:space="preserve">1.1.13 Implementación de la Estrategia de transversalización para la equidad de género en los 15 sectores de la Administración Distrital </t>
  </si>
  <si>
    <t>Número de sectores de la Administración Distrital que implementan la estrategia de  transversalización para la equidad de género</t>
  </si>
  <si>
    <t>Sumatoria  de sectores de la Administración Distrital que implementan la estrategia de  transversalización para la equidad de género</t>
  </si>
  <si>
    <t>Direccion de Derechos y Diseño de Politica</t>
  </si>
  <si>
    <t xml:space="preserve">Clara Lopez Garcia </t>
  </si>
  <si>
    <t>6013169001 Ext. 1037</t>
  </si>
  <si>
    <t xml:space="preserve">Planeacion;Educacion; Movilidad;  Seguridad,Convivencia y Justicia;  Hacienda; Ambiente;  Hábitat; Gestión Jurídica;  Salud;  Cultura,RecreacionyDeporte,DesarolloEconomico; Gobierno; GestionPublica; Integración Social </t>
  </si>
  <si>
    <t>1.1.14 Plan de Igualdad de Oportunidades para la Equidad de Género implementado</t>
  </si>
  <si>
    <t>Porcentaje de implementación del  plan de igualdad de oportunidades para la equidad de género</t>
  </si>
  <si>
    <t>(Número de acciones del  plan de igualdad de oportunidades para la equidad de género implementadas/Número de acciones del  plan de igualdad de oportunidades para la equidad de género programadas)*100</t>
  </si>
  <si>
    <t>Apagado</t>
  </si>
  <si>
    <t>1.1.15 Componentes del Plan Educativo de Transversalización del Enfoque de Género (PETIG) implementados desde la Secretaría de Educación</t>
  </si>
  <si>
    <t>Número de componentes del Plan Educaticativo de Transversalización del Enfoque de Género (PETIG) implementados desde la Secretaría de Educación</t>
  </si>
  <si>
    <t>Sumatoria de componentes del Plan Educaticativo de Transversalización del Enfoque de Género (PETIG) implementados desde la Secretaría de Educación</t>
  </si>
  <si>
    <t>Educación de calidad</t>
  </si>
  <si>
    <t>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</si>
  <si>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Si</t>
  </si>
  <si>
    <t xml:space="preserve">Inversión </t>
  </si>
  <si>
    <t xml:space="preserve">Educación </t>
  </si>
  <si>
    <t>Secretaría Distrital de Educación</t>
  </si>
  <si>
    <t>Dirección de Inclusión e Integración de Poblaciones</t>
  </si>
  <si>
    <t>Virgina Torres Montoya</t>
  </si>
  <si>
    <t>3241000 ext 2229</t>
  </si>
  <si>
    <t>vtorresm1@educacionbogota.gov.co</t>
  </si>
  <si>
    <t>1.1.16 Estudio sobre la capacidad de pago del transporte público para poblaciones vulnerables teniendo en cuenta el enfoque diferencial, poblacional y de género</t>
  </si>
  <si>
    <t>Número de estudios sobre la capacidad de pago del transporte público para poblaciones vulnerables teniendo en cuenta el enfoque diferencial, poblacional y de género</t>
  </si>
  <si>
    <t>Sumatoria de estudios sobre la capacidad de pago del transporte público para poblaciones vulnerables teniendo en cuenta el enfoque diferencial, poblacional y de género</t>
  </si>
  <si>
    <t>5. Igualdaddegénero
11. Ciudadesycomunidadessostenibles</t>
  </si>
  <si>
    <t>Lograr la igualdad entre los géneros y empoderar a todas las mujeres y las niñas
Lograr que las ciudades y los asentamientos humanos sean inclusivos, seguros, resilientes y sostenibles</t>
  </si>
  <si>
    <t>118 - MULTAS</t>
  </si>
  <si>
    <t xml:space="preserve">Movilidad </t>
  </si>
  <si>
    <t>Secretaría Distrital de Movilidad</t>
  </si>
  <si>
    <t>DIM</t>
  </si>
  <si>
    <t>Lina Quiñones</t>
  </si>
  <si>
    <t>lmquinones@movilidadbogota.gov.co</t>
  </si>
  <si>
    <t>1.1.17 Estrategia de inclusión del enfoque de género en la operación del centro de víctimas por siniestros viales.</t>
  </si>
  <si>
    <t>Porcentaje de avance en la implementación de la estrategia de inclusión del enfoque de género en la operación del centro  de Orientación a Victimas por Siniestros Viales</t>
  </si>
  <si>
    <t>(Número de acciones para la estrategia de inclusión del enfoque de género en la operación del centro implementadas / Número de acciones para la estrategia de inclusión del enfoque de género en la operación del centro programadas)*100</t>
  </si>
  <si>
    <t>3. Saludybienestar
5. Igualdaddegénero
11. Ciudadesycomunidadessostenibles</t>
  </si>
  <si>
    <t xml:space="preserve">Para 2020, reducir a la mitad el número de muertes y lesiones causadas por accidentes de tráfico en el mundo.
Reconocer y valorar los cuidados y el trabajo doméstico no remunerados mediante servicios públicos, infraestructuras y políticas de protección social, y promoviendo la responsabilidad compartida en el hogar y la familia, según proceda en cada país.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
</t>
  </si>
  <si>
    <t xml:space="preserve">Suma </t>
  </si>
  <si>
    <t xml:space="preserve">
Oficina Gestión Social</t>
  </si>
  <si>
    <t>Estefanía Guzmán Rincón</t>
  </si>
  <si>
    <t>eguzman@movilidadbogota.gov.co</t>
  </si>
  <si>
    <t>1.1.18 Talleres de sensibilización y capacitación en la incorporación de los enfoques Poblacional-Diferencial y de Género para la formulación de proyectos de inversión dirigidos a entidades distritales y alcaldías locales.</t>
  </si>
  <si>
    <t>Porcentaje de  talleres realizados con entidades distritales y alcaldías locales</t>
  </si>
  <si>
    <t>(Número de talleres realizados/ Número de talleres programados)*100</t>
  </si>
  <si>
    <t xml:space="preserve">Proyecto de inversión </t>
  </si>
  <si>
    <t xml:space="preserve">Pilar Montagut </t>
  </si>
  <si>
    <t>pmontagut@sdp.gov.co</t>
  </si>
  <si>
    <t xml:space="preserve">1.1.19 Plan de Igualdad de Oportunidades para la Equidad de Género implementado </t>
  </si>
  <si>
    <t xml:space="preserve">1.2 Las entidades del Distrito incorporan los enfoques de género, de los derechos de las mujeres y diferencial en su cultura organizacional </t>
  </si>
  <si>
    <t>Índice de incorporación de enfoques en la cultura organizacional</t>
  </si>
  <si>
    <t>IIECO=(W1*P121+W2*IP122+W3*P123+W4*P124+W5*IP125+W6*IP126+W7*IP127+W8*IP128+W9*IP129+W10*IP1210)
Donde
Wi=Ponderación relativa del producto i
Pi = 1 si IPei &gt;=100% de la meta ei 
Pi = 0 si IPei &lt;100% de la meta ei
IPi= Indicador del producto i</t>
  </si>
  <si>
    <t>Género; Diferencial; Derechos Humanos</t>
  </si>
  <si>
    <t>1.2.1 Lineamientos con enfoque de género, para la implementación del programa de ambientes laborales diversos, amorosos y seguros en las entidades y organismos distritales.</t>
  </si>
  <si>
    <r>
      <t xml:space="preserve">Porcentaje de implementación </t>
    </r>
    <r>
      <rPr>
        <b/>
        <sz val="10"/>
        <color theme="1"/>
        <rFont val="Arial"/>
        <family val="2"/>
      </rPr>
      <t>del lineamiento</t>
    </r>
    <r>
      <rPr>
        <sz val="10"/>
        <color theme="1"/>
        <rFont val="Arial"/>
        <family val="2"/>
      </rPr>
      <t xml:space="preserve"> con enfoque de género, </t>
    </r>
    <r>
      <rPr>
        <b/>
        <sz val="10"/>
        <color theme="1"/>
        <rFont val="Arial"/>
        <family val="2"/>
      </rPr>
      <t>en el marco</t>
    </r>
    <r>
      <rPr>
        <sz val="10"/>
        <color theme="1"/>
        <rFont val="Arial"/>
        <family val="2"/>
      </rPr>
      <t xml:space="preserve"> del programa de ambientes laborales diversos, amorosos y seguros en las entidades y organismos distritales.</t>
    </r>
  </si>
  <si>
    <r>
      <t xml:space="preserve">
ponderación de la vigencia* (Número de planes de acción para la implementación de los lineamientos con enfoque de género, ejecutadas / de </t>
    </r>
    <r>
      <rPr>
        <b/>
        <sz val="10"/>
        <color theme="1"/>
        <rFont val="Arial"/>
        <family val="2"/>
      </rPr>
      <t>planes de acción</t>
    </r>
    <r>
      <rPr>
        <sz val="10"/>
        <color theme="1"/>
        <rFont val="Arial"/>
        <family val="2"/>
      </rPr>
      <t xml:space="preserve"> para la implementación de los lineamientos con enfoque de género, programados))*100</t>
    </r>
  </si>
  <si>
    <t>Aporte Ordinario</t>
  </si>
  <si>
    <t xml:space="preserve">Gestión Pública </t>
  </si>
  <si>
    <t>Departamento Administrativo del Servicio Civil Distrital</t>
  </si>
  <si>
    <t>Subdirección de Bienestar, Desarrollo y Desempeño</t>
  </si>
  <si>
    <t>José Agustín Hortúa Mora
Mónica Lucía Tarquino Echeverry</t>
  </si>
  <si>
    <t>3680038 ext 1403 - ext 1511</t>
  </si>
  <si>
    <t xml:space="preserve">jhortua@serviciocivil.gov.co </t>
  </si>
  <si>
    <t>1.2.2 Estrategia para informar la participación de las mujeres en la Administración Pública Distrital por tipo de vinculación y otros.</t>
  </si>
  <si>
    <t>Número de Documentos Informativos sobre la Participación de las mujeres en la Administración pública distrital</t>
  </si>
  <si>
    <t>Sumatoria de documentos informativos sobre la Participación de las mujeres en la Administración pública distrital.</t>
  </si>
  <si>
    <t>José Agustín Hortúa Mora
/ Ruby Valenzuela</t>
  </si>
  <si>
    <t xml:space="preserve">jhortua@serviciocivil.gov.co rvalenzuela@serviciocivil.gov.co </t>
  </si>
  <si>
    <t>1.2.3 Estrategia de información de la PPMYEG para servidores y servidoras del Distrito Capital en el marco de las jornadas de Inducción y reinducción.</t>
  </si>
  <si>
    <t xml:space="preserve">Número de entidades del Distrito Capital  que participan en la estrategia de información, de la PPM&amp;EG, a través del curso de inducción distrital ofertado por el DASCD.  </t>
  </si>
  <si>
    <t xml:space="preserve">Sumatoria de entidades del Distrito Capital  que participan en la estrategia de información, de la PPM&amp;EG, a través del curso de inducción distrital ofertado por el DASCD.   </t>
  </si>
  <si>
    <t xml:space="preserve">José Agustín Hortúa Mora
/ Carolina Ferro </t>
  </si>
  <si>
    <t xml:space="preserve">jhortua@serviciocivil.gov.co cferro@serviciocivil.gov.co </t>
  </si>
  <si>
    <t xml:space="preserve">1.2.4 Programa de sensibilización, formación y capacitación dirigido a colaboradores y colaboradoras de las entidades adscritas o vinculadas  de la UAERMV en el marco de la cultura libre de sexismo, discriminaciones contra las mujeres y estereotipos de género en el transporte público. </t>
  </si>
  <si>
    <t xml:space="preserve">Porcentaje de avance del programa de sensibilización, formación y capacitación dirigidos a colaboradores (servidoras, servidores y contratistas) de las entidades adscritas o vinculadas en el marco de la cultura libre de sexismo, discriminaciones contra las mujeres y estereotipos de género en el transporte público 
</t>
  </si>
  <si>
    <t>(ponderación de la  vigencia* (Número de jornadas de sensibilización, formación y capacitación  dirigidas a colaboradores (servidoras, servidores y contratistas) de las entidades adscritas o vinculadas en el marco de la cultura libre de sexismo, discriminaciones contra las mujeres y estereotipos de género en el transporte público realizadas/Número de jornadas de sensibilización, formación y capacitación  dirigidas a colaboradores (servidoras, servidores y contratistas) de las entidades adscritas o vinculadas en el marco de la cultura libre de sexismo, discriminaciones contra las mujeres y estereotipos de género en el transporte público, programadas))*100</t>
  </si>
  <si>
    <t>otros distrito</t>
  </si>
  <si>
    <t>Movilidad</t>
  </si>
  <si>
    <t>UAERMV</t>
  </si>
  <si>
    <t>Oficina Asesora de Planeación</t>
  </si>
  <si>
    <t>Christian Medina Fandiño/
Andrea del Pilar Zambrano</t>
  </si>
  <si>
    <t>christian.medina@umv.gov.co / andrea.zambrano@umv.gov.co</t>
  </si>
  <si>
    <t>1.2.5  Programas de sensibilización, formación y capacitación dirigidos a colaboradores y colaboradoras de las entidades adscritas o vinculadas al IDU en el marco de la cultura libre de sexismo, discriminaciones contra las mujeres y estereotipos de género en el transporte público.</t>
  </si>
  <si>
    <t xml:space="preserve">Número de programas de sensibilización, formación y capacitación dirigidos a colaboradores (servidoras, servidores y contratistas) de las entidades adscritas o vinculadas en el marco de la cultura libre de sexismo, discriminaciones contra las mujeres y estereotipos de género en el transporte público realizados </t>
  </si>
  <si>
    <t>Sumatoria de programas de sensibilización, formación y capacitación dirigidos a colaboradores (servidoras, servidores y contratistas) de las entidades adscritas o vinculadas en el marco de la cultura libre de sexismo, discriminaciones contra las mujeres y estereotipos de género en el transporte público realizados.</t>
  </si>
  <si>
    <t>Instituto de Desarrollo Urbano</t>
  </si>
  <si>
    <t>Oficina de Atención al Ciudadano / Subdirección Técnica de Recursos Humanos</t>
  </si>
  <si>
    <t>Lucy Molano, Alejandra Muñoz Calderón</t>
  </si>
  <si>
    <t>Dirección de eliminación de violencias contra las mujeres y acceso a la justicia</t>
  </si>
  <si>
    <t>Alexandra Quintero Benavides</t>
  </si>
  <si>
    <t>aquintero@sdmujer.gov.co</t>
  </si>
  <si>
    <t>1.2.6 Estrategias de divulgación y sensibilización dirigidas a funcionarios y funcionarias, a las y los colaboradores o agentes del sistema, así como a personas usuarias en el marco de la cultura libre de sexismo, discriminaciones contra las mujeres y estereotipos de género en el transporte público.</t>
  </si>
  <si>
    <t>Número de estrategias  de divulgación y sensibilización dirigidos a funcionarios, colaboradores, usuarios o agentes del sistema Transmilenio   realizadas en el marco de la cultura libre de sexismo, discriminaciones contra las mujeres y estereotipos de género en el transporte público.</t>
  </si>
  <si>
    <t>Sumatoria de estrategias  de divulgación y sensibilización dirigidos a funcionarios, colaboradores, usuarios o agentes del sistema Transmilenio   realizadas en el marco de la cultura libre de sexismo, discriminaciones contra las mujeres y estereotipos de género en el transporte público.</t>
  </si>
  <si>
    <t>Presupuesto TMSA cuya fuentes principales son recursos por participación en la operación del Sistema y traslados del sector central</t>
  </si>
  <si>
    <t>7513 -Desarrollo y gestión de la cultura Ciudadana en el Sistema Integrado de Transporte  Público de Bogotá
7515 - Desarrollo y gestión de la seguridad en el Sistema Integrado de Transporte  Público de Bogotá</t>
  </si>
  <si>
    <t>Dependerá del nuevo PDD</t>
  </si>
  <si>
    <t>Empresa de Transporte del Tercer Milenio -Transmilenio S.A.</t>
  </si>
  <si>
    <t>SUBGERENCIA DE ATENCIÓN AL USUARIO Y COMUNICACIONES - DIRECCIÓN TECNICA DE SEGURIDAD</t>
  </si>
  <si>
    <t>Yanira Vargas Carrillo</t>
  </si>
  <si>
    <t>2203000- 1922</t>
  </si>
  <si>
    <t>yanira.vargas@transmilenio.gov.co</t>
  </si>
  <si>
    <t>1.2.7 Sensibilización de  agentes de cambio, servidoras y servidores públicos o contratistas  en derechos sexuales y derechos reproductivos con enfoque de género.</t>
  </si>
  <si>
    <t>Número de agentes de cambio, servidores públicos y contratistas sensibilizados e informados en derechos sexuales y derechos reproductivos con enfoque de género.</t>
  </si>
  <si>
    <t>Sumatoria de agentes de cambio, servidores públicos y contratistas sensibilizados e informadosen derechos sexuales y derechos reproductivos con enfoque de género.</t>
  </si>
  <si>
    <t>5.1  Poner fin a todas las formas de discriminación contra todas las mujeres y las niñas en todo el mundo
5.2  Eliminar todas las formas de violencia contra todas las mujeres y las niñas en los ámbitos público y privado, incluidas la trata y la explotación sexual y otros tipos de explotación</t>
  </si>
  <si>
    <t>Género
Derechos Humanos de las Mujeres</t>
  </si>
  <si>
    <t>Otros Distritos</t>
  </si>
  <si>
    <t>No Disponible</t>
  </si>
  <si>
    <t>Proyecto de prevención de la maternidad y paternidad temprana</t>
  </si>
  <si>
    <t>Sergio David Fernandez Granados</t>
  </si>
  <si>
    <t>3279797 ext. 64000</t>
  </si>
  <si>
    <t>sfernandezg@sdis.gov.co</t>
  </si>
  <si>
    <t>1.2.8 Estrategia integral de acciones con enfoques de género y diferencial en la Unidad Administrativa Especial Cuerpo Oficial de Bomberos de Bogotá (UAE)</t>
  </si>
  <si>
    <t>Porcentaje de avance en la  implementación de la estrategia  integral de acciones con enfoques de género y diferencial en la Unidad Administrativa Especial Cuerpo Oficial de Bomberos de Bogotá (UAE)</t>
  </si>
  <si>
    <t>(Número de acciones con enfoque de género y diferencial implementadas  / Número de acciones con enfoque de género y diferencial formuladas en la estrategia) * 100</t>
  </si>
  <si>
    <t>Funcionamieto</t>
  </si>
  <si>
    <t>Unidad Administrativa Cuerpo Oficial de Bomberos de Bogotá</t>
  </si>
  <si>
    <t>Subdireccion de Gestion Humana</t>
  </si>
  <si>
    <t>María Mejía Mejía</t>
  </si>
  <si>
    <t>amejia@bomberosbogota.gov.co</t>
  </si>
  <si>
    <t>1.2.9 Estrategias de sensibilización a servidores y servidoras, independientemente de la modalidad de vinculación, sobre el derecho de las mujeres a una vida libre de violencias en el marco de la PPMyEG y sus enfoques</t>
  </si>
  <si>
    <t xml:space="preserve">Número de servidores y servidoras sensibilizados  sobre el derecho de las mujeres a una vida libre de violencias en el marco de la PPMYEG y sus enfoques. </t>
  </si>
  <si>
    <t xml:space="preserve">Sumatoria de servidores y servidoras, independientemente de la modalidad de vinculación, sensibilizados  sobre el derecho de las mujeres a una vida libre de violencias en el marco de la PPMYEG y sus enfoques. </t>
  </si>
  <si>
    <t>5.2  Eliminar todas las formas de violencia contra todas las mujeres y las niñas en los ámbitos público y privado, incluidas la trata y la explotación sexual y otros tipos de explotación</t>
  </si>
  <si>
    <t xml:space="preserve">Dirección de Eliminación de las Violencias contra las Mujeres y Acceso a la Justicia </t>
  </si>
  <si>
    <t>Alexandra Quintero</t>
  </si>
  <si>
    <t>3169001 Ext. 1007</t>
  </si>
  <si>
    <t>1.2.10 Aplicativo móvil de consulta para los servicios de información de la Secretaría Jurídica Distrital con enfoque de género</t>
  </si>
  <si>
    <t>Porcentaje de disponibilidad del Aplicativo móvil con enfoque de género para consultar los servicios de información de la Secretaría Jurídica Distrita</t>
  </si>
  <si>
    <t>(Número de actividades realizadas para mantener el aplicativo móvil de consulta con enfoque de género/Número de actividades programadas para mantener el aplicativo móvil con enfoque de género) x 100</t>
  </si>
  <si>
    <t>Género
Diferencial</t>
  </si>
  <si>
    <t>7632 Fortalecimiento de la capacidad tecnológica de la Secretaría Jurídica Distrital</t>
  </si>
  <si>
    <t>Oficina TIC</t>
  </si>
  <si>
    <t>Ing. Francisco Pulido</t>
  </si>
  <si>
    <t>fjpulidof@secretariajuridica.gov.co</t>
  </si>
  <si>
    <t>2. Contribuir a la garantía del derecho a la paz para las mujeres mediante su reconocimiento como actoras políticas y constructoras de paz en la prevención, atención, protección y reparación desde los enfoques de género, diferencial y de derechos de las mujeres, en el territorio rural y urbano.</t>
  </si>
  <si>
    <t>2.1 Aumento del reconocimiento institucional del papel de las mujeres como actoras políticas y constructoras de paz</t>
  </si>
  <si>
    <t>Índice de  reconocimiento institucional del papel de las mujeres como actoras políticas y constructoras de paz</t>
  </si>
  <si>
    <t>IRIPMAPCP=(W1*IP1+W2*IP2+W3*IP3+W4*IP4+W5*IP5+W6*IP6+W7*IP7+W8*IP8)
Donde
Wi=Ponderación relativa del producto i
IPi = 1 si IPei &gt;=100% de la meta ei 
IPi = 0 si IPei &lt;100% de la meta ei</t>
  </si>
  <si>
    <t>2.1.2  Ajuste al Sistemasde información  de la Alta Consejería para los Derechos de las Víctimas, la Paz y la Reconciliación, con variables que permitan reconocer las interseccionalidades entre los enfoques diferenciales y de género, asociados con las víctimas del conflicto armado.</t>
  </si>
  <si>
    <t>Porcentaje de avance en el ajuste del Sistema de Información de la Alta Consejería para los Derechos de las Víctimas, la Paz y la Reconciliación - ACDVPR, con variables que permitan reconocer las interseccionalidades entre los enfoques diferenciales y de género, asociados con las víctimas del conflicto armado.</t>
  </si>
  <si>
    <t>(ponderación de la vigencia *(Fases ejecutadas del ajuste al  Sistema de información de la ACDVPR, con variables que permitan reconocer las interseccionalidades entre los enfoques diferenciales y de género, asociados con las víctimas del conflicto armado/ Fases  programadas del ajuste del sistema de información de la ACDVPR, con variables que permitan reconocer las interseccionalidades entre los enfoques diferenciales y de género, asociados con las víctimas del conflicto armado))*100</t>
  </si>
  <si>
    <t>Secretaría General</t>
  </si>
  <si>
    <t>Alta Consejería para los Derechos de las Víctimas, la Paz y la Reconciliación</t>
  </si>
  <si>
    <t>Paola Rivas De la Espriella</t>
  </si>
  <si>
    <t>3813000 Ext 2625</t>
  </si>
  <si>
    <t>pirivas@alcaldiabogota.gov.co</t>
  </si>
  <si>
    <t>Dirección de Derechos y Diseño de política - Dirección de Enfoque Diferencial</t>
  </si>
  <si>
    <t>Clara López García - Marcia Yazmin Castro</t>
  </si>
  <si>
    <t xml:space="preserve">clopez@sdmujer.gov.co - mycastro@sdmujer.gov.co </t>
  </si>
  <si>
    <t>2.1.3 Estrategia para el fortalecimiento de las capacidades institucionales, que permita incorporar  los enfoques de género y diferenciales en las acciones de orientación, asistencia, atención, prevención y protección a las mujeres víctimas del conflicto armado, a cargo de la Alta Consejería para los Derechos de las Víctimas, la Paz y la Reconciliación - ACDVPR</t>
  </si>
  <si>
    <t>Porcentaje de avance en el diseño e implementación de la estrategia para el fortalecimiento de las capacidades institucionales, que permita incorporar  los enfoques de género y diferenciales en las acciones de orientación, asistencia, atención, prevención y protección a las mujeres víctimas del conflicto armado, a cargo de la Alta Consejería para los Derechos de las Víctimas, la Paz y la Reconciliación - ACDVPR.</t>
  </si>
  <si>
    <t>(ponderación de la vigencia * (Fases o etapas de diseño e implementación de la  estrategia para el fortalecimiento de las capacidades institucionales, que permita incorporar  los enfoques de género y diferenciales en las acciones de orientación, asistencia, atención, prevención y protección a las mujeres víctimas del conflicto armado, a cargo de la Alta Consejería para los Derechos de las Víctimas, la Paz y la Reconciliación - ACDVPR ejecutadas / Fases o etapas de diseño e implementación de la  estrategia para el fortalecimiento de las capacidades institucionales, que permita incorporar  los enfoques de género y diferenciales en las acciones de orientación, asistencia, atención, prevención y protección a las mujeres víctimas del conflicto armado, a cargo de la Alta Consejería para los Derechos de las Víctimas, la Paz y la Reconciliación - ACDVPR programadas))*100</t>
  </si>
  <si>
    <t xml:space="preserve">2.1. 4  Estrategia para fortalecer la participación y las capacidades de incidencia de las mujeres víctimas del conflicto armado o en riesgo de serlo, a partir del reconocimiento de las barreras que enfrentan, en el marco de la estrategia de reconciliación, dignificación y reconocimiento, los Programas de Desarrollo con Enfoque Territorial PDET, los procesos de reconstrucción de la memoria y los espacios de participación efectiva de víctimas u otros espacios locales y distritales.
</t>
  </si>
  <si>
    <t>Porcentaje de avance en el diseño e implementación de la estrategia para fortalecer la participación y las capacidades de incidencia de las mujeres víctimas del conflicto armado o en riesgo de serlo.</t>
  </si>
  <si>
    <t>(ponderación de la vigencia * (Fases o etapas de diseño e implementación de la  estrategia para fortalecer la participación y las capacidades de incidencia de las mujeres víctimas del conflicto armado o en riesgo de serlo, ejecutadas / Fases o etapas de diseño e implementación de la  estrategia para fortalecer la participación y las capacidades de incidencia de las mujeres víctimas del conflicto armado o en riesgo de serlo, programadas))*100</t>
  </si>
  <si>
    <t>2.1.5  Acciones para fortalecimiento de la participación y las capacidades de incidencia de las mujeres excombatientes, en el marco de la estrategia de reconciliación para la construcción de paz y el proceso de reincorporación y reintegración de las mujeres excombatientes</t>
  </si>
  <si>
    <t>Porcentaje de acciones ejecutadas  para el fortalecimiento de la participación y las capacidades de incidencia de las mujeres excombatientes, en el marco de la estrategia de reconciliación para la construcción de paz y el proceso de reincorporación y reintegración de las mujeres excombatientes.</t>
  </si>
  <si>
    <t>(Número de acciones ejecutadas para el fortalecimiento de la participación y las capacidades de incidencia de las mujeres excombatientes, en el marco de la estrategia de reconciliación para la construcción de paz y el proceso de reincorporación y reintegración de las mujeres excombatientes / Número de acciones programadas anualmente para el fortalecimiento de la participación y las capacidades de incidencia de las mujeres excombatientes, en el marco de la estrategia de reconciliación para la construcción de paz y el proceso de reincorporación y reintegración de las mujeres excombatientes)*100</t>
  </si>
  <si>
    <t xml:space="preserve">2.1.6  Iniciativas de Derechos Humanos dirigidas a mujeres </t>
  </si>
  <si>
    <t xml:space="preserve">Número de  iniciativas ciudadanas apoyadas de Derechos Humanos dirigidas a mujeres </t>
  </si>
  <si>
    <t>Sumatoria de Número de iniciativas ciudadanas apoyadas   de Derechos Humanos dirigidas a mujeres</t>
  </si>
  <si>
    <t>2.1.7   Implementación  de acciones con enfoque de género dentro del programa Barrismo Social, para mujeres que pertenecen a las barras futboleras en el distrito</t>
  </si>
  <si>
    <t>Porcentaje de  acciones  implementadas con enfoque de género dentro del programa Barrismo Social en el distrito</t>
  </si>
  <si>
    <t>(Número de acciones implementadas con enfoque de género dentro del programa Goles Sin barrera / Número de acciones diseñadas con enfoque de género dentro del programa Goles Sin barrera)*100</t>
  </si>
  <si>
    <t xml:space="preserve">2.1.8 Capacitaciones en mediación comunitaria, mediación social y mecanismos de abordaje pacífico de conflictos a mujeres y personas diversas </t>
  </si>
  <si>
    <t xml:space="preserve">Porcentaje de implementación de capacitaciones a mujeres y personas diversas en temas de mediación comunitaria, mediación social y mecanismos de abordaje pacífico de conflictos </t>
  </si>
  <si>
    <t>(Número de capacitaciones  a mujeres y personas diversas en temas de mediación comunitaria, mediación social y mecanismos de abordaje pacífico de conflictos implementadas/ Número de capacitaciones  a mujeres y personas diversas en temas de mediación comunitaria, mediación social y mecanismos de abordaje pacífico de conflictos proyectadas)* 100</t>
  </si>
  <si>
    <t>Mitigar y reducir la violencia de género, incluida la violencia doméstica</t>
  </si>
  <si>
    <t>Dirección de Acceso a la Justicia</t>
  </si>
  <si>
    <t>César Augusto Núñez Cuervo</t>
  </si>
  <si>
    <t>cesar.nunez@scj.gov.co</t>
  </si>
  <si>
    <t>2.1.9 Estrategia de seguimiento a la implementación del plan de contingencia en casos de mujeres víctimas del conflicto armado por hechos declarados y ocurridos en Bogotá y sobre los cuales se activa ruta de la ley 1448</t>
  </si>
  <si>
    <t>Porcentaje de avance en el diseño e implementación de la estrategia de seguimiento del plan de contingencia en casos de mujeres víctimas del conflicto armado por hechos declarados y ocurridos en Bogotá y sobre los cuales se activa ruta de la ley 1448.</t>
  </si>
  <si>
    <t>(ponderación de la vigencia *(Fases o etapas ejecutadas de la estrategia de seguimiento a la implementación del plan de contingencia en casos de mujeres víctimas del conflicto armado por hechos declarados y ocurridos en Bogotá y sobre los cuales se activa ruta de la ley 1448/ Fases o etapas programadas de la estrategia de seguimiento a la implementación del plan de contingencia en casos de mujeres víctimas del conflicto armado por hechos declarados y ocurridos en Bogotá y sobre los cuales se activa ruta de la ley 1448))*100</t>
  </si>
  <si>
    <t>Garantizar el acceso público a la información y proteger las libertades fundamentales, de conformidad con las leyes nacionales y los acuerdos internacionales</t>
  </si>
  <si>
    <t>3. Contribuir a la garantía del derecho de las mujeres en sus diferentes ciclos de vida, a una vida libre de violencias en los ámbitos político, comunitario e institucional, familiar y de pareja en el espacio público y privado.</t>
  </si>
  <si>
    <t>3.1 Aumento de capacidades en el sector público, privado, y la ciudadanía, para la prevención y atención de las violencias contra las mujeres</t>
  </si>
  <si>
    <t>Índice de capacidades para la prevención y atención de las violencias contra las mujeres</t>
  </si>
  <si>
    <t>ICPAVCM=(Ponderación vigencia * (W1*IP1+W2*IP2+W3*IP3+W4*IP4+W5*IP5+W6*IP6+W7*IP7+W8*IP8+W9*IP9+W10*IP10+W11*IP11+W12*IP12)
Donde
Wi=Ponderación relativa del producto i
IPi = 1 si IPei &gt;=100% de la meta ei 
IPi = 0 si IPei &lt;100% de la meta ei</t>
  </si>
  <si>
    <t>3.1.1  Acciones de acompañamiento pedagógico y fortalecimiento  a las I.E.D. urbanas y rurales para la incorporación de adecuaciones curriculares con equidad de género que aporten a la erradicación de las violencias contra las mujeres y las niñas.</t>
  </si>
  <si>
    <t xml:space="preserve">Numero de acciones de acompañamiento pedagógico y fortalecimiento a  las I.E.D. urbanas y rurales  para la incorporación de adecuaciones curriculares con equidad de género que aporten a la erradicación de las violencias contra las mujeres y las niñas realizadas </t>
  </si>
  <si>
    <t xml:space="preserve">Sumatoria de acciones de acompañamiento pedagógico y fortalecimiento a  las I.E.D. urbanas y rurales  para la incorporación de adecuaciones curriculares con equidad de género que aporten a la erradicación de las violencias contra las mujeres y las niñas realizadas.  </t>
  </si>
  <si>
    <t>3.1.2 Capacitaciones al personal, operadores y empresas vinculadas al sector transporte en la garantía del derecho de las mujeres a una vida libre de violencias.</t>
  </si>
  <si>
    <t>Numero de capacitaciones al personal, operadores y empresas vinculadas al sector transporte en la garantía del derecho de las mujeres a una vida libre de violencias realizadas.</t>
  </si>
  <si>
    <t>Sumatoria de capacitaciones al personal, operadores y empresas vinculadas al sector transporte en la garantía del derecho de las mujeres a una vida libre de violencias realizadas.</t>
  </si>
  <si>
    <t>Oficina Asesora de Comunicaciones y Cultura para la Movilidad</t>
  </si>
  <si>
    <t>Sergio Jiménez</t>
  </si>
  <si>
    <t>sjimenez@movilidadbogota.gov.co</t>
  </si>
  <si>
    <t>SDM</t>
  </si>
  <si>
    <t>Elizabeth Malaver</t>
  </si>
  <si>
    <t>mmalaver@movilidadbogota.gov.co</t>
  </si>
  <si>
    <t>3.1.3  Capacitaciones al personal, operadores y empresas vinculadas al  IDU  en la garantía del derecho de las mujeres a una vida libre de violencias.</t>
  </si>
  <si>
    <t>Numero de capacitaciones al personal, operadores y empresas vinculadas al IDU en la garantía del derecho de las mujeres a una vida libre de violencias realizadas.</t>
  </si>
  <si>
    <t>Oficina de Atención al Ciudadano / Subdirección General de Infraestructura / Subdirección General de Desarrollo Urbano</t>
  </si>
  <si>
    <t>Lucy Molano, Alejandra Muñoz Calderón, Patricia del Pilar Zapata</t>
  </si>
  <si>
    <t>3.1.4 Socialización o capacitación a colaboradores y colaboradoras, funcionariado, operadores y empresas vinculadas al sector transporte de Transmilenio  en la garantía del derecho de las mujeres a una vida libre de violencias.</t>
  </si>
  <si>
    <t>Numero de socialización o capacitación a colaboradores, funcionarios, operadores  y empresas vinculadas al sector transporte de Transmilenio en la garantía del derecho de las mujeres a una vida libre de violencias.</t>
  </si>
  <si>
    <t>Sumatoria de socialización o capacitaciones a colaboradores, funcionarios, operadores y empresas vinculadas al sector transporte en la garantía del derecho de las mujeres a una vida libre de violencias.</t>
  </si>
  <si>
    <t>Gastos de Funcionamiento</t>
  </si>
  <si>
    <t xml:space="preserve">No aplica </t>
  </si>
  <si>
    <t>3.1.5 Estrategia de entornos de confianza, priorizados por los índice de violencia de Género, para la promoción de la prevención del feminicidio, acoso en el transporte y espacio público y todo tipo de violencia de género en contra de mujeres.</t>
  </si>
  <si>
    <t>Porcentaje de avance de estrategia de entornos de confianza para la promoción de la prevención del feminicidio, acoso y todo tipo de violencias de género en contra de mujeres</t>
  </si>
  <si>
    <t>(Sumatoria de las actividades del plan de la estrategia entornos de confianza para la prevención de todo tipo de violencias de género contra las mujeres ejecutadas/ Sumatoria de las actividades del plan de trabajo de la estrategia de entornos de confianza para la prevención de violencias de género contra las mujeres  programadas)*100</t>
  </si>
  <si>
    <t>Género
Territorial</t>
  </si>
  <si>
    <t>Dirección de Prevención y Cultura Ciudadana</t>
  </si>
  <si>
    <t>Isabel Cristina Ramírez Villegas</t>
  </si>
  <si>
    <t>isabel.ramirez@scj.gov.co</t>
  </si>
  <si>
    <t>3.1.6  Mujeres y hombres  con orientación y sensibilización en prevención de violencia intrafamiliar mediante la Estrategia Entornos Protectores y Territorios Seguros, con enfoques diferencial y de género</t>
  </si>
  <si>
    <t>Número de mujeres y hombres orientados y sensibilizados en prevención de violencia mediante la Estrategia Entornos protectores y territorios seguros, con enfoques diferencial y de género</t>
  </si>
  <si>
    <t xml:space="preserve">Sumatoria de personas orientadas y sesiblizadas en prevención de la violencia intrafamiliar mediante la Estrategia de Entornos Protectores y Territorios Seguros </t>
  </si>
  <si>
    <t>Nuevo proyecto de Inversión</t>
  </si>
  <si>
    <t xml:space="preserve">Subdirección para la familia </t>
  </si>
  <si>
    <t>Omaira Orduz</t>
  </si>
  <si>
    <t>rorduz@sdis.gov.co</t>
  </si>
  <si>
    <t xml:space="preserve">3.1.7  Oferta de protección integral a mujeres víctimas de violencias, a través de la implementación de la estrategia Casas Refugio, priorizando la ruralidad y la modalidad intermedia. </t>
  </si>
  <si>
    <t>Porcentaje de personas (mujeres y su sistema familiar) acogidas en el marco de la estrategia Casas Refugio.</t>
  </si>
  <si>
    <t>(Número  de personas (mujeres y su sistema familiar) acogidas en el marco de la estrategia Casas Refugio/ Número de personas (mujeres y su sistema familiar) solicitantes de la oferta de protección en el marco de la estrategia Casas Refugio)*100</t>
  </si>
  <si>
    <t>Integración social</t>
  </si>
  <si>
    <t>Subdirección para la familia</t>
  </si>
  <si>
    <t xml:space="preserve">3.1.8  Atención y seguimiento psicosocial a mujeres víctimas de violencias fortalecido, a través de la implementación de las Duplas de Atención  Psicosocial. </t>
  </si>
  <si>
    <t xml:space="preserve">Número de atenciones psicosociales a mujeres víctimas de violencias, a través de las Duplas de Atención Psicosocial. </t>
  </si>
  <si>
    <t>Sumatoria de atenciones psicosociales a mujeres víctimas de violencias, a través de las Duplas de Atención Psicosocial realizados</t>
  </si>
  <si>
    <t>3.1. 9 Estudio sobre movilidad y género a nivel ciudad, con énfasis en la movilidad del cuidado y la seguridad personal</t>
  </si>
  <si>
    <t>Número de estudios sobre movilidad y género a nivel ciudad, con énfasis en la movilidad del cuidado y la seguridad personal</t>
  </si>
  <si>
    <t>Sumatoria de estudios sobre movilidad y género a nivel ciudad, con énfasis en la movilidad del cuidado y la seguridad personal</t>
  </si>
  <si>
    <t>3.1.10 Estrategias desde los programas Nidos y Crea, orientadas a la atención de mujeres víctimas de violencias de género y niñas y niños en Casas Refugio.</t>
  </si>
  <si>
    <t>Número de estrategias desde los programas Nidos y Crea, orientadas a la atención de mujeres víctimas de violencias de género y niñas y niños en Casas Refugio.implementadas</t>
  </si>
  <si>
    <t>Sumatoria de estrategias desde los programas Nidos y Crea, orientadas a la atención de mujeres víctimas de violencias de género y niñas y niños en Casas Refugio.implementadas</t>
  </si>
  <si>
    <t>- 7617 Aportes al desarrollo integral a través de las artes para la primera infancia en Bogotá D.C.
- 7619 Fortalecimiento de procesos integrales de formación artística a lo largo de la vida. Bogotá D.C.</t>
  </si>
  <si>
    <t xml:space="preserve">Cultura, Recreación y Deporte </t>
  </si>
  <si>
    <t>Instituto Distrital de las artes IDARTES</t>
  </si>
  <si>
    <t>Subdirección de Formación</t>
  </si>
  <si>
    <t>Leyla Castillo</t>
  </si>
  <si>
    <t>leyla.castillo@idartes.gov.co</t>
  </si>
  <si>
    <t xml:space="preserve">3.1.11 Casas de justicia con ruta integral </t>
  </si>
  <si>
    <t xml:space="preserve">Numero de Casas de justicia con ruta integral </t>
  </si>
  <si>
    <t>Sumatoria de numero de casas con ruta integra</t>
  </si>
  <si>
    <t>Nuevo proyecto de inversión</t>
  </si>
  <si>
    <t>Subsecretaria de Fortalecimiento de Capacidades y Oportunidades</t>
  </si>
  <si>
    <t>Lisa Cristina Gómez Camargo</t>
  </si>
  <si>
    <t>3169001 EXT 1034</t>
  </si>
  <si>
    <t>lcgomez@sdmujer.gov.co</t>
  </si>
  <si>
    <t xml:space="preserve">3.1.12 Uris con estrategia de atención semipermanentepara la protección de las mujeres víctimas de violencia y acceso a la justicia </t>
  </si>
  <si>
    <t>Numero de Uris con estrategia de atención semipermanente para la protección de las mujeres víctimas de violencia y acceso a la justicia implementada</t>
  </si>
  <si>
    <t>Sumatoria de Uris con estrategia de atención semipermanente para la protección de las mujeres víctimas de violencia y acceso a la justicia implementada</t>
  </si>
  <si>
    <t>3.2 Fortalecimiento de la respuesta institucional en materia de prevención, protección, atención, información y sanción frente a las violencias contra las mujeres, en el marco del derecho de las mujeres a una vida libre de violencias -SISTEMA SOFIA</t>
  </si>
  <si>
    <t>índice de fortalecimiento de la respuesta institucional en materia de prevención, protección, atención, información y sanción frente a las violencias contra las mujeres - SOFIA</t>
  </si>
  <si>
    <t>IFRPPAISVCM=(W1*IP1+W2*IP2+W3*IP3+W4*IP4+W5*IP5+...+W11*IP11)
Donde
Wi=Ponderación relativa del producto i
IPi = 1 si IPei &gt;=100% de la meta ei 
IPi = 0 si IPei &lt;100% de la meta ei</t>
  </si>
  <si>
    <t xml:space="preserve">3.2.1  Acompañamiento y seguimiento pedagógico y técnico a las I.E.D urbanas y rurales que reporten casos de presuntas situaciones de discriminación por causa de su identidad de género y orientación sexual, mediante acciones para dar respuesta a la ruta de atención existente. </t>
  </si>
  <si>
    <t>Porcentaje de I.E.D urbanas y rurales con acciones de acompañamiento y seguimiento pedagógico y técnico</t>
  </si>
  <si>
    <t>(Numero de I.E.D urbanas y rurales con acompañamiento y seguimiento pedagógico y técnico / Numero de I.E.D urbanas y rurales que reportan casos)  *100</t>
  </si>
  <si>
    <t>3.2.2 Acciones de implementación y seguimiento del  Protocolo de Prevención, Atención y Sanción de las Violencias Contra las Mujeres en el Espacio y el Transporte Público en el Distrito Capital.</t>
  </si>
  <si>
    <t xml:space="preserve">Porcentaje de implementación y seguimiento del  Protocolo de Prevención, atención y sanción de las violencias contra las mujeres en el espacio y el transporte público en el Distrito Capital
</t>
  </si>
  <si>
    <t>(Acciones de implementación y seguimiento del  Protocolo ejecutadas/Acciones de implementación y seguimiento del  Protocolo programadas)*100</t>
  </si>
  <si>
    <t>Subdirección Técnica de Producción e Intervención / Gerencia ambiental Social y de Atención al Usuario</t>
  </si>
  <si>
    <t>Jose Fernando Franco Buitrago</t>
  </si>
  <si>
    <t>3779555 ext. 1033</t>
  </si>
  <si>
    <t>jose.franco@umv.gov.co</t>
  </si>
  <si>
    <t>3.2.3 Reporte de  los casos de violencias contra las mujeres que se presentan en el Sistema TransMilenio y se encuentren registrados en el aplicativo de gestión y control de la operación</t>
  </si>
  <si>
    <t xml:space="preserve">Porcentaje de  los casos de violencias contra las mujeres que se presentan en el Sistema TransMilenio reportados 
</t>
  </si>
  <si>
    <t>(Número de casos  de violencias contra las mujeres que se presentan en el Sistema TransMilenio reportados /Número de casos  de violencias contra las mujeres que se presentan en el Sistema TransMilenioregistrados en el  aplicativo de gestión y control de la operación)* 100</t>
  </si>
  <si>
    <t>3.2.5 Estrategia  de fortalecimiento de la cultura ciudadana y la participación para la seguridad y la convivencia con enfoque contra violencia de género</t>
  </si>
  <si>
    <t>Porcentaje de avance en la ejecución de la estrategia de fortalecimiento de la cultura ciudadana y la participación para la seguridad y la convivencia con enfoque contra la violencia de género</t>
  </si>
  <si>
    <t>(Sumatoria de las actividades de la estrategia de cultura ciudadana con enfoque contra la violencia de género realizadas / Sumatoria de las actividades de cultura ciudadana con enfoque contra la violencia de género programadas)*100</t>
  </si>
  <si>
    <t xml:space="preserve">3 .2.6  Sistema Articulado de Alertas Tempranas para la prevención del delito feminicidio en el Distrito </t>
  </si>
  <si>
    <t xml:space="preserve"> Porcentaje de  operación del Sistema Articulado de Alertas Tempranas para la prevención del delito de feminicidio en el Distrito Capital. </t>
  </si>
  <si>
    <t>(Número de acciones ejecutadas para la operación del Sistema Articulado de Alertas Tempranas para la prevención del delito de feminicidio en el Distrito Capital/ Número de acciones programadas para la operación del Sistema Articulado de Alertas Tempranas para la prevención del delito de feminicidio en el Distrito Capital)*100</t>
  </si>
  <si>
    <t xml:space="preserve">Gobierno - Seguridad, convivencia y justicia  - Desarrollo Económico, industria y turismo - Educación - Salud - Integración social - Cultura, recreación y deporte - Hábitat - </t>
  </si>
  <si>
    <t>Secretaria de Gobierno, Secretaría Distrital de Seguridad, convivencia y justicia; Secretaría Distrital de Desarrollo Económico; Secretaría de Educación del Distrito;  Secretaróa Distrital de Salud; Secretaría Distrital de Cultura, Recreación y Deporte; Secretaría Distrital de Hábitat; Secretaría Distrital de Integración Social, IDRD, IDARTES, Instituto Distrital de Patrimonio.</t>
  </si>
  <si>
    <t xml:space="preserve">3.2.7 Seguimiento a la implementación del Sistema SOFIA. </t>
  </si>
  <si>
    <t>Número de Informes de seguimiento a la implementación del Sistema SOFIA desarrollados.</t>
  </si>
  <si>
    <t>Sumatoria de informes de seguimiento a la implementación del Sistema SOFIA desarrollados</t>
  </si>
  <si>
    <t xml:space="preserve">3.2.8  Línea Púrpura Distrital con un equipo integrado a la Línea 123. </t>
  </si>
  <si>
    <t>Número de atenciones efectivas a través de la Línea Púrpura Distrital operando de manera integrada a la Línea 123</t>
  </si>
  <si>
    <t>Sumatoria  de atenciones efectivas a través de la Línea Púrpura Distrital operando de manera integrada a la Línea 123</t>
  </si>
  <si>
    <t>Seguridad, convivencia y justicia</t>
  </si>
  <si>
    <t>Secretaría Distrital de Seguridad, convivencia y justicia</t>
  </si>
  <si>
    <t>3.2.9 Protocolo de prevención, atención y sanción de las violencias contra las mujeres en el espacio y el transporte público</t>
  </si>
  <si>
    <t xml:space="preserve">Porcentaje de implentación del Protocolo de prevención, atención y sanción de las violencias contra las mujeres en el espacio y el transporte público. </t>
  </si>
  <si>
    <t>(Número de fases del Protocolo de prevención, atención y sanción de las violencias contra las mujeres en el espacio y el transporte público implementadas/ Número de fases del Protocolo de prevención, atención y sanción de las violencias contra las mujeres en el espacio y el transporte público programadas) * 100</t>
  </si>
  <si>
    <t>3.2.10  Estrategia para la territorialización del Sistema SOFIA en las 20 localidades de Bogotá</t>
  </si>
  <si>
    <t>Número de Planes Locales de Seguridad para las Mujeres validados y en seguimiento en el marco de los Consejos Locales de Seguridad para las Mujeres, en las 20 localidades de Bogotá.</t>
  </si>
  <si>
    <t>Sumatoria  de Planes Locales de Seguridad para las Mujeres validados y en seguimiento en el marco de los Consejos Locales de Seguridad para las Mujeres, en las 20 localidades de Bogotá.</t>
  </si>
  <si>
    <t>3.2.11 Módulos de información y orientación dedicados a la identificación de las solicitudes con enfoques de género, de derechos de las mujeres y diferencial y a la difusión de las rutas de atención para la garantía del derecho de las mujeres a una vida libre de violencias, implementados en la Red CADE.</t>
  </si>
  <si>
    <t>Número de módulos de información y orientación implementados en la Red CADE, dedicados a la identificación de las solicitudes con enfoques de Género, de derechos de las mujeres y diferencial, y a la difusión de las rutas de atención para la garantía del derecho de las mujeres a una vida libre de violencias.</t>
  </si>
  <si>
    <t>Sumatoria de módulos de información y orientación implementados en la Red CADE, dedicados a la identificación de las solicitudes con enfoques de Género, de derechos de las mujeres y diferencial, y a la difusión de las rutas de atención para la garantía del derecho de las mujeres a una vida libre de violencias.</t>
  </si>
  <si>
    <t>Dirección del sistema distrital de servicio a la ciudadanía</t>
  </si>
  <si>
    <t>Yanneth Moreno Romero</t>
  </si>
  <si>
    <t>3813000 ext. 1371</t>
  </si>
  <si>
    <t>ymorenor@alcaldiabogota.gov.co</t>
  </si>
  <si>
    <t xml:space="preserve">3.2.12 Lineamientos técnicos para el fortalecimiento de los Consejos y Planes Locales de Seguridad para las Mujeres. </t>
  </si>
  <si>
    <t>Número de lineamientos técnicos diseñados para el fortalecimiento de los Consejos y Planes Locales de Seguridad para las Mujeres . .</t>
  </si>
  <si>
    <t xml:space="preserve">Sumatoria de lineamientos técnicos diseñados para el fortalecimiento de los Consejos y Planes Locales de Seguridad  en temas de derechos humanos para las Mujeres. </t>
  </si>
  <si>
    <t>Gobierno</t>
  </si>
  <si>
    <t>Secretaría Distrital de Gobierno</t>
  </si>
  <si>
    <t>Dirección de Eliminación de Violencias contra las Mujeres y Acceso a la Justicia</t>
  </si>
  <si>
    <t>3.3 Aumento de la apropiación de los instrumentos para la movilización y exigencia del derecho  a una vida libre de violencias.</t>
  </si>
  <si>
    <t>Índice de la apropiación de los instrumentos para la movilización y exigencia del derecho  a una vida libre de violencias.</t>
  </si>
  <si>
    <t>IAIMEDVLV=(W1*IP1+W2*IP2+W3*IP3+W4*IP4+W5*IP5+W6*IP6+W7*IP7+W8*IP8+W9*IP9)
Donde
Wi=Ponderación relativa del producto i
IPi = 1 si IPei &gt;=100% de la meta ei 
IPi = 0 si IPei &lt;100% de la meta ei</t>
  </si>
  <si>
    <t>3.3.1  Talleres para jóvenes sobre prevención de violencias contra las mujeres con enfoques de género y diferencial. (IDIPRON)</t>
  </si>
  <si>
    <t>Número de talleres realizados con NNAJ, en el tema de prevención de violencias contra las mujeres con enfoques de género  y diferencial.</t>
  </si>
  <si>
    <t>Sumatoria de talleres realizados con NNAJ, en el tema de prevención de violencias contra las mujeres con enfoques de género  y diferencial.</t>
  </si>
  <si>
    <t>7727</t>
  </si>
  <si>
    <t>OAP- Equipo políticas publicas poblacionales</t>
  </si>
  <si>
    <t>Dora C Rodríguez Avendaño</t>
  </si>
  <si>
    <t>dorar@idipron.gov.co</t>
  </si>
  <si>
    <t>3.3.2 Acciones de movilización social desde la equidad de género encaminadas a eliminar o disminuir situaciones de violencias basadas en el género.</t>
  </si>
  <si>
    <t>Número de acciones de movilización social implementandas desde la equidad de género encaminadas a eliminar o disminuir situaciones de violencias basadas en el género</t>
  </si>
  <si>
    <t>Sumatoria de acciones de movilización social implementandas desde la equidad de género encaminadas a eliminar o disminuir situaciones de violencias basadas en el género</t>
  </si>
  <si>
    <t>7744 Generación de Oportunidades para el Desarrollo Integral de la Niñez y la Adolescencia de Bogotá</t>
  </si>
  <si>
    <t>Dirección Poblacional/Subdirección para la Infancia</t>
  </si>
  <si>
    <t>ISABEL CRISTINA LONDOÑO GOMEZ</t>
  </si>
  <si>
    <t>3279797 Ext 61001</t>
  </si>
  <si>
    <t>ilondonog@sdis.gov.co</t>
  </si>
  <si>
    <t xml:space="preserve"> 3.3.3  Acciones de divulgación sobre el derecho a una vida libre de violencias a las lideresas, defensoras de derechos humanos, mujeres pertenecientes a grupos étnicos, mujeres  con identidad sexual diversa y víctimas de trata de personas</t>
  </si>
  <si>
    <t>Numero de acciones de divulgación sobre el derecho a una vida libre de violencias a las lideresas, defensoras de derechos humanos, mujeres pertencientes a grupos étnicos, mujeres  con identidad sexual diversa y víctimas de trata de personas.</t>
  </si>
  <si>
    <t>Sumatoria de acciones de divulgación sobre el derecho a una vida libre de violencias a las lideresas, defensoras de derechos humanos, mujeres con identidad sexual diversa y víctimas de trata de personas.</t>
  </si>
  <si>
    <t>3.3.4 Rutas, estrategias y acciones para garantizar el acceso a la justicia de mujeres víctimas de violencias y personas diversas</t>
  </si>
  <si>
    <t>Número de localidades con rutas, estrategias para el acceso a la justicia para mujeres y personas diversas</t>
  </si>
  <si>
    <t xml:space="preserve">Sumatoria de localidades con implementación de las rutas, estrategias y acciones para facilitar el acceso a la justicia para mujeres y personas diversas </t>
  </si>
  <si>
    <t>Género 
Diferencial
Derechos  Humanos de las Mujeres</t>
  </si>
  <si>
    <t xml:space="preserve">3.3.5 Estrategia de divulgación de la Ruta Única de Atención de mujeres víctimas de violencias y en riesgo de feminicidio, dirigida a la ciudadanía. </t>
  </si>
  <si>
    <t>Porcentaje de Implementación de la estrategia de divulgación de la Ruta única de atención de mujeres víctimas de violencias y en riesgo de feminicidio, dirigida a la ciudadanía.</t>
  </si>
  <si>
    <t>(Número  de actividades de la estrategia de divulgación de la Ruta única de atención a mujeres víctimas de violencias y en riesgo de feminicidio desarrolladas/ Número de actividades de la estrategia de divulgación de la Ruta única de atención a mujeres víctimas de violencias y en riesgo de feminicidio proyectadas) * 100</t>
  </si>
  <si>
    <t>3.3.6 Casos nuevos de representación  para la garantía de derechos de las mujeres víctimas de violencias en el D.C.</t>
  </si>
  <si>
    <t>Numero de casos nuevos de representación  para la garantía de derechos de las mujeres víctimas de violencias en el D.C.</t>
  </si>
  <si>
    <t>Sumatoria de casos nuevos de representación  para la garantía de derechos de las mujeres víctimas de violencias en el D.C.</t>
  </si>
  <si>
    <t>Reducir significativamente todas las formas de violencia y las correspondientes tasas de mortalidad en todo el mundo.</t>
  </si>
  <si>
    <t>3.3.7  Mujeres víctimas de violencia asesoradas través de Casas de Justicia y escenarios de la Fiscalía General de la Nación.</t>
  </si>
  <si>
    <t>Numero mujeres víctimas de violencia asesoradas través de Casas de Justicia y escenarios de la Fiscalía General de la Nación.</t>
  </si>
  <si>
    <t>Sumatoria de mujeres víctimas de violencia asesoradas través de Casas de Justicia y escenarios  escenarios de la Fiscalía General de la Nación.</t>
  </si>
  <si>
    <t>SEGURIDAD, CONVIVENCIA Y JUSTICIA</t>
  </si>
  <si>
    <t>Secretaría Distrital de Seguridad, Convivencia y Justicia</t>
  </si>
  <si>
    <t>3.3.8  Estrategia integral para el mejoramiento de la experiencia de viaje y la seguridad de las mujeres usuarias y prestadoras del servicio de transporte público individual (Taxi)</t>
  </si>
  <si>
    <t>Porcentaje de implementación de la Estrategia integral para el mejoramiento de la experiencia de viaje y la seguridad de las mujeres usuarias y prestadoras del servicio de transporte público individual (Taxi)</t>
  </si>
  <si>
    <t xml:space="preserve">(Número de acciones  cumplidas de la de la Estrategia de  integral para el mejoramiento de la experiencia de viaje y la seguridad de las mujeres usuarias y prestadoras del servicio de transporte público individual (Taxi)/Número de acciones  programadas de la Estrategia ntegral para el mejoramiento de la experiencia de viaje y la seguridad de las mujeres usuarias y prestadoras del servicio de transporte público individual (Taxi)n)*100 </t>
  </si>
  <si>
    <t>Ciudadesycomunidadessostenibles</t>
  </si>
  <si>
    <t>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</si>
  <si>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7588 Fortalecimiento de una movilidad sostenible y accesible para Bogotá y su Región</t>
  </si>
  <si>
    <t>Subdirección de Transporte Público</t>
  </si>
  <si>
    <t>Claudia Mercado</t>
  </si>
  <si>
    <t>3659400 ext 8202</t>
  </si>
  <si>
    <t>cmercado@movilidadbogota.gov.co</t>
  </si>
  <si>
    <t>3.3.9 Capacitaciones y acciones de comunicación y cultura ciudadana dirigidas a promover el derecho de las mujeres a una vida libre de violencia, en el sistema de movilidad.</t>
  </si>
  <si>
    <t>Número de capacitaciones y acciones de comunicación  y cultura ciudadana dirigidas a promover el derecho de las mujeres a una vida libre de violencia, en el sistema de movilidad</t>
  </si>
  <si>
    <t>Sumatoria de capacitaciones y acciones de comunicación y cultura ciudadana dirigidas a promover el derecho de las mujeres a una vida libre de violencia, en el sistema de movilidad</t>
  </si>
  <si>
    <t>Andrés Contento</t>
  </si>
  <si>
    <t>acontento@movilidadbogota.gov.co</t>
  </si>
  <si>
    <t xml:space="preserve"> 4. Promover la participación incidente y el acceso a toma de decisiones públicas de las mujeres a partir del reconocimiento de sus identidades, su capacidad de agencia, el fortalecimiento de sus organizaciones y su ciudadanía plena. </t>
  </si>
  <si>
    <t xml:space="preserve">4.1 Aumento en la participación incidente y representación de las mujeres en sus diferencias y diversidad en los diferentes espacios, instancias y escenarios de participación política y ciudadana en el Distrito Capital. </t>
  </si>
  <si>
    <t>Índice de participación incidente y representación política y ciudadana</t>
  </si>
  <si>
    <t>IPIRPC=(W1*IP1+W2*IP2+W3*IP3+W4*IP4+W5*IP5+...+W18*IP18)
Donde
Wi=Ponderación relativa del producto i
IPi = 1 si IPei &gt;=100% de la meta ei 
IPi = 0 si IPei &lt;100% de la meta ei</t>
  </si>
  <si>
    <t>4.1.1 Acciones de sensibilización y participación con incidencia que promuevan una cultura democrática, incluyente y no sexista.</t>
  </si>
  <si>
    <t>Número de acciones de sensibilización y participación implementandas</t>
  </si>
  <si>
    <t>Sumatoria de acciones de sensibilización y participación implementandas</t>
  </si>
  <si>
    <t>4.1.2 Agenda de las mujeres posicionada o incorporada en el plan de acción del Comité Distrital y Locales de Derechos Humanos</t>
  </si>
  <si>
    <t>Número de agendas de las mujeres posicionada o incorporada en los comité distrital y locales de Derechos Humanos</t>
  </si>
  <si>
    <t>Sumatoria de agendas de las mujeres posicionada o incorporada en los comité distrital y locales de Derechos Humanos</t>
  </si>
  <si>
    <t>4.1.4 Escuela de liderazgo para  niñas y mujeres jóvenes en el marco del proyecto INCITAR 21</t>
  </si>
  <si>
    <t xml:space="preserve">Porcentaje de iniciativas lideradas por mujeres niñas y jovenes  promovidas y acompañadas pedagógicamente desde  la escuela de  liderazgo.  </t>
  </si>
  <si>
    <t>(Número de iniciativas participantes en la escuela de  liderazgo para  niñas y mujeres jóvenes / Número de iniciativas formuladas en el marco de INCITAR 21 lideredas por niñasy mujeres jovenes)  *100</t>
  </si>
  <si>
    <t>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</si>
  <si>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Dirección de Participación y Relaciones Interinstitucionales</t>
  </si>
  <si>
    <t>Edwin Alberto Ussa Cristiano
Lady Carolina Ruiz Carrion</t>
  </si>
  <si>
    <t>3241000 ext 2249</t>
  </si>
  <si>
    <t>eussa@educacionbogota.gov.co
lcruiz@educacionbogota.edu.co</t>
  </si>
  <si>
    <t>4.1.5 Comisión de Mujeres en el marco de la Simulación de la Organización de las Naciones Unidas SIMONU como espacio de formación para el liderazgo y el empoderamiento  de  niñas, jóvenes y mujeres  en el ejercicio pleno de la participación y la representación.</t>
  </si>
  <si>
    <t>Porcentaje de insituciones educativas con Comisión de Mujeres participantes en las acciones  de SIMONU</t>
  </si>
  <si>
    <t>(Número de instituciones educativas con Comisión de Mujeres  participantes en  SIMONU / Total de instituciones educativas participantes en SIMONU) *100</t>
  </si>
  <si>
    <t>4.1.6 Orientación con enfoques de género, diferencial y de derechos de las mujeres, a las mujeres para la constitución de entidades sin ánimo de lucro</t>
  </si>
  <si>
    <t>Porcentaje de orientaciones realizadas a las mujeres con enfoques de género y diferencial, en temas de derechos y obligaciones de las Entidades sin Ánimo de Lucro - ESAL</t>
  </si>
  <si>
    <t>(Número de orientaciones a mujeres en temas de derechos y obligaciones de las Entidades sin Ánimo de Lucro - ESAL con enfoques de género y diferencial realizadas/Número de solicitud de orientaciones en temas de derechos y obligaciones de las Entidades sin Ánimo de Lucro - ESAL solicitadas por mujeres)*100</t>
  </si>
  <si>
    <t>Dirección  Distrital de Inspección, Vigilancia y Control</t>
  </si>
  <si>
    <t>Andrea Robayo Alfonso</t>
  </si>
  <si>
    <t>3813000 ext 1742</t>
  </si>
  <si>
    <t xml:space="preserve">arobayoa@secretariajuridica.gov.co </t>
  </si>
  <si>
    <t>4.1.7 Procesos de participación ciudadana ambiental con mujeres, en sus diferencias y diversidad.</t>
  </si>
  <si>
    <t>Número de mujeres, en sus diferencias y diversidad, que participan en procesos ciudadanos ambientales.</t>
  </si>
  <si>
    <t>Sumatoria de mujeres, en sus diferencias y diversidad, que participan en procesos cudadanos ambientales.</t>
  </si>
  <si>
    <t xml:space="preserve">NA </t>
  </si>
  <si>
    <t xml:space="preserve">Ambiente </t>
  </si>
  <si>
    <t xml:space="preserve">Secretaria Distrital de Ambiente </t>
  </si>
  <si>
    <t>Oficina de Educación, Participación y Localidades - OPEL</t>
  </si>
  <si>
    <t>Alix Montes Arroyo</t>
  </si>
  <si>
    <t>alix.montes@ambientebogota.gov.co</t>
  </si>
  <si>
    <t>JBB 
IDPYBA</t>
  </si>
  <si>
    <t>Subdirección de Cultura Ciudadana y Gestión del Conocimiento - IDPYBA</t>
  </si>
  <si>
    <t>Natalia Parra Osorio</t>
  </si>
  <si>
    <t xml:space="preserve">
culturaciudadana@animalesbog.gov.co</t>
  </si>
  <si>
    <t>4.1.8 Estrategia de fortalecimiento del proceso de Rendición de Cuentas en el Distrito Capital, que incorpore  los enfoques de género y diferencial</t>
  </si>
  <si>
    <t>Porcentaje de avance del diseño y socialización de la Estrategia de fortalecimiento del proceso de Rendición de Cuentas en el Distrito Capital, que incorpore  los enfoques de género y diferencial</t>
  </si>
  <si>
    <t>(Ponderación de la vigencia * (Etapas de diseño y socialización de la Estrategia de fortalecimiento del proceso de Rendición de Cuentas en el Distrito Capital, que incorpore  los enfoques de género y diferenciales ejecutadas / Etapas de diseño y socialización de la Estrategia de fortalecimiento del proceso de Rendición de Cuentas en el Distrito Capital, que incorpore  los enfoques de género y diferenciales programadas)*100</t>
  </si>
  <si>
    <t>Crear a todos los niveles instituciones eficaces y transparentes que rindan cuentas.</t>
  </si>
  <si>
    <t>Subdirección Técnica de Desarrollo Institucional</t>
  </si>
  <si>
    <t>Alexandra Arévalo Cuervo</t>
  </si>
  <si>
    <t>3813000 ext. 2411</t>
  </si>
  <si>
    <t>aarevalo@alcaldiabogota.gov.co</t>
  </si>
  <si>
    <t>Secretaria de Gobierno</t>
  </si>
  <si>
    <t xml:space="preserve">4.1.9  Actividades realizadas  en los diferentes espacios, instancias y escenarios de participación ciudadana habilitados por la UAESP para las mujeres recicladoras de oficio </t>
  </si>
  <si>
    <t xml:space="preserve">Porcentaje  de actividades realizadas  en los espacios, instancias y escenarios de participación ciudadana habilitados por la UAESP para las mujeres recicladoras de oficio </t>
  </si>
  <si>
    <t xml:space="preserve">(Número de actividades realizadas  en los espacios, instancias y escenarios de participación ciudadana habilitados por la UAESP para las mujeres recicladoras de oficio /Número de actividades programadas  en los espacios, instancias y escenarios de participación ciudadana habilitados por la UAESP para las mujeres recicladoras de oficio)  *100
</t>
  </si>
  <si>
    <t>Hábitat</t>
  </si>
  <si>
    <t>Unidad Administrativa Especial de Servicios Públicos UAESP</t>
  </si>
  <si>
    <t>Oficina Asesora de Planeación
Subdirección de Aproechamiento</t>
  </si>
  <si>
    <t>Jazmín Florez
Viviana Fonseca</t>
  </si>
  <si>
    <t>jazmin.florez@uaesp.gov.co
nubia.fonseca@uaesp.gov.co</t>
  </si>
  <si>
    <t>4.1.10 Programa de formación a organizaciones de mujeres en derecho a la participación y la representación con equidad</t>
  </si>
  <si>
    <t>Porcentaje de implementación del Programa de formación a organizaciones de mujeres en derecho a la participación y la representación con equidad</t>
  </si>
  <si>
    <t xml:space="preserve">(Número de acciones cumplidas del programa de formación a organizaciones de mujeres en derecho a la participación y la representación con equidad/Número de acciones programadas programa de formación a organizaciones de mujeres en derecho a la participación y la representación con equidad)*100 </t>
  </si>
  <si>
    <t>Instituto Distrital de la Participación y Acción Comunal IDPAC</t>
  </si>
  <si>
    <t>Subdirección de fortalecimiento</t>
  </si>
  <si>
    <t>Diana Marcela Osorio</t>
  </si>
  <si>
    <t>dosorio@participacionbogota.gov.co</t>
  </si>
  <si>
    <t>4.1.11  Procesos de formación en participación ciudadana y liderazgos de las mujeres, incidencia política y control social</t>
  </si>
  <si>
    <t>Numero de procesos de formación en participación ciudadana y liderazgos de las mujeres, incidencia política y control social</t>
  </si>
  <si>
    <t>Sumatoria de procesos de formación en participación ciudadana y liderazgos de las mujeres, incidencia política y control social</t>
  </si>
  <si>
    <t>De aquí a 2030, aumentar la urbanización inclusiva y sostenible y la capacidad para la planificación y la gestión participativas, integradas y sostenibles de los asentamientos humanos en todos los países.</t>
  </si>
  <si>
    <t>Escuela de participación</t>
  </si>
  <si>
    <t>Adriana Mejia</t>
  </si>
  <si>
    <t>amejia@participacionbogota.gov.co</t>
  </si>
  <si>
    <t>4.1.12 Programa de fortalecimiento  al Consejo Consultivo de Mujeres</t>
  </si>
  <si>
    <t>Porcentaje de implementación del programa de  fortalecimiento al CCM  en capacidades ciudadanas, incidencia e interlocución con los sectores de la Administración Distrital</t>
  </si>
  <si>
    <t xml:space="preserve">(Número de acciones de fortalecimiento al CCM implementadas en capacidades ciudadanas, incidencia e interlocución con los sectores de la Administración Distrital/ Número de acciones de fortalecimiento al CCM programadas en capacidades ciudadanas, incidencia e interlocución con los sectores de la Administración Distrital )*100 </t>
  </si>
  <si>
    <t>Subsecretaría de Cuidado y Políticas de Igualdad</t>
  </si>
  <si>
    <t>Angie Paola Mesa</t>
  </si>
  <si>
    <t>apmesa@sdmujer.gov.co</t>
  </si>
  <si>
    <t>4.1.13 Desarrollar espacios de encuentro dirigidos a mujeres en el marco de los instrumentos de planeación.</t>
  </si>
  <si>
    <t xml:space="preserve">Número de espacios de participación dirigidos a mujeres en los encuentros de los instrumentos de planeación (Política Pública, reglamentación e implementación del POT, UPL's, Actuaciones Estratégicas, entre otros) realizada por la SDP. </t>
  </si>
  <si>
    <t>Sumatoria de espacios realizados dirigidos a mujeres</t>
  </si>
  <si>
    <t>7604</t>
  </si>
  <si>
    <t>Dirección de Participación y Comunicación para la Planeación</t>
  </si>
  <si>
    <t>Juan Carlos Prieto Garcia</t>
  </si>
  <si>
    <t>jprieto@sdp.gov.co</t>
  </si>
  <si>
    <t>4.1.15 Documentos de orientación metodológica para el seguimiento a los presupuestos participativos con enfoque de género.</t>
  </si>
  <si>
    <t>Número de documentos con orientación metodológica para el seguimiento a los presupuestos participativos con enfoque de género.</t>
  </si>
  <si>
    <t>Sumatoria de documentos con orientación metodológica para el seguimiento a los presupuestos participativos con enfoque de género</t>
  </si>
  <si>
    <t>Dirección de Planes de Desarrollo y Fortalecimiento Local</t>
  </si>
  <si>
    <t>Mónica Montilla</t>
  </si>
  <si>
    <t>mmontilla@sdp.gov.co</t>
  </si>
  <si>
    <t>4.1. 16 Asistencia a las Secretarías Técnicas de las instancias de participación para alcanzar la paridad</t>
  </si>
  <si>
    <t xml:space="preserve">Numero de localidades con asistencia a las secretarias técnicas de las instancias de participación para alcanzar la paridad </t>
  </si>
  <si>
    <t xml:space="preserve">Sumatoria de localidades con asistencia a las secretarias técnicas de las instancias de participación para alcanzar la paridad </t>
  </si>
  <si>
    <t>Participación plene e igualdad de oportunidades.
5 C Politicas y leyes para la igualdad</t>
  </si>
  <si>
    <t>Recursos
distrito</t>
  </si>
  <si>
    <t xml:space="preserve">Direccion de Territorializacion de Derechos y Participación </t>
  </si>
  <si>
    <t>Gladys Marcela Enciso Gaitan</t>
  </si>
  <si>
    <t>genciso@sdmujer.gov.co</t>
  </si>
  <si>
    <t>4.1.17 Escuela de formación politica a mujeres en sus diversidades.</t>
  </si>
  <si>
    <t>Número de mujeres vinculadas a la Escuela de Formación Política</t>
  </si>
  <si>
    <t>Sumatoria de mujeres  vinculadas a la Escuela de Formación Política</t>
  </si>
  <si>
    <t>5.1  Poner fin a todas las formas de discriminación contra todas las mujeres y las niñas en todo el mundo
5.5 Participación plene e igualdad de oportunidades.</t>
  </si>
  <si>
    <t xml:space="preserve">4.1.18 Asistencia técnica  para promover presupuestos participativos y sensibles al género
</t>
  </si>
  <si>
    <t>Número de entidades e instancias asistidas técnicamente para promover presupuestos participativos y sensibles al género</t>
  </si>
  <si>
    <t>Sumatoria de entidades e instancias asistidas técnicamente para promover presupuestos participativos y sensibles al género.</t>
  </si>
  <si>
    <t>4.1.19 Veeduría ciudadana de mujeres para el seguimiento a la garantía de sus derechos</t>
  </si>
  <si>
    <t xml:space="preserve">Número de veedurías ciudadanas de mujeres para el seguimiento a la garantía de sus derechos,  promovidas  </t>
  </si>
  <si>
    <t xml:space="preserve">Sumatoria de veedurías ciudadanas de mujeres para el seguimiento a la garantía de sus derechos,  promovidas  </t>
  </si>
  <si>
    <t>4.1.20 Modelo colaborativo de participación con enfoques de género, poblacional - diferencial</t>
  </si>
  <si>
    <t>Número de capacitaciones en enfoque de género, diferencial y poblacional del modelo colaborativo de participación al equipo de la Dirección de Participación y actores que intervienen en los instrumentos de planeación de la SDP.</t>
  </si>
  <si>
    <t>Sumatoria de capacitaciones y reuniones con enfoque de género, diferencial y poblacional del modelo colaborativo de participación al equipo de la Dirección de Participación y actores que intervienen en los instrumentos de planeación de la SDP</t>
  </si>
  <si>
    <t>5. Contribuir al ejercicio pleno de los derechos económicos de las mujeres, así como al reconocimiento social, económico y simbólico del trabajo que realizan las mujeres en sus diferencias y diversidad, destacando las potencialidades y saberes que han acumulado en las actividades de producción y reproducción.</t>
  </si>
  <si>
    <t xml:space="preserve">5.1 Aumentar las condiciones de acceso y reconocimiento a los diferentes ámbitos de empleo (formal y no formal, remunerado y no remunerado) para las mujeres en sus diferencias y diversidad. </t>
  </si>
  <si>
    <t>Índice de acceso y reconocimiento en el empleo para las mujeres</t>
  </si>
  <si>
    <t>IARE=(W1*IP1+W2*IP2+W3*IP3+W4*IP4+W5*IP5+...+W27*IP27)
Donde
Wi=Ponderación relativa del producto i
IPi = 1 si IPei &gt;=100% de la meta ei 
IPi = 0 si IPei &lt;100% de la meta ei</t>
  </si>
  <si>
    <t>suma</t>
  </si>
  <si>
    <t>5.1.1 Estudio de análisis de la demanda turística y de las condiciones de participación de las mujeres en sus diferencias y diversidad en el turismo</t>
  </si>
  <si>
    <t>Numero de estudios  de análisis de la demanda turística y de las condiciones de participación de las mujeres en sus diferencias y diversidad en el turismo</t>
  </si>
  <si>
    <t>Sumatoria de estudios  de análisis de la demanda turística y de las condiciones de participación de las mujeres en sus diferencias y diversidad en el turismo</t>
  </si>
  <si>
    <t xml:space="preserve">Invesión </t>
  </si>
  <si>
    <t>Nuevo proyecto</t>
  </si>
  <si>
    <t>DesarrolloEconómicoIndustriayTurismo</t>
  </si>
  <si>
    <t>Instituto Distrital de Turismo IDT</t>
  </si>
  <si>
    <t>Observatorio de Turismo</t>
  </si>
  <si>
    <t>Daniel Valencia</t>
  </si>
  <si>
    <t>daniel.valencia@idt.gov.co</t>
  </si>
  <si>
    <t xml:space="preserve">5.1.2 Reporte de caracterización  de empleos generados por el sector turístico de Bogotá y de las condiciones de las mujeres en sus diferencias y diversidad en estos. </t>
  </si>
  <si>
    <t xml:space="preserve">Numero de reportes de caracterización  de empleos generados por el sector turístico de Bogotá y de las condiciones de las mujeres en sus diferencias y diversidad en estos. </t>
  </si>
  <si>
    <t xml:space="preserve">Sumatoria de de reportes de caracterización  de empleos generados por el sector turístico de Bogotá y de las condiciones de las mujeres en sus diferencias y diversidad en estos. </t>
  </si>
  <si>
    <t>5.1.3 Acompañamiento técnico desde el enfoque de género a mujeres vendedoras informales en sus diferencias y diversidad en proceso de emprendimiento y/o fortalecimiento empresarial con enfoques de género y diferencial.</t>
  </si>
  <si>
    <t>Número de mujeres en sus diferencias y diversidad vendedoras informales emprendedoras fortalecidas integralmente con enfoques de género y diferencial.</t>
  </si>
  <si>
    <t xml:space="preserve">Sumatoria de mujeres en sus diferencias y diversidad vendedoras informales fortalecidas integralmente con enfoques de género y diferencial  en emprendimiento y/o fortalecimiento empresarial </t>
  </si>
  <si>
    <t>Trabajodecenteycrecimientoeconómico</t>
  </si>
  <si>
    <t>8.5 De aquí a 2030, lograr el empleo pleno y productivo y el trabajo decente para todas las mujeres y los hombres, incluidos los jóvenes y las personas con discapacidad, así como la igualdad de remuneración por trabajo de igual valor.</t>
  </si>
  <si>
    <t>Instituto para la economía social IPES</t>
  </si>
  <si>
    <t>SESEC</t>
  </si>
  <si>
    <t xml:space="preserve">lnmoreno@ipes.gov.co
</t>
  </si>
  <si>
    <t>Luz Nereyda Moreno Mosquera</t>
  </si>
  <si>
    <t>5.1.4  Procesos de formación a mujeres vendedoras informales en sus diferencias y diversidad, acorde con los requerimientos del mercado laboral.</t>
  </si>
  <si>
    <t>Número de mujeres vendedoras informales en sus diferencias y diversidad certificadas en los procesos de formación.</t>
  </si>
  <si>
    <t>Sumatoria de mujeres vendedoras informales en sus diferencias y diversidad certificadas a los procesos de formación.</t>
  </si>
  <si>
    <t xml:space="preserve">4 proyectos 7722, 7772, 7773, 7548 componente de gasto Formación y capacitación </t>
  </si>
  <si>
    <t>Subdirección de Formación y empleabilidad, Subdirección de Redes Sociales e Informalidad y Subdirección de emprendimiento, servicios empresariales y comercialización</t>
  </si>
  <si>
    <t>Cristian Felipe Gonzalez</t>
  </si>
  <si>
    <t>metrianal@ipes.gov.co</t>
  </si>
  <si>
    <t>Marha Elizabeth Triana Laverde</t>
  </si>
  <si>
    <t>5.1.5 Ferias para el fortalecimiento y comercialización de productos de las mujeres en sus diferencias y diversidad, vendedoras informales.</t>
  </si>
  <si>
    <t xml:space="preserve">Número de mujeres vendedoras informales participantes en sus diferencias y diversidad en ferias temporales o institucionales. </t>
  </si>
  <si>
    <t>Sumatoria de mujeres en sus diferencias y diversidad vendedoras informales, que participan en ferias temporales e institucionales.</t>
  </si>
  <si>
    <t>Nuevo Proyecto de Inversion</t>
  </si>
  <si>
    <t>Subdirección de Redes Sociales e Informalidad</t>
  </si>
  <si>
    <t xml:space="preserve">5.1.6 Mujeres vendedoras informales identificadas acorde a su nivel de vulnerabilidad, entendimiento económico y social. </t>
  </si>
  <si>
    <t xml:space="preserve">Número de mujeres vendedoreas informales  identificadas y caracterizadas  en el plan de intervención de las 10 zonas de mayor  aglomeración de vendedores informales en el espacio público. </t>
  </si>
  <si>
    <t xml:space="preserve">Sumatoria de mujeres vendedoreas informales  identificadas y caracterizadas  en el plan de intervención de las 10 zonas de mayor  aglomeración de vendedores informales en el espacio público. </t>
  </si>
  <si>
    <t>5.1.7  Campañas para el reconocimiento económico, social y cultural del trabajo doméstico no remunerado en el Distrito Capital.</t>
  </si>
  <si>
    <t>Número de campañas de sensibilización en plazas distritales de mercado referente a la no violencia doméstica, y del reconocimiento económico, social y cultural del trabajo doméstico no remunerado.</t>
  </si>
  <si>
    <t>Sumatoria de campañas de sensibilización en plazas distritales de mercado referente a la no violencia doméstica, y del reconocimiento económico, social y cultural del trabajo doméstico no remunerado, realizadas</t>
  </si>
  <si>
    <t>Subdirección de emprendimiento, servicios empresariales y comercialización</t>
  </si>
  <si>
    <t>cfgonzalezg@ipes.gov.co</t>
  </si>
  <si>
    <t>5.1.8 Jornadas de socialización, atención y orientación de la agencia pública de empleo  para mujeres en las diferentes localidades, a partir del enfoque de género y enfoque de derechos de las mujeres.</t>
  </si>
  <si>
    <t>Número de jornadas de socialización, atención y orientación de la agencia pública de empleo  para mujeres en las diferentes localidades, a partir del enfoque de género y enfoque de derechos de las mujeres.</t>
  </si>
  <si>
    <t>Suma de jornadas de socialización, atención y orientación de la agencia pública de empleo  para mujeres en las diferentes localidades, a partir del enfoque de género y enfoque de derechos de las mujeres.</t>
  </si>
  <si>
    <t>De aquí a 2030, lograr el empleo pleno y productivo y el trabajo decente para todas las mujeres y los hombres, incluidos los jóvenes y las personas con discapacidad, así como la igualdad de remuneración por trabajo de igual valor</t>
  </si>
  <si>
    <t>Proyecto de inversión Nuevo</t>
  </si>
  <si>
    <t xml:space="preserve">Nuevo proyecto de inversión </t>
  </si>
  <si>
    <t>Secretaría Distrital de Desarrollo Económico</t>
  </si>
  <si>
    <t>Subdirección de Empleo y Formación</t>
  </si>
  <si>
    <t>Subdirector  - Nini Johanna Serna Alvarado</t>
  </si>
  <si>
    <t>3693777 ext 166</t>
  </si>
  <si>
    <t>nserna@desarrrolloeconomico.gov.co</t>
  </si>
  <si>
    <t>5.1.9 Mujeres en sus diferencias y diversidad vinculadas en procesos de intermediación laboral</t>
  </si>
  <si>
    <t>Número de Mujeres en sus diferencias y diversidad vinculadas en procesos de intermediación laboral</t>
  </si>
  <si>
    <t>Sumatoria de mujeres vinculadas en procesos de intermediación laboral</t>
  </si>
  <si>
    <t>7863</t>
  </si>
  <si>
    <t xml:space="preserve">Empleo y Formación </t>
  </si>
  <si>
    <t xml:space="preserve">Juana Hernández </t>
  </si>
  <si>
    <t>jghernandez@desarrolloeconomico.gov.co</t>
  </si>
  <si>
    <t>5.1.10 Procesos de formación, alistamiento financiero y asistencia técnica desde el enfoque de género a mujeres emprendedoras en sus diferencias y diversidad del Distrito Capital favoreciendo su inclusión y sostenibilidad, implementados.</t>
  </si>
  <si>
    <t>Número de mujeres atendidas en los procesos de formación, alistamiento financiero y asistencia técnica desde el enfoque de género a mujeres emprendedoras en sus diferencias y diversidad del Distrito Capital favoreciendo su inclusión y sostenibilidad.</t>
  </si>
  <si>
    <t>Sumatoria del número de mujeres atendidas en los procesos de formación, alistamiento financiero y asistencia técnica desde el enfoque de género a mujeres emprendedoras en sus diferencias y diversidad</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</si>
  <si>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</si>
  <si>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7874</t>
  </si>
  <si>
    <t>Subdireccion de financiamiento e inclusión financiera</t>
  </si>
  <si>
    <t>Jorge Brijaldo</t>
  </si>
  <si>
    <t>jbrijaldo@desarrolloeconomico.gov.co</t>
  </si>
  <si>
    <t>5.1.11  Acompañamiento y orientación   para  adquisición  de los  productos financieros  que  le permitan  fortalecer la unidad productiva dirigido a  población con   enfoques de género y diferencial   promoviendo su inclusión en el Distrito Capital.</t>
  </si>
  <si>
    <t>Numero de mujeres en sus diferencias y diversidad apoyadas financieramente a través de los convenios y proyectos de la SDDE</t>
  </si>
  <si>
    <t>Sumatoria de mujeres en sus diferencias y diversidad apoyadas financieramente a través de los convenios y proyectosde financiamiento de la SDDE</t>
  </si>
  <si>
    <t>5.1.12 Estrategia de vinculación a eventos de intermediación y comercialización empresarial de las unidades productivas de mujeres en sus diferencias y diversidad que generen competitividad y sostenibilidad</t>
  </si>
  <si>
    <t>Porcentaje de unidades productivas de mujeres en sus diferencias y diversidad  que participan en eventos de intermediación y comercialización empresarial en los cuales puedan participar de acuerdo a las convocatorias realizadas.</t>
  </si>
  <si>
    <t>(Sumatoria del número de unidades productivas de mujeres en sus diferencias y diversidad  que participan en eventos de intermediación y comercialización empresarial /Total de unidades productivas de mujeres en sus diferencias  convocadas a eventos de intemediación y comercialización empresarial )*100</t>
  </si>
  <si>
    <t>Lograr niveles más elevados de productividad económica mediante la diversificación, la modernización tecnológica y la innovación, entre otras cosas centrándose en los sectores con gran valor añadido y un uso intensivo de la mano de obra</t>
  </si>
  <si>
    <t>Subdirección de Intermediación, formalización y regulación empresarial</t>
  </si>
  <si>
    <t xml:space="preserve">Angelica Baron </t>
  </si>
  <si>
    <t>3693777 ext 215</t>
  </si>
  <si>
    <t>jalviar@desarrolloeconomico.gov.co
malgarra@desarrolloeconomico.gov.co</t>
  </si>
  <si>
    <t>5.1.13 Ferias para el fortalecimiento y comercialización de productos de las mujeres campesinas y rurales. (Mercados campesinos)</t>
  </si>
  <si>
    <t xml:space="preserve">Numero de mercados campesinos realizados con mujeres campesinas y rurales </t>
  </si>
  <si>
    <t>Sumatoria de mercados campesinos realizados para las mujeres campesinas y rurales</t>
  </si>
  <si>
    <t>Subdireccion de Abastecimiento Alimentario</t>
  </si>
  <si>
    <t>Hugo A Rojas Figueroa</t>
  </si>
  <si>
    <t>3693777
ext: 208</t>
  </si>
  <si>
    <t>hrojas@desarrolloeconomico.gov.co</t>
  </si>
  <si>
    <t>5.1.14 Servicios de asistencia social, ambiental, productiva y comercial a las unidades productivas de mujeres campesinas y rurales con enfoques de género y diferencial.</t>
  </si>
  <si>
    <t xml:space="preserve">Número de asistencias social, ambiental, productiva y comercial realizadas para las mujeres campesinas y rurales </t>
  </si>
  <si>
    <t xml:space="preserve">Sumatoria de asistencias social, ambiental, productiva y comercial  realizadas para el fortalecimiento de unidades productivas con enfoques de género y diferencial </t>
  </si>
  <si>
    <t>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</si>
  <si>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Direccion de Economia Rural y Abastecimieto Alimentario</t>
  </si>
  <si>
    <t>Cesar Carrillo Vega</t>
  </si>
  <si>
    <t>ccarrillo@desarrolloeconomico.gov.co</t>
  </si>
  <si>
    <t>5.1.15 Servicios de asistencia técnica y acompañamiento para el acceso y permanencia en programas de manejo de las finanzas personales y de ahorro programado para mujeres en sus diferencias y diversidad</t>
  </si>
  <si>
    <t>Número de  asesorías técnicas para el acceso y permanencia en programas de manejo de las finanzas personales y de ahorro programado para mujeres en sus diferencias y diversidad, realizadas</t>
  </si>
  <si>
    <t>Sumatoria  de  asesorías técnicas para el acceso y permanencia en programas de manejo de las finanzas personales y de ahorro programado para mujeres en sus diferencias y diversidad, realizadas</t>
  </si>
  <si>
    <t>Subdirección de Financiamiento e Inclusión Financiera</t>
  </si>
  <si>
    <t>Jaime Alviar
Martha Algarra</t>
  </si>
  <si>
    <t>3693777 
ext 215</t>
  </si>
  <si>
    <t>Secretaria 
Distrital De 
Desarrollo Economico</t>
  </si>
  <si>
    <t xml:space="preserve">Subdirección 
de Financiamiento
 e Inclusión 
Financiera </t>
  </si>
  <si>
    <t>5.1.16 Lineamientos técnicos para la lectura de la feminización de la pobreza en los diferentes ciclos de vida</t>
  </si>
  <si>
    <t>Porcentaje de implementación de las fases del diseño de los lineamientos técnicos para la lectura de la feminización de la pobreza en los diferentes ciclos de vida</t>
  </si>
  <si>
    <t>(Número de fases implementadas  del diseño de los lineamientos técnicos para la lectura de la feminización de la pobreza /Número de fases programadas s del diseño de los lineamientos técnicos para la lectura de la feminización de la pobreza) *100</t>
  </si>
  <si>
    <t>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</si>
  <si>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Diferencial
Derechos Humanos de las Mujeres
Territorial</t>
  </si>
  <si>
    <t>proyecto de inversion 7768</t>
  </si>
  <si>
    <t>Proyecto de inversion 7768</t>
  </si>
  <si>
    <t>Dirección territorial</t>
  </si>
  <si>
    <t>Fanny Melina Gutierrez</t>
  </si>
  <si>
    <t>fgutierrez@sdis.gov.co
imartinezm@sdis.gov.co</t>
  </si>
  <si>
    <t xml:space="preserve">5.1.17 Jornadas de capacitación fiscal para mujeres en sus diferencias y diversidad </t>
  </si>
  <si>
    <t>Número de jornadas de capacitación  realizadas en finanzas públicas con enfoque de género</t>
  </si>
  <si>
    <t>Sumatoria de jornadas de capacitación   en finanzas públicas con enfoque de género realizadas</t>
  </si>
  <si>
    <t>Observatorio Fiscal del Distrito</t>
  </si>
  <si>
    <t>Oscar Enrique Guzman Silva</t>
  </si>
  <si>
    <t>oguzman@shd.gov.co</t>
  </si>
  <si>
    <t>Secretaría Distrital de la Mujer, Secretaría de Integración Social,Secretaría Distrital de Desarrollo Económico</t>
  </si>
  <si>
    <t xml:space="preserve">Subsecretaría de Cuidado y Políticas de Igualdad  </t>
  </si>
  <si>
    <t>3169001 Ext.1006</t>
  </si>
  <si>
    <t>5.1.18  Base de Datos Mujeres vendedoras de la Lotería de Bogotá</t>
  </si>
  <si>
    <t>Porcentaje de caracterización mujeres vendedoras de la Lotería de Bogotá</t>
  </si>
  <si>
    <t>(Mujeres Loteras caracterizadas/ Mujeres Loteras registradas)*100</t>
  </si>
  <si>
    <t>Lotería de Bogotá</t>
  </si>
  <si>
    <t>Subgerencia General - Talento Humano</t>
  </si>
  <si>
    <t>Javier Armando Caro - Martha Liliana Durán Cortes</t>
  </si>
  <si>
    <t>javier.caro@loteriadebogota.com
martha.duran@loteriadebogota.com</t>
  </si>
  <si>
    <t>Integración, Social, Mujeres, Economico</t>
  </si>
  <si>
    <t>Secretaria Distrital de Integración Social
Secretaría Distrital de Desarrollo Económico
Secretaría Distrital de la Mujer</t>
  </si>
  <si>
    <t>5.1.19 Estadística tributación  de las mujeres poseedoras que tienen predios y vehículos en Bogotá D.C.</t>
  </si>
  <si>
    <t xml:space="preserve">Número de reportes de Recaudo de mujeres poseedoras que tienen predios  y vehículos en Bogotá D.C. socializados </t>
  </si>
  <si>
    <t xml:space="preserve">Sumatoria de reportes de Recaudo de mujeres poseedoras que tienen predios  y vehículos en Bogotá D.C. socializados </t>
  </si>
  <si>
    <t xml:space="preserve">Funcionamiento </t>
  </si>
  <si>
    <t xml:space="preserve">Subdirectora de  Planeación e Inteligencia Tributaria </t>
  </si>
  <si>
    <t>DIANA DEL PILAR ORTIZ</t>
  </si>
  <si>
    <t>dortiz@shd.gov.co</t>
  </si>
  <si>
    <t xml:space="preserve">Oficina de Inteligencia Tributaria </t>
  </si>
  <si>
    <t>Jefe Oficna Inteligencia  Tributaria</t>
  </si>
  <si>
    <t>jyopasa@shd.gov.co</t>
  </si>
  <si>
    <t>5.1.20 Medición de la  participación de las mujeres  en  actividades de educación tributaria.</t>
  </si>
  <si>
    <t>Porcentaje de participación de mujeres  en actividades de Educación Tributaria.</t>
  </si>
  <si>
    <t>(Número de mujeres participantes en actividades de Educación Tributaria/ Número de personas participantes en actividades de Educación Tributaria)*100</t>
  </si>
  <si>
    <t>Subdirección de Educación Tributaria y Servicio</t>
  </si>
  <si>
    <t>ALEIDA FONSECA</t>
  </si>
  <si>
    <t>afonsecam@shd.gov.co</t>
  </si>
  <si>
    <t>Jefe Oficna Educacion Tributaria</t>
  </si>
  <si>
    <t xml:space="preserve">educaciontributaria@shd.gov.co </t>
  </si>
  <si>
    <t>5.1.21 Estudio de identificación de brechas de acceso al mercado laboral  sobre las mujeres, con una sección para mujeres víctimas de violencias  en el marco de cumplimiento del Decreto 2733 de 2012</t>
  </si>
  <si>
    <t>Porcentaje de avance en la elaboración de  un estudio de identificación de barreras de acceso al mercado laboral, con una sección específica para mujeres víctimas de violencia.</t>
  </si>
  <si>
    <t>(ponderación de la vigencia * (Número de acciones realizadas para la elaboración del un estudio de identificación de barreras de acceso al mercado laboral, con una sección sobre las mujeres víctimas de violencias /número de acciones programadas para la elaboración de un estudio de identificación de barreras de acceso al mercado laboral, con una sección sobre las mujeres víctimas de violencias))*100</t>
  </si>
  <si>
    <t>Subdirección de Estudios Estratégicos</t>
  </si>
  <si>
    <t>Maria Catalina Bejarano Soto</t>
  </si>
  <si>
    <t>mbejarano@desarrolloeconomico.gov.co</t>
  </si>
  <si>
    <t>5.1.22 Mujeres beneficiadas con programas de estímulos y apoyo de emprendimientos económicos.</t>
  </si>
  <si>
    <t>Número de mujeres atendidas en los procesos de formación, y asistencia técnica desde el enfoque de género a mujeres emprendedoras en sus diferencias y diversidad del Distrito Capital favoreciendo su inclusión y sostenibilidad.</t>
  </si>
  <si>
    <t>Sumatoria del número de mujeres atendidas en los procesos de formación,  y asistencia técnica desde el enfoque de género a mujeres emprendedoras en sus diferencias y diversidad</t>
  </si>
  <si>
    <t>Inversión + Cooperación</t>
  </si>
  <si>
    <t>7874/ 7837/7842</t>
  </si>
  <si>
    <t>Subdirección de Emprendimiento y Negocios</t>
  </si>
  <si>
    <t>Carlos Alberto Sánchez</t>
  </si>
  <si>
    <t>317-8874207</t>
  </si>
  <si>
    <t>casanchez@desarrolloeconomico.gov.co</t>
  </si>
  <si>
    <t xml:space="preserve">5.1.23  Estrategias de difusión del Decreto 2733 del 2012 con empresas del sector privado para la vinculación laboral de mujeres víctimas de violencias. </t>
  </si>
  <si>
    <t>Numero de  Estrategias de difusión del Decreto 2733 del 2012 con empresas del sector privado para la vinculación laboral de mujeres víctimas de violencias</t>
  </si>
  <si>
    <t xml:space="preserve">Sumatoria de estrategias de difusión del Decreto 2733 del 2012 con empresas del sector privado para la vinculación laboral de mujeres víctimas de violencias. </t>
  </si>
  <si>
    <t xml:space="preserve">5.1.24 Mujeres en sus diferencias y diversidad viculadas a procesos de formación para el trabajo y cierre de brechas. </t>
  </si>
  <si>
    <t xml:space="preserve">Número de Mujeres en sus diferencias y diversidad vinculadas en procesos de formación para el trabajo y cierre de brechas. </t>
  </si>
  <si>
    <t xml:space="preserve">Sumatoria de mujeres vinculadas a procesos de formación para el trabajo y cierre de brechas.  </t>
  </si>
  <si>
    <t xml:space="preserve">5.1.25 Contenidos para el desarrollo de capacidades socioemocionales,técnicas y digitales de las mujeres, en toda su diversidad </t>
  </si>
  <si>
    <t>Número de contenidos implementados para el desarrollo de capacidades socioemocionales técnicas y digitales en toda su diversidad</t>
  </si>
  <si>
    <t>Sumatoria de contenidos implementados para el desarrollo de capacidades socioemocionales técnicas y digitales en toda su diversidad</t>
  </si>
  <si>
    <t xml:space="preserve"> Suma</t>
  </si>
  <si>
    <t>Proyecto de inversión</t>
  </si>
  <si>
    <t xml:space="preserve">5.1.26 Estrategia para el desarrollo de capacidades socioemocionales y técnicas de las mujeres en toda su diversidad para su emprendimiento y empleabilidad.  </t>
  </si>
  <si>
    <t xml:space="preserve">Porcentaje de avance en la implementación de la estrategia para el desarrollo de capacidades socioemocionales y técnicas de las mujeres en toda su diversidad para su emprendimiento y empleabilidad.  </t>
  </si>
  <si>
    <t>Ponderación vigencia* ((Numero de acciones ejecutadas de la estrategia para el desarrollode capacidades  socioemocionales y técnicas de las mujeres en toda su diversidad para su emprendimiento y empleabilidad/número de acciones programadas de la estrategia para el desarrollode capacidades  socioemocionales y técnicas de las mujeres en toda su diversidad para su emprendimiento y empleabilidad))    * 100</t>
  </si>
  <si>
    <t xml:space="preserve">5.1.27 Acompañamiento por el servicio Tropa Social de hogares con jefaturas femeninas en pobreza evidente </t>
  </si>
  <si>
    <t>Número de hogares con jefatura femenina y en pobreza evidente acompañados por el servicio Tropa Social a tu Hogar</t>
  </si>
  <si>
    <t>Sumatoria de hogares con jefatura femenina y en pobreza evidente acompañados por el servicio Tropa Social a tu Hogar</t>
  </si>
  <si>
    <t>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</si>
  <si>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 xml:space="preserve">Subdirección para la gestión Integral Local </t>
  </si>
  <si>
    <t>Maritza del Carmen Mosquera Palacios</t>
  </si>
  <si>
    <t>mmosquera@sdis.gov.co</t>
  </si>
  <si>
    <t>Secretaria Distrital de Integración Social</t>
  </si>
  <si>
    <t>Dirección Territorial</t>
  </si>
  <si>
    <t>fgutierrez@sdis.gov.co</t>
  </si>
  <si>
    <t>6. Avanzar en la garantía del derecho a la salud plena de las mujeres en sus diferencias y diversidades para que disfruten a través de toda su vida del mayor grado de bienestar y autonomía a través del acceso, cobertura, atención oportuna e integral con calidad y calidez, así como con su participación en la toma de decisiones que las afectan.</t>
  </si>
  <si>
    <t>6.1 Las mujeres en sus diferencias y diversidad en Bogotá acceden a salud plena encaminada a atender sus afectaciones específicas</t>
  </si>
  <si>
    <t>Índice de acceso oportuno a servicios de salud sexual y reproductiva</t>
  </si>
  <si>
    <r>
      <t>IAOSSSR=(W1*IP1+W2*IP2+W3*IP3+W4*IP4+W5*IP5+</t>
    </r>
    <r>
      <rPr>
        <sz val="10"/>
        <color theme="1"/>
        <rFont val="Arial"/>
        <family val="2"/>
      </rPr>
      <t>W6*IP6+W7*IP7+W8*IP8+W9*IP9</t>
    </r>
    <r>
      <rPr>
        <sz val="10"/>
        <rFont val="Arial"/>
        <family val="2"/>
      </rPr>
      <t>)
Donde
Wi=Ponderación relativa del producto i
IPi = 1 si IPei &gt;=100% de la meta ei 
IPi = 0 si IPei &lt;100% de la meta ei</t>
    </r>
  </si>
  <si>
    <t xml:space="preserve">6.1.1 Asistencia técnica a las EAPB  para la implementación de la  rutas de atención y mantenimiento de la salud para la identificación temprana de cáncer de cuello uterino y de mama.
</t>
  </si>
  <si>
    <t xml:space="preserve">Porcentaje de mujeres con toma de mamografìa en Bogotá </t>
  </si>
  <si>
    <t>(Número de mujeres con toma de mamografìa en Bogotá /Total de mujeres objeto de tamización en Bogotá)*100</t>
  </si>
  <si>
    <t>Saludybienestar</t>
  </si>
  <si>
    <t>De aquí a 2030, reducir en un tercio la mortalidad prematura por enfermedades no transmisibles mediante su prevención y tratamiento, y promover la salud mental y el bienestar</t>
  </si>
  <si>
    <t>Derechos Humanos de las Mujeres</t>
  </si>
  <si>
    <t>SI</t>
  </si>
  <si>
    <t>Dirección de Provisión de Servicios</t>
  </si>
  <si>
    <t xml:space="preserve">Martha Yolanda Ruiz Valdéz </t>
  </si>
  <si>
    <t>3649090 Ext 9511</t>
  </si>
  <si>
    <t>MYruiz@saludcapital.gov.co</t>
  </si>
  <si>
    <t xml:space="preserve">6.1.2  Jornadas de  orientación e información en aseguramiento en salud a las mujeres   (procesos de afiliación, portabilidad, movilidad y traslado de EPS) 
</t>
  </si>
  <si>
    <t>Lograr la cobertura sanitaria universal, en particular la protección contra los riesgos financieros, el acceso a servicios de salud esenciales de calidad y el acceso a medicamentos y vacunas seguros, eficaces, asequibles y de calidad para todos</t>
  </si>
  <si>
    <t>Direccion de Aseguramiento y Garantia del Derecho a la Salud/Subdireccion de Adminisracion del Aseguramiento</t>
  </si>
  <si>
    <t>Jaime Diaz Chabur/Gloria Jannett Quiñones</t>
  </si>
  <si>
    <t>3649090 Ext 9585</t>
  </si>
  <si>
    <t>JG1Diaz@saludcapital.gov.co; GJQuinones@saludcapital.gov.co</t>
  </si>
  <si>
    <t>6.1.3  Proyectos con enfoques diferencial y de género formulados para fortalecer la participación social y la inclusión en salud</t>
  </si>
  <si>
    <t>Porcentaje  de proyectos  con base comunitaria para fortalecer la participación social y la inclusión formulados con enfoques diferencial y de género</t>
  </si>
  <si>
    <t>(Número de proyectos formulados  con base comunitaria para fortalecer la participación social y la inclusión con enfoques diferencial y de género/ Número de  proyectos  con base comunitaria para fortalecer la participación social y la inclusión formulados) *100</t>
  </si>
  <si>
    <t>Subsecretaría de Gestión territorial , Participación y servicio a la ciudadanía</t>
  </si>
  <si>
    <t xml:space="preserve">Julian Alfonso Orjuela  </t>
  </si>
  <si>
    <t xml:space="preserve">3649090 ext 9404  </t>
  </si>
  <si>
    <t>Jaorjuela@saludcapital.gov.co</t>
  </si>
  <si>
    <t>6.1.4  Mujeres que reciben valoración integral, orientación y asesoría frente a la IVE previo al procedimiento</t>
  </si>
  <si>
    <t xml:space="preserve">Porcentaje de mujeres de 10 a 49 años que cuentan con consulta para la valoración integral, orientación y asesoría frente a la IVE 
</t>
  </si>
  <si>
    <t>Número de mujeres de 10 a 49 años que acceden a consulta de valoración integral, orientación y asesoría en Interrupción Voluntaria Del Embarazo / Número de mujeres de 10 a 49 años que acceden a un procedimiento de IVE  *100</t>
  </si>
  <si>
    <t xml:space="preserve">Subsecretaría de servicios de salud y Aseguramiento/Dirección de Provisión de servicios </t>
  </si>
  <si>
    <t xml:space="preserve">
Manuel Alfredo Gonzáles Mayorga/Martha Yolanda Ruiz Valdés</t>
  </si>
  <si>
    <t xml:space="preserve">3649090 Ext 9511 </t>
  </si>
  <si>
    <t>ma1gonzalez@saludcapital.gov.co
MYruiz@saludcapital.gov.co</t>
  </si>
  <si>
    <t>6.1.5 Mujeres con provisión efectiva de método anticonceptivo en post evento obstétrico inmediato</t>
  </si>
  <si>
    <t xml:space="preserve">Proporción de mujeres con provisión de método anticonceptivo post evento obstétrico (postparto o postaborto)  inmediato  </t>
  </si>
  <si>
    <t>Número de mujeres a las que se les da provisión efectiva de un método anticonceptivo en el post evento obstétrico (postparto o postaborto) inmediato/  Número  de mujeres con atención del parto o aborto</t>
  </si>
  <si>
    <t>De aquí a 2030, garantizar el acceso universal a los servicios de salud sexual y reproductiva, incluidos los de planificación familiar, información y educación, y la integración de la salud reproductiva en las estrategias y los programas nacionales</t>
  </si>
  <si>
    <t>Subsecretaría de  Servicios de Salud y Aseguramiento/Dirección de Provisión de Servicios</t>
  </si>
  <si>
    <t>Manuel Alfredo Gonzáles Mayorga/Martha Yolanda Ruiz Valdés</t>
  </si>
  <si>
    <t xml:space="preserve">3649090 ext </t>
  </si>
  <si>
    <t>6.1. 6 Mujeres con edades entre 15 y 19 años que reciben orientación y asesoría en derechos sexuales y reproductivos de adolescentes, jóvenes y sus familias, con énfasis en anticoncepción</t>
  </si>
  <si>
    <t>Porcentaje de Mujeres entre 15 a 19 años que reciben asesoría en anticoncepción</t>
  </si>
  <si>
    <t xml:space="preserve">(Número de  mujeres entre 15 a 19 años que reciben asesoría en anticoncepción/Número de mujeres entre 15 a 19 años)* 100 </t>
  </si>
  <si>
    <t xml:space="preserve">6.1.7 Acciones poblacionales y colectivas  dirigidas a la intervención de eventos de interés en  salud pública en el marco de los derechos de las mujeres, género y diferencial. 
</t>
  </si>
  <si>
    <t>Número de personas que se benefician  a través de las acciones poblacionales y colectivas dirigidas a la intervenciòn de eventos de interés en salud pública</t>
  </si>
  <si>
    <t>Sumatoria de personas que se benefician  a traves de las acciones  poblacionales y colectivas dirigidas a la intervenciòn de eventos de interés en salud pública</t>
  </si>
  <si>
    <t>Diferencial
Derechos Humanos de las Mujeres</t>
  </si>
  <si>
    <t>7828
7826
7929</t>
  </si>
  <si>
    <t>Subsecretaría de Salud Pública /Subdirección de Determinantes en Salud</t>
  </si>
  <si>
    <t xml:space="preserve">Maria Clemencia Ramírez/ María ClaudiaFranco  Morales </t>
  </si>
  <si>
    <t>3649090 ext 9571</t>
  </si>
  <si>
    <t xml:space="preserve">Ma1gonzalez@saludcapital.gov.co
mcfranco@saludcapital.gov.co </t>
  </si>
  <si>
    <t xml:space="preserve">6.1.8  Servicios Integrales de Salud para Mujeres </t>
  </si>
  <si>
    <t xml:space="preserve">Subsecretaría de Salud Pública /Subdirección de Determinantes en Salud/ Dirección de Análisis de Entidades Públicas del Sector Salud-DAEPS </t>
  </si>
  <si>
    <t>Maria Claudia Franco Morales /Yiyola Yamile Peña</t>
  </si>
  <si>
    <t>mcfranco@saludcapital.gov.co 
Ypena@saludcapital.gov.cp</t>
  </si>
  <si>
    <t>6.1.9  Niñas, niños, adolescentes y jóvenes con sensibilización e información  en derechos sexuales y derechos reproductivos con enfoque de género.</t>
  </si>
  <si>
    <t>Numero de niñas, niños, adolescentes y jóvenes sensibilizados e informados en derechos sexuales y derechos reproductivos con enfoque de género.</t>
  </si>
  <si>
    <t>Sumatoria  de  niñas, niños, adolescentes y jóvenes sensibilizados e informados en derechos sexuales y derechos reproductivos con enfoque de género.</t>
  </si>
  <si>
    <t>6.2 Fortalecimiento de Capacidades para el abordaje de la menstruación con enfoque de derechos, género y diferencial</t>
  </si>
  <si>
    <t>índice de capacidades para el abordaje de la menstruación</t>
  </si>
  <si>
    <t>ICAM=(W1*IP1+W2*IP2)
Donde
Wi=Ponderación relativa del producto i
IPi = 1 si IPei &gt;=100% de la meta ei 
IPi = 0 si IPei &lt;100% de la meta ei</t>
  </si>
  <si>
    <t>6.2.1 Estrategia de Dignidad Menstrual para las mujeres y personas con experiencia menstrual habitantes de calle.</t>
  </si>
  <si>
    <t>Porcentaje de  implementación de la Estrategia de Dignidad Menstrual para las Mujeres y Personas con experiencia Menstrual habitantes de calle implementado</t>
  </si>
  <si>
    <t xml:space="preserve">(Número de acciones cumplidas de la Estrategia de Dignidad Menstrual para las Mujeres y Persona con experiencia menstrual /Número de acciones programadas de la Estrategia de Dignidad Menstrual para las Mujeres y Persona con experiencia menstrual)*100 </t>
  </si>
  <si>
    <t>7757 : proyecto de inversión implementación  de estrategias y servicios integrales para el abordaje del fenómeno de habitabilidad en calle en Bogotá</t>
  </si>
  <si>
    <t>Sub para la Adultez</t>
  </si>
  <si>
    <t>Daniel Mora</t>
  </si>
  <si>
    <t>dmoraa@sdis.gov.co</t>
  </si>
  <si>
    <t>Dirección de Enfoque Diferencial</t>
  </si>
  <si>
    <t>Marcia Yazmin Castro</t>
  </si>
  <si>
    <t>mycastro@sdmujer.gov.co</t>
  </si>
  <si>
    <t xml:space="preserve">6.2.2 Estrategia intersectorial para el cuidado menstrual </t>
  </si>
  <si>
    <t>Porcentaje de  implementación de la  ESTRATEGIA INTERSECTORIAL PARA EL CUIDADO MENSTRUAL</t>
  </si>
  <si>
    <t>(Número de acciones cumplidas del plan de trabajo de la ESTRATEGIA INTERSECTORIAL PARA EL CUIDADO MENSTRUAL/Número de acciones programadas en el plan de trabajo de la ESTRATEGIA INTERSECTORIAL PARA EL CUIDADO MENSTRUAL)*100</t>
  </si>
  <si>
    <t>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</si>
  <si>
    <t>Proyecto de Inversión 7671</t>
  </si>
  <si>
    <t>Marcia Castro</t>
  </si>
  <si>
    <t>Secretaría Distrital de Integración Social
Secretaría de Salud</t>
  </si>
  <si>
    <t>7. Promover una educación no sexista que contribuya a la transformación de prácticas culturales que producen discriminación, desigualdad y subordinación hacia las mujeres, a la vez que aporte al desarrollo y fortalecimiento de sus capacidades, saberes y participación en la investigación y producción de conocimiento, comprometiendo a las y los actores de la comunidad educativa.</t>
  </si>
  <si>
    <t xml:space="preserve">7.1  Aumentar el número de mujeres que acceden y permanecen en todos los niveles y ámbitos del sistema educativo, favoreciendo la promoción de sus derechos </t>
  </si>
  <si>
    <t>Indice de acceso y permanencia de las mujeres en el sistema educativo</t>
  </si>
  <si>
    <t>IAPSE=(W1*IP1+W2*IP2+W3*IP3+W4*IP4+W5*IP5+W6*IP6+W7*IP7+W8*IP8+W9*IP9)
Donde
Wi=Ponderación relativa del producto i
IPi = 1 si IPei &gt;=100% de la meta ei 
IPi = 0 si IPei &lt;100% de la meta ei</t>
  </si>
  <si>
    <t>7.1.1 Estrategias pedagógicas implementadas que promuevan la educación integral en sexualidad de niños, niñas, adolescentes y  jóvenes para el fortalecimiento pedagógico de las instituciones educativas distritales, desde los enfoques diferencial, de derechos de las mujeres y de género</t>
  </si>
  <si>
    <t>Número de IED con estrategias pedagógicas implementadas que promuevan la educación integral en sexualidad de niños, niñas, adolescentes y  jóvenes para el fortalecimiento pedagógico, desde los enfoques diferencial, de derechos de las mujeres y de género</t>
  </si>
  <si>
    <t>Sumatoria de IED con estrategias pedagógicas implementadas que promuevan la educación integral en sexualidad de niños, niñas, adolescentes y  jóvenes para el fortalecimiento pedagógico, desde los enfoques diferencial, de derechos de las mujeres y de género</t>
  </si>
  <si>
    <t xml:space="preserve">7.1.2 Estrategias educativas flexibles implementadas para las mujeres de la ciudad en sus diferencias y diversidad </t>
  </si>
  <si>
    <t xml:space="preserve">Número de estrategias educativas flexibles implementadas para las mujeres de la ciudad </t>
  </si>
  <si>
    <t xml:space="preserve">Sumatoria de estrategias educativas flexibles implementadas para las mujeres de la ciudad </t>
  </si>
  <si>
    <t xml:space="preserve">7.1.3 Estrategia de desarrollo y fortalecimiento de capacidades psicoemocionales </t>
  </si>
  <si>
    <t>Porcentance de implementación de la estregia  Respiro para el desarrollo y fortalecimiento de capacidades psicoemocionales</t>
  </si>
  <si>
    <t>(Número  de  encuentros Respiro  para el desarrollo y fortalecimiento de capacidades psicoemocionales realizados/Número de encuentros Respiro  para el desarrollo y fortalecimiento de capacidades psicoemocionales programados)*100</t>
  </si>
  <si>
    <t xml:space="preserve">Dirección de Enfoque Diferencial </t>
  </si>
  <si>
    <t>7.1.4 Actualización del modelo pedagógico con enfoques de género, diferencial y de derechos.</t>
  </si>
  <si>
    <t xml:space="preserve">Porcentaje de avance en la actualización del modelo pedagógico. </t>
  </si>
  <si>
    <t>(Ponderación vigencia*(Nivel de avance en la actualización del modelo pedagógico logrado/nivel de avance en la actualización del modelo pedagógico programado en el plan de acción del proyeto de inversión 7720))*100</t>
  </si>
  <si>
    <t>SUBDIRECCIÓN TÉCNICA DE MÉTODOS EDUCATIVOS Y OPERATIVA</t>
  </si>
  <si>
    <t>Carolina Molano</t>
  </si>
  <si>
    <t>304 5465537</t>
  </si>
  <si>
    <t>carolinam@idipron.gov.co</t>
  </si>
  <si>
    <t>7.1.5 Atención Integral (psicosocial, educación, capacitación etc.) dirigida  a las mujeres privadas de la libertad en la Cárcel Distrital</t>
  </si>
  <si>
    <t>Porcentaje de mujeres vinculadas en procesos de atención durante su estadía en la Cárcel Distrital</t>
  </si>
  <si>
    <t xml:space="preserve"> (Número de mujeres vinculadas en procesos de atención durante su estadía en la Cárcel Distrital  / Número total de Mujeres privadas de la libertad recluidas en la Cárcel Distrital) * 100</t>
  </si>
  <si>
    <t>Dirección Cárcel Distrital</t>
  </si>
  <si>
    <t>Mónica Rocío Castro Sánchez</t>
  </si>
  <si>
    <t>3779595 ext 2020</t>
  </si>
  <si>
    <t>monica.castro@scj.gov.co</t>
  </si>
  <si>
    <t xml:space="preserve">7.1.6  Servicio de formación en los derechos de las mujeres para el desarrollo de capacidades a través del uso de Herramientas TIC. </t>
  </si>
  <si>
    <t>Numero de mujeres formadas en sus derechos para el desarrollo de capacidades a través del uso de herramientas TIC</t>
  </si>
  <si>
    <t>Sumatoria de mujeres formadas en sus derechos para el desarrollo de capacidades a través del uso de herrramientas TIC</t>
  </si>
  <si>
    <t xml:space="preserve">Género  </t>
  </si>
  <si>
    <t>7.1.7  Atención prioritaria a niñas, adolescentes y mujeres jóvenes  en los programas misionales de IDIPRON.</t>
  </si>
  <si>
    <t>Porcentaje de atención prioritaria par  Niñas, Adolescentes y mujeres jovenes en los programas misionales de IDIPRON</t>
  </si>
  <si>
    <t>(Número de NAJ atendidas en los programas misionales de IDIPRON/Número de solicitudes de NAJ recibidas para la atención  en los programas misionales de IDIPRON)*100.</t>
  </si>
  <si>
    <t>7.1.8 Acciones de acompañamiento realizadas en las instituciones educativas oficiales para el fortalecimiento de la cátedra de paz con enfoques de género y derechos de las mujeres.</t>
  </si>
  <si>
    <t>Porcentaje de Instituciones educativas oficiales acompañadas con acciones de fortalecimiento de la cátedra de paz con enfoques de Género y derechos de las mujeres.</t>
  </si>
  <si>
    <t>(Número de instituciones educativas acompañadas con acciones de fortalecimiento de la cátedra de paz con enfoques de Género y derechos de las mujeres. / Total de instituciones educativas) *100</t>
  </si>
  <si>
    <t>7.1.9 Acciones de acompañamiento realizadas en las instituciones educativas oficiales para el fortalecimiento de los planes de convivencia escolar con enfoques de género y derechos de las mujeres.</t>
  </si>
  <si>
    <t>Porcentaje de Instituciones educativas oficiales acompañadas con acciones de fortalecimiento de los planes de convivencia escolar, con enfoques de género y derechos de las mujeres.</t>
  </si>
  <si>
    <t>(Numero de instituciones educativas acompañadas con acciones de fortalecimiento de los planes de convivencia escolar, con enfoques de género y derechos de las mujeres / Total de instituciones educativas) *100</t>
  </si>
  <si>
    <t>8. Contribuir a la garantía del derecho a una cultura libre de sexismo mediante generación y promoción de acciones destinadas a superar las desigualdades en el acceso, goce y disfrute de la vida cultural, artística, recreativa, deportiva y patrimonial de las mujeres en sus diferencias y diversidades.</t>
  </si>
  <si>
    <t xml:space="preserve">8.1  Las mujeres en sus diferencias y diversidad de Bogotá cuentan con garantías y condiciones para participar libremente en la vida cultural, artística y en actividades de esparcimiento, recreativas y deportivas. </t>
  </si>
  <si>
    <t>Índice de participación de mujeres en actividades culturales, artísticas, de esparcimiento, recreativas y deportivas</t>
  </si>
  <si>
    <t>IPAC=(PPA1+PPA2+PPA3)/3
Donde PPAi=Porcentaje de participación en  la actividad i</t>
  </si>
  <si>
    <t>8.1.1 Estímulos otorgados a las mujeres en sus diferencias y diversidad, que busquen una transformación cultural, promoción de sus derechos y reducción de brechas que las excluye, limita y discrimina</t>
  </si>
  <si>
    <t xml:space="preserve">Número de estímulos otorgados en el marco de becas orientadas a los derechos culturales de las mujeres  que propendan por la equidad y el énfoque de género </t>
  </si>
  <si>
    <t xml:space="preserve">Sumatoria de estímulos otorgados en el marco de becas orientadas a los derechos culturales de las mujeres  que propendan por la equidad y el énfoque de género </t>
  </si>
  <si>
    <t>inversión</t>
  </si>
  <si>
    <t>inversion</t>
  </si>
  <si>
    <t xml:space="preserve">Secretaría Distrital de Cultura, Recreación y Deporte </t>
  </si>
  <si>
    <t>Dirección de Asuntos Locales y Participación</t>
  </si>
  <si>
    <t>Alvaro Vargas Colorado</t>
  </si>
  <si>
    <t>3274850 ext 320</t>
  </si>
  <si>
    <t xml:space="preserve">alvaro.vargas@scrd.gov.co </t>
  </si>
  <si>
    <t xml:space="preserve">8.1.2 Procesos de formación artística para las mujeres en sus diferencias y diversidad con propuestas artísticas y culturales que adelanta el IDARTES. </t>
  </si>
  <si>
    <t>Número de procesos de formación y acompañamiento a las prácticas artísticas que desarrollan las mujeres en sus diferencias y diversidad en la ciudad realizados.</t>
  </si>
  <si>
    <t xml:space="preserve">Sumatoria de procesos de formación y acompañamiento a las prácticas artísticas que desarrollan las mujeres en sus diferencias y diversidad en la ciudad realizados </t>
  </si>
  <si>
    <t>2. Proyecto 7619 - Fortalecimiento de procesos integrales de formación artística a lo largo de la vida Bogotá</t>
  </si>
  <si>
    <t>n.a</t>
  </si>
  <si>
    <t>Grupo Poblacional - Subdirección de Formación</t>
  </si>
  <si>
    <t>Leyla Castillo Ballen</t>
  </si>
  <si>
    <t xml:space="preserve">8.1.3 Procesos de circulación artística para las mujeres en sus diferencias y diversidad con propuestas artísticas y culturales que adelanta el IDARTES. </t>
  </si>
  <si>
    <t>Número de procesos de circulación y acompañamiento a las prácticas artísticas que desarrollan las mujeres en sus diferencias y diversidad en la ciudad realizados.</t>
  </si>
  <si>
    <t>Sumatoria de procesos de circulación y acompañamiento a las prácticas artísticas que desarrollan las mujeres en sus diferencias y diversidad en la ciudad realizados.</t>
  </si>
  <si>
    <t>Proyecto 7585 -Fortalecimiento a las Artes, territorios y cotidianidades en Bogotá D.C</t>
  </si>
  <si>
    <t>Grupo Poblacional - Subdirección de Las Artes</t>
  </si>
  <si>
    <t>Astrid Liliana Angulo Cortés</t>
  </si>
  <si>
    <t>astrid.angulo@idartes.gov.co</t>
  </si>
  <si>
    <t xml:space="preserve">8.1.4 Procesos de creación artística para las mujeres en sus diferencias y diversidad con propuestas artísticas y culturales que adelanta el IDARTES. </t>
  </si>
  <si>
    <t>Número de procesos de  creación y acompañamiento a las prácticas artísticas que desarrollan las mujeres en sus diferencias y diversidad en la ciudad realizados.</t>
  </si>
  <si>
    <t>Sumatoria de procesos de  creación y acompañamiento a las prácticas artísticas que desarrollan las mujeres en sus diferencias y diversidad en la ciudad realizados.</t>
  </si>
  <si>
    <t xml:space="preserve">1. Proyecto 7600 - Identificación, reconocimiento y valoración de las prácticas artísticas a través del fomento en Bogotá: </t>
  </si>
  <si>
    <t xml:space="preserve">8.1.5 Procesos de apropiación  artística para las mujeres en sus diferencias y diversidad con propuestas artísticas y culturales que adelanta el IDARTES. </t>
  </si>
  <si>
    <t>Número de procesos de apropiación y acompañamiento a las prácticas artísticas que desarrollan las mujeres en sus diferencias y diversidad en la ciudad realizados.</t>
  </si>
  <si>
    <t>Sumatoria de procesos de apropiación y acompañamiento a las prácticas artísticas que desarrollan las mujeres en sus diferencias y diversidad en la ciudad realizados.</t>
  </si>
  <si>
    <t xml:space="preserve">8.1.6 Artistas formadoras vinculadas a los proyectos de formación musical de la Orquesta Filarmónica de Bogotá </t>
  </si>
  <si>
    <t>Número de mujeres formadoras vinculadas a los proyectos de formación musical de la Orquesta Filarmónica de Bogotá</t>
  </si>
  <si>
    <t xml:space="preserve">Numero mujeres formadoras vinculadas a los proyectos de formación musical en el periodo.
             </t>
  </si>
  <si>
    <t>01 - Aportes Distrito  12 - Otros Distrito</t>
  </si>
  <si>
    <t>Orquesta Filarmónica de Bogotá</t>
  </si>
  <si>
    <t>Oficina Planeación y Tecnología
Directora de Fomento y Desarrollo</t>
  </si>
  <si>
    <t>Efraim Garcia
Gisela de la Guardia</t>
  </si>
  <si>
    <t xml:space="preserve">egarcia@ofb.gov.co
gdelaguardia@ofb.gov.co </t>
  </si>
  <si>
    <t>8.1.7Niñas, adolescentes y mujeres atendidas en el marco de los proyectos de formación musical de la Orquesta Filarmónica de Bogotá</t>
  </si>
  <si>
    <t>Número de niñas,  adolescentes y mujeres atendidas en el marco de los proyectos de formación musical de la Orquesta Filarmónica de Bogotá</t>
  </si>
  <si>
    <t>Sumatoria de niñas, adolescentes y mujeres en procesos de formación musical</t>
  </si>
  <si>
    <t xml:space="preserve">Oficina Planeación y Tecnología
Dirección Sinfónica </t>
  </si>
  <si>
    <t>8.1.8 Programas de promoción de lectura, escritura y oralidad a las mujeres en sus diferencias y diversidad usuarias. (Bibliored)</t>
  </si>
  <si>
    <t>Número de actividades de lectura realizadas</t>
  </si>
  <si>
    <t>Sumatoria del número de actividades de promoción de lectura y  escritura y oralidad a las mujeres en sus diferencias y diversidad  en los espacios definidos por la SDMujer realizadas</t>
  </si>
  <si>
    <t>Secretaría Distrital de Cultura, Recreación y Deporte</t>
  </si>
  <si>
    <t>Dirección de Lectura y Bibliotecas</t>
  </si>
  <si>
    <t>Maria Consuelo Gaitan</t>
  </si>
  <si>
    <t>3274850 (766)</t>
  </si>
  <si>
    <t>maria.gaitan@scrd.gov.co</t>
  </si>
  <si>
    <t>8.1.9 Estímulos para las mujeres en sus diferencias y diversidad, que busquen una transformación cultural, promoción de sus derechos y reducción de brechas que las excluye, limita y discrimina.</t>
  </si>
  <si>
    <t xml:space="preserve">Número de estímulos otorgados en el marco de becas y premios orientadas a los derechos culturales de las mujeres  que propendan por la equidad y el énfoque de género </t>
  </si>
  <si>
    <t xml:space="preserve">Sumatoria de estímulos otorgados en el marco del Portafolio Distrital de Estímulos orientadas a los derechos culturales de las mujeres  que propendan por la equidad y el énfoque de género </t>
  </si>
  <si>
    <t>7682 - Desarrollo y fomento a las prácticas artísticas y culturales para dinamizar el centro</t>
  </si>
  <si>
    <t>7682 -Desarrollo y fomento a las prácticas artísticas y culturales para dinamizar el centr</t>
  </si>
  <si>
    <t>Fundación Gilberto alzate Avendaño - FUGA</t>
  </si>
  <si>
    <t>Subdirección Artística y Cultural</t>
  </si>
  <si>
    <t>Cesar Alfredo Parra</t>
  </si>
  <si>
    <t xml:space="preserve">cparra@fuga.gov.co </t>
  </si>
  <si>
    <t>8.1.10 Programas artísticos y culturales enfocados a las mujeres en sus diferencias y diversidad</t>
  </si>
  <si>
    <t>Número de actividades artísticas y culturales enfocadas a las mujeres en sus diferencias y diversidad realizadas</t>
  </si>
  <si>
    <t>Sumatoria de  actividades artísticas y culturales enfocadas a las mujeres en sus diferencias y diversidad realizadas</t>
  </si>
  <si>
    <t>01-12 -  Otros Distrito</t>
  </si>
  <si>
    <t>n.d.</t>
  </si>
  <si>
    <t>8.1.11 Procesos de formación en emprendimiento de la economía cultural y creativa</t>
  </si>
  <si>
    <t>Número de programas de formación en emprendimiento cultural que atiendan proyectos de jóvenes, mujeres y grupos étnicos incluyendo la comunidad trans, ejecutadas.</t>
  </si>
  <si>
    <t>Sumatoria de programas de formación en emprendimiento cultural, ejecutadas.</t>
  </si>
  <si>
    <t>De aquí a 2030, elaborar y poner en práctica políticas encaminadas a promover un turismo sostenible que cree puestos de trabajo y promueva la cultura y los productos locales</t>
  </si>
  <si>
    <t>7713 -Fortalecimiento del ecosistema de la economía cultural y creativa del centro de Bogotá</t>
  </si>
  <si>
    <t>Subdirección de Gestión para el centro de Bogotá.</t>
  </si>
  <si>
    <t>margarita Díaz</t>
  </si>
  <si>
    <t>mdiaz@fuga.gov.co</t>
  </si>
  <si>
    <t xml:space="preserve">8.1.12 Beca de visibilización de los saberes y prácticas de mujeres portadoras del Patrimonio Cultural Inmaterial </t>
  </si>
  <si>
    <t xml:space="preserve">Número de estímulos otorgados en el marco de la Beca
de visibilización de los saberes y prácticas de mujeres portadoras del Patrimonio Cultural Inmaterial </t>
  </si>
  <si>
    <t xml:space="preserve">Sumatoria de estímulos otorgados  en el marco de la Beca
de visibilización de los saberes y prácticas de mujeres portadoras del Patrimonio Cultural Inmaterial </t>
  </si>
  <si>
    <t>Redoblar los esfuerzos para proteger y salvaguardar el patrimonio cultural y natural del mundo</t>
  </si>
  <si>
    <t>Género
Territorial
Derechos Humanos de las Mujeres</t>
  </si>
  <si>
    <t>1114 (vigente hasta mayo de 2020)
Proyecto de inversión armonizado junio de 2020</t>
  </si>
  <si>
    <t>Instituto Distrital del Patrimonio Cultural IDPC</t>
  </si>
  <si>
    <t xml:space="preserve">
Subdirección de Divulgación y Apropiación del Patrimonio</t>
  </si>
  <si>
    <t xml:space="preserve">Sandra Noriega/ Camila Medina </t>
  </si>
  <si>
    <t>sandra.noriega@idpc.gov.co
camila.medina@idpc.gov.co</t>
  </si>
  <si>
    <t>8.1.13 Iniciativas de memoria y patrimonio con enfoque de mujer y  género apoyadas en el marco de la estrategia de territorialización del Museo de Bogotá</t>
  </si>
  <si>
    <t>Número de Iniciativas de memoria y patrimonio con enfoque de mujer y género apoyadas en el marco de la estrategia de territorialización del Museo de Bogotá</t>
  </si>
  <si>
    <t>Sumatoria de  Iniciativas de memoria y patrimonio con enfoque de mujer y género apoyadas en el marco de la estrategia de territorialización del Museo de Bogotá</t>
  </si>
  <si>
    <t>Subdirección de Protección e Intervención del Patrimonio del Patrimonio
Subdirección de Divulgación y Apropiación del Patrimonio</t>
  </si>
  <si>
    <t xml:space="preserve">Andrés Suarez/ Camila Medina </t>
  </si>
  <si>
    <t>andres.suarez@idpc.gov.co
camila.medina@idpc.gov.co</t>
  </si>
  <si>
    <t xml:space="preserve">8.1.14 Programas de actividad física para las mujeres en los ámbitos comunitarios e institucionales que fortalezcan su participación, promuevan el goce del tiempo libre, la apropiación de hábitos saludables, la promoción de la salud mental y la prevención de violencias basadas en género por medio de la actividad física .
</t>
  </si>
  <si>
    <t xml:space="preserve">Número de actividades físicas con enfoque de género realizadas
</t>
  </si>
  <si>
    <t>Sumatoria de actividades físicas con enfoque de género realizadas</t>
  </si>
  <si>
    <t>Recusrsos del Balance SGP-182</t>
  </si>
  <si>
    <t>7852 Construcción de comunidades activas y saludables en Bogotá</t>
  </si>
  <si>
    <t>Instituto Distrital de Recreación y Deporte - IDRD</t>
  </si>
  <si>
    <t>Subdirección Técnica de Recreación y Deporte</t>
  </si>
  <si>
    <t>Mario Giovanni Monroy</t>
  </si>
  <si>
    <t xml:space="preserve">giovanni.monroy@idrd.gov.co </t>
  </si>
  <si>
    <t>8.1.15 Fortalecimiento a los grupos y colectivos de mujeres a través de la participación en las jornadas de capacitación de formación deportiva, que incorpore los enfoques de género, derechos de las mujeres y nuevas masculinidades.</t>
  </si>
  <si>
    <t xml:space="preserve">Número de capacitaciónes realizadas con enfoque de género
</t>
  </si>
  <si>
    <t>Sumatoria de capacitaciones realizadas con enfoque de género</t>
  </si>
  <si>
    <t>272 SGP Propósito General Deporte</t>
  </si>
  <si>
    <t>7850 Implementación de una estrategia para el desarrollo deportivo y competitivo de Bogotá</t>
  </si>
  <si>
    <t xml:space="preserve">
7850- Implementación de una estrategia para el desarrollo deportivo y competitivo de Bogotá</t>
  </si>
  <si>
    <t>8.1.16 Participación de mujeres en el registro de Bogotá en las etapas de tecnificación y rendimiento del sector deportivo convencional y paralímpico.</t>
  </si>
  <si>
    <t>Número de mujeres participantes en el registro de Bogotá en las etapas de Tecnificación y Rendimiento del sector deportivo convencional y paralímpico.</t>
  </si>
  <si>
    <t>Sumatoria de mujeres participantes en  el registro de Bogotá en las etapas de Tecnificación y Rendimiento del sector deportivo convencional y paralímpico.</t>
  </si>
  <si>
    <t xml:space="preserve">01-549 Impuesto a los Cigarrillos ,272 SGP Propósito General Deporte,03-20 Administrados de Destinación Específica
177-Rendimientos Financieros ,38- IVA Cedido de Licores (Ley 788 de 2002)
435- Recursos del Balance IVA Cedido de Licores
01-012 Otros Distrito </t>
  </si>
  <si>
    <t xml:space="preserve">
7850 Implementación de una estrategia para el desarrollo deportivo y competitivo de Bogotá</t>
  </si>
  <si>
    <t>9. Contribuir a la garantía del derecho al ambiente sano, al hábitat y vivienda digna de las mujeres en sus diferencias y diversidad, mediante la conservación, protección de ecosistemas, el patrimonio ambiental, la gestión social y territorial para el uso y  goce sustentable del territorio urbano y rural.</t>
  </si>
  <si>
    <t>9.1 Aumento de mujeres con capacidades para el mejoramiento de las viviendas y sus entornos, en los territorios rural y urbano.</t>
  </si>
  <si>
    <t>Índice de mejoramiento de hábitat y condiciones de vivienda</t>
  </si>
  <si>
    <t>IMHCV=(W1*IP1+W2*IP2+W3*IP3+W4*IP4+W5*IP5+...+W13*IP13)
Donde
Wi=Ponderación relativa del producto i
IPi = 1 si IPei &gt;=100% de la meta ei 
IPi = 0 si IPei &lt;100% de la meta ei</t>
  </si>
  <si>
    <t>Género; Diferencial; Derechos Humanos; Territoral</t>
  </si>
  <si>
    <t>9.1.1 Planes de Gestión Social formulados en los procesos misionales de Mejoramiento de Barrios, Mejoramiento de Vivienda, Urbanizaciones y Titulación de Predios y Reasentamientos Humanos, que incluyan la participación incidente de las mujeres desde los enfoques de género, derechos y/o diferencial.</t>
  </si>
  <si>
    <t>7703
7680
7684
7696</t>
  </si>
  <si>
    <t>Caja de vivienda Popular</t>
  </si>
  <si>
    <t>OFICINA ASESORA DE PLANEACIÓN</t>
  </si>
  <si>
    <t xml:space="preserve">TRINA MARCELA BOCANEGRA </t>
  </si>
  <si>
    <t>tbocanegram@cajaviviendapopular.gov.co</t>
  </si>
  <si>
    <t>9.1.2 Incentivos para organizaciones de mujeres y mujeres diversas que aporten al mejoramiento del entorno desde la innovación social.</t>
  </si>
  <si>
    <t>Número de Incentivos para organizaciones de mujeres y mujeres diversas que aporten al mejoramiento del entorno desde la innovación social.</t>
  </si>
  <si>
    <t>Sumatoria de Incentivos para organizaciones de mujeres y mujeres diversas que aporten al mejoramiento del entorno desde la innovación social.</t>
  </si>
  <si>
    <t>Secretaría Distrital de Hábitat</t>
  </si>
  <si>
    <t xml:space="preserve">Subdirección de Información 
Sectorial
Subdirección de Barrios
</t>
  </si>
  <si>
    <t xml:space="preserve">Olga Susana Torres
Edith Julieth Camargo
</t>
  </si>
  <si>
    <t>3581600 ext 1413</t>
  </si>
  <si>
    <t>olga.torres@habitatbogota.gov.co
edith.camargo@habitatbogota.gov.co</t>
  </si>
  <si>
    <t xml:space="preserve">9.1.3 Capacitaciones en programas para el desarrollo de capacidades y habilidades para mujeres diversas en temas de construccion y mantenimiento de las condiciones de habitabilidad de sus viviendas y entornos </t>
  </si>
  <si>
    <t xml:space="preserve">Numero de capacitaciones para el desarrollo de capacidades y habilidades para mujeres diversas en temas de mejoramiento y apropiación de las condiciones de habitabilidad de sus viviendas y entornos. </t>
  </si>
  <si>
    <t xml:space="preserve">Sumatoria de capacitaciones para el desarrollo de capacidades y habilidades para mujeres diversas en temas de construcción y mantenimiento de las condiciones de habitabilidad de sus viviendas y entornos </t>
  </si>
  <si>
    <t>10% de las capacitaciones realizadas en el marco de la estrategia</t>
  </si>
  <si>
    <t xml:space="preserve">9.1.4 Mujeres que participan en actividades del componente social en el territorio  en los proyectos priorizados por la Empresa de Renovación y Desarrollo Urbano  incorporando el enfoques de género, derechos y diferencial </t>
  </si>
  <si>
    <t xml:space="preserve">Porcentaje  de mujeres que participan en actividades del componente social en el territorio de la ERU incorporando el enfoques de género, derechos y diferencial  
</t>
  </si>
  <si>
    <t>(Número  de mujeres que participan en actividades del componente social en el territorio incorporando el enfoque de género, derechos y diferencial  /Total de población de Personas que participan en actividades del componente social en el territorio)*100</t>
  </si>
  <si>
    <t>Empresa de Renovación y Desarrollo Urbano de Bogotá D.C.</t>
  </si>
  <si>
    <t xml:space="preserve">Subgerencia de Planeación y Administración de Proyectos </t>
  </si>
  <si>
    <t>Melissa Lorena Alfonso García</t>
  </si>
  <si>
    <t xml:space="preserve"> 359 94 94 ext. 410 </t>
  </si>
  <si>
    <t>malfonsog@eru.gov.co</t>
  </si>
  <si>
    <t xml:space="preserve">9.1.5  Caminatas ecológicas con enfoque de género y diferencial </t>
  </si>
  <si>
    <t>Número de personas participantes en caminatas ecológicas con enfoque de género y diferencial</t>
  </si>
  <si>
    <t>Sumatoria de personas participantes en  caminatas ecológicas con enfoque de género y diferencial</t>
  </si>
  <si>
    <t>Primer semestre proyecto 981.
Segundo semestre 7657</t>
  </si>
  <si>
    <t xml:space="preserve">* Esta meta no hace diferenciación por grupos poblacionales, por tal motivo, desde la SDA se realiza la atención de manera transversal a toda la ciudadanía mediante la implementación de un enfoque de derechos y diferencial. Es así que en el desarrollo y cumplimiento de la misma y en su presupuesto general, se incluye la atención a la población infancia y adolescencia en el D.C. </t>
  </si>
  <si>
    <t>JBB</t>
  </si>
  <si>
    <t xml:space="preserve"> </t>
  </si>
  <si>
    <t xml:space="preserve">  </t>
  </si>
  <si>
    <t>9.1.6 Procesos de formación ambiental con enfoques de género y diferencial</t>
  </si>
  <si>
    <t>Número de personas participantes en procesos de formación ambiental</t>
  </si>
  <si>
    <t>Sumatoria de personas participantes en procesos de formación ambiental.</t>
  </si>
  <si>
    <t>JBB
IDIGER
IDPYBA</t>
  </si>
  <si>
    <t>Subdirección para la Reducción del Riesgo y Adaptación al Cambio Climático - IDIGER
Subdirección de Cultura Ciudadana y Gestión del Conocimiento - IDPYBA</t>
  </si>
  <si>
    <t>Lindon Losada
Natalia Parra Osorio</t>
  </si>
  <si>
    <t xml:space="preserve">4292800
</t>
  </si>
  <si>
    <t>llosada@idiger.gov.co
culturaciudadana@animalesbog.gov.co</t>
  </si>
  <si>
    <t xml:space="preserve">9.1.7 Semillero de Investigación Género, protección y bienestar animal </t>
  </si>
  <si>
    <t>Número de productos de investigación generados en el Semillero de Investigación Género, Protección y Bienestar Animal</t>
  </si>
  <si>
    <t>Sumatoria de productos de investigación generados en el Semillero de Investigación Género, Protección y Bienestar Animal</t>
  </si>
  <si>
    <t>Instituto Distrital de Protección y Bienestar Animal</t>
  </si>
  <si>
    <t>Subdirección de Cultura Ciudadana y Gestión del Conocimiento</t>
  </si>
  <si>
    <t>culturaciudadana@animalesbog.gov.co</t>
  </si>
  <si>
    <t>9.1.8 Subsidios en la modalidad de vivienda nueva o usada para familias vulnerables con jefatura femenina  personas con discapacidad, victimas del conflicto armado, población étnica y adultos mayores.</t>
  </si>
  <si>
    <t>Números de subsidios asignados en la modalidad de vivienda nueva o usada</t>
  </si>
  <si>
    <t>Sumatoria del número de subsidios asignados en la modalidad de vivienda nueva o usada</t>
  </si>
  <si>
    <t>11.1 De aquí a 2030, asegurar el acceso de todas las personas a viviendas y servicios básicos adecuados, seguros y asequibles y mejorar los barrios marginales</t>
  </si>
  <si>
    <t>No aplica</t>
  </si>
  <si>
    <t>Subsecretaría de Gestión Financiera</t>
  </si>
  <si>
    <t>Nelson Yovani Jimenez</t>
  </si>
  <si>
    <t>nelson.jimenez@habitatbogota.gov.co</t>
  </si>
  <si>
    <t>9.1.9 Intervenciones urbanas enfocadas en una mejor iluminación, mejores andenes, parques más seguros y otros espacios urbanos, en áreas de alta incidencia de violencia sexual.</t>
  </si>
  <si>
    <t>Número de intervenciones urbanas realizadas</t>
  </si>
  <si>
    <t>Sumatoria de intervenciones urbanas realizadas</t>
  </si>
  <si>
    <t>Promover sociedades pacíficas e inclusivas para el desarrollo sostenible, facilitar el acceso a la justicia para todos y construir a todos los niveles instituciones eficaces e inclusivas que rindan cuenta</t>
  </si>
  <si>
    <t>9.1.10 Documento ajustado de POT con enfoque de género y diferencial.</t>
  </si>
  <si>
    <t xml:space="preserve">Porcentaje de avance en el documento ajustado de POT con enfoque de género y diferencial </t>
  </si>
  <si>
    <t>(Ponderación vigencia * (Avance del documento ajustado de POT con enfoque de género y diferencial realizado /avance del documento ajustado de POT con enfoque de género y diferencial programado)*100</t>
  </si>
  <si>
    <t>Género
Diferencial
Territorial</t>
  </si>
  <si>
    <t xml:space="preserve">Secretaría Distrital de Planeación </t>
  </si>
  <si>
    <t>Subsecretaría de Planeación Territorial</t>
  </si>
  <si>
    <t>Liliana Ricardo Betancourt</t>
  </si>
  <si>
    <t>lricardo@sdp.gov.co</t>
  </si>
  <si>
    <t>9.1.11 Socialización de la formulación y reglamentación del POT ante los diversos colectivos y organizaciones sociales de mujeres</t>
  </si>
  <si>
    <t>Porcentaje de socializaciones sobre POT enfoque de género y diferencial, realizadas</t>
  </si>
  <si>
    <t>(Número de socializaciones realizadas / número de socializaciones programadas)*100</t>
  </si>
  <si>
    <t>435
449</t>
  </si>
  <si>
    <t>9.1.12 Reglamentación del POT según el enfoque de género y diferencial que se determine en el POT.</t>
  </si>
  <si>
    <t>Porcentaje de plan de Ordenamiento Territorial con enfoque de género y diferencial, reglamnetado</t>
  </si>
  <si>
    <t>(Número de reglamentaciones formuladas / el número de reglamentaciones programadas)*100</t>
  </si>
  <si>
    <t>9.1.13 Seguimiento y evaluación a la implementación del POT con el fin de garantizar que las políticas, programas y normas del POT se desarrollen con enfoque de género y diferencial.</t>
  </si>
  <si>
    <t>Número de reportes de avance en la implementación del POT con enfoque de género y diferencial</t>
  </si>
  <si>
    <t>Sumatoria de reportes de avance en la implementación del POT con enfoque de género y diferencial</t>
  </si>
  <si>
    <t>10. Contribuir a la transformación de los imaginarios, prejuicios, estereotipos y prácticas sociales que generan y reproducen los diferentes tipos de discriminación contra las mujeres en sus diferencias y diversidad.</t>
  </si>
  <si>
    <t>10.1 Aumento de capacidades en el sector público, privado, y la ciudadanía, para la identificación y desnaturalización de los diferentes tipos de discriminación contra las mujeres generados y reproducidos por imaginarios, prejuicios, estereotipos y prácticas sociales.</t>
  </si>
  <si>
    <t>índice de de capacidades para la identificación y desnaturalización de los diferentes tipos de discriminación contra las mujeres .</t>
  </si>
  <si>
    <t>ICIDDDCM=(W1*IP1+W2*IP2+W3*IP3+W4*IP4+W5*IP5+...+W17*IP17)
Donde
Wi=Ponderación relativa del producto i
IPi = 1 si IPei &gt;=100% de la meta ei 
IPi = 0 si IPei &lt;100% de la meta ei</t>
  </si>
  <si>
    <t>10.1.1  Manual estratégico de comunicaciones con lineamientos para la inclusión de los enfoques de género, diferencial y de derechos de las mujeres, en las piezas comunicacionales y campañas distritales, diseñado y socializado</t>
  </si>
  <si>
    <t>Porcentaje de avance del diseño y socialización del Manual estratégico de comunicaciones con lineamientos para la inclusión de los enfoques de género, diferencial y de derechos de las mujeres, en las piezas comunicacionales y campañas distritales.</t>
  </si>
  <si>
    <t>(Etapas de diseño y socialización del Manual estratégico de comunicaciones ejecutadas/ Etapas de diseño y socialización del Manual estratégico de comunicaciones programadas)*100</t>
  </si>
  <si>
    <t>Oficina consejería comunicaciones</t>
  </si>
  <si>
    <t>Glenda Martínez</t>
  </si>
  <si>
    <t>3813000 ext. 1240</t>
  </si>
  <si>
    <t>gmartinezo@alcaldiabogota.gov.co</t>
  </si>
  <si>
    <t>10.1.2 Estrategias de promoción del uso de la bicicleta enfocadas en el aumento del uso de la bicicleta por parte de las mujeres.</t>
  </si>
  <si>
    <t>Porcentaje de implementación de la Estrategia promoción del uso de la bicicleta por parte de las mujeres</t>
  </si>
  <si>
    <t xml:space="preserve">(Número de acciones anuales cumplidas de la de la Estrategia de promoción del uso de la bicicleta por parte de las mujeres/Número de acciones anuales programadas de la Estrategia de promocióndel uso de la bicicleta por parte de las mujeres)*100 </t>
  </si>
  <si>
    <t>7583 - Implementación del sistema de transportes de bajas y cero emisiones para Bogotá</t>
  </si>
  <si>
    <t>Subdirección de la Bicicleta y el Peatón</t>
  </si>
  <si>
    <t>Deyanira Ávila</t>
  </si>
  <si>
    <t>davila@movilidadbogota.gov.co</t>
  </si>
  <si>
    <t>10.1.3 Procesos de cualificación o fortalecimiento a  agentes educativos en enfoques de derechos, diferencial y de género que promuevan la trasformación de imaginarios que generan segregación y discriminación.</t>
  </si>
  <si>
    <t>Número de procesos de cualificación o fortalecimiento a agentes educativos  en enfoques de derechos, diferencial y de género que promuevan la trasformación de imaginarios que generan segregación y discriminación. implementados</t>
  </si>
  <si>
    <t>Sumatoria de procesos de cualificación o fortalecimiento a agentes educativos  en enfoques de derechos, diferencial y de género que promuevan la trasformación de imaginarios que generan segregación y discriminación, implementados</t>
  </si>
  <si>
    <t>10.1.4 Estrategia de cambio de imaginarios y reducción de comportamientos, prácticas y actitudes machistas.</t>
  </si>
  <si>
    <t>Porcentaje de avance de estrategia de cambio de imaginarios, comportamientos, prácticas y actitudes machistas.</t>
  </si>
  <si>
    <t>(Sumatoria de las actividades del plan de trabajo de cambio de imaginarios, comportamientos y actitudes machistas realizadas / Sumatoria de las actividades del plan de trabajo de cambio de imaginarios, comportamientos y actitudes machistas programadas)*100</t>
  </si>
  <si>
    <t>10.1.5 Formación en derechos de las mujeres, género y masculinidades alternativas dirigida a adolescentes mujeres y hombres ofensores, victimas y adultas(os) redes de apoyo, vinculados al sistema de responsabilidad penal adolescente</t>
  </si>
  <si>
    <t>Número de sesiones de formación en derechos de las mujeres realizadas</t>
  </si>
  <si>
    <t>Sumatoria de sesiones de formación en derechos de las mujeres realizadas</t>
  </si>
  <si>
    <t xml:space="preserve">Dirección de Responsabilidad Penal Adolescente </t>
  </si>
  <si>
    <t>Diana Carolina Arenas</t>
  </si>
  <si>
    <t>diana.arenas@scj.gov.co</t>
  </si>
  <si>
    <t>10.1.6  Operación del Modelo de atención de las Casas de Igualdad de Oportunidades para las Mujeres en las 20 localidades</t>
  </si>
  <si>
    <t xml:space="preserve">Número de localidades con el modelo de atención de las Casas de Igualdad de Oportunidades para las Mujeres implementado </t>
  </si>
  <si>
    <t xml:space="preserve">Sumatoria localidades con el Modelo de Atención de  las casas de igualdad de oportunidades  para las mujeres operando.   </t>
  </si>
  <si>
    <t>5.1 Poner fin a todas las formas de discriminación contra todas las mujeres y las niñas en todo el mundo
5.2 Eliminar todas las formas de violencia contra todas las mujeres y las niñas en los ámbitos público y privado, incluidas la trata y la explotación sexual y otros tipos de explotación
5.6.c Aprobar y fortalecer políticas acertadas y leyes aplicables para promover la igualdad de género y el empoderamiento de todas las mujeres y las niñas a todos los niveles</t>
  </si>
  <si>
    <t>Recursos propios</t>
  </si>
  <si>
    <t>10.1.7 Formación a las y los miembros de organismos de seguridad en  líneas transversales de enfoque de género, prevención de violencias y construcción de masculinidades alternativa, en el marco del plan estrategico de formación a miembros de organismos de seguridad</t>
  </si>
  <si>
    <t xml:space="preserve"> Número de miembros de organismos de seguridad que recibieron formación en enfoque de género, prevención de violencias y construcción de masculinidades alternativas, en el marco del plan estratégico de formación dea miembros de organismos de seguridad</t>
  </si>
  <si>
    <t xml:space="preserve"> Sumatoria de miembros de organismos de seguridad que recibieron formación en enfoque de género, prevención de violencias y construcción de masculinidades alternativas en el marco del plan estratégico de formación de a miembros de organismos de seguridad</t>
  </si>
  <si>
    <t>Dirección de Seguridad</t>
  </si>
  <si>
    <t>Alejandro Londoño</t>
  </si>
  <si>
    <t>alejandro.londoño@scj.gov.co</t>
  </si>
  <si>
    <t>10.1.8 Jornadas pedagógicas sobre Código Nacional de Seguridad y Convivencia Ciudadana con enfoque de género.</t>
  </si>
  <si>
    <t xml:space="preserve">Número de jornadas sobre las disposiciones de la Ley 1801 de 2016 con enfoque de género. </t>
  </si>
  <si>
    <t>Sumatoria de  jornadas pedagógicas sobre Código Nacional de Seguridad y Convivencia Ciudadana con enfoque de género realizadas</t>
  </si>
  <si>
    <t>Subsecretaría de Acceso a la Justicia - Equipo CNSCC</t>
  </si>
  <si>
    <t xml:space="preserve">Lina Mercedes Gizmán </t>
  </si>
  <si>
    <t>lina.guzman@scj.gov.co</t>
  </si>
  <si>
    <t>10.1.9 Estrategia de reducción del gasto en transporte de los hogares con jefatura femenina para que  de no supere el 15% de sus ingresos</t>
  </si>
  <si>
    <t>Porcentaje de gasto en transporte de los hogares con jefatura femenina</t>
  </si>
  <si>
    <t>((Costo promedio del viaje*2*30)* Número de personas en el hogar)/ Ingreso del hogar
El número 2 corresponde a la canasta de viajes que hace una persona al día 
El número 30 corresponde a los días del mes
Costo promedio del viaje: Encuesta de Orígenes y Destinos de Hogares 2019
Número de personas en el hogar: Gran Encuesta Integrada de Hogares - DANE 
Ingreso del Hogar: Gran Encuesta Integrada de Hogares - DANE</t>
  </si>
  <si>
    <t>Decreciente</t>
  </si>
  <si>
    <t>25,85%</t>
  </si>
  <si>
    <t>3-3-1-16-1-1-7596</t>
  </si>
  <si>
    <t>10.1.10 Desarrollo de un capítulo sobre mujeres lesbianas, bisexuales y transgénero en el estudio sobre la situación de derechos humanos de las personas de los sectores LGBTI.</t>
  </si>
  <si>
    <t>Número de capítulos sobre mujeres lesbianas, bisexuales y transgénero en el estudio sobre la situación de derechos humanos de las personas de los sectores LGBTI, desarrollados.</t>
  </si>
  <si>
    <t>Sumatoria de capítulos sobre mujeres lesbianas, bisexuales y transgénero en el estudio sobre la situación de derechos humanos de las personas de los sectores LGBTI,</t>
  </si>
  <si>
    <t>Dirección de Diversidad Sexual</t>
  </si>
  <si>
    <t>David Alonzo</t>
  </si>
  <si>
    <t>dalonzo@sdp.gov.co</t>
  </si>
  <si>
    <t>10.1.11 Estrategia de cultura ciudadana para la prevención de violencia de género, la promoción de masculinidades cuidadoras y eliminación del machismo.</t>
  </si>
  <si>
    <t>Porcentaje de avance de la estrategia de cultura ciudadana para la prevención de volencia de género, la promoción de masculinidades cuidadoras y elminación del machismo</t>
  </si>
  <si>
    <t>(Ponderación de la vigencia*(Número de fases implementadas de la estrategia de cultura ciudadana/número de fases programadas de la estrategia)) *100</t>
  </si>
  <si>
    <t>Recursos de inversión</t>
  </si>
  <si>
    <t>PROYECTO DE INVERSIÓN No. 7879. Fortalecimiento de la Cultura Ciudadana y su Institucionalidad en Bogotá.</t>
  </si>
  <si>
    <t xml:space="preserve">Dirección de Cultura Ciudadana </t>
  </si>
  <si>
    <t>Henry Murrain</t>
  </si>
  <si>
    <t>327 48 50 Ext. 555</t>
  </si>
  <si>
    <t>henry.murrain@scrd.govco</t>
  </si>
  <si>
    <t xml:space="preserve">10.1.12 Protocolo para estrategias de transformación cultural dirigidas a promover cambios voluntarios para una ciudad incluyente, equitativa y libre de machismo y de violencias de género. </t>
  </si>
  <si>
    <t xml:space="preserve">Porcentaje de avance en el diseño y acompañamiento a la implementación del protocolo para estrategias de transformación cultural dirigidas a promover cambios voluntarios para una ciudad incluyente, equitativa y libre de machismo y de violencias de género. </t>
  </si>
  <si>
    <t>Ponderación vigencia*(Acciones ejecutadas para el diseño y acompañamiento a la implementación del protocolo / Acciones programadas  para el diseño y acompañamiento a la implementación del protocolo)*100</t>
  </si>
  <si>
    <t>10.1.13 Encuentros anuales diseñados e implementados con gestantes frente a los derechos de las mujeres</t>
  </si>
  <si>
    <t>Número de encuentros anuales diseñados e implementado  con gestantes frente a los derechos de las mujeres</t>
  </si>
  <si>
    <t>Sumatoria  de encuentros anuales con gestantes frente a los derechos de las mujeres</t>
  </si>
  <si>
    <t xml:space="preserve">Integración Social </t>
  </si>
  <si>
    <t xml:space="preserve">Secretaría Distrital de Integración Social </t>
  </si>
  <si>
    <t>Viviana del Pilar Bohorquez (E)</t>
  </si>
  <si>
    <t>vbohorquez@sdis.gov,co</t>
  </si>
  <si>
    <t>10.1.15 Estrategia de comunicaciones con enfoque de género y de derechos, para la transformación cultural y el cambio social.</t>
  </si>
  <si>
    <t xml:space="preserve">Porcentaje de avance en la implementación de la  estrategia de comunicaciones con enfoque de género y de derechos, para la transformación cultural y el cambio social </t>
  </si>
  <si>
    <t>Ponderacióvigencia *(Número de fases de la  estrategia de comunicaciones con enfoque de género y de derechos, para la transformación cultural y el cambio social implementadas / numero de fases programadas de la estrategia  de comunicaciones con enfoque de género y de derechos, para la transformación cultural y el cambio social)*100</t>
  </si>
  <si>
    <t>Asesora Comunicaciones</t>
  </si>
  <si>
    <t>Claudia Rincón</t>
  </si>
  <si>
    <t>cmrincon@sdmujer.gov.co</t>
  </si>
  <si>
    <t>10.1.16 Contenido informativo dirigido a ciudadanos y ciudadanas sobre los derechos de las mujeres y oferta de servicios para su garantía en Bogotá</t>
  </si>
  <si>
    <t>Número de personas alcanzadas a través  del contenido informativo dirigido a ciudadanos y ciudadanas sobre los derechos de las mujeres y oferta de servicios para su garantía en Bogotá</t>
  </si>
  <si>
    <t>Sumatoria de personas alcanzadas a través  del contenido informativo dirigido a ciudadanos y ciudadanas sobre los derechos de las mujeres y oferta de servicios para su garantía en Bogotá</t>
  </si>
  <si>
    <t>10.1.17 Estrategias de transformación de imaginarios y representaciones y estereotipos de discriminación con enfoque diferencial y de género</t>
  </si>
  <si>
    <t xml:space="preserve">Porcentaje de avance de la  implementación de las estrategias de transformación de imaginarios y representaciones y estereotipos de discriminación con enfoque diferencial y de género en los 15 sectores del distrito.
</t>
  </si>
  <si>
    <t>(Ponderación vigencia* (Número de acciones de la estrategia de transformación de imaginarios, representaciones y estereotipos de discriminación con enfoque diferencial y de género implementadas / Numero total de acciones de transformación cultural que permitan disminuir los imaginarios estereotipos y representación de las mujeres en sus diferencias y diversidad programadas en los 15 sectores de la Administración distrital) *100</t>
  </si>
  <si>
    <t>Reducción de las desigualdades</t>
  </si>
  <si>
    <t>10.1.18 Talleres relacionados con el fortalecimiento del enfoque de género y derechos de las mujeres para personas mayores.</t>
  </si>
  <si>
    <r>
      <t>Número de talleres</t>
    </r>
    <r>
      <rPr>
        <b/>
        <sz val="10"/>
        <color theme="1"/>
        <rFont val="Arial"/>
        <family val="2"/>
      </rPr>
      <t xml:space="preserve"> realizados</t>
    </r>
    <r>
      <rPr>
        <sz val="10"/>
        <color theme="1"/>
        <rFont val="Arial"/>
        <family val="2"/>
      </rPr>
      <t xml:space="preserve"> para el fortalecimiento del Enfoque de Género y derechos de las mujeres.</t>
    </r>
  </si>
  <si>
    <r>
      <t>Sumatoria de talleres</t>
    </r>
    <r>
      <rPr>
        <b/>
        <sz val="10"/>
        <color theme="1"/>
        <rFont val="Arial"/>
        <family val="2"/>
      </rPr>
      <t xml:space="preserve"> realizados</t>
    </r>
    <r>
      <rPr>
        <sz val="10"/>
        <color theme="1"/>
        <rFont val="Arial"/>
        <family val="2"/>
      </rPr>
      <t xml:space="preserve"> para el fortalecimiento del Enfoque de Género y derechos de las mujeres.</t>
    </r>
  </si>
  <si>
    <t>Estampilla Pro Persona Mayor / Otros Distrito</t>
  </si>
  <si>
    <t>Subdirección para la Vejez</t>
  </si>
  <si>
    <t>Sonia Giselle Tovar Jiménez</t>
  </si>
  <si>
    <t>3279797 Ext. 66000</t>
  </si>
  <si>
    <t>stovar@sdis.gov.co</t>
  </si>
  <si>
    <t>11. Contribuir a la igualdad de oportunidades para las mujeres a través de la implementación de un Sistema Distrital de Cuidado que asegure el acceso al cuidado con el fin de reconocer, redistribuir y reducir el tiempo de trabajo no remunerado de las mujeres.</t>
  </si>
  <si>
    <t>11.1.Acceso de las mujeres a un sistema de cuidado con el fin de reconocer, redistribuir y reducir su tiempo de trabajo no remunerado.</t>
  </si>
  <si>
    <t>Índice de implementación del SIDICU</t>
  </si>
  <si>
    <t>IISIDICU=(W1*IP1+W2*IP2+W3*IP3+W4*IP4+W5*IP5+W6*IP6+W7*IP7+W8*IP8+...+W17*IP17)
Wi=Ponderación relativa del producto i
IPi = 1 si IPei &gt;=100% de la meta ei 
IPi = 0 si IPei &lt;100% de la meta ei</t>
  </si>
  <si>
    <t>11.1.1 Documento de lineamientos técnicos para la implementación del Sistema Distrital de Cuidado.</t>
  </si>
  <si>
    <t>Porcentaje de avance en las fases de elaboración del documento de lineamientos técnicos para la implementación del Sistema Distrital de Cuidado.</t>
  </si>
  <si>
    <t>(Número de fases elaboradas del documento de lineamientos de tecnicos para la implementación del SDC/número de fases programadas para la elaboracion del documento de lineamientos de tecnicos para la implementación del SDC) *100</t>
  </si>
  <si>
    <t>5.4  Reconocer y valorar los cuidados y el trabajo doméstico no remunerados mediante servicios públicos, infraestructuras y políticas de protección social, y promoviendo la responsabilidad compartida en el hogar y la familia, según proceda en cada país</t>
  </si>
  <si>
    <t>7735 Fortalecimiento de los procesos territoriales y la construcción de respuestas integradoras e
innovadoras en los territorios de Bogotá - Región</t>
  </si>
  <si>
    <t>Despacho Secretaria de Integración Social
Subsecretaria</t>
  </si>
  <si>
    <t>Julian Moreno Parra</t>
  </si>
  <si>
    <t>Jmoreno@sdis.gov.co</t>
  </si>
  <si>
    <t xml:space="preserve">11.1.2 Documento de lineamientos para la formulación de las bases del Sistema Distrital de Cuidado. </t>
  </si>
  <si>
    <t xml:space="preserve">Porcentaje de avance en la elaboración del documento de lineamientos para las formulación de las bases del Sistema Distrital de Cuidado </t>
  </si>
  <si>
    <t>(Ponderación vigencia* (Número de fases elaboradas del documento de lineamientos para las formulación de las bases del Sistema Distrital de Cuidado /número de fases programadas del documento de lineamientos para las formulación de las bases del Sistema Distrital de Cuidado)) *100</t>
  </si>
  <si>
    <t>Dirección de Sistema de Cuidado</t>
  </si>
  <si>
    <t>Constanza Liliana Gomez Romero</t>
  </si>
  <si>
    <t>clgomez@sdmujer.gov.co</t>
  </si>
  <si>
    <t xml:space="preserve">11.1.3 Coordinación y articulación con entidades del nivel distrital para la implementación del Sistema Distrital de Cuidado. </t>
  </si>
  <si>
    <t xml:space="preserve">Porcentajes de entidades asistidas técnicamente para la implementación del Sistema Distrital de Cuidado. </t>
  </si>
  <si>
    <t>(Número de entidades asistidas técnicamante para la implemetación del Sistema Distrital de Cuidado/ Número de entidades integrantes del Sistema Distrital de Cuidado)*100</t>
  </si>
  <si>
    <t xml:space="preserve">Comisión Intersectorial del Sistema Disrtital de Cuidado </t>
  </si>
  <si>
    <t>Las establecidas por el Decreto que conforma la comisión intersectorial</t>
  </si>
  <si>
    <t xml:space="preserve">11.1.4 Estrategia para la adecuación de infraestructura de manzanas de cuidado </t>
  </si>
  <si>
    <t>Porcentaje de avance de la implementación de la estrategia manzanas de cuidado</t>
  </si>
  <si>
    <t>(Ponderación de la vigencia* (Número de fases implementadas  de la estrategia manzanas de cuidado/número de fases programadas  de la estrategia manzanas de cuidado)) *100</t>
  </si>
  <si>
    <t>11.1.5 Estrategia para la implementación de unidades móviles</t>
  </si>
  <si>
    <t>Porcentaje de avance en implementación de la estrategia de unidades móviles</t>
  </si>
  <si>
    <t>(Ponderación vigencia *(Número de fases implementadas de la estrategia de unidades móviles/número de fases programadas de la estrategia de unidades móviles))*100</t>
  </si>
  <si>
    <t>11.1.6 Estrategia de cuidado a cuidadoras</t>
  </si>
  <si>
    <t>Porcentaje de avance de  implementación de la estrategia de cuidado a cuidadoras</t>
  </si>
  <si>
    <t>(Ponderación vigencia* (Número de fases implementadas de la estrategia de cuidado a cuidadoras/número de fases programadas de la estrategia de cuidado a cuidadoras)) *100</t>
  </si>
  <si>
    <t>11.1.7 Documento de estrategia de transformación cultural</t>
  </si>
  <si>
    <t xml:space="preserve">Porcentaje de avance en la fase de elaboración del documento de estrategia de trasformación cultural  </t>
  </si>
  <si>
    <t>(Ponderación de la vigencia*(Número de fases elaboradas del documento de estratagia de trasnformación cultural/número de fases programadas del documento de estrategia de trasformación cultural)) *100</t>
  </si>
  <si>
    <t>Cultura, Integración Social, Educación, Gobierno</t>
  </si>
  <si>
    <t>Secretaría Distrital de Cultura
Secretaría Distrital de Integración Social
Secretaría Distrital de Educación
IDARTES
IDPAC</t>
  </si>
  <si>
    <t>11.1.8 Implementación de la estrategia de transformación cultural</t>
  </si>
  <si>
    <t>Porcentaje de avance en  implementación de la estrategia de  transformación cultural</t>
  </si>
  <si>
    <t>(Ponderación vigencia* (Número de fases implementadas de la estrategia de trasformación cultural/número de fases programadas de la estrategia de trasformación cultural)) *100</t>
  </si>
  <si>
    <t xml:space="preserve">11.1.9 Estrategia de participación con enfoque de género en el sistema distrital del cuidado.    </t>
  </si>
  <si>
    <t>Porcentaje de implementación de la Estrategia de participación ciudadana incidente, orientada a promover dinámicas de movilidad segura, incluyente, sostenible y accesible, con enfoque de género en el Sistema Distrital de Cuidado</t>
  </si>
  <si>
    <t>(Número de acciones de Estrategia de participación ciudadana incidente, orientada a promover dinámicas de movilidad segura, incluyente, sostenible y accesible, con enfoque de género en el Sistema Distrital de Cuidado implementadas / Número de acciones de Estrategia de participación ciudadana incidente, orientada a promover dinámicas de movilidad segura, incluyente, sostenible y accesible, con enfoque de género en el Sistema Distrital de Cuidado programadas)</t>
  </si>
  <si>
    <t>Alianzasparalograrlosobjetivos</t>
  </si>
  <si>
    <t>Disponibilidad de datos oportunos, fiables y de alta calidad desglosados por grupos de ingresos, género, edad, raza, origen étnico, condición migratoria discapacidad, ubicación geográfica y otras características pertinentes</t>
  </si>
  <si>
    <t>1-100-I017  VA-Multas de tránsito</t>
  </si>
  <si>
    <t>Oficina de Gestión Social</t>
  </si>
  <si>
    <t xml:space="preserve">Adriana Ruth Iza Certuche </t>
  </si>
  <si>
    <t>aiza@movilidadbogota.gov.co</t>
  </si>
  <si>
    <t>Dirección del Sistema del Cuidado</t>
  </si>
  <si>
    <t>Constanza Liliana Gomez</t>
  </si>
  <si>
    <t>11.1.10 Implementar una estrategia de capacitación y formación con enfoque de género sobre temas asociados a movilidad.</t>
  </si>
  <si>
    <t>Porcentaje de implementación de la estrategia de Capacitacion y formacion con enfoque de Género sobre temas asociados a movilidad</t>
  </si>
  <si>
    <t>(Número de acciones de la estrategia de Capacitacion y formacion con enfoque de Género sobre temas asociados a movilidad implementadas / Número de acciones de la estrategia de Capacitacion y formacion con enfoque de Género sobre temas asociados a movilidad programadas)*100</t>
  </si>
  <si>
    <t>11.1.11Actividades y/o espacios de participación colaborativa para la generación, y apropiación de hábitos de cuidado y protección de la mujer en espacio público en el centro de la ciudad.</t>
  </si>
  <si>
    <t>Número de Espacios (actividades) de participación colaborativa para la generación, y apropiación de hábitos de cuidado y protección de la mujer en espacio público en el centro de la ciudad.</t>
  </si>
  <si>
    <t>Sumatoria de Espacios (actividades) de participación colaborativa para la generación, y apropiación de hábitos de cuidado y protección de la mujer en espacio público en el centro de la ciudad.</t>
  </si>
  <si>
    <t>11.7.  De aquí a 2030, proporcionar acceso universal a zonas verdes y espacios públicos seguros, inclusivos y accesibles, en particular para las mujeres y los niños, las personas de edad y las personas con discapacidad</t>
  </si>
  <si>
    <t>7664 - Transformación Cultural de imaginarios del Centro de Bogotá</t>
  </si>
  <si>
    <t>Subdireccion para la gestión del centro de Bogotá</t>
  </si>
  <si>
    <t>Margarita Díaz</t>
  </si>
  <si>
    <t>Luis Fernando Mejía</t>
  </si>
  <si>
    <t>lmejia@fuga.gov.co</t>
  </si>
  <si>
    <t>11.1.12  Estrategia de territorios cuidadores implementada en las localidades del distrito</t>
  </si>
  <si>
    <t xml:space="preserve">Porcentaje  de avance en la implementacion de la estrategia de territorios cuidadores en las localidades del distrito  </t>
  </si>
  <si>
    <t>Ponderación vigencia*(Número de acciones de la estrategia de territorios cuidadores en las localidades del distrito implementadas/ (Número de acciones de la estrategia de territorios cuidadores en las localidades del distrito programadas)*100</t>
  </si>
  <si>
    <t>1. Findelapobreza
10. Reducción de las desigualdades
11. Ciudades y comunidades sostenibles
13. Acción por el clima</t>
  </si>
  <si>
    <t xml:space="preserve">1.3  Poner en práctica a nivel nacional sistemas y medidas apropiadas de protección social para todos y, para 2030, lograr una amplia cobertura de los pobres y los más vulnerables. 
1.5   Para 2030, fomentar la resiliencia de los pobres y las personas que se encuentran en situaciones vulnerables y reducir su exposición y vulnerabilidad a los fenómenos extremos relacionados con el clima y a otros desastres económicos, sociales y ambientales.
10.2 De aquí a 2030, potenciar y promover la inclusión social, económica y política de todas las personas, independientemente de su edad, sexo, discapacidad, raza, etnia, origen, religión o situación económica u otra condición.
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
13.1 Fortalecer la resiliencia y la capacidad de adaptación a los riesgos relacionados con el clima y los desastres naturales en todos los países.
</t>
  </si>
  <si>
    <t xml:space="preserve"> Creciente</t>
  </si>
  <si>
    <t>Otros Distritos
SGP Propósito general</t>
  </si>
  <si>
    <t xml:space="preserve">Miguel Barriga
</t>
  </si>
  <si>
    <t>3279797  ext 50400</t>
  </si>
  <si>
    <t xml:space="preserve">mbarriga@sdis.gov.co
</t>
  </si>
  <si>
    <t xml:space="preserve">11.1. 13  Estrategia territorial para  cuidadoras de personas con discapacidad </t>
  </si>
  <si>
    <t>Número de  cuidadoras de personas con discapacidad atendidas en la estrategia territorial</t>
  </si>
  <si>
    <t>Sumatoria de cuidadoras de personas con discapacidad atendidas en la estrategia territorial.</t>
  </si>
  <si>
    <t>Otros distrito</t>
  </si>
  <si>
    <t>Proyecto de Discapacidad</t>
  </si>
  <si>
    <t>Nathalie Ariza</t>
  </si>
  <si>
    <t>jarizac@sdis.gov.co</t>
  </si>
  <si>
    <t xml:space="preserve">11.1. 14 Servicio "Arte de cuidarte" en las unidades operativas </t>
  </si>
  <si>
    <t>Número de Unidades Operativas con el servicio "arte de Cuidarte" implementado</t>
  </si>
  <si>
    <t>Sumatoria  de unidades operativas con el servicio  "Arte de Cuidarte" implementado</t>
  </si>
  <si>
    <t>11.1.15 Apoyo alimentario articulado a la  estrategia de nutrición, alimentación y salud  basada en "1000 días de oportunidades para la vida” para mujeres gestantes, lactantes, niñas y niños menores de 2 años.</t>
  </si>
  <si>
    <t>Número de mujeres gestantes, lactantes y niños menores de 2 años con un apoyo alimentario articulado a la  estrategia de nutrición, alimentación y salud  basada en "1000 días de oportunidades para la vida”</t>
  </si>
  <si>
    <t>sumatoria de  gestantes, lactantes y niños menores de 2 años con un apoyo alimentario articulado a la  estrategia de nutrición, alimentación y salud  basada en "1000 días de oportunidades para la vida”</t>
  </si>
  <si>
    <t>Hambre Cero</t>
  </si>
  <si>
    <t>2.2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</si>
  <si>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Recursos del distrito y recursos de la Nación por la fuente del Sistema General de Participaciones - SGP</t>
  </si>
  <si>
    <t>Dirección de Nutrición y Abastecimiento</t>
  </si>
  <si>
    <t>Boris Alexander Flomin de Leon</t>
  </si>
  <si>
    <t>3279797 ext. 70000</t>
  </si>
  <si>
    <t>bflomin@sdis.gov.co
syopasa@sdis.gov.co</t>
  </si>
  <si>
    <t>11.1.16 Apoyos humanitarios entregados  con enfoque de género para atender emergencias sociales.</t>
  </si>
  <si>
    <t xml:space="preserve">Porcentaje de apoyos humanitarios suministrados para atender emergencias sociales </t>
  </si>
  <si>
    <t xml:space="preserve"> (N° de apoyos alimentarios entregados /N° apoyos alimentarios programados)*100</t>
  </si>
  <si>
    <t>2.1  Para 2030, poner fin al hambre y asegurar el acceso de todas las personas, en particular los pobres y las personas en situaciones vulnerables, incluidos los lactantes, a una alimentación sana, nutritiva y suficiente durante todo el año</t>
  </si>
  <si>
    <t>Recursos del distrito</t>
  </si>
  <si>
    <t xml:space="preserve">11.1.17 Estratégia territorial integral social -ETIS -   para la gestión del territorio con el  involucramiento de sus actores institucionales, sociales y comunitarios implementada </t>
  </si>
  <si>
    <t>Porcentaje de implementacion de la estrategia territorial integral social -ETIS -   para la gestión del territorio con el  involucramiento de sus actores institucionales, sociales y comunitarios</t>
  </si>
  <si>
    <t>(Número de actividades de la estrategia ETIS ejecutadas/
Número de  actividades de la estrategia ETIS programadas )*100</t>
  </si>
  <si>
    <t xml:space="preserve">1. Findelapobreza
3. Saludybienestar. 
4. Educaciondecalidad.
10.  Reduccióndelasdesigualdades. 
17. Alianzasparalograrlosobjetivos.
</t>
  </si>
  <si>
    <t>1.1  Para 2030, erradicar la pobreza extrema para todas las personas en el mundo, actualmente medida por un ingreso por persona inferior a 1,25 dólares al día.
1.2  Para 2030, reducir al menos a la mitad la proporción de hombres, mujeres y niños y niñas de todas las edades que viven en la pobreza en todas sus dimensiones con arreglo a las definiciones nacionales.
3.7  Para 2030, garantizar el acceso universal a los servicios de salud sexual y reproductiva, incluidos los de planificación de la familia, información y educación, y la integración de la salud reproductiva en las estrategias y los programas nacionales
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
10.2 De aquí a 2030, potenciar y promover la inclusión social, económica y política de todas las personas, independientemente de su edad, sexo, discapacidad, raza, etnia, origen, religión o situación económica u otra condición.
17.Fomentar y promover la constitución de alianzas eficaces en las esferas pública, público-privada y de la sociedad civil, aprovechando la experiencia y las estrategias de obtención de recursos de las alianzas</t>
  </si>
  <si>
    <t>Migel Angel Barriga Talero</t>
  </si>
  <si>
    <t>3279797 ext 50400</t>
  </si>
  <si>
    <t>mbarriga@sdis.gov.co</t>
  </si>
  <si>
    <t>FICHA TÉCNICA INDICADOR DE RESULTADO 1.1</t>
  </si>
  <si>
    <t>Relación entre el indicador de resultado e indicadores de producto</t>
  </si>
  <si>
    <t>El indicador se construye utilizando información de los indicadores de los productos asociados al resultado 1.1</t>
  </si>
  <si>
    <t>Mujer</t>
  </si>
  <si>
    <t>Gobierno, Movilidad, Salud, Educación, Ambiente, Habitat</t>
  </si>
  <si>
    <t>Desarrollo Economico, Integración Social, Juridica, Cultura, Idipron</t>
  </si>
  <si>
    <t xml:space="preserve">General,Seguridad, Bomberos, Mujer, Hacienda, Planeacion </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</si>
  <si>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18 productos esperados. Los cuales se encaminan a generar capacidades en las  entidades de forma gradual y progresiva para incorporen los enfoques de género y diferencial, y esto se vea reflejado en la garantía de derechos de las mujeres y la disminución y eliminación de brechas de género. Por lo tanto, los productos, de este resultado se encaminan al diseño, implementación y adecuación de sistemas de información, elaboración de diagnósticos, y en general acciones que permiten la toma de decisiones.
En este resultado también hay productos como los modelos pedagógicos, el tener mecanismos de adelanto para las mujeres en lo local, procesos de sensibilización a servidoras, servidores públicos y colaboradoras y colaboradores del Distrito.
De igual forma se incorporan dos productos que permiten avanzar en la garantía de Derechos de las Mujeres en los cuales se van a concertar otras acciones en clave de los planes de transversalización de género y el Plan de Igualdad de Oportunidades para la Equidad de Género. También está el Trazador Presupuestal para la igualdad y equidad de género</t>
  </si>
  <si>
    <t>Género; Diferencial;Derechos Humanos</t>
  </si>
  <si>
    <t>X</t>
  </si>
  <si>
    <t>Nivel de cumplimiento (Porcentaje)</t>
  </si>
  <si>
    <t>ICIE=(W1*P1101+W2*P1102+W3*IP1103+W4*P1104+W5*P1105+W6*P1106+W8*P1108+W9*IP1109+W10*IP1110+W11*P1111+W12*IP1112+W13*IP1113+W14*P1114+W15*P1115+W16*P1116+W17*P1117+W18*P1118)
Donde
Wi=Ponderación relativa del producto i
Pi = 1 si IPei &gt;=100% de la meta ei 
Pi = 0 si IPei &lt;100% de la meta ei
IPi= Indicador del producto i
La medición al  cumplimiento de este resultado se realizara  con el seguimiento de avance de los 18 productos asociados a dicho resultado. Este lo realizara la Dirección de Gestión del Conocimiento con acompañemiento de la Dirección de Derechos y Diseño de Politíca de la SDMujer.</t>
  </si>
  <si>
    <t>30 días</t>
  </si>
  <si>
    <t>Andrea Ramírez Pisco</t>
  </si>
  <si>
    <t>Directora Dirección de Gestión del Conocimiento</t>
  </si>
  <si>
    <t>Dirección de Gestión del Conocimiento</t>
  </si>
  <si>
    <t>aramirez@sdmujer.gov.co</t>
  </si>
  <si>
    <t>Sandra Catalina Campos</t>
  </si>
  <si>
    <t>Jefa  Oficina Asesora de Planeación</t>
  </si>
  <si>
    <t>El índice está en construcción por tanto la metodología y la fórmula de cálculo está sujeta a nuevos ajustes durante la presente administración.</t>
  </si>
  <si>
    <t>FICHA TÉCNICA INDICADOR DE RESULTADO 1.2</t>
  </si>
  <si>
    <t>El indicador se construye utilizando información de los indicadores de los productos asociados al resultado 1.2</t>
  </si>
  <si>
    <t>Gobierno, Idipron, Integarción Social</t>
  </si>
  <si>
    <t>UAERMV, IDU, Transmilenio</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</si>
  <si>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10  productos esperados. Estos productos se dirigen al cambio institucional, es decir a incorporar en la cultura organizacional, a través de la
incorporación de los enfoques de género y diferencial, así como los de derechos. Este resultado cuenta con productos, como lineamientos de género
para ambientes laborales diversos, promover la participación de las mujeres en la Administración Distrital, sensibilizaciones de inducción y reinducción a
servidoras y servidores públicos, programas para sensibilizar en el marco comunicación libre de sexismos, así como agentes de cambio, servidores
públicos y contratistas sensibilizados e informados en derechos sexuales y derechos reproductivos con enfoque de género.</t>
  </si>
  <si>
    <t>La medición al  cumplimiento de este resultado se realizara  con el seguimiento de avance de los 10 productos asociados a dicho resultado. Este lo realizara la Dirección de Gestión del Conocimiento con acompañemiento de la Dirección de Derechos y Diseño de Politíca de la SDMujer.
IIECO=(W1*P121+W2*IP122+W3*P123+W4*P124+W5*IP125+W6*IP126+W7*IP127+W8*IP128+W9*IP129+W10*IP1210)
Donde
Wi=Ponderación relativa del producto i
Pi = 1 si IPei &gt;=100% de la meta ei 
Pi = 0 si IPei &lt;100% de la meta ei</t>
  </si>
  <si>
    <t xml:space="preserve">30 días </t>
  </si>
  <si>
    <t>FICHA TÉCNICA INDICADOR DE RESULTADO 2.1</t>
  </si>
  <si>
    <t>El indicador se construye utilizando información de los indicadores de los productos asociados al resultado 2.1</t>
  </si>
  <si>
    <t>Secretaría General de la Alcaldía Mayor de Bogotá</t>
  </si>
  <si>
    <t xml:space="preserve">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8 productos esperados, como la  ruta de prevención de riesgos de mujeres victimas del conflcito armado; programa de iniciativas de Derechos Humanos dirigidas a mujeres; programa de fortalecimiento a la participación efectiva de las mujeres victimas del conflicto armado en el Distrito Capital; que aportaran al goce efectivo del derecho a la paz de las mujeres de la ciudad. </t>
  </si>
  <si>
    <t>La medición al  cumplimiento de este resultado se realizara  con el seguimiento de avance de los 8 productos asociados a dicho resultado. Este lo realizara la Dirección de Gestión del Conocimiento con acompañemiento de la Dirección de Derechos y Diseño de Politíca de la SDMujer.
IRIPMAPCP=(W1*IP1+W2*IP2+W3*IP3+W4*IP4+W5*IP5+W6*IP6+W7*IP7+W8*IP8)
Donde
Wi=Ponderación relativa del producto i
IPi = 1 si IPei &gt;=100% de la meta ei 
IPi = 0 si IPei &lt;100% de la meta ei</t>
  </si>
  <si>
    <t>FICHA TÉCNICA INDICADOR DE RESULTADO 3.1</t>
  </si>
  <si>
    <t>Los productos se relacionan con el resultado en el sentido de que se centran en la sensibilización de las personas sobre la violencia basada en género y esto influye en los imaginarios y estereotipos que tienen las personas desde edades tempranas. 
El indicador se construye utilizando información de los indicadores de los productos asociados al resultado 3.1</t>
  </si>
  <si>
    <t>Secretaria Distrital de Movilidad, Gobierno, Desarrollo Económico, IDU, Transmilenio</t>
  </si>
  <si>
    <t>Secretaria Distrital de Educación, Integración Social</t>
  </si>
  <si>
    <t>Secretaria Distrital de la Mujer, Seguridad y Convivencia</t>
  </si>
  <si>
    <t>Los productos se relacionan con el resultado en el sentido de que se centran en la sensibilización de las personas sobre la violencia basada en género y esto influye en los imaginarios y estereotipos que tienen las personas desde edades tempranas. Se construye respecto al cumplimiento o no de los indicadores de producto y proporciona un porcentaje de cumpimiento respecto a las metas de los 12  productos esperados, que se dirigen a la formación y sensibilización para comprender y desnaturalizar las violencias contra las mujeres, así como proyectos pedagógicos, elaboración de guías para la prevención y atención en violencias para mujeres en sus diferencias y diversidad, así como en medidas especializadas para la atención, como las Casas Refugio.</t>
  </si>
  <si>
    <t>Encuesta Bienal de Culturas 2017</t>
  </si>
  <si>
    <t>180 días</t>
  </si>
  <si>
    <t>2011-2013-2015-2017</t>
  </si>
  <si>
    <t>FICHA TÉCNICA INDICADOR DE RESULTADO 3.2</t>
  </si>
  <si>
    <t>El indicador se construye utilizando información de los indicadores de los productos asociados al resultado 3.2</t>
  </si>
  <si>
    <t xml:space="preserve">Secretaría Distrital de la Mujer, Educación </t>
  </si>
  <si>
    <t>Gobierno, Seguridad</t>
  </si>
  <si>
    <t>Desarrollo Económico, UAERMV, Transmilenio</t>
  </si>
  <si>
    <t>El indicador se define en forma de índice e incluye el cumplimiento de los indicadores de producto en función del resultado esperado. Se construye respecto al cumplimiento o no de lo es el mejoramiento de la articulación interinstitucional para la garantía del derecho de las mujeres a una vida libre de violencias - Sistema SOFIA, se medirá por medio del índice de mejoramiento de articulación institucional SOFIA. Los 11 productos que corresponden a este resultado son: implementación y seguimiento del Protocolo de Prevención, atención y sanción de las violencias contra las mujeres en el espacio y el transporte público en el Distrito Capital; documento Técnico de criterios orientadores para la valoración del riesgo de feminicidio en el Distrito Capital; sistema Articula do de Alertas Tempranas para la prevención del riesgo de feminicidio en el Distrito; ruta frente a casos de violencias contra las mujeres que se presentan en la comunidad educativa; lineamientos técnicos y operativos para la implementación del Sistema SOFIA Distrital; lineamientos técnicos para el fortalecimiento de los Consejos y Planes Locales de Seguridad para las Mujeres a través de las Alcaldías Locales; seguimiento sobre las medidas de protección otorgadas a mujeres víctimas de  violencias en el contexto familiar; lineamiento para fortalecer la articulación entre la Policía Metropolitana de Bogotá y las Comisarías de Familia, en la implementación y seguimiento de las medidas de protección a favor de las mujeres víctimas de violencias en el contexto familiar; estrategias de difusión del Decreto 2733 del 2012 con empresas del sector privado para la vinculación laboral de mujeres víctimas de violencias; línea Púrpura Distrital con ampliación de recursos técnicos, humanos, administrativos, financieros y de
infraestructura; atención Psicosocial fortalecida. s indicadores de producto y proporciona un porcentaje de cumpimiento respecto a las metas de los productos esperados.</t>
  </si>
  <si>
    <t>La medición al  cumplimiento de este resultado se realizara  con el seguimiento de avance de los 11 productos asociados a dicho resultado. Este lo realizara la Dirección de Gestión del Conocimiento con acompañemiento de la Dirección de Derechos y Diseño de Politíca de la SDMujer.
IFRPPAISVCM=(W1*IP1+W2*IP2+W3*IP3+W4*IP4+W5*IP5+...+W11*IP11)
Donde
Wi=Ponderación relativa del producto i
IPi = 1 si IPei &gt;=100% de la meta ei 
IPi = 0 si IPei &lt;100% de la meta ei</t>
  </si>
  <si>
    <t>FICHA TÉCNICA INDICADOR DE RESULTADO 3.3</t>
  </si>
  <si>
    <t>El indicador se construye utilizando información de los indicadores de los productos asociados al resultado 3.3</t>
  </si>
  <si>
    <t xml:space="preserve">Secretaría Distrital de la Mujer, Seguridad </t>
  </si>
  <si>
    <t>Secretaria Distrital de Gobierno, Integración Social</t>
  </si>
  <si>
    <t>IDPAC
IDIPRON</t>
  </si>
  <si>
    <t>El indicador se define en forma de índice e incluye el cumplimiento de los indicadores de producto en función del resultado esperado. Se construye respecto al cumplimiento o no de los indicadores de producto. Mejoramiento de la gestión de información de las violencias contra las mujeres en el Distrito Capital, para orientar la toma de decisiones estratégicas respecto garantía del derecho a una vida libre de violencias, en el marco del Sistema SOFIA. Para el logro de este resultado. La medición se hará a través del índice de mejoramiento de la gestión de información de las violencias. Para esto se plantearon 9 productos dirigidos a la prevención de violencias, como talleres de prevención, acciones de movilización para disminuir y eliminar las violencias contra las mujeres, divulgación y diseño de rutas de atención en violencias contra las mujeres, estas acciones se dirigen a mujeres en sus diferencias y diversidad, como la Ruta Única de Atención de mujeres víctimas de violencias y en riesgo de feminicidio, dirigida a la ciudadanía. Así mismo se incluyen productos orientados a la justicia de género como la representación jurídica, para la garantía de derechos de las mujeres víctimas de violencias en el D.C.; y el asesoramiento a mujeres a través de Casas de Justicia y escenarios de la Fiscalía General de la Nación.</t>
  </si>
  <si>
    <t>La medición al  cumplimiento de este resultado se realizara  con el seguimiento de avance de los 9 productos asociados a dicho resultado. Este lo realizara la Dirección de Gestión del Conocimiento con acompañemiento de la Dirección de Derechos y Diseño de Politíca de la SDMujer.
IAIMEDVLV=(W1*IP1+W2*IP2+W3*IP3+W4*IP4+W5*IP5+W6*IP6+W7*IP7+W8*IP8+W9*IP9)
Donde
Wi=Ponderación relativa del producto i
IPi = 1 si IPei &gt;=100% de la meta ei 
IPi = 0 si IPei &lt;100% de la meta ei</t>
  </si>
  <si>
    <t>FICHA TÉCNICA INDICADOR DE RESULTADO 4.1</t>
  </si>
  <si>
    <t>El indicador se construye utilizando información de los indicadores de los productos asociados al resultado 4.1</t>
  </si>
  <si>
    <t>Secretaría Distrital de la Mujer, Planeación, UAESP</t>
  </si>
  <si>
    <t>Seguridad, Integración Social, Gobierno</t>
  </si>
  <si>
    <t>Jurídica, Ambiente, General, IDPAC</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</si>
  <si>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18 productos esperados.Es decir que se orienta al derecho a la participación y representación con equidad. Para el logro de su resultado esperado: Aumento en la participación incidente y representación de las mujeres en sus diferencias y diversidad en los diferentes espacios, instancias y escenarios de participación política y ciudadana en el Distrito Capital. Para esto se propone la medición a través del índice de participación incidente y representación política y ciudadana,  que se dirigen a, fortalecer la ciudadanía de las mujeres en sus diferencias y diversidad, a través de procesos de sensibilización y formación, en diferentes espacios e instancias, haciendo énfasis a los liderazgos de niñas, adolescentes y jóvenes. En este resultado se orienta el trabajo de fortalecimiento a la instancia Consejo Consultivo de Mujeres.</t>
  </si>
  <si>
    <t>Nivel de participación de las mujeres (Porcentaje)</t>
  </si>
  <si>
    <t>Localidad</t>
  </si>
  <si>
    <t>Zonal, Distital</t>
  </si>
  <si>
    <t>La medición al  cumplimiento de este resultado se realizara  con el seguimiento de avance de los 18 productos asociados a dicho resultado. Este lo realizara la Dirección de Gestión del Conocimiento con acompañemiento de la Dirección de Derechos y Diseño de Politíca de la SDMujer.
IPIRPC=(W1*IP1+W2*IP2+W3*IP3+W4*IP4+W5*IP5+...+W18*IP18)
Donde
Wi=Ponderación relativa del producto i
IPi = 1 si IPei &gt;=100% de la meta ei 
IPi = 0 si IPei &lt;100% de la meta ei</t>
  </si>
  <si>
    <t>FICHA TÉCNICA INDICADOR DE RESULTADO 5.1</t>
  </si>
  <si>
    <t>El indicador se construye utilizando información de los indicadores de los productos asociados al resultado 5.1</t>
  </si>
  <si>
    <t>Secretaría Distrital de Hacienda, Instituto Distrital de Turismo IDT, Instituto para la economía social IPES</t>
  </si>
  <si>
    <t>Secretaría Distrital de Desarrollo Económico, Lotería de Bogotá, Secretaria Distrital de la Mujer</t>
  </si>
  <si>
    <t>Integración social, Movilidad</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</si>
  <si>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27 productos esperados.Que buscan contribuir al ejercicio pleno de los derechos  económicos de las mujeres, así como al reconocimiento social, económico y simbólico del trabajo que realizan las mujeres en sus diferencias y diversidad, destacando las potencialidades y saberes que han acumulado en las actividades de producción y reproducción.  Los productos para este resultado, involucran estudios sobre sectores, como el turístico, para promover la participación y ocupación de las mujeres, el fortalecimiento a través de procesos de formación, socialización sobre la oferta del Distrito para la vinculación laboral. De igual forma involucra procesos orientados al fortalecimiento de emprendimientos de mujeres en susdiferencias y diversidad.</t>
  </si>
  <si>
    <t>Razón de cambio</t>
  </si>
  <si>
    <t>La medición al  cumplimiento de este resultado se realizara  con el seguimiento de avance de los 27 productos asociados a dicho resultado. Este lo realizara la Dirección de Gestión del Conocimiento con acompañemiento de la Dirección de Derechos y Diseño de Politíca de la SDMujer.
IARE=(W1*IP1+W2*IP2+W3*IP3+W4*IP4+W5*IP5+...+W27*IP27)
Donde
Wi=Ponderación relativa del producto i
IPi = 1 si IPei &gt;=100% de la meta ei 
IPi = 0 si IPei &lt;100% de la meta ei</t>
  </si>
  <si>
    <t>FICHA TÉCNICA INDICADOR DE RESULTADO 6.1</t>
  </si>
  <si>
    <t>El El indicador se construye utilizando información de los indicadores de los productos asociados al resultado 6.1</t>
  </si>
  <si>
    <t>Secretaria Distrial de Integración Social</t>
  </si>
  <si>
    <r>
      <t xml:space="preserve">El indicador se define en </t>
    </r>
    <r>
      <rPr>
        <u/>
        <sz val="12"/>
        <rFont val="Arial Narrow"/>
        <family val="2"/>
      </rPr>
      <t>forma de índice</t>
    </r>
    <r>
      <rPr>
        <sz val="12"/>
        <rFont val="Arial Narrow"/>
        <family val="2"/>
      </rPr>
      <t xml:space="preserve"> e incluye el cumplimiento de los indicadores de producto en función del resultado esperado. Se construye respecto al cumplimiento o no de los indicadores de producto y proporciona un porcentaje de cumpimiento respecto a las metas de los 9 productos esperados. Las mujeres en sus diferencias y diversidad en Bogotá acceden a salud plena encaminada a atender sus afectaciones
específicas. Cuenta con productos que consisten en asistencia técnica a las EAPB para la implementación de la rutas de atención y mantenimiento de la salud para la identificación temprana de cáncer de cuello uterino y de mama; jornadas de orientación e información en aseguramiento en salud a las mujeres (procesos de afiliación, portabilidad, movilidad y traslado de EPS); proyectos con enfoques diferencial y de género formulados para fortalecer la participación social de las mujeres y la inclusión en salud; atención para la interrupción voluntaria del embarazo; provisión efectiva de método anticonceptivo en post evento obstétrico inmediato; orientación y asesoría en derechos sexuales y derechos reproductivos; acciones poblacionales y colectivas dirigidas a la intervención de eventos de interés en salud pública en el marco de los derechos de las mujeres, con un abordaje de género y diferencial; y Servicios Integrales de Salud para Mujeres.</t>
    </r>
  </si>
  <si>
    <t>La medición al  cumplimiento de este resultado se realizara  con el seguimiento de avance de los 9  productos asociados a dicho resultado. Este lo realizara la Dirección de Gestión del Conocimiento con acompañemiento de la Dirección de Derechos y Diseño de Politíca de la SDMujer.
IAOSSSR=(W1*IP1+W2*IP2+W3*IP3+W4*IP4+W5*IP5+W6*IP6+W7*IP7+W8*IP8+W9*IP9)
Donde
Wi=Ponderación relativa del producto i
IPi = 1 si IPei &gt;=100% de la meta ei 
IPi = 0 si IPei &lt;100% de la meta ei</t>
  </si>
  <si>
    <t>FICHA TÉCNICA INDICADOR DE RESULTADO 6.2</t>
  </si>
  <si>
    <t>El indicador se construye utilizando información de los indicadores de los productos asociados al resultado 6.2</t>
  </si>
  <si>
    <t xml:space="preserve">Secretaría Distrital de Integración Socila </t>
  </si>
  <si>
    <t>Secretaria Distrial de la mujer</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</si>
  <si>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2 productos esperados. Fortalecimiento de Capacidades para el abordaje de la menstruación con enfoque de derechos, género y diferencial (cuidado menstrual), incorpora dos productos, por una parte la Estrategia de Dignidad  Menstrual para las mujeres y personas con experiencia menstrual habitantes de calle, y la estrategia intersectorial para el cuidado menstrual.</t>
  </si>
  <si>
    <t>La medición al  cumplimiento de este resultado se realizara  con el seguimiento de avance de los 2  productos asociados a dicho resultado. Este lo realizara la Dirección de Gestión del Conocimiento con acompañemiento de la Dirección de Derechos y Diseño de Politíca de la SDMujer.
ICAM=(W1*IP1+W2*IP2)
Donde
Wi=Ponderación relativa del producto i
IPi = 1 si IPei &gt;=100% de la meta ei 
IPi = 0 si IPei &lt;100% de la meta ei</t>
  </si>
  <si>
    <t>FICHA TÉCNICA INDICADOR DE RESULTADO 7.1</t>
  </si>
  <si>
    <t>El indicador se construye utilizando información de los indicadores de los productos asociados al resultado 7.1</t>
  </si>
  <si>
    <t>Secretaria Distrital de la Mujer</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</si>
  <si>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9 productos esperados.  promover una educación no sexista que contribuya a la transformación de prácticas culturales que producen discriminación,
desigualdad y subordinación hacia las mujeres, a la vez que aporte al desarrollo y fortalecimiento de sus capacidades, saberes y participación en la investigación y producción de conocimiento, comprometiendo a las y los actores de la comunidad educativa. Y cuenta con productos, como la  estrategias pedagógicas implementadas que promuevan la educación integral en sexualidad de niños, niñas, adolescentes y jóvenes para el fortalecimiento pedagógico de las instituciones educativas distritales, desde los enfoques diferencial, de derechos de las mujeres y de género; Estrategias educativas flexibles implementadas para las mujeres de la ciudad en sus diferencias y diversidad; y Estrategia de desarrollo y fortalecimiento de capacidades psicoemocionales - Estrategia respiro.</t>
  </si>
  <si>
    <t>La medición al  cumplimiento de este resultado se realizara  con el seguimiento de avance de los 9 productos asociados a dicho resultado. Este lo realizara la Dirección de Gestión del Conocimiento con acompañemiento de la Dirección de Derechos y Diseño de Politíca de la SDMujer.
IAPSE=(W1*IP1+W2*IP2+W3*IP3+W4*IP4+W5*IP5+W6*IP6+W7*IP7+W8*IP8+W9*IP9)
Donde
Wi=Ponderación relativa del producto i
IPi = 1 si IPei &gt;=100% de la meta ei 
IPi = 0 si IPei &lt;100% de la meta ei</t>
  </si>
  <si>
    <t>FICHA TÉCNICA INDICADOR DE RESULTADO 8.1</t>
  </si>
  <si>
    <t>El indicador se construye utilizando información de los indicadores de los productos asociados al resultado 8.1</t>
  </si>
  <si>
    <t>Secretaría Distrital de Cultura, Recreación y Deporte, Orquesta Filarmónica de Bogotá</t>
  </si>
  <si>
    <t>Instituto Distrital de Recreación y Deporte IDRD, Fundación Gilberto Alzate Avendaño</t>
  </si>
  <si>
    <t>Instituto Distrital de las artes IDARTES, IDPC</t>
  </si>
  <si>
    <t>El indicador se define en forma de índice e incluye el porcentaje de participación en cada uno de los aspectos que se evalúan en éste. contribuir a la garantía del derecho a una cultura libre de sexismo mediante generación y promoción de acciones destinadas a superar las desigualdades en el acceso, goce y disfrute de la vida cultural, artística, recreativa, deportiva y patrimonial de las mujeres en sus
diferencias y diversidades; Sus productos son 16, y se mide a través del índice de participación de mujeres en actividades culturales, artísticas, de esparcimiento, recreativas y deportivas. Los productos asociados se encaminan a, otorgar estímulos que promuevan la transformación cultural que contribuyan a la eliminación de estereotipos y las diferentes formas de discriminación. Asimismo se incluyen procesos de formación, circulación, creación y apropiación artística. De igual forma se busca la vinculación de artistas formadoras a los proyectos de formación musical de la Orquesta Filarmónica de Bogotá, así como la promoción de niñas, adolescentes, jóvenes y mujeres atendidas en el marco de los proyectos de formación musical de la Orquesta Filarmónica de Bogotá. Se incorporan programas de promoción de lectura, escritura y oralidad de las mujeres, así como la promoción de emprendimientos de mujeres de la economía cultural y creativa.</t>
  </si>
  <si>
    <t>La medición al  cumplimiento de este resultado se realizara  con el seguimiento de avance de los 16  productos asociados a dicho resultado. Este lo realizara la Dirección de Gestión del Conocimiento con acompañemiento de la Dirección de Derechos y Diseño de Politíca de la SDMujer.
IPAC=(W1*IP1+W2*IP2+W3*IP3+W4*IP4+W5*IP5+...+W16*IP16)
Donde
Wi=Ponderación relativa del producto i
IPi = 1 si IPei &gt;=100% de la meta ei 
IPi = 0 si IPei &lt;100% de la meta ei</t>
  </si>
  <si>
    <t>30 Días</t>
  </si>
  <si>
    <t>FICHA TÉCNICA INDICADOR DE RESULTADO 9.1</t>
  </si>
  <si>
    <t>El indicador se construye utilizando información de los indicadores de los productos asociados al resultado 9.1</t>
  </si>
  <si>
    <t>Caja de Vivienda Popular CVP</t>
  </si>
  <si>
    <t>El indicador se define en forma de índice e incluye el cumplimiento de los indicadores de producto en función del resultado esperado. Se construye respecto al cumplimiento o no de los indicadores de producto y proporciona un porcentaje de cumpimiento respecto a las metas de los 13 productos esperados, que se encaminan a la vinculación de mujeres en procesos para el Mejoramiento de Barrios, Mejoramiento de Vivienda, Urbanizaciones y Titulación de Predios y Reasentamientos Humanos desde el enfoque de género; se incluyen programas para el desarrollo de capacidades y habilidades para mujeres diversas en temas de construcción y mantenimiento de las condiciones de habitabilidad de sus viviendas y entornos; participación de mujeres en los planes de gestión social en las zonas de renovación que
prioricen y acompañen la situación de las mujeres desde los enfoques de genero, derechos y diferencial.</t>
  </si>
  <si>
    <t>Género; Diferencial;Derechos Humanos, Territorial</t>
  </si>
  <si>
    <t>La medición al  cumplimiento de este resultado se realizara  con el seguimiento de avance de los 13 productos asociados a dicho resultado. Este lo realizara la Dirección de Gestión del Conocimiento con acompañemiento de la Dirección de Derechos y Diseño de Politíca de la SDMujer.
IMHCV=(W1*IP1+W2*IP2+W3*IP3+W4*IP4+W5*IP5+...+W13*IP13)
Donde
Wi=Ponderación relativa del producto i
IPi = 1 si IPei &gt;=100% de la meta ei 
Donde
Wi=Ponderación relativa del producto i
IPi = 1 si IPei &gt;=100% de la meta ei 
Donde
Wi=Ponderación relativa del producto i
IPi = 1 si IPei &gt;=100% de la meta ei 
IPi = 0 si IPei &lt;100% de la meta ei</t>
  </si>
  <si>
    <t>FICHA TÉCNICA INDICADOR DE RESULTADO 10.1</t>
  </si>
  <si>
    <t>El indicador se construye utilizando información de los indicadores de los productos asociados al resultado 10.1</t>
  </si>
  <si>
    <t>Secretaria Distrital de Ambiente,  IDPAC, Secretaría Distrital de Integración Social, Secretaría General</t>
  </si>
  <si>
    <t xml:space="preserve">Secretaría Distrital de Cultura, Recreación y Deporte, Secretaria Distrital de Educación, Secretaría Distrital de la Mujer </t>
  </si>
  <si>
    <t>Secretaria Distrital de Seguridad, Convivencia y Justicia,Movilidad,Instituto Distrital de Protección y Bienestar Animal</t>
  </si>
  <si>
    <t>El indicador se define en forma de índice e incluye el cumplimiento de los indicadores de producto en función del resultado esperado. Se construye respecto al cumplimiento  Para la transformación cultural, la eliminación de prejuicios, y cambio de estereotipos, se promueven estrategias para la transformación desde diferentes niveles, como procesos de formación, estrategias de comunicación no sexista, procesos de formación y de promoción en ámbitos en los que tradicionalmente no se ha promovido la participación de las mujeres y que permiten resignificar el rol de las mujeres, como la promoción del uso de la bicicleta. Así mismo se incluye la estrategia de cambio
de imaginarios y reducción de comportamientos, prácticas y actitudes machistas. Así mismo se incluye la estrategia de territorialización para la promoción y garantía de los derechos de las mujeres en su diferencias y diversidad para el ejercicio de su ciudadanía plena, a través de las Casas de Igualdad de Oportunidades todo el territorio de Bogotá D.C.o no de los indicadores de producto y proporciona un porcentaje de cumpimiento respecto a las metas de los 17 productos esperados.</t>
  </si>
  <si>
    <t>La medición al  cumplimiento de este resultado se realizara  con el seguimiento de avance de los 17 productos asociados a dicho resultado. Este lo realizara la Dirección de Gestión del Conocimiento con acompañemiento de la Dirección de Derechos y Diseño de Politíca de la SDMujer.
ICIDDDCM=(W1*IP1+W2*IP2+W3*IP3+W4*IP4+W5*IP5+...+W17*IP17)
Donde
Wi=Ponderación relativa del producto i
IPi = 1 si IPei &gt;=100% de la meta ei 
IPi = 0 si IPei &lt;100% de la meta ei</t>
  </si>
  <si>
    <t>FICHA TÉCNICA INDICADOR DE RESULTADO 11.1</t>
  </si>
  <si>
    <t>El indicador se construye utilizando información de los indicadores de los productos asociados al resultado 11.1</t>
  </si>
  <si>
    <t xml:space="preserve"> Secretaría Distrital de Integración Social, </t>
  </si>
  <si>
    <t xml:space="preserve"> Secretaría Distrital de la Mujer </t>
  </si>
  <si>
    <t>El indicador se define en forma de índice e incluye el cumplimiento de los indicadores de producto en función del resultado esperado. Se construye respecto al cumplimiento o no de l  para lo cual se establecieron como productos los lineamientos técnicos para la
implementación del Sistema Distrital de Cuidado; la coordinación y articulación interinstitucional y la puesta en marcha en territorios a través de la estrategia para la adecuación de infraestructura de manzanas de cuidado, como la estrategia para la implementación de unidades móviles. De igual forma se incorpora la estrategia de cuidado a cuidadoras, y el diseño e implementación de la estrategia de transformación cultural.os indicadores de producto y proporciona un porcentaje de cumpimiento respecto a las metas de los 17 productos esperados.</t>
  </si>
  <si>
    <t>La medición al  cumplimiento de este resultado se realizara  con el seguimiento de avance de los 17 productos asociados a dicho resultado. Este lo realizara la Dirección de Gestión del Conocimiento con acompañemiento de la Dirección de Derechos y Diseño de Politíca de la SDMujer.
IISIDICU=(W1*IP1+W2*IP2+W3*IP3+W4*IP4+W5*IP5+W6*IP6+W7*IP7+W8*IP8+...+W17*IP17)
Wi=Ponderación relativa del producto i
IPi = 1 si IPei &gt;=100% de la meta ei 
IPi = 0 si IPei &lt;100% de la meta ei</t>
  </si>
  <si>
    <t>FICHA TÉCNICA INDICADOR DE PRODUCTO 1.1.1</t>
  </si>
  <si>
    <t>NO</t>
  </si>
  <si>
    <t>Secretaría Distrital Planeación</t>
  </si>
  <si>
    <t>Secretaría Dsitrital de Gobierno</t>
  </si>
  <si>
    <t>Secretaría Dsitrital de Integración Social</t>
  </si>
  <si>
    <t xml:space="preserve">Este indicador mide el porcentaje de avance en  la construcción de un instrumento para la incorporación del enfoque de género, poblacional-diferencial y de derechos,  en los procedimientos para la recolección de información en el D.C, mediante la proporción entre el número de hitos  realizados durante el tiempo objeto de la medición, y el número total de hitos programados para la elaboración del instrumento. Teniendo en cuenta lo anterior, se establecen los siguientes hitos para la elaboración del documento:
   1.Revisión de antecedentes; 2. Tabla de contenido aprobado; 3. Redacción y verificación; 4. Discusiones y ajustes conceptuales; 5. Corrección de estilo; 6. Aprobaciones
Se espera que este indicador tenga un comportamiento creciente, con el fin que para la segunda vigencia de su ejecución se logre llegar a la meta del 100%, así mismo, el objetivo del indicador es monitorear el cumplimiento en la elaboración del documento y tomar las acciones necesarias en caso de presentarse demoras en la ejecución.
</t>
  </si>
  <si>
    <t xml:space="preserve">
El instrumento para la incorporación del enfoque de género, poblacional-diferencial y de derechos,  en los procedimientos para la recolección de información en el D.C. es un documento elaborado por la administración distrital con los lineamientos técnicos para la incorporación de estos enfoques, el cual  Incluye las definiciones, glosario, conceptos y estándares para el registro de la información administrada por las entidades distritales, a fin de garantizar la mejora continua de la actividad estadística en el Distrito Capital
El objetivo del indicador es monitorear el cumplimiento en la elaboración del documento y tomar las acciones necesarias en caso de presentarse demoras en la ejecución.
</t>
  </si>
  <si>
    <r>
      <t>1.1 Las entidades del distrito cuentan los lineamientos</t>
    </r>
    <r>
      <rPr>
        <b/>
        <sz val="12"/>
        <rFont val="Arial Narrow"/>
        <family val="2"/>
      </rPr>
      <t xml:space="preserve"> </t>
    </r>
    <r>
      <rPr>
        <sz val="12"/>
        <rFont val="Arial Narrow"/>
        <family val="2"/>
      </rPr>
      <t>para la incorporación de los enfoques de género, de los derechos de las mujeres y diferencial en desarrollo de sus competencias, planeación, gestión administrativa y en sus procesos misionales</t>
    </r>
  </si>
  <si>
    <t>(Número de operaciones estadísticas que incluyen el enfoque diferencial  en el instrumento/ número total de operaciones estadísticas que  deben se rinlcuidas en el instrumento)*100</t>
  </si>
  <si>
    <t>2021</t>
  </si>
  <si>
    <t>Local</t>
  </si>
  <si>
    <t xml:space="preserve">Se establecen hitos para la elaboración del documento, todos ellos acordados por los responsables y se monitorea como la relación entre los hitos cumplidos a la fecha de medición sobre el total de hitos establecidos
</t>
  </si>
  <si>
    <t xml:space="preserve">Entidades Distritales  - SDP Subsecretaría de Información, Cartografía y Estadística </t>
  </si>
  <si>
    <t>Director</t>
  </si>
  <si>
    <t>SDP</t>
  </si>
  <si>
    <t xml:space="preserve">Johana Carolina Patino Guzman </t>
  </si>
  <si>
    <t>Profesional Dirección de Planeación SDP</t>
  </si>
  <si>
    <t>Secretaría distrital de Planeación</t>
  </si>
  <si>
    <t>FICHA TÉCNICA INDICADOR DE PRODUCTO 1.1.2</t>
  </si>
  <si>
    <t xml:space="preserve">Secretaria Distrital de la Mujer </t>
  </si>
  <si>
    <t xml:space="preserve">Secretaría Distrital de Planeacion </t>
  </si>
  <si>
    <t>El indicador mide el porcentaje de implementación del trazador presupuestal de equidad de género a través de la proporción entre el número de acciones ejecutadas en el marco de la implementación  del trazador presupuestal y el número de acciones programadas para la implementación  del trazador presupuestal. Se espera que este indicador tenga un comportamiento constante, en tanto se deben ejecutar el total de las acciones que se programan anualmente para su ejecución.</t>
  </si>
  <si>
    <t>El trazador presupuestal es la herramienta presupuestal diseñada por la Secretaría Distrital de Hacienda, para hacer seguimiento a los recursos que invertira la administración distrital a través de los proyectos de inversión, en la promocion y garantia de derechos de las mujeres de Bogotá, especialmente para lo relacionado con acciones afirmativas para la reducción de la feminización de la pobreza</t>
  </si>
  <si>
    <t>Género, diferencial, derechos  humanos</t>
  </si>
  <si>
    <t>El seguimiento de la medición se efectuará a través de los reportes del Sistema de Informacion Presupuestal que realizan las entidades para el sistema Producto Metas y Resultado  PMR</t>
  </si>
  <si>
    <t xml:space="preserve">Registro de la información por parte de las entidades en la herramienta presupuestal PMR </t>
  </si>
  <si>
    <t>Martha Garcia Buitrago</t>
  </si>
  <si>
    <t>Directora Distrital de Presupuesto</t>
  </si>
  <si>
    <t>Secretaria Distrital de Hacienda</t>
  </si>
  <si>
    <t>Direccion Distrital de Presupuesto</t>
  </si>
  <si>
    <t>mgarciab@shd.gov.co</t>
  </si>
  <si>
    <t>Julio Alejandro Abril</t>
  </si>
  <si>
    <t>FICHA TÉCNICA INDICADOR DE PRODUCTO 1.1.3</t>
  </si>
  <si>
    <t xml:space="preserve">Secretaría Distrital de la Mujer				</t>
  </si>
  <si>
    <t>El indicador mide la proporción entre las estrategias y actividades que son ejecutadas en el ámbito de intervención del programa Casa Libertad, frente a las estrategias y actividades que han sido programadas para su ejecución. Se espera que este indicador tenga un comportamiento constante hasta el final de su implementación</t>
  </si>
  <si>
    <t>El programa Casa Libertad brinda atención a personas que han estado privadas de su libertad para reestablecer vínculos con su familia y la sociedad. Este producto busca diseñar e implementar estrategias de atención integral a mujeres que han sido internas de la cárcel Distrital y que son beneficiarias del programa, las cuales incorporen el enfoque de género para garantizar el goce efectivo de sus derechos</t>
  </si>
  <si>
    <t>género, de derecho de las mujeres y diferencial</t>
  </si>
  <si>
    <t>(Número de estrategias implementadas con enfoque de género en el programa de casa libertad / Número de estrategias proyectadas con enfoque de género en el programa de casa libertad) *100</t>
  </si>
  <si>
    <t>La Dirección de la Cárcel Distrital de la subsecretaría de Acceso a la Justicia - Programa Casa Libertad será la encargada de recolectar y procesar la información para el reporte del seguimiento de este producto</t>
  </si>
  <si>
    <t>Informes de gestión de la Dirección de la Cárcel Distrital</t>
  </si>
  <si>
    <t>Coordinadora Casa Libertad</t>
  </si>
  <si>
    <t>Andrés Felipe Preciado</t>
  </si>
  <si>
    <t>Director Oficina de Planeación</t>
  </si>
  <si>
    <t>Secretería Distrital de Convivencia y Justicia</t>
  </si>
  <si>
    <t>FICHA TÉCNICA INDICADOR DE PRODUCTO 1.1.4</t>
  </si>
  <si>
    <t>Porcentaje de avance del Plan acción de respuesta con enfoque de género a mujeres atendidas en el proyecto de discapacidad.</t>
  </si>
  <si>
    <t>IntegraciónSocial</t>
  </si>
  <si>
    <t xml:space="preserve">El indicador mide el porcentaje de avance en la implementación del  Plan acción de respuesta con enfoque de género a mujeres atendidas en el proyecto de discapacidad, el cual  está diseñado para ejecutarse en 11 años. Este plan programa unos productos que se deben generar para lograr su implementación cada vigencia, por tal motivo, se debe establecer la proporción entre el número de los productos que se ejecutaron y el número de productos que fueron programados, para posteriormente ser multiplicados por la ponderación que tenga cada vigencia con relación a su importancia relativa en la implementación de la estrategia:
2020: 0.05                  
2021: 0.15
2022: 0.25
2023: 0.35
2024: 0.45
2025: 0.55
2026: 0.65
2027: 0.75
2028: 0.85
2029: 0.95
2030: 1
Se espera que este indicador tenga un comportamiento creciente para que en la vigencia 2030 se logre el 100% de la implementación
</t>
  </si>
  <si>
    <t xml:space="preserve">La respuesta institucional con enfoque de género a mujeres atendidas en el proyecto de discapacidad busca identificar las necesidades de las mujeres con discapacidad atendidas en los servicios sociales y ejecutar acciones de respuesta con enfoque de género, para lo cual se diseñará un Plan de acción  que establece tiempos de ejecución, responsables y productos que corresponden a los bienes o servicios que se generarán para cumplir con la atención a las mujeres dentro del Proyecto de Discapacidad con Enfoque de Género
</t>
  </si>
  <si>
    <t xml:space="preserve">Poner fin a todas las formas de discriminación contra las mujeres y niñas. </t>
  </si>
  <si>
    <t>derechos, de género y diferencial</t>
  </si>
  <si>
    <t>Se tomará la información de los reportes de la atención con enfoque de género que se preste en los centros de atención del Proyecto de Discapacidad y se relacionarán con los productos programados en el Plan de Acción de respuesta, luego de hacer la relación entre los productos que fueron ejecutados y programados, se procede a multiplicar por la ponderación de la vigencia que sea objeto de medición.</t>
  </si>
  <si>
    <t>Informes de gestión Proyecto de Discapacidad</t>
  </si>
  <si>
    <t>Nathalie Ariza Castellanos</t>
  </si>
  <si>
    <t>Asesora de Despacho - Proyecto de Discapacidad</t>
  </si>
  <si>
    <t>Dirección Poblacional - Proyecto de Discapacidad</t>
  </si>
  <si>
    <t>3808330 ext 60100</t>
  </si>
  <si>
    <t>Ivette Catalina Martínez</t>
  </si>
  <si>
    <t>Directora Dirección de Análisis y Diseño Estratégico</t>
  </si>
  <si>
    <t>FICHA TÉCNICA INDICADOR DE PRODUCTO 1.1.5</t>
  </si>
  <si>
    <t>Este indicador mide el número de actividades con enfoques de género, derechos de las mujeres y diferenical que se realizan en el marco del Plan de Bienestar de la Secretaría de Salud, se realizará la sumatoria de estas actividades con una anualización tipo suma,  con el fin de alcanzar la meta establecida para el final de la ejecución del producto</t>
  </si>
  <si>
    <t xml:space="preserve">El producto consiste en la incorporación del enfoque de género en el plan de bienestar, en atención los contenidos de la Resolución 1095 de 2013, mediante la cual se adopta el Plan de Transversalización de Igualdad de Género en el Sector Salud del Distrito Capital. También como reconocimiento de la alta feminización del sector salud y la necesidad de involucrar a todos los agentes de la entidad en propósitos relacionados con la equidad de género dentro del quehacer institucional. Por ello, dentro de los ejes de trabajo del plan se incluirán temas relacionados con el reconocimiento de los derechos de las mujeres, su empoderamiento dentro del sector y la comprensión y apropiación del enfoque de género en todas las intervenciones realizadas por la Entidad.    </t>
  </si>
  <si>
    <t>Asegurar la participación plena y efectiva de las mujeres y la igualdad de oportunidades de liderazgo a todos los niveles decisorios en la vida política, económica y pública</t>
  </si>
  <si>
    <t xml:space="preserve"> de género</t>
  </si>
  <si>
    <t xml:space="preserve">
Sumatoria de actividades del  plan de  bienestar con incorporación de los enfoques  de género, derechos de las mujeres y diferencial, realizadas</t>
  </si>
  <si>
    <t>Actividades</t>
  </si>
  <si>
    <t>Se toma la información de los reportes de actividades del Plan de Bienestar y se verifica cuáles actividades incorporación de los enfoques  de género, derechos de las mujeres y diferencial, para posteriormente realizar la sumatoria de estas.</t>
  </si>
  <si>
    <t>Informes de gestión de la Dirección de Talento Humano</t>
  </si>
  <si>
    <t xml:space="preserve">Director de Gestión del Talento Humano </t>
  </si>
  <si>
    <t>Secretarìa Dsitrital de Salud</t>
  </si>
  <si>
    <t xml:space="preserve">Dirección del Talento Humano </t>
  </si>
  <si>
    <t>GAgonzalez@saludcapital.gov.co</t>
  </si>
  <si>
    <t>3169090 Ext 9604</t>
  </si>
  <si>
    <t xml:space="preserve">Gabriel Lozano </t>
  </si>
  <si>
    <t>Directora de Planeación Sectorial</t>
  </si>
  <si>
    <t xml:space="preserve">Sector Salud </t>
  </si>
  <si>
    <t>FICHA TÉCNICA INDICADOR DE PRODUCTO 1.1.6</t>
  </si>
  <si>
    <t>GestiónJurídica</t>
  </si>
  <si>
    <t>Este indicador mide la proporción entre el número de Normas, documentos y jurisprudencia relacionadas con el derecho de las mujeres y la equidad de Género incorporadas en el Sistema de Información jurídico de Bogotá, y el número de Normas, documentos y jurisprudencia relacionadas con el derecho de las mujeres y la equidad de Género que se expiden en el país. Se espera que este indicador tenga un comportamiento constante en una meta del 100%, en tanto esto significa que el total de la normatividad y jurisprudencia expedida en temas de drechos de las mujeres y equidad de género estará disponible para consulta en el Sistema de Información Jurídico de Bogotá</t>
  </si>
  <si>
    <t xml:space="preserve">El Sistema de Información del Régimen Legal es una herramienta informática de libre acceso y gratuita para la ciudadanía, para organismos, órganos y entidades públicas, en donde se encuentra compilada información documental, normativa nacional y distrital, doctrinaria y jurisprudencial de impacto e interés para el Distrito Capital. Actualmente es administrado por la Secretaría Jurídica Distrital de Bogotá y hace parte de uno de los sistemas de información jurídica del Distrito Capital. De igual manera, la Secretaría Jurídica Distrital cuenta con el Boletín "Bogotá Jurídica" que se constituye en una publicación virtual semanal en la página http://www.secretariajuridica.gov.co, y vía correo electrónico, en el cual se consolidarán los artículos y novedades normativas, jurisprudenciales y doctrinarias de impacto y relevancia para el Distrito Capital. 
A la fecha la Política Pública de Mujeres y Equidad de Género ha sido documentada a través del Sistema y se cuenta con el Documento de Relatoría No. 9 de 2018 en el que se compila la normatividad sobre derechos de las mujeres. En tal sentido, el producto propone darle continuidad a este tipo de actividades, ya que es fundamental contar un sistema que se constituya en un espacio de actualización permanente, frente a las novedades y actualizaciones jurídicas que se den en las diferentes temáticas abordadas en la política, lo cual contribuirá de manera significativa a mantener un reservorio de información jurídica para las entidades, a la vez que a mejorar el tratamiento y el conocimiento que tienen servidoras y servidores públicos, contratistas y en general la ciudadanía sobre la política pública.
</t>
  </si>
  <si>
    <t xml:space="preserve">Género, diferencial, derechos  humanos, Territorial </t>
  </si>
  <si>
    <t>porcentaje</t>
  </si>
  <si>
    <t xml:space="preserve">Teniendo en cuenta las solicitudes que sean recibidas por parte de las Entidades y Organismos Distritales, así como la consulta que se realice en los diferentes fuentes que proporcionan información jurídica. La Secretaría Jurídica Distrital adelantará las actividades correspondientes para incorporar la norma, documento y/o sentencia relacionada con lpolítica pública de mujer y equidad de género en el Sistema de Información Jurídico de Bogotá y la cual podrá ser difundida a través del Boletín "Bogotá Jurídica" y en la actualización del documento de relatoría específico, así como el análisis jurisprudencial de las sentencias. </t>
  </si>
  <si>
    <t>Congreso de la República  Presidencia de la República Concejo de Bogotá  Secretaría General de la Alcaldía Mayor Secretaría de la Mujer  Registro Distrital  Diario Oficial  Todas las entidades distritales.  Sistema de Gestión Documental de la Alcaldía Mayor de Bogotá</t>
  </si>
  <si>
    <t>Director Técnico</t>
  </si>
  <si>
    <t xml:space="preserve">Secretaría Jurídica Distrital </t>
  </si>
  <si>
    <t>Camilo Andrés Peña Carbonel</t>
  </si>
  <si>
    <t xml:space="preserve">Jefe de Oficina Asesora de Planeación </t>
  </si>
  <si>
    <t xml:space="preserve">La publicación en el Sistema de Información de Régimen Legal incluye la difusión de las normas o documentos en el Boletín "Bogotá Jurídica" y la elaboración y actualización del documento de relatoría específico, así como el análisis jurisprudencial de las sentencias. </t>
  </si>
  <si>
    <t>FICHA TÉCNICA INDICADOR DE PRODUCTO 1.1.7</t>
  </si>
  <si>
    <t>Este indicador se mide a través de  la suma de cada uno de los líneamientos con enfoque de género y diferencial que fueron elaborados y publicados por la Secretaría Jurídica Distrital. Se realizará la sumatoria de estos lineamientos con una anualización tipo suma,  con el fin de alcanzar la meta establecida para el final de la ejecución del producto</t>
  </si>
  <si>
    <t xml:space="preserve">El producto consiste en la elaboración y publicación de lineamientos jurídicos con los enfoques de la Política Pública de Mujeres y Equidad de Género en el marco de las funciones de la Secretaría Jurídica Distrital relacionadas con la elaboración de análisis jurisprudenciales y doctrinales, e investigaciones jurídicas en temáticas de interés para el Distrito Capital.  Tales análisis sobre temas de importancia para la Administración son herramientas que permite la unificación de criterios y la adopción de estrategias en relación con los aspectos de mayor complejidad, que benefician y soportan la gestión jurídica de las diferentes entidades y organismos distritales y atienden a la responsabilidad pública a cargo de las mismas. De igual manera, permiten la actualización y fortalecimiento permanente de las competencias jurídicas del cuerpo de abogadas y abogados del Distrito Capital en la defensa de los intereses de Bogotá y en desarrollo de las funciones que se adelanten en cada una de las dependencias. 
En similar sentido, los lineamientos jurídicos permiten a la Administración y a la ciudadanía en general, conocer el alcance de las decisiones adoptadas en materia jurídica, contribuyendo a una adecuada estructuración de los argumentos de defensa de las entidades distritales, el diseño, desarrollo e implementación de políticas y estrategias en materia de defensa judicial, y finalmente, la garantía de los derechos de ciudadanas y ciudadanos.
</t>
  </si>
  <si>
    <t xml:space="preserve">Derechos Humanos; Género; Poblacional; Territorial y Diferencial </t>
  </si>
  <si>
    <t>Lineamiento</t>
  </si>
  <si>
    <t>Sistema de Información Régimen Legal de Bogotá</t>
  </si>
  <si>
    <t>Se realizará la sumatoria de los documentos con los lineamientos con enfoque de género y diferencial que han sido elaborados y publicados por la Secretaría Jurídica Distrital</t>
  </si>
  <si>
    <t>Informes de Gestión Dirección Distrital de Política Jurídica</t>
  </si>
  <si>
    <t xml:space="preserve">Una vez se expida el lineamiento se realiza la publicación y difusión en los sistemas de información jurídica. </t>
  </si>
  <si>
    <t>FICHA TÉCNICA INDICADOR DE PRODUCTO 1.1.8</t>
  </si>
  <si>
    <t>Instituto para la Protección de la Niñez y la Juventud IDIPRON</t>
  </si>
  <si>
    <t xml:space="preserve">Este indicador mide el porcentaje de avance en  el proceso de  construcción del diagnostico vulnerabilidad de las niñas, adolescentes  jóvenes  de habitan la calle o en riesgo de estarlo, para lo cual se establece  la proporción entre el número de niveles  de avance realizados durante el tiempo objeto de la medición, y el número total de niveles de avances programados el Plan de Acción del proyecto de inversión 7720, y posteriormente se multiplica por la ponderación que tenga cada vigencia con relación a su importancia relativa en la implementación de la estrategia:
2020: 0.10                  
2021: 1
2022: 1
</t>
  </si>
  <si>
    <t>El producto consiste en la elaboración de un diagnóstico que permita evidencias las diferentes situaciones que viven niños, niñas y adolescentes a lo largo de su vida en calle, así como dentro de los espacios para su atención ofrecidos por el IDIPRON. A través de su desarrollo se puede identificar como el hecho de ser hombre o mujer marca de manera diferencial las experiencias y problemáticas que confluyen en el hecho de habitar en calle, así como a lo largo del proceso de adquisición de capacidades y aprendizajes para superar esta situación. En general, los resultados de su realización suministrarán insumos para el avance en la incorporación del enfoque de género en las intervenciones del IDIPRON, desde el reconocimiento de las necesidades diferenciales de NNA.</t>
  </si>
  <si>
    <t>Genero, Diferencial, Derechos Humanos</t>
  </si>
  <si>
    <t>Porcenaje</t>
  </si>
  <si>
    <t>2022</t>
  </si>
  <si>
    <t>La Oficina Asesora de Planeación a través del grupo de investigaciones verifica los niveles de avance del documento de diagnóstico logrados, los cuales corresponden a las actividades y productos realizados para la realización del documento, y se procede a sacar la proporción con los niveles de avance programados en la etapa de diseño del documento.</t>
  </si>
  <si>
    <t>Informes de gestión Oficina Asesora de Planeación</t>
  </si>
  <si>
    <t>Sandra Constanza Murillo Martínez /Dora Cecilia Rodríguez Avendaño</t>
  </si>
  <si>
    <t>coordinadora equipo investigaciones / Contratista OAP</t>
  </si>
  <si>
    <t>IDIPRON</t>
  </si>
  <si>
    <t>Oficina asesora de planeación</t>
  </si>
  <si>
    <t>Fabián Andrés Correa Álvarez</t>
  </si>
  <si>
    <t>FICHA TÉCNICA INDICADOR DE PRODUCTO 1.1.9</t>
  </si>
  <si>
    <t xml:space="preserve">Porcentaje de estrategias  implementadas  para promover los mecanismos de adelanto para las mujeres en las localidades del Distrito.  </t>
  </si>
  <si>
    <t>Secretaría de Gobierno</t>
  </si>
  <si>
    <t xml:space="preserve">Este indicador mide la proporción entre el número de estrategias de que se implementan en el marco de los Mecanismo de Adelanto para las Mujeres-MAM  en las localidades de Bogotá, y el número de estrategias que se diseñan en el marco de los MAM. Se espera que este indicador tenga un comportamiento constante con un cumplimiento del 100% en tanto esto significa que el total de las estrategias del MAM  que se diseñan en las localidades del Distrito, fueron implementadas </t>
  </si>
  <si>
    <t>Los Mecanismos de adelanto para las mujeres está conformados por el conjunto de acciones e instancias organizadas y armonizadas entre sí para contribuir al avance de la Política Pública de Mujeres y Equidad de Género a nivel territorial local. Las actividades realizadas para llevar a cabo este producto tenderán, entre otros aspectos, a la incorporación de los enfoques de la política y el principio de igualdad de género en planes y programas locales, la promoción de la participación de las mujeres y del ejercicio pleno de sus derechos.</t>
  </si>
  <si>
    <t>La Subsecretaría para la Gobernabilidad y Garantía de Derechos solicitará a las 20 Alcaldías un documento que visibilice la implementación  de las acciones o actividades realizadas que den cuenta de la implementación  las estrategias de los MAM dentro del territorio, para luego establecer la proporción frente a las estrategias de los MAM que fueron diseñadas en las localidades</t>
  </si>
  <si>
    <t>Reportes Alcaldías locales</t>
  </si>
  <si>
    <t>Subsecretario</t>
  </si>
  <si>
    <t>Subsecretaría para la Gobernabilidad y Garantía de Derechos Humanos</t>
  </si>
  <si>
    <t>Gabriel Felipe Angarita</t>
  </si>
  <si>
    <t>FICHA TÉCNICA INDICADOR DE PRODUCTO 1.1.10</t>
  </si>
  <si>
    <t>Instituto Nacional de Medicina Legal</t>
  </si>
  <si>
    <t xml:space="preserve">El indicador permite identificar el número de estudios produccidos con información sobre la situación de derechos de las mujeres con enfoque de género y diferencial, con datos propios y de otras fuentes, para favorecer la toma de decisiones. </t>
  </si>
  <si>
    <t xml:space="preserve"> El producto está compuesto por los estudios producidos por el OMEG, con fuentes externas y propias, que amplían la información disponible para la toma de desiciones en materia de política pública sobre la situación de derechos de las mujeres en Bogotá con enfoque de género y diferencial.
El producto reconoce la importancia de realizar un diagnóstico inicial que permita la identificación de las necesidades de información. Es decir, que establezca aquellos datos que son fundamentales para la toma de desiciones pero que no cuentan con una desagregación por la variable sexo y otras que permitan el análisis de los datos con enfoque de derechos, de género y diferencial. Asimismo, es relevante identificar las fuentes generadoras del dato y si ameritan el levantamiento de información por parte del sector mujeres. En concreto, el ejercicio de levantamiento de esta información, tanto para el diagnóstico inicial como para los demás estudios del OMEG asociados a este producto, se enfoca en la situación de derechos de las mujeres en Bogotá, con enfoque de género y diferencial. 
De esta manera, los estudios producidos por el OMEG implican la gestión, análisis, producción y divulgación de información. De igual manera, suponen la revisión de fuentes robustas de información de ciudad tales como encuestas, censos y registros administrativos. Dichas fuentes se analizan a partir de los enfoques de derechos de las mujeres, diferencial y de género con el propósito de ofrecer conocimientos útiles para la toma de decisiones de política pública. Además, este producto contempla la generación de información propia. 
Los estudios se traducen en un documento de fácil acceso, con lenguaje claros y apropiado, que resulte útil para servidoras, servidores, organizaciones público - privadas, mecanismos de género locales, nacionales e internacionales, academia y ciudadanía en general. "</t>
  </si>
  <si>
    <t>Estudios</t>
  </si>
  <si>
    <t xml:space="preserve">1. La medición del producto estará a cargo del equipo del Observatorio de Mujeres y Equidad de Género OMEG, de la Dirección de Gestión del Conocimiento, a partir de la priorización de temáticas de información en el marco de los ocho (8) derechos de la mujer en cumplimiento de la Política de Mujeres y Equidad de Género de la Secretaría Distrital de la Mujer. 
2. La información estará articulada con la normativa de datos abiertos, seguridad de la información y será públicada en la página web del Observatorio de Mujeres y Equidad de Género.
3. Se analizaran las fuentes internas y externas que puedan cubrir la necesidad de información identificada y priorizadas para dar cuenta de la situación de derechos de las mujeres en Bogotá con enfoque de genero y diferecial. 
4. La información pasará por un proceso de gestión, analisis y producción de información con altos estandares de calidad.
5. De requerirse el levantamiento de la información, esta contara con un diseño metodológico validado. 
6. Los estudios seran presentados en lenguajes claros, sencillos y visualmente diagramados para facilitar el acceso de la información.
</t>
  </si>
  <si>
    <t xml:space="preserve">Información estadistica producida  y disponible en el OMEG,  teniendo como fuente diferentes entidades del distrito, la nación e información propia. 
</t>
  </si>
  <si>
    <t>Oriana Maria La Rotta</t>
  </si>
  <si>
    <t>FICHA TÉCNICA INDICADOR DE PRODUCTO 1.1.11</t>
  </si>
  <si>
    <t>El indicador es útil porque permite identificar el porcentaje de avance del fortalecimiento tecnológico del OMEG. Su medición supone el seguimiento a un plan de acción para la consolidación de esta infraestructura tecnológica. Por lo tanto, el indicador aprecia los productos de dicho plan que se generan en relación con los productos programados para tal fin. El cálculo de este indicador contempla la ponderación de cada vigencia así:
2020: 0.10                  
2021: 0.15
2022: 0.25
2023: 0.35
2024: 0.45
2025: 0.50
2026: 0.65
2027: 0.75
2028: 0.80
2029: 0.90
2030: 1
Se espera que este indicador tenga un comportamiento creciente hasta el final de su ejecución para logral la meta del 100%</t>
  </si>
  <si>
    <t xml:space="preserve">El producto consiste en ofrecer a la ciudadanía una infraestructura tecnológica del OMEG eficaz, articulada y pertinente para la toma de decisiones sobre los derechos de las mujeres. Se espera que esta infraestructura tecnológica provea datos provenientes de diferentes fuentes, externas e internas, y facilite su actualización permanente, así como el análisis para la toma de desiciones. 
El producto supone un rediseño del repositorio de información actual que, a su vez, implica su transformación hacia un sistema de información. Es decir, se requiere una adecuación que permita alojar la información recolectada, facilitar el cruce de variables y la obtención de reportes confiables, seguros y oportunos. Este fortalecimiento en la infraestructura tecnologíca consolida al OMEG como instrumento para la garantía de los derechos de las muejres en Bogotá. 
Asimismo, el producto incorpora el diseño de una metodología de analítica de datos e indicadores para conocer la situación en materia de derechos de las mujeres y orientar tanto la toma de decisiones como el seguimiento de la Política Pública de Mujeres y Equidad de Género. </t>
  </si>
  <si>
    <t>1. La medición del producto está a cargo del equipo del OMEG de la Dirección de Gestión del Conocimiento. Se espera que, el fortalecimiento de la infraestructura tecnológica del OMEG permita la articulación con los sectores distritales pertinentes. 
2. El OMEG dispondrá de información publicada y articulada con la normativa de datos abiertos y seguridad de la información. 
3. El OMEG contará con acceso a fuentes internas y externas que puedan cubrir la necesidad de información identificada y priorizadas para dar cuenta de la situación de derechos de las mujeres en Bogotá con enfoque de género y diferecial. 
4. El OMEG se beneficiará del rediseño del repositorio de información actual, el cual se transformará en un sistema  de información con el soporte tecnológico actualizado y fortalecido para el registro y reporte de datos de la Secretaría Distrital de la Mujer.
5. EL OMEG tendrá una plataforma tecnológica que facilitará el analisis de datos e indicadores que permitan conocer la situación de derechos de las mujeres en la ciudad de Bogotá.</t>
  </si>
  <si>
    <t xml:space="preserve">Información estadistica producida  y disponible en el OMEG,  teniendo como fuente diferentes entidades del distrito, la nación e información propia. </t>
  </si>
  <si>
    <t>FICHA TÉCNICA INDICADOR DE PRODUCTO 1.1.12</t>
  </si>
  <si>
    <t>El indicador permite identificar el número de niveles de información geográfica y alfanúmerica nuevos o actualizados con enfoques de género, diferencial y de derechos de las mujeres en el territorio urbano y rural a nivel de localidad, UPZ o por coordenadas especificas dependiendo del nivel de detalle al cual permita la información llegar. Este Indicador puede visualizarse en el sector Mujer del portal de Mapas de Bogotá y Datos Abiertos Bogotá. Es importante tener en cuenta que el Observatorio cuenta con una batería de 124 indicadores, estos se actualizan acorde con la periodicidad de la fuente oficial generadora de la información. Es decir, existen indicadores que solo pueden ser actualizados cada dos años, otros anuales, otros de manera semestrales, trimestrales y mensuales. Dado lo anterior, el Observatorio ha priorizado once (11) indicadores que cuentan con información susceptible de ser actualizada de manera mensual y/o trimestral, con las variables priorizadas (sexo, poblacional – diferencial, localidad), para ser actualizada y manera cartográfica, e incorpora en el visualizador de datos de la página web del OMEG.
En este sentido, la información cartográfica disponible y priorizada por el OMEG, corresponde a la siguiente:
a. Violencias: (6 indicadores)
b. Indicadores de atenciones de la Secretaría de la Mujer (1 indicador).
c. Indicadores de calidad de vida - Pobreza y desempleo. (4 indicadores)</t>
  </si>
  <si>
    <t>El producto esta compuesto por conjuntos de datos que conformarían niveles de información cartográfica y espacial con enfoques de género, diferencial y de derechos de las mujeres en el territorio urbano y rural a nivel de localidad, UPZ o por coordenadas especificas.
Para la construcción del producto, se utilizan fuentes de información que dan cuenta de los ocho (8) derechos de la mujer en cumplimiento de la Política de Mujeres y Equidad de Género.
Se programa realizar anualmente la actualización o generación de nuevos niveles de información geográfica a nivel de localidad, UPZ o por coordenadas específicas dependiendo del nivel de detalle al cual permita la información llegar.
En el proceso de georreferenciación hasta la públicación por nivel geográfico en el portal de mapas Bogotá y Datos Abiertos Bogotá, se utiliza un promedio de tiempo de 4 meses, en las siguientes etapas: Etapa 1. Geocodificación y/o estructuración de información geográfica, Etapa 2. Registro de ítems geográficos, Etapa 3. Diccionario de datos y Catálogo de objetos geográficos, Etapa 4. Calidad de información geográfica, Etapa 5. Condiciones de uso y/o licencia, Etapa 6. Servicios web geográficos y Etapa 7. Publicar en Plataforma de Datos Abiertos Bogotá y Mapas Bogotá.
Para la estructuración y estandarización de la información es utilizada una licencia de ArcGIS Desktop, la cual es aplicada al cumplimiento del indicador y demás solicitudes que requiera la entidad en información geográfica y cartográfica.</t>
  </si>
  <si>
    <t>1. La medición del producto estará a cargo del equipo del Observatorio de Mujeres y Equidad de Género OMEG, de la Dirección de Gestión del Conocimiento, a partir de la georreferenciación de información que da reporte de los ocho (8) derechos de la mujer en cumplimiento de la Política de Mujeres y Equidad de Género de la Secretaría Distrital de la Mujer. 
2. La información estará articulada con la normativa IDECA y será publicada en el portal de mapas de Bogotá y Datos Abiertos Bogotá.
3. La información pasará por un proceso de Geocodificación y/o estructuración de información geográfica.
4. Todo tipo de nivel de información que se publicará tendrá el registro en el sistema de items geográficos.
5.La información estructurada y publicada debera estar reportada en el diccionario de datos y catálogo de objetos geográficos de la entidad.
6. La verificación de la información publicada anualmente se podrá visualizar a traves del portal de mapas de Bogotá y Datos Abiertos Bogotá.</t>
  </si>
  <si>
    <t>Información geográfica y espacial producida desde el Observatorio de Mujeres y Equidad de Género OMEG  que integra la información que da cuenta de los ocho (8) derechos de la mujer en cumplimiento de la Política de Mujeres y Equidad de Género de la Secretaría Distrital de la Mujer.</t>
  </si>
  <si>
    <t>FICHA TÉCNICA INDICADOR DE PRODUCTO 1.1.13</t>
  </si>
  <si>
    <t>Este indicador se mide a través de  la suma de cada uno de los sectores de la Administración Distrital que implementan la estrategia de  transversalización para la equidad de género. Se realizará la sumatoria de dichos sectores con una anualización tipo constante</t>
  </si>
  <si>
    <t>Sectores administrativos</t>
  </si>
  <si>
    <t>20 días</t>
  </si>
  <si>
    <t xml:space="preserve">Porcentaje de implementación del  plan de igualdad de oportunidades para la equidad de género </t>
  </si>
  <si>
    <t>Este indicador mide la proporción entre el número de acciones implementadas del plan de igualdad de oportunidades para la equidad de género, frente al número de acciones que fueron programadas para lograr la implementación del plan de igualdad de oportunidades para la equidad de género. Se espera que tenga un comportamiento constante, con un cumplimiento del 100% de las acciones programadas</t>
  </si>
  <si>
    <t>El Plan de Igualdad de Oportunidades para la Equidad de Género es un instrumento de planeación conformado por un conjunto de acciones organizadas al rededor de los derechos de las mujeres priorizados en la Política Pública de Mujeres y Equidad de Género. Derivado de la actualización de la política la Secretaría Distrital de la Mujer emprenderá el ejercicio de reformulación de este instrumento, que una vez establecido será concertado para su implementación de manera anual con las diferentes entidades del Distrito.</t>
  </si>
  <si>
    <t>2023</t>
  </si>
  <si>
    <t>FICHA TÉCNICA INDICADOR DE PRODUCTO 1.1.15</t>
  </si>
  <si>
    <t>Este indicador se mide a través de  la suma de  componentes del Plan Educaticativo de Transversalización del Enfoque de Género (PETIG) implementados por la Secretaría de Educación. Se realizará la sumatoria de estos componentes con una anualización tipo constante,  dado que durante cada vigencia serán implementados los 8 componentes del PETIG</t>
  </si>
  <si>
    <t xml:space="preserve">El Plan Educativo de Transversalización de la Igualdad de Género - PETIG, 2014-2024, fue adoptado por la Secretaría de Educación del Distrito –SED– mediante la Resolución No. 800 del 14 de mayo de 2015. Para el desarrollo del producto, la Secretaría de Educación asume que la transversalización de género tiene como fin lograr la igualdad de género en el proceso educativo, en particular en el desarrollo de capacidades tanto académicas como ciudadanas de niñas, niños y jóvenes. Esto supone incorporar el enfoque de género en las políticas, programas y proyectos de los niveles central, local e institucional (colegios distritales) y en la gestión administrativa de la Entidad. Así mismo, implica generar una masa crítica de hombres y mujeres a favor de la igualdad de género, en todos los niveles de actuación de la Secretaría de Educación a partir de un ejercicio constante de construcción de acuerdos para propiciar cambios que se conviertan en aprendizajes colectivos. (SED, 2015, pág 19). A partir de lo señalado, en el plan señalado se comprende la transversalización en una doble dimensión: 
Dimensión organizacional: se refiere a la vida institucional de la Entidad, en cuanto a las transformaciones en las prácticas y rutinas que inciden en la cultura organizacional, para que se transformen las desigualdades y se tenga en cuenta la dimensión de género en la vida institucional. Esto supone incidir en los Planes Estratégicos, la Gestión del Recurso Humano, los Planes de Bienestar, al considerar las necesidades diferenciales de hombres y mujeres, conciliar la vida personal y familiar con la vida laboral; y fomentar procesos de sensibilización y capacitación que mejoren el clima laboral con igualdad de género (SED, 2015, pág 20). 
Dimensión misional o educativa: contempla tanto los contenidos educativos, las prácticas pedagógicas y los entornos escolares. Supone, permear el Sector Educativo oficial y lograr transformaciones en las prácticas pedagógicas de los colegios, hacia una mayor equidad de género. Busca disminuir las violencias simbólica y directa contra las niñas, como condición para el ejercicio de una educación con calidad y una transformación de los contenidos curriculares de todas las áreas del conocimiento, para hacer visibles los aportes de las mujeres a las diferentes disciplinas y se valore lo femenino en la vida cotidiana escolar (SED, 2015, pág 21). 
</t>
  </si>
  <si>
    <t>Componentes</t>
  </si>
  <si>
    <t>Secretaría de Educación</t>
  </si>
  <si>
    <t>Reporte de los componentes del Plan Educaticativo de Transversalización del Enfoque de Género (PETIG) implementados desde la Secretaría de Educación</t>
  </si>
  <si>
    <t>Plan Educaticativo de Transversalización del Enfoque de Género</t>
  </si>
  <si>
    <t>Directora de Inclusión e Integración de Poblaciones</t>
  </si>
  <si>
    <t>Secretaría de Educación del Distrito</t>
  </si>
  <si>
    <t>Juan Sebastián Contreras Bello</t>
  </si>
  <si>
    <t>FICHA TÉCNICA INDICADOR DE PRODUCTO 1.1.16</t>
  </si>
  <si>
    <t>Número de estudios sobre la capacidad de pago del transporte público para poblaciones vulnerables teniendo en cuenta el enfoque diferencial, poblacional y de género realizados</t>
  </si>
  <si>
    <t>Este indicador se mide a través de  la suma de los estudios sobre la capacidad de pago del transporte público para poblaciones vulnerables teniendo en cuenta el enfoque diferencial, poblacional y de género realizados. Se realizará la sumatoria de estos estudios realizados con una anualización tipo suma,  con el fin de alcanzar la meta establecida para el final de la ejecución del producto</t>
  </si>
  <si>
    <t xml:space="preserve">El estudio sobre la capacidad de pago del transporte público para poblaciones vulnerables teniendo en cuenta el enfoque diferencial, poblacional y de género, permite documentar y analizar datos incluyendo variables que visibilicen las problemáticas que intervienen en la capacidad de pago del transporte público que tienen las mujeres </t>
  </si>
  <si>
    <t>5. Igualdaddegénero
11.Ciudadesycomunidadessostenibles</t>
  </si>
  <si>
    <t>Género, diferencial, derechos humanos de las mujeres.</t>
  </si>
  <si>
    <t>Sumatoria de estudios sobre la capacidad de pago del transporte público para poblaciones vulnerables teniendo en cuenta el enfoque diferencial, poblacional y de género realizados</t>
  </si>
  <si>
    <t>Se realizará la sumatoria de los estudios sobre la capacidad de pago del transporte público para poblaciones vulnerables teniendo en cuenta el enfoque diferencial, poblacional y de género realizados por la Dirección de Inteligencia para la Movilidad de la Secretaría de Distrital de Movilidad</t>
  </si>
  <si>
    <t>Informes de Gestión Dirección de Inteligencia para la Movilidad</t>
  </si>
  <si>
    <t>Lina Marcela Quiñones Sánchez</t>
  </si>
  <si>
    <t>Directora de Inteligencia para la Movilidad</t>
  </si>
  <si>
    <t>Dirección de Inteligencia para la Movilidad</t>
  </si>
  <si>
    <t>Julieth Rojas Betancour</t>
  </si>
  <si>
    <t>FICHA TÉCNICA INDICADOR DE PRODUCTO 1.1.17</t>
  </si>
  <si>
    <t>El indicador mide el porcentaje de avance de  la implementación de la  estrategia de inclusión del enfoque de género en la operación del centro  de Orientación a Victimas por Siniestros Viales, la cual  está diseñada para ejecutarse en 5 años. Esta estrategia determina un número de  acciones que se deben generar para lograr su implementación cada vigencia, por tal motivo, se debe establecer la proporción entre el número de acciones que se ejecutaron y el número de  acciones que fueron programadas, para posteriormente ser multiplicados por la ponderación que tenga cada vigencia con relación a su importancia relativa en la implementación de la estrategia.</t>
  </si>
  <si>
    <t xml:space="preserve"> La estrategia de inclusión del enfoque de género en la operación del Centro  de Orientación a Victimas por Siniestros Viales consiste en el diseño e implementación de acciones orientadas a la inclusión del enfoque de género en los servicios y actividades que se ofrecen en este Centro, con el fin de brindar una atención diferencial a las mujeres que beneficiaras de estos servicios.</t>
  </si>
  <si>
    <t>3. Saludybienestar
5. Igualdaddegénero
11.Ciudadesycomunidadessostenibles</t>
  </si>
  <si>
    <t>Género, diferencial y de derechos humanos</t>
  </si>
  <si>
    <t>2024</t>
  </si>
  <si>
    <t>Se tomará la información de los reportes de las acciones implementadas de la estrategia de inclusión del enfoque de género en la operación del centro  de Orientación a Victimas por Siniestros Viales y se relacionarán con las  acciones programadas para la implementación de esta estrategia, luego de hacer la relación entre las acciones que fueron implementadas y programadas, se procede a multiplicar por la ponderación de la vigencia que sea objeto de medición.</t>
  </si>
  <si>
    <t>Informes de Gestión Oficina de Gestión Social</t>
  </si>
  <si>
    <t>Jefe de Oficina de Gestión Social</t>
  </si>
  <si>
    <t>FICHA TÉCNICA INDICADOR DE PRODUCTO 1.1.18</t>
  </si>
  <si>
    <t>Construir Bogotá Región con gobierno abierto, transparente y ciudadanía consciente.</t>
  </si>
  <si>
    <t>Gestión Pública Efectiva</t>
  </si>
  <si>
    <t xml:space="preserve">
El indicador mide el porcentaje de talleres realizados a las entidades distritales y alcaldías locales sobre la transversalización de los enfoques poblacional-diferencial y de género en los proyectos de inversión. 
Estos talleres se realizarán de manera virtual y/o presencial. Con esto se busca que los formuladores comprendan qué son los enfoque poblacional - diferencial y de género, y cómo incorporarlos en los proyectos de inversión.</t>
  </si>
  <si>
    <t xml:space="preserve">
Talleres realizados a las entidades distritales y alcaldías locales sobre la transversalización de los enfoques poblacional-diferencial y de género en los proyectos de inversión. La metodología implementada en estos talleres se desarrolla a través de:
1. Marco normativo; 2. Marco conceptual; 3. Preguntas orientadoras; 4. Recomendaciones; y 5. un ejemplo de la aplicación de los enfoques en los proyectos.
Estos talleres se realizarán de manera virtual y/o presencial. El resultado de estos talleres son proyectos de inversión a nivel distrital y local con los enfoque poblacional - diferencial y de género incorporado.</t>
  </si>
  <si>
    <t>De aquí a 2030, potenciar y promover la inclusión social, económica y política de todas las personas, independientemente de su edad, sexo, discapacidad, raza, etnia, origen, religión o situación económica u otra condición.</t>
  </si>
  <si>
    <t xml:space="preserve">Falta esta info. </t>
  </si>
  <si>
    <t>Se contabilizan los talleres finalizados a las entidades distritales y las alcaldías locales, sobre el número de talleres programados</t>
  </si>
  <si>
    <t>Susan Suárez</t>
  </si>
  <si>
    <t>Directora de Planeación</t>
  </si>
  <si>
    <t>FICHA TÉCNICA INDICADOR DE PRODUCTO 1.2.1</t>
  </si>
  <si>
    <r>
      <t xml:space="preserve">Porcentaje de implementación </t>
    </r>
    <r>
      <rPr>
        <b/>
        <sz val="12"/>
        <color theme="1"/>
        <rFont val="Arial Narrow"/>
        <family val="2"/>
      </rPr>
      <t>del lineamiento</t>
    </r>
    <r>
      <rPr>
        <sz val="12"/>
        <color theme="1"/>
        <rFont val="Arial Narrow"/>
        <family val="2"/>
      </rPr>
      <t xml:space="preserve"> con enfoque de género, </t>
    </r>
    <r>
      <rPr>
        <b/>
        <sz val="12"/>
        <color theme="1"/>
        <rFont val="Arial Narrow"/>
        <family val="2"/>
      </rPr>
      <t>en el marco</t>
    </r>
    <r>
      <rPr>
        <sz val="12"/>
        <color theme="1"/>
        <rFont val="Arial Narrow"/>
        <family val="2"/>
      </rPr>
      <t xml:space="preserve"> del programa de ambientes laborales diversos, amorosos y seguros en las entidades y organismos distritales.</t>
    </r>
  </si>
  <si>
    <t>GestiónPública</t>
  </si>
  <si>
    <t>Dpto. Admitivo. del Servicio Civil Distrital DASCD</t>
  </si>
  <si>
    <t>Secretaría Distrital de la Mujer (Dir. Drechos)</t>
  </si>
  <si>
    <r>
      <t xml:space="preserve">El indicador mide el porcentaje de avance en la implementación de los lineamientos  con enfoque de género, </t>
    </r>
    <r>
      <rPr>
        <b/>
        <sz val="12"/>
        <color theme="5" tint="-0.249977111117893"/>
        <rFont val="Arial Narrow"/>
        <family val="2"/>
      </rPr>
      <t>en el marco del</t>
    </r>
    <r>
      <rPr>
        <sz val="12"/>
        <rFont val="Arial Narrow"/>
        <family val="2"/>
      </rPr>
      <t xml:space="preserve"> programa de ambientes laborales diversos, amorosos y seguros en las entidades y organismos distritales, el cual  está diseñado para ejecutarse en 11 años. 
El documento que contiene estos lineamientos establece </t>
    </r>
    <r>
      <rPr>
        <b/>
        <sz val="12"/>
        <color theme="5" tint="-0.249977111117893"/>
        <rFont val="Arial Narrow"/>
        <family val="2"/>
      </rPr>
      <t>unos componentes, habilitadores, herramientas y fases que incluyen el diseño de planes de acción y/o proyectos donde se relacionan las actividades a llevar a cabo en la entidad, de acuerdo a las sensibilizaciones y acompañamiento realizado</t>
    </r>
    <r>
      <rPr>
        <sz val="12"/>
        <rFont val="Arial Narrow"/>
        <family val="2"/>
      </rPr>
      <t xml:space="preserve">, para dar cuenta de su implementación, por tal motivo, se debe establecer la proporción entre el número de las </t>
    </r>
    <r>
      <rPr>
        <b/>
        <sz val="12"/>
        <color theme="5" tint="-0.249977111117893"/>
        <rFont val="Arial Narrow"/>
        <family val="2"/>
      </rPr>
      <t>planes de acción</t>
    </r>
    <r>
      <rPr>
        <sz val="12"/>
        <rFont val="Arial Narrow"/>
        <family val="2"/>
      </rPr>
      <t xml:space="preserve"> que se ejecutaron y el número de </t>
    </r>
    <r>
      <rPr>
        <b/>
        <sz val="12"/>
        <color theme="5" tint="-0.249977111117893"/>
        <rFont val="Arial Narrow"/>
        <family val="2"/>
      </rPr>
      <t>planes de acción</t>
    </r>
    <r>
      <rPr>
        <sz val="12"/>
        <rFont val="Arial Narrow"/>
        <family val="2"/>
      </rPr>
      <t xml:space="preserve"> que fueron programados, para posteriormente ser multiplicados por la ponderación que tenga cada vigencia con relación a su importancia relativa en la implementación de la estrategia (producto 1.2.1):
2020: 0.09                  
</t>
    </r>
    <r>
      <rPr>
        <b/>
        <sz val="12"/>
        <color theme="5" tint="-0.249977111117893"/>
        <rFont val="Arial Narrow"/>
        <family val="2"/>
      </rPr>
      <t xml:space="preserve">2021: 0.20
2022: 0.60
2023: 0.85
2024: 1
2025: 1
2026: 1
2027: 1
2028: 1
</t>
    </r>
    <r>
      <rPr>
        <b/>
        <sz val="12"/>
        <rFont val="Arial Narrow"/>
        <family val="2"/>
      </rPr>
      <t>2029: 1
2030: 1</t>
    </r>
    <r>
      <rPr>
        <sz val="12"/>
        <rFont val="Arial Narrow"/>
        <family val="2"/>
      </rPr>
      <t xml:space="preserve">
Se espera que este indicador tenga un comportamiento constante hasta la vigencia </t>
    </r>
    <r>
      <rPr>
        <b/>
        <sz val="12"/>
        <color theme="5" tint="-0.249977111117893"/>
        <rFont val="Arial Narrow"/>
        <family val="2"/>
      </rPr>
      <t>2024</t>
    </r>
    <r>
      <rPr>
        <sz val="12"/>
        <rFont val="Arial Narrow"/>
        <family val="2"/>
      </rPr>
      <t xml:space="preserve">, a partir de la cual se espera que  se mantenga la implementación de los lineamientos con una meta constante  del 100%, hasta el año de finalización de la ejecución del producto.
</t>
    </r>
  </si>
  <si>
    <t xml:space="preserve">Desde el Departamento Administrativo del Servicio Civil Distrital DASCD se establecerán los lineamientos para todas las entidades y órganos distritales en el cual se definirán los criterios para que dentro de sus planes, proyectos, circulares y comunicaciones se incorporen los enfoques de género y diferencial, como aporte a la promoción de espacios libres de discriminación contra las mujeres en sus diversidades.
Además, se brindará una serie de herramientas que les permitirán a las entidades y organismos distritales promover los ambientes laborales diversos, amorosos y seguros, a través de actividades de sensibilización y formación, creación de rutas de prevención y la conformación de un banco de buenas prácticas.
Para la implementación de este producto es necesario contar con el apoyo técnico de la Secretaría Distrital de la Mujer.
</t>
  </si>
  <si>
    <r>
      <t xml:space="preserve">ponderación de la vigencia* (Número de </t>
    </r>
    <r>
      <rPr>
        <b/>
        <sz val="12"/>
        <color theme="1"/>
        <rFont val="Arial Narrow"/>
        <family val="2"/>
      </rPr>
      <t>planes de acción</t>
    </r>
    <r>
      <rPr>
        <sz val="12"/>
        <color theme="1"/>
        <rFont val="Arial Narrow"/>
        <family val="2"/>
      </rPr>
      <t xml:space="preserve"> para la implementación de los lineamientos con enfoque de género, ejecutadas / de </t>
    </r>
    <r>
      <rPr>
        <b/>
        <sz val="12"/>
        <color theme="1"/>
        <rFont val="Arial Narrow"/>
        <family val="2"/>
      </rPr>
      <t>planes de acción</t>
    </r>
    <r>
      <rPr>
        <sz val="12"/>
        <color theme="1"/>
        <rFont val="Arial Narrow"/>
        <family val="2"/>
      </rPr>
      <t xml:space="preserve"> para la implementación de los lineamientos con enfoque de género, programados))*100</t>
    </r>
  </si>
  <si>
    <r>
      <t xml:space="preserve">La medición la llevará a cabo el DASCD, para ello las entidades y organismos distritales deberán </t>
    </r>
    <r>
      <rPr>
        <b/>
        <sz val="12"/>
        <color theme="1"/>
        <rFont val="Arial Narrow"/>
        <family val="2"/>
      </rPr>
      <t>enviar los planes de acción elaborados en cada vigencia, y en caso de que se encuentren en la fase de implementación de dichos planes, enviar una matriz de seguimiento a la puesta en marcha del plan de acción y sus actividades programadas.</t>
    </r>
  </si>
  <si>
    <r>
      <t xml:space="preserve">Planes de bienestar anual </t>
    </r>
    <r>
      <rPr>
        <b/>
        <sz val="12"/>
        <color theme="1"/>
        <rFont val="Arial Narrow"/>
        <family val="2"/>
      </rPr>
      <t>y documento plan de acción.</t>
    </r>
  </si>
  <si>
    <t>José Agustín Hortúa Mora</t>
  </si>
  <si>
    <t>Subdirector de Gestión Distrital de Bienestar, Desarrollo y Desempeño</t>
  </si>
  <si>
    <t>Subdirección de Gestión Distrital de Bienestar, Desarrollo y Desempeño</t>
  </si>
  <si>
    <t>3680038 ext 1401</t>
  </si>
  <si>
    <t>Slendy Contreras Amado</t>
  </si>
  <si>
    <t>Subdirectora de Planeación y Gestión de la Información del Talento Humano Distrital</t>
  </si>
  <si>
    <t>FICHA TÉCNICA INDICADOR DE PRODUCTO 1.2.2</t>
  </si>
  <si>
    <t>Todas las Entidades y Organismos Distritales, con los registros actualizados permanentemente en el SIDEAP, a través de las Unidades de Talento Humano.</t>
  </si>
  <si>
    <t>Corresponde a la suma de los documentos sobre la Participación de las mujeres en la Administración pública distrital producidos por vigencia, que reflejen por sector, entidad, dependencia, nivel, y cargo, los datos relacionados con la temática mencionada anteriormente. Se realizará la sumatoria de estos documentos con una anualización tipo suma,  con el fin de alcanzar la meta establecida para el final de la ejecución del producto</t>
  </si>
  <si>
    <t xml:space="preserve">El producto consiste en la elaboración de documentos informativos sobre la composición del talento humano de las entidades distritales con información desagregada por sexo que permita conocer la participación de las mujeres en diferentes niveles de la administración, así como verificar el cumplimiento de la Ley 581 del 2000 "Por la cual se reglamenta la adecuada y efectiva participación de la mujer en los niveles decisorios de las diferentes ramas y órganos del poder público, de conformidad con los artículos 13, 40 y 43 de la Constitución Nacional y se dictan otras disposiciones".
Para la implementación del producto se contará con información proveniente del SIDEAP, plataforma con información e indicadores actualizados sobre el talento humano distrital. Asimismo, con información sobre participación de las mujeres en programas de bienestar, capacitación, seguridad y salud ofertados por el DASCD.
Las líneas temáticas priorizadas para expedir informes son: 1. Cantidad de Mujeres por tipo de vinculación, por sector - dependencia - nivel - cargo, y rangos de salarios en que se encuentran. 2. Cumplimiento de la Ley 581 del 2000: Participación Mujeres en cargos de máximo nivel decisorio y otros niveles decisorios. 3. Cantidad de mujeres en el Banco de Hojas de Vida para prestación de servicios. 4. Participación de mujeres en las capacitaciones. 5. Participación de mujeres en actividades para el bienestar.
</t>
  </si>
  <si>
    <t>Derechos Humanos Poblacional, Diferencial, Enfoque de Género, Territorial</t>
  </si>
  <si>
    <t>Sumatoria de documentos informativos sobre la Participación de las mujeres en la Administración pública distrital</t>
  </si>
  <si>
    <t xml:space="preserve">Se calcula con base en la cantidad de registros reportados por las Entidades y Organismos Distritales en SIDEAP y en los modulos o funcionalidades respectivas, según la priorización de temas para el informe requerido. 
Semestralmente la OAP del DASCD, en su calidad de usuario funcional de una parte del SIDEAP realizará 1 informe sobre las Mujeres vinculadas a través de las diferentes modalidades, de acuerdo con lo que evidencie que se encuentra en el sistema, y la Subdirección Distrital de Bienestar - Desarrollo y Desempeño en lo que tiene que ver con la información relacionada con capacitación - bienestar </t>
  </si>
  <si>
    <t>DASCD</t>
  </si>
  <si>
    <t>Subdirección de Planeación y Gestión de la Información del Talento Humano Distrital</t>
  </si>
  <si>
    <t xml:space="preserve">scontreras@serviciocivil.gov.co  </t>
  </si>
  <si>
    <t>Despues de desarrolllarsen nuevas funcionalidades del SIDEAP el informe y la tipologia de temas podrá ampliarse</t>
  </si>
  <si>
    <t>FICHA TÉCNICA INDICADOR DE PRODUCTO 1.2.3</t>
  </si>
  <si>
    <t>Secretaría Distrital de la Mujer (Dir. Derechos)</t>
  </si>
  <si>
    <t>Corresponde a la suma de las entidades del Distrito Capital  que participan en la estrategia de información, de la PPM&amp;EG, a través del curso de inducción distrital ofertado por el DASCD. Se realizará la sumatoria de estos documentos con una anualización tipo creciente</t>
  </si>
  <si>
    <t xml:space="preserve">El producto consiste en la incorporación de un módulo sobre la Política Pública de Mujeres y Equidad de Género en el curso de inducción y reinducción distrital denominado "Ingreso al Servicio Público". Esto con el fin que las personas que se vinculan a la planta de las entidades cuenten con conocimientos acerca de la política, sus objetivos, resultados esperados y enfoques, de manera que se avance en la comprensión de su relevancia y compromisos de las entidades con su implementación dentro del quehacer institucional y misional.
Cabe señalar que el Departamento Administrativo del Servicio Civil Distrital implementa el producto en el marco de las funciones establecidas en el Decreto 580 de 2017 artículo 9° literal C, en donde se establece: "Diseñar, proponer e implementar y/o ejecutar lineamientos, planes y programas distritales en materia de gestión del desarrollo de los empleados públicos,”. Asimismo, en el marco del desarrollo de la Política Pública Distrital de Gestión Integral del Talento Humano - PPGITH 2020 – 2030, aprobada mediante el Documento CONPES 07 de 2019. 
</t>
  </si>
  <si>
    <t xml:space="preserve">Género, diferencial, derechos  humanos </t>
  </si>
  <si>
    <t>Entidades</t>
  </si>
  <si>
    <t>La medición del indicador se realizará con base en los reportes por entidad de las personas que culminan y se certifican a través de la Plataforma de Aprendizaje Organizacional -PAO-. el curso de "Ingreso al Servicio Público". El responsable de consolidar, procesar y reportar la informaciópn es el DASCD - SGDBDD - Profesional Especializado 222-21 Lider de Capacitación a nivel Distrital. La fuente de información es la plataforma de Moodle del DASCD, que se encuentra dentro de la Plataforma de Aprendizaje Organizacional -PAO, porque es allí donde se realiza el proceso de matricula de estudiantes y se determina quien cumplió los requisitos para aprobar el curso. Se considera aprobado el curso con la superación de mínimo  70 puntos de 100 que corresponden al total de la evaluación.</t>
  </si>
  <si>
    <t>DASCD - Plataforma de Aprendizaje Organizacional -PAO</t>
  </si>
  <si>
    <t>3680038 ext 1403</t>
  </si>
  <si>
    <t xml:space="preserve">Ruby H. Valenzuela Q. </t>
  </si>
  <si>
    <t>Jefe ( e )Oficina Planeación</t>
  </si>
  <si>
    <t>FICHA TÉCNICA INDICADOR DE PRODUCTO 1.2.4</t>
  </si>
  <si>
    <t>Unidad Administrativa Especial de Rehabilitación y Mantenimiento Vial UAERMV</t>
  </si>
  <si>
    <t xml:space="preserve">El indicador mide el porcentaje de avance del del programa de sensibilización, formación y capacitación dirigidos a colaboradores (servidoras, servidores y contratistas) de las entidades adscritas o vinculadas en el marco de la cultura libre de sexismo, discriminaciones contra las mujeres y estereotipos de género en el transporte público 
, el cual  está diseñado para ejecutarse en 11 años. Este programa determina un número de  jornadas de sensibilización que se deben generar para lograr su implementación cada vigencia, por tal motivo, se debe establecer la proporción entre el número de jornadas de sensibilización que se ejecutaron y el número de  jornadas de sensibilización que fueron programadas, para posteriormente ser multiplicados por la ponderación que tenga cada vigencia con relación a su importancia relativa en la implementación de la estrategia:
2020: 0.09                  
2021: 0.18
2022: 0.27
2023: 0.36
2024: 0.45
2025: 0.54
2026: 0.72
2027: 0.81
2028: 0.90
2029: 1
2030: 1
Se espera que este indicador tenga un comportamiento creciente </t>
  </si>
  <si>
    <t>El producto consiste en el desarrollo de programas para la formación a diferentes niveles con servidoras, servidores y contratistas de la Unidad Administrativa Especial de Rehabilitación y Mantenimiento Vial -UAERMV-.  En los contenidos se trabajarán temas generales como los enfoques de la Política Pública de Mujeres y Equidad de Género, la cultura y comunicación libre de sexismo, así como la importancia de trabajar para la reducción de las discriminaciones contra las mujeres en el espacio público y el transporte de la ciudad.</t>
  </si>
  <si>
    <t>Poner fin a todas las formas de discriminación contra todas las mujeres y las niñas en todo el mundo</t>
  </si>
  <si>
    <t>local</t>
  </si>
  <si>
    <t>Se tomará la información de los reportes de las jornadas de sensibilización  ejecutadas  del programa  de sensibilización, formación y capacitación dirigidos a colaboradores (servidoras, servidores y contratistas) de las entidades adscritas o vinculadas a la UARMV en el marco de la cultura libre de sexismo, discriminaciones contra las mujeres y estereotipos de género en el transporte público y se relacionarán con las  jornadas de sensibilización programadas en el programa, luego de hacer la relación entre las jornadas de sensibilización que fueron ejecutados y programados, se procede a multiplicar por la ponderación de la vigencia que sea objeto de medición.</t>
  </si>
  <si>
    <t>Informes de Gestión Oficina Asesora de Planeación DASC</t>
  </si>
  <si>
    <t>Andrea del Pilar Zambrano</t>
  </si>
  <si>
    <t>Contratista</t>
  </si>
  <si>
    <t>Unidad Administrativa de Rehabilitación y Mantenimiento</t>
  </si>
  <si>
    <t>andrea.zambrano@umv.gov.co</t>
  </si>
  <si>
    <t>Marcela del Pilar Reyes Toledo</t>
  </si>
  <si>
    <t>FICHA TÉCNICA INDICADOR DE PRODUCTO 1.2.5</t>
  </si>
  <si>
    <t>Instituto de Desarrollo Urbano 
IDU</t>
  </si>
  <si>
    <t>Este indicador se mide a través de  la suma de los programas de sensibilización, formación y capacitación dirigidos a colaboradores (servidoras, servidores y contratistas) de las entidades adscritas o vinculadas en el marco de la cultura libre de sexismo, discriminaciones contra las mujeres y estereotipos de género en el transporte público que realizados. Se lleva a cabo la sumatoria de estos programas con una anualización tipo suma,  con el fin de alcanzar la meta establecida para el final de la ejecución del producto</t>
  </si>
  <si>
    <t>El producto consiste en el desarrollo de programas para la formación a diferentes niveles con servidoras, servidores y contratistas del Instituto de Desarrollo Urbano -IDU-.  En los contenidos se trabajarán temas generales como los enfoques de la Política Pública de Mujeres y Equidad de Género, la cultura y comunicación libre de sexismo, así como la importancia de trabajar para la reducción de las discriminaciones contra las mujeres en el espacio público y el transporte de la ciudad.</t>
  </si>
  <si>
    <t xml:space="preserve">Se tomará la información de los reportes de las jornadas de sensibilización  ejecutadas  del programa  de sensibilización, formación y capacitación dirigidos a colaboradores (servidoras, servidores y contratistas) de las entidades adscritas o vinculadas del IDU en el marco de la cultura libre de sexismo, discriminaciones contra las mujeres y estereotipos de género en el transporte público </t>
  </si>
  <si>
    <t>Informes de Gestión Oficiina de Atención al ciudadano del IDU</t>
  </si>
  <si>
    <t>Oficina de atención al ciudadano</t>
  </si>
  <si>
    <t>SANDRA MILENA DEL PILAR RUEDA OCHOA</t>
  </si>
  <si>
    <t>FICHA TÉCNICA INDICADOR DE PRODUCTO 1.2.6</t>
  </si>
  <si>
    <t xml:space="preserve"> Número de estrategias  de divulgación y sensibilización dirigidos a funcionarios, colaboradores, usuarios o agentes del sistema Transmilenio   realizadas en el marco de la cultura libre de sexismo, discriminaciones contra las mujeres y estereotipos de género en el transporte público.</t>
  </si>
  <si>
    <t>Este indicador se mide a través de  la suma de las lestrategias  de divulgación y sensibilización dirigidos a funcionarios o colaboradores o agentes del sistema o usuarios  realizadas en el marco de la cultura libre de sexismo, discriminaciones contra las mujeres y estereotipos de género en el transporte público. Se lleva a cabo la sumatoria de estas estrategias con una anualización tipo suma,  con el fin de alcanzar la meta establecida para el final de la ejecución del producto</t>
  </si>
  <si>
    <t>El producto consiste en el desarrollo estrategias de divulgación y sensibilización dirigidos servidoras y servidores, colaboradores o agentes del sistema, así como a ciudadanía usuaria del sistema Transmilenio. En sus contenidos se trabajarán los enfoques de la Política Pública de Mujeres y Equidad de Género, los derechos de las mujeres, la comunicación libre de sexismo y la prevención de las discriminaciones contra las mujeres en el transporte público.</t>
  </si>
  <si>
    <t>Se tomará la información de los reportes de las estrategias  de divulgación y sensibilización dirigidos a funcionarios o colaboradores o agentes del sistema o usuarios  realizadas en el marco de la cultura libre de sexismo, discriminaciones contra las mujeres y estereotipos de género en el transporte público.</t>
  </si>
  <si>
    <t>Informes de Gestión Oficiina de la  SUBGERENCIA DE ATENCIÓN AL USUARIO Y COMUNICACIONES - DIRECCIÓN TECNICA DE SEGURIDAD</t>
  </si>
  <si>
    <t>Subgerencia</t>
  </si>
  <si>
    <t>TRANSMILENIO S.A.</t>
  </si>
  <si>
    <t>Sofía Zarama Valenzuela</t>
  </si>
  <si>
    <t>Es importante resaltar que en cumplimiento del producto en cual es responsable TRANMSILENIO S.A., se hará en le marco de la ejecución de la meta de inversión "Implementar el 100% de los compromisos de TRANSMILENO para la ejecución del Protocolo de Prevención, atención y sanción de las violencia contra las mujeres en el espacio y el transporte Público de Bogotá", inscrito dento del Proyecto de inversión "Desarrollo y gestión de seguridad en el SITP de Bogotá"</t>
  </si>
  <si>
    <t>FICHA TÉCNICA INDICADOR DE PRODUCTO 1.2.7</t>
  </si>
  <si>
    <t>Este indicador se mide a través de  la suma de agentes de cambio, servidores públicos y contratistas sensibilizados e informados en derechos sexuales y derechos reproductivos con enfoque de género. Se lleva a cabo la sumatoria de dichas personas sensibilizadas con una anualización tipo suma,  con el fin de alcanzar la meta establecida para el final de la ejecución del producto</t>
  </si>
  <si>
    <t>El producto consiste en la realización de ejercicios de sensibilización con servidores, servidoras y contratistas de la Secretaría Distrital de Integración Social en temas de derechos de las mujeres, enfoque de género y diferencial aplicados a los derechos sexuales y reproductivos, como campo estratégico para la prevención de la maternidad o paternidad temprana en la ciudad.</t>
  </si>
  <si>
    <t>5.1  Poner fin a todas las formas de discriminación contra todas las mujeres y las niñas en todo el mundo. 5.2  Eliminar todas las formas de violencia contra todas las mujeres y las niñas en los ámbitos público y privado, incluidas la trata y la explotación sexual y otros tipos de explotación.</t>
  </si>
  <si>
    <t xml:space="preserve">Género, derechos  humanos </t>
  </si>
  <si>
    <t>Sumatoria de agentes de cambio, servidores públicos y contratistas sensibilizados e informados en derechos sexuales y derechos reproductivos con enfoque de género.</t>
  </si>
  <si>
    <t>Proyecto prevención de maternidad y paternidad temrpana</t>
  </si>
  <si>
    <t>La sumatoria se realizará tomando los datos del Reporte SIRBE</t>
  </si>
  <si>
    <t>SIRBE - Proyecto 7753 de Prevención de maternidad y paternidad temprana</t>
  </si>
  <si>
    <t>Sergio Fernández</t>
  </si>
  <si>
    <t>Subdirector para la juventud</t>
  </si>
  <si>
    <t>Subdirección para la juventud</t>
  </si>
  <si>
    <t>FICHA TÉCNICA INDICADOR DE PRODUCTO 1.2.8</t>
  </si>
  <si>
    <t>SeguridadConvivenciayJusticia</t>
  </si>
  <si>
    <t>UAE Cuerpo Oficial de Bomberos de Bogotá</t>
  </si>
  <si>
    <t xml:space="preserve"> Este indicador mide el porcentaje de avance en  la implementación de la estrategia  integral de acciones con enfoques de género y diferencial en la Unidad Administrativa Especial Cuerpo Oficial de Bomberos de Bogotá (UAE), mediante la proporción entre el número de acciones  realizadas para la implementación de la estrategia durante el tiempo objeto de la medición, y el número total de acciones programadas para la implementación de la estrategia, las cuales se programan en la etapa de diseño de esta. 
Se espera que este indicador tenga un comportamiento creciente, con el fin que para la cuarta vigencia de su ejecución se logre llegar a la meta del 100%, en la implementación, y a partir de ahí hasta el año de finalización, se mantenga un cumplimiento del 100% de las acciones programadas para cada vigencia.
</t>
  </si>
  <si>
    <t>El producto consiste en la formulación e implementación de acciones con enfoque de género y diferencial en la Unidad Administrativa Especial Cuerpo Oficial de Bomberos de Bogotá, de manera que se contribuya al reconocimiento de la presencia de mujeres en la entidad, así como a la valoración social de su labor cotidiana. Para ello, desde el área de talento humano, se llevarán acciones tendientes al diagnóstico y la mejora del bienestar de las mujeres vinculadas, desde la inclusión de sus necesidades e intereses específicas para el logro de la equidad de género en el ambiente laboral de la entidad.</t>
  </si>
  <si>
    <t>Se realiza la sumatoria del reporte  actividades con enfoques de género y diferencial en la Unidad Administrativa Especial Cuerpo Oficial de Bomberos de Bogotá (UAE) realizadas, para posteriormente establecer la proporción frente a las acciones para la implementación de esta estrategia que fueron programadas en la etapa de diseño</t>
  </si>
  <si>
    <t>Reportes Dirección de Gestión Humana Unidad Administrativa Cuerpo Ofiicial Bomberos Bogotá</t>
  </si>
  <si>
    <t>Ana Maria Mejia Mejia</t>
  </si>
  <si>
    <t>Subdirectora de Gestión Humana</t>
  </si>
  <si>
    <t>Unidad Administrativa Cuerpo Ofiicial Bomberos Bogotá</t>
  </si>
  <si>
    <t>Gestión Humana</t>
  </si>
  <si>
    <t>Andrés Preciado Restrepo</t>
  </si>
  <si>
    <t>FICHA TÉCNICA INDICADOR DE PRODUCTO 1.2.9</t>
  </si>
  <si>
    <t>Todas las demás entidades la Administración Distrital, de los sectores de Gestión Pública - Gobierno - Seguridad, convivencia y justicia - Hacienda - Planeación - Desarrollo Económico, industria y turismo - Educación - Salud - Integración social - Cultura, recreación y deporte - Ambiente - Movilidad - Hábitat - Gestión Jurídica.</t>
  </si>
  <si>
    <t>Este indicador se mide a través de  la suma de los servidores y servidoras, independientemente de la modalidad de vinculación, sensibilizados sobre el derecho de las mujeres a una vida libre de violencias en el marco de la PPMYEG y sus enfoques, a través de las acciones y actividades realizadas en el marco de la estrategia de Sensibilizacion de la Dirección de Eliminación de Violencias de la Secretaría Distrital de la Mujer. Se realizará la sumatoria de los servidores y servidoras sensibilizados con una anualización tipo suma,  con el fin de alcanzar la meta establecida para el final de la ejecución del producto</t>
  </si>
  <si>
    <t xml:space="preserve">La Dirección de Eliminación de Violencias Contra las Mujeres de la Secretaría Distrital de la Mujer adelanta estrategias de sensibilización y formación a servidores y servidoras de las diferentes entidades del Distrito, independientemente de la modalidad de vinculación, sobre el Derecho de las Mujeres a una Vida Libre de Violencias en el marco de la Política Pública de Mujeres y Equidad de Género y sus enfoques. Este producto se implementa con base en el instrumento guía: “El Derecho de las Mujeres a una Vida Libre de Violencias: Herramientas Prácticas para su Reconocimiento y Garantía".  No obstante, es importante señalar que a lo largo de la vigencia del producto este documento puede ser revisado y actualizado por la Secretaría Distrital de la Mujer en el marco de las necesidades establecidas para la ciudad en términos del avance del derecho a una vida libre de violencias para las mujeres y la normatividad vigente en la materia. Para el desarrollo del producto se contempla la utilización de metodologías flexibles que incluyen la virtualidad, de manera que sea posible la realización de los ejercicios de sensibilización formación pese a posibles factores intervinientes como la situación de salud pública de la ciudad u otros fenómenos o problemáticas que impidan la participación presencial de servidoras y servidores del Distrito. </t>
  </si>
  <si>
    <t>Igualdad de género</t>
  </si>
  <si>
    <t>Eliminar todas las formas de violencia contra todas las mujeres y las niñas en los ámbitos público y privado, incluidas la trata y la explotación sexual y otros tipos de explotación</t>
  </si>
  <si>
    <t>Género, diferencial, derechos  humanos.</t>
  </si>
  <si>
    <t xml:space="preserve">Este indicador se va a medir a través de los reportes (listados de asisitencia) suministrados por el equipo SOFIA, sobre el número de servidores (as) sensibilizados y formados en el derecho de las mujeres a una vida libre de violencias en el marco de la PPMYEG y sus enfoques, estos informes sobre el numero de servidores seran registrados tanto en el Plan de acción como en el SIMISIONAL de la Entidad. </t>
  </si>
  <si>
    <t>Instrumento de seguimiento al Plan de Accción - Secretaría Distrital de la Mujer</t>
  </si>
  <si>
    <t>90 días</t>
  </si>
  <si>
    <t>Directora de Eliminación de Violencias contra las Mujeres y Acceso a la Justicia</t>
  </si>
  <si>
    <t>Jefa Oficina Asesora de Planeación</t>
  </si>
  <si>
    <t>FICHA TÉCNICA INDICADOR DE PRODUCTO 1.2.10</t>
  </si>
  <si>
    <t xml:space="preserve">Porcentaje de disponibilidad del Aplicativo móvil con enfoque de género para consultar los servicios de información de la Secretaría Jurídica Distrital </t>
  </si>
  <si>
    <t>Este indicador mide la proporción entre el número de actividades realizadas para mantener el aplicativo móvil de consulta con enfoque de género y el número de actividades programadas para mantener dicho aplicativo, con el fin de mantener la disponibilidad de consulta de los servicios de información de la Secretaría Jurídica Distrital. Se espera que este indicador tenga un comportamiento constante en una meta del 100% durante la vigencia de la Política Pública, que corresponde a la creación, implementación y puesta en funcionamiento de la APP.</t>
  </si>
  <si>
    <t>El Aplicativo Móvil de Consulta con enfoque de género es una herramienta TIC que permite a la ciudadanía consultar la información de los servicios prestados por la Secretaría Jurídica Distrital en sus teléfonos móviles, con el fin de facilitar el acceso de las personas a los servicios prestados por la entidad. Este aplicativo contará con un diseño que incorpore el enfoque de género, identificando la información que es de especial interés y necesidad para el goce efectivo de los derechos de las mujeres y que se atienda a través de los servicios de la Secretaría Juriídica Distrital</t>
  </si>
  <si>
    <t>Género, diferencial</t>
  </si>
  <si>
    <t xml:space="preserve">Con el fin de llevar a cabo el seguimiento, se verificará la disponibilidad de la Aplicación Móvil con enfoque diferencial para garantizar el acceso a la información de la Secretaría Jurídica Distrital, cuya meta para cada vigencia será constante en un 100%. </t>
  </si>
  <si>
    <t>Fuente propia de la Oficina de Tecnologías de la Información y las Comunicaciones de la Secretaría Jurídica Distrital</t>
  </si>
  <si>
    <t>Francisco Pulido</t>
  </si>
  <si>
    <t>Jefe de Oficina</t>
  </si>
  <si>
    <t>Oficina de las Tecnologías de la Información y las Comunicaciones</t>
  </si>
  <si>
    <t xml:space="preserve">Los $88.000.000 dispuestos para la vigencia 2021 involucran las fases de diseño, desarrollo y puesta en funcionamiento del Aplicativo móvil. </t>
  </si>
  <si>
    <t>FICHA TÉCNICA INDICADOR DE PRODUCTO 2.1.2</t>
  </si>
  <si>
    <t>Gestión pública</t>
  </si>
  <si>
    <t xml:space="preserve">El indicador mide el porcentaje de avance en el ajuste del Sistema de información de la Alta Consejería para los Derechos de las Víctimas, la Paz y la Reconciliación - ACDVPR, del cual hacen parte  herramientas e instrumentos de seguimiento y gestión del conocimiento , con variables que permitan reconocer las interseccionalidades entre los enfoques diferenciales y de género, asociados con las víctimas del conflicto armado. Este proceso de ajuste programa unas fases  que se deben ejecutar cada vigencia, por tal motivo, se debe establecer la proporción entre el número de fases que se ejecutaron y el número de fases que fueron programadas, para posteriormente ser multiplicados por la ponderación que tenga cada vigencia con relación a su importancia relativa en la implementación del proceso de ajuste:
2020: 0.20                 
2021: 0.50
2022: 0.90
2023: 1
Se espera que este indicador tenga un comportamiento creciente para que en la vigencia 2023 se logre el 100% de la implementación
</t>
  </si>
  <si>
    <t>El producto consiste en la realización de ajustes a los sistemas de información, herramientas e instrumentos de seguimiento y gestión del conocimiento de la Alta  Consejería para los Derechos de las Víctimas, la Paz y la Reconciliación, en atención a los artículos 6 y 66 del Acuerdo 761 de 2020 en los que se propone la incorporación de variables que permitan reconocer las interseccionalidades y los enfoques de género y diferenciales en los sistemas de información y herramientas de seguimiento al Plan de Acción Distrital -PAD- de la Política Pública de Víctimas. Con su desarrollo se podrán visibilizar las afectaciones diferenciadas del conflicto en las víctimas en atención a características como el sexo de las personas, su ciclo vital, pertenencia étnica, orientaciones sexuales e identidades de género no heteronormativas, así como con ocasión de capacidades diversas. Asimismo, identificar los avances en la implementación de la Política Pública de Víctimas a partir de enfoques diferenciales y la posterior formulación de acciones orientadas a eliminar la discriminación y/o a compensar las desventajas derivadas de actitudes, comportamientos y estructuras discriminatorias existentes. Para finalizar, se debe señalar que el aislamiento decretado por el gobierno nacional y distrital para evitar la propagación del SARS COVID 19 puede afectar el desarrollo del producto.</t>
  </si>
  <si>
    <t>16. Paz, justicia e instituciones sólidas</t>
  </si>
  <si>
    <t xml:space="preserve">Para el reporte de información sobre la ejecución de este producto se realizará el siguiente proceso: 
1. Se solicitará al equipo responsable de la ejecución de la meta 2.4. del Proyecto de Inversión 7871 la ejecución trimestral de la fase programada para la vigencia. 
2. El equipo responsable de la ejecución de la meta 2.4. del Proyecto de Inversión 7871 recopila y reporta la ejecución correspondiente a los avances en la ejecución de la fase programada con sus respectivas evidencias. 
3. El equipo de planeación revisa y consolida el reporte incluyendo la información correspondiente a la ejecución presupuestal asociada y calcula el porcentaje de avance de lo ejecutado en relación con lo programado.
4. Se envía el reporte consolidado a la Oficina Asesora de Planeación para su revisión y validación.
5. se realiza la ponderación según la importancia relativa de la vigencia a reportar
</t>
  </si>
  <si>
    <t xml:space="preserve">Reporte elaborado por la ACDVPR para el Plan Estratégico de Tecnologías de la Iinformación - PETI de la Secretaría General </t>
  </si>
  <si>
    <t>Contratista de la Alta Consejería para los Derechos de las Víctimas, la Paz y la Reconciliación</t>
  </si>
  <si>
    <t>Alexandra Rivera Pardo</t>
  </si>
  <si>
    <t>Jefe de la Oficina Asesora de Planeación</t>
  </si>
  <si>
    <t>FICHA TÉCNICA INDICADOR DE PRODUCTO 2.1.3</t>
  </si>
  <si>
    <t xml:space="preserve">El indicador mide el porcentaje de avance en el diseño e implementación de la estrategia para el fortalecimiento de las capacidades institucionales, que permita incorporar  los enfoques de género y diferenciales en las acciones de orientación, asistencia, atención, prevención y protección a las mujeres víctimas del conflicto armado, a cargo de la Alta Consejería para los Derechos de las Víctimas, la Paz y la Reconciliación - ACDVPR.  Esta estrategia en la etapa de diseño  programa unas fases  que se deben ejecutar cada vigencia, por tal motivo, se debe establecer la proporción entre el número de fases que se ejecutaron y el número de fases que fueron programadas, para posteriormente ser multiplicados por la ponderación que tenga cada vigencia con relación a su importancia relativa en la implementación del proceso de ajuste:
2020: 0.20                 
2021: 0.55
2022: 0.85
2023: 1
Se espera que este indicador tenga un comportamiento creciente para que en la vigencia 2023 se logre el 100% de la implementación
</t>
  </si>
  <si>
    <t xml:space="preserve">El producto consiste en la implementación de un conjunto de acciones para la cualificación permanente de funcionarios y funcionarias de la Alta Consejería para los Derechos de las Víctimas, la Paz y la Reconciliación, así como de las entidades con presencia en los Centros de Encuentro para las Paz y la Integración Local de Víctimas del Conflicto Armado (CEPIL). Su desarrollo contribuirá en la comprensión y aplicación de los enfoques de género y diferencial en las rutas institucionales para la prevención y protección de las mujeres frente a diferentes tipos de violencias. Asimismo, en la cualificación de la atención cotidiana de las víctimas del conflicto armado, mediante la promoción del lenguaje incluyente y no sexista, la prevención de diferentes tipos de violencia y discriminación por razones de género, posición socioeconómica, pertenencia étnica, capacidades diferenciales y orientación sexual de las personas. La importancia de lo señalado estriba en la necesidad de visibilizar que el conflicto armado acentúa las diferencias y las inequidades de género, por lo cual las y los profesionales de las diferentes áreas involucradas en el proceso de atención a víctimas deben entender  que las violaciones a los derechos humanos en el marco del conflicto armado interno se profundizan con el sexismo, el clasismo, el racismo y la homofobia, los que a su vez son factores que influyen en las posibilidades de restablecimiento de los derechos vulnerados a las víctimas. 
Cabe señalar que el producto señalado responde a las apuestas del Plan de Desarrollo “Un Nuevo Contrato Social y Ambiental para la Bogotá del Siglo XXI". Su implementación aporta al cumplimiento de las Metas de Objetivos de Desarrollo Sostenible, en particular del Objetivo 5 y la aplicación de los dispuesto en los Decretos Ley 4633, 4634 y 4635 de 2011, en los Autos de Seguimiento a la Sentencia T-025 de 2004. En cuanto a posibles limitaciones en su desarrollo, se pueden encontrar resistencias en las y los servidores para la para incorporación de enfoques diferenciales en el ejercicio cotidiano de sus funciones. Las mismas deben ser identificadas, analizadas en sus causas y consecuencias dentro de la estrategia de cualificación propuesta.
</t>
  </si>
  <si>
    <t>Para el reporte de información sobre la ejecución de este producto se realizará el siguiente proceso: 
1. Se solicitará al equipo responsable de la ejecución de la meta 2.3. del Proyecto de Inversión 7871 la ejecución trimestral de la fase programada para la vigencia. 
2. El equipo responsable de la ejecución de la meta 2.3. del Proyecto de Inversión 7871 recopila y reporta la ejecución correspondiente a los avances en la ejecución de la fase programada con sus respectivas evidencias. 
3. El equipo de planeación revisa y consolida el reporte incluyendo la información correspondiente a la ejecución presupuestal asociada y calcula el porcentaje de avance de lo ejecutado en relación con lo programado.
4. Se envía el reporte consolidado a la Oficina Asesora de Planeación para su revisión y validación.
5. se realiza la ponderación según la importancia relativa de la vigencia a reportar</t>
  </si>
  <si>
    <t>Informe de gestión proyecto de inversión  7871</t>
  </si>
  <si>
    <t>FICHA TÉCNICA INDICADOR DE PRODUCTO 2.1.4</t>
  </si>
  <si>
    <t xml:space="preserve">El indicador mide el porcentaje de avance en el diseño e implementación de la estrategia para fortalecer la participación y las capacidades de incidencia de las mujeres víctimas del conflicto armado o en riesgo de serlo. Esta estrategia en la etapa de diseño  programa unas fases  que se deben ejecutar cada vigencia, por tal motivo, se debe establecer la proporción entre el número de fases que se ejecutaron y el número de fases que fueron programadas, para posteriormente ser multiplicados por la ponderación que tenga cada vigencia con relación a su importancia relativa en la implementación del proceso de ajuste:
2021: 0.20
2022: 0.40
2023: 0.70
2024: 1
Se espera que este indicador tenga un comportamiento creciente para que en la vigencia 2024 se logre el 100% de la implementación
</t>
  </si>
  <si>
    <t xml:space="preserve">El producto consiste en el desarrollo de una estrategia para fortalecer la participación y capacidades de incidencia de las mujeres víctimas del conflicto armado y en riesgo de serlo, en la implementación del acuerdo de paz en Bogotá. Para ello, se trabajará en 5 ámbitos de incidencia que se señalan a continuación: 
I)  Estrategia de reconciliación, dignificación y reconocimiento. 
II) Programas de Desarrollo con Enfoque Territorial PDET, en Bogotá D.C. 
III) Procesos de reconstrucción y apropiación de la memoria.
IV) Espacios de participación efectiva de víctimas y en espacios locales y distritales. 
V) Sistema integral de verdad, justicia, reparación y no repetición.
Los mismos fueron definidos por ser ámbitos de participación e incidencia previstos por la Alta Consejería como escenarios en los que potencialmente pueden participar las mujeres víctimas del conflicto armado. En la implementación del producto se recoge el enfoque diferencial de género y el interseccional, haciendo eco del Acuerdo Final, así como del Plan Marco de Implementación -en adelante PMI-, en los que se reconocen “las afectaciones diferenciadas que han enfrentado las mujeres [en toda su diversidad, las personas LGBTI] y los pueblos y comunidades étnicas en el contexto y debido al conflicto armado en Colombia, además de las barreras  estructurales que impiden, limitan obstaculizan , obstruyen y frenan el que las mujeres víctimas del conflicto armado o en riesgo de serlo puedan participar de manera plena y efectiva y acceder a la oferta social“ (PMI, sf. pág 13). 
</t>
  </si>
  <si>
    <t>se procederá a identificar las fases o etapas asociadas al procedimiento y en cada uno de los ámbitos contemplados donde para  cada una vamos a identificar un paquete de actividades que nos permitirán dar cumplimiento a cada una de ellas. La Alta Consejería para los Derechos de las víctimas, la paz y la reconciliación compila esta información y realiza la ponderación según la importancia relativa de la vigencia a reportar</t>
  </si>
  <si>
    <t>Informes de ejecución de cada uno de los equipos que lideran las estrategias por ámbitos</t>
  </si>
  <si>
    <t>FICHA TÉCNICA INDICADOR DE PRODUCTO 2.1.5</t>
  </si>
  <si>
    <t xml:space="preserve">El indicador mide el porcentaje de avance en el diseño e implementación de la estrategia para fortalecer la participación y las capacidades de incidencia de las mujeres víctimas del conflicto armado o en riesgo de serlo. Esta estrategia en la etapa de diseño  programa unas fases  que se deben ejecutar cada vigencia, por tal motivo, se debe establecer la proporción entre el número de fases que se ejecutaron y el número de fases que fueron programadas, para posteriormente ser multiplicados por la ponderación que tenga cada vigencia con relación a su importancia relativa en la implementación del proceso de ajuste:
</t>
  </si>
  <si>
    <t xml:space="preserve">Género, Diferencial, Derechos Humanos. </t>
  </si>
  <si>
    <t>FICHA TÉCNICA INDICADOR DE PRODUCTO 2.1.6</t>
  </si>
  <si>
    <t>Este indicador se mide a través de la suma de las iniciativas ciudadanas de Derechos Humanos dirigidas a organizaciones juveniles de mujeres mediante la entrega de apoyos técnicos y/o incentivos de fortalecimiento por parte de la Secretaría de Gobierno. Se realizará la sumatoria de estas iniciativas con una anualización tipo suma, con el fin de alcanzar la meta establecida para el final de la ejecución del producto</t>
  </si>
  <si>
    <t xml:space="preserve">El producto consiste en apoyar iniciativas o ideas ciudadanas para prevención de la vulneración y protección de los Derechos Humanos dirigidas a mujeres a nivel local. En concreto se entregarán incentivos de fortalecimiento y se dará acompañamiento a iniciativas que sean formuladas por organizaciones comunitarias o juveniles de mujeres, con un total de 10 iniciativas apoyadas por año. Para el año 2020 se apoyarán 5 iniciativas. El procedimiento utilizado para la selección de organizaciones beneficiarias incluye, de manera general, la inscripción, presentación de propuestas en los formatos establecidos por los Fondos de Desarrollo Local en el marco de presupuestos participativos o convocatorias de aliados estratégicos de la Secretaría Distrital de Gobierno. Este ejercicio será liderado por la Subsecretaría para la Gobernabilidad y Garantía de Derechos, específicamente del equipo de participación quienes tienen a cargo dicha estrategia. Con lo señalado, se aporta al fortalecimiento de la participación de las mujeres en torno al fomento de los derechos humanos en los territorios. </t>
  </si>
  <si>
    <t>Iniciativas</t>
  </si>
  <si>
    <t>Cada 6 meses  la Subsecretaría para la Gobernabilidad y Garantía de Derechos Humanos por medio de la Dirección de Convivencia y diálogo Social seleccionara 5 iniciativas locales formuladas por organizaciones comunitarias y juveniles de mujeres para darles el apoyo económico. Paso seguido, consolidará el reporte de las iniciativas apoyadas para realizar la sumatoria</t>
  </si>
  <si>
    <t xml:space="preserve">Documento: Términos de selección de iniciativas ciudadanas </t>
  </si>
  <si>
    <t xml:space="preserve">Documento: Selección de iniciativas ciudadanas </t>
  </si>
  <si>
    <t>Las Iniciativas ciudadanas para el primer semestre del año 2020 ya fueron seleccionadas y no se implemento el criterio de género para la selección.</t>
  </si>
  <si>
    <t>FICHA TÉCNICA INDICADOR DE PRODUCTO 2.1.7</t>
  </si>
  <si>
    <t xml:space="preserve"> Este indicador mide la proporción entre el número de acciones implementadas con enfoque de género dentro del programa Goles Sin barrera , y el número deacciones diseñadas con enfoque de género dentro del programa Goles Sin barrera. Se espera que este indicador tenga un comportamiento constante con un cumplimiento del 100%, en tanto esto significa que el total de las acciones diseñadas con enfoque de género dentro del programa Goles Sin barrera, fueron implementadas</t>
  </si>
  <si>
    <t>El producto consiste en la incorporación del enfoque de género en el programa de barrismo social implementado por la Secretaría Distrital de Gobierno. Esto se realizará mediante acciones a favor de la inclusión y pluralidad con énfasis en la generación de oportunidades laborales, educativas y sociales para las mujeres barristas, así mismo, con el apoyo a emprendimientos femeninos y economía del cuidado. Sumado a ello, se fortalecerá las organizaciones sociales, grupos, redes y colectivos de mujeres que pertenecen a las barras.</t>
  </si>
  <si>
    <t xml:space="preserve">Cada seis meses  la Subsecretaría para la Gobernabilidad y Garantía de Derechos realizará el seguimiento a través de los reportes de las acciones con enfoque de género  desarrolladas  en el programa Barrismo Social. </t>
  </si>
  <si>
    <t>Documento: Programa Barrismo Social con enfoque de género, y Documento: Acciones con enfoque de género implementadas en el programa Barrismo Social</t>
  </si>
  <si>
    <t>FICHA TÉCNICA INDICADOR DE PRODUCTO 2.1.8</t>
  </si>
  <si>
    <t>Secretaría de Seguridad, Convivencia y Justicia</t>
  </si>
  <si>
    <t xml:space="preserve">Este indicador mide la proporción entre el número de capacitaciones  a mujeres y personas diversas en temas de mediación comunitaria, mediación social y mecanismos de abordaje pacífico de conflictos implementadas, y el número de capacitaciones  que se programan anualmente por parte de la Secretaría Distrital de Seguridad, Convivencia y Justicia. Se espera que este indicador tenga un comportamiento constante con un cumplimiento del 100% </t>
  </si>
  <si>
    <t>En el marco de la intencionalidad por prevenir situaciones de conflicto que se resuelvan de manera violenta el producto se propone suministrar herramientas para que las personas participantes se conviertan en agentes de mediación social y para el manejo pacífico de conflictos en sus comunidades.</t>
  </si>
  <si>
    <t>Género, Diferencial, Derechos Humanos, Territorial</t>
  </si>
  <si>
    <t>LOCALIDAD</t>
  </si>
  <si>
    <t>Reporte del número de capacitaciones realizadas en las localidades de la ciudad, el cual se compila por la Dirección de Acceso a la Justicia</t>
  </si>
  <si>
    <t>Reportes Dirección de Acceso a la Justicia</t>
  </si>
  <si>
    <t>César Augusto Núñez</t>
  </si>
  <si>
    <t>Director Acceso a la Justicia</t>
  </si>
  <si>
    <t xml:space="preserve">FICHA TÉCNICA INDICADOR DE PRODUCTO 2.1.9 </t>
  </si>
  <si>
    <t>Índice de  reconocimiento institucional del papel de las mujeres como actoras políticas y constructoras de paz.</t>
  </si>
  <si>
    <t>Alta Consejería de Paz, Víctimas y Reconciliación</t>
  </si>
  <si>
    <t>El indicador mide el porcentaje de avance en el diseño e implementación de la estrategia de seguimiento a la implementación del plan de contingencia en casos de mujeres víctimas del conflicto armado por hechos declarados en Bogotá y sobre los cuales se activa la ruta de la ley 1448 de 2011. Esta ruta programa cuatro fases que se deben generar para lograr su implementación cada vigencia, por tal motivo, se debe establecer la proporción entre el número de fases que se ejecutaron y el número de fases que fueron programadas, para posteriormente ser multiplicados por la ponderación que tenga cada vigencia con relación a su importancia relativa en la implementación de la estrategia
Se espera que este indicador tenga un comportamiento creciente para que en la vigencia 2024 se logre el 100% de la implementación y que a través de su ejecución se identifique la cantidad de mujeres que activaron la ruta de la Ley 1448 así como las mujeres a las que se les otorgo ayuda o atención humanitaria inmediata. Con esta información, se diseñará, se implementará, se realizará un capítulo especial de género en el documento del plan de contingencia en el momento de su actualización y se realizará el seguimiento correspondiente a dicha estrategia.</t>
  </si>
  <si>
    <t>El producto de la Alta Consejería de Paz, Víctimas y Reconciliación consiste en la formulación e implementación de una estrategia de seguimiento a la implementación del plan de contingencia en casos de mujeres víctimas del conflicto armado por hechos declarados en Bogotá y sobre los cuales se activa la ruta de la ley 1448 de 2011. El resultado de esta estrategia de seguimiento a los casos será el insumo que se aportará para la actualización anual del plan de contingencia.</t>
  </si>
  <si>
    <t>Género, diferencial, derechos humanos</t>
  </si>
  <si>
    <t>Se realiza conforme a la descripcion del producto.</t>
  </si>
  <si>
    <t>Fuentes de información</t>
  </si>
  <si>
    <t>Documento de la estartegia, Plan de Contingencia, Actas de Mesas Técnicas</t>
  </si>
  <si>
    <t>Diego Fernando Peña Castillo</t>
  </si>
  <si>
    <t>Alto Consejero de Paz, Víctimas y Reconciliación</t>
  </si>
  <si>
    <t>dfpena@alcaldiabogota.gov.co</t>
  </si>
  <si>
    <t>Doris Bibiana Cardozo Peña</t>
  </si>
  <si>
    <t>FICHA TÉCNICA INDICADOR DE PRODUCTO 3.1.1</t>
  </si>
  <si>
    <t>Numero de acciones de acompañamiento pedagógico y fortalecimiento a  las I.E.D. urbanas y rurales  para la incorporación de adecuaciones curriculares con equidad de género que aporten a la erradicación de las violencias contra las mujeres y las niñas realizadas</t>
  </si>
  <si>
    <t>Educación</t>
  </si>
  <si>
    <t>Secretaría de Educación Distrital</t>
  </si>
  <si>
    <t>Este indicador se mide a través de  la suma de las acciones de acompañamiento pedagógico y fortalecimiento a  las I.E.D. urbanas y rurales  para la incorporación de adecuaciones curriculares con equidad de género que aporten a la erradicación de las violencias contra las mujeres y las niñas realizadas por la Secretaría de Educación Distrital. Se realizará la sumatoria de estas acciones con una anualización tipo suma,  con el fin de alcanzar la meta establecida para el final de la ejecución del producto</t>
  </si>
  <si>
    <t>El producto consiste en acciones de acompañamiento técnico a las Instituciones Educativas Distritales urbanas y rurales por parte de la Dirección de Inclusión e Integración de Poblaciones de la Secretaría Distrital de Educación, de manera que se posibilite la realización de adecuaciones curriculares para el aporte a la equidad de género en el sistema educativo, así como a la erradicación de violencias contra las mujeres a lo largo de su ciclo de vida.</t>
  </si>
  <si>
    <t xml:space="preserve">3.1 Aumento de capacidades en el sector público, privado, y la ciudadanía, para la prevención y atención de las violencias contra las mujeres </t>
  </si>
  <si>
    <t>Sumatoria de acciones de acompañamiento pedagógico y fortalecimiento a  las I.E.D. urbanas y rurales  para la incorporación de adecuaciones curriculares con equidad de género que aporten a la erradicación de las violencias contra las mujeres y las niñas realizadas</t>
  </si>
  <si>
    <t>Acciones de acompañamiento pedagógico</t>
  </si>
  <si>
    <t>Se realiza la sumatoria del reporte de las  acciones de acompañamiento pedagógico y fortalecimiento a  las I.E.D. urbanas y rurales  para la incorporación de adecuaciones curriculares con equidad de género que aporten a la erradicación de las violencias contra las mujeres y las niñas realizadas, el cual es consolidado por la Dirección de Inclusión e Integración de Poblaciones</t>
  </si>
  <si>
    <t>Informe de gestión de la Dirección de Inclusión e Integración de Poblaciones</t>
  </si>
  <si>
    <t>FICHA TÉCNICA INDICADOR DE PRODUCTO 3.1.2</t>
  </si>
  <si>
    <t>Numero de capacitaciones al personal, operadores y empresas vinculadas al sector transporte en la garantía del derecho de las mujeres a una vida libre de violencias realizadas</t>
  </si>
  <si>
    <t>Este indicador se mide a través de  la suma de las capacitaciones al personal, operadores y empresas vinculadas al sector transporte en la garantía del derecho de las mujeres a una vida libre de violencias realizadas por la Secretaría de Distrital de Movilidad. Se realizará la sumatoria de estas capacitaciones con una anualización tipo suma,  con el fin de alcanzar la meta establecida para el final de la ejecución del producto</t>
  </si>
  <si>
    <t>El producto consiste en la realización de capacitaciones al personal, operadores y empresas vinculadas al sector transporte sobre temas relacionados con la garantía del derecho de las mujeres a una vida libre de violencias, con énfasis en la desnaturalización de las situaciones de vulneración a la integridad de las mujeres, acoso y discriminación que ocurren en el sistema de transporte público, así como en las rutas y mecanismos para la atención de tales problemáticas.</t>
  </si>
  <si>
    <t>Sumatoria de capacitaciones al personal, operadores y empresas vinculadas al sector transporte en la garantía del derecho de las mujeres a una vida libre de violencias realizadas</t>
  </si>
  <si>
    <t>Capacitaciones</t>
  </si>
  <si>
    <t>Se realiza la sumatoria del reporte  de las capacitaciones al personal, operadores y empresas vinculadas al sector transporte en la garantía del derecho de las mujeres a una vida libre de violencias realizadas realizadas, el cual lo consolida la Oficina Asesora de Comunicaciones y Cultura para la Movilidad</t>
  </si>
  <si>
    <t>Base de datos y/o registros de la Oficina Asesora de Comunicaciones y Cultura para la Movilidad</t>
  </si>
  <si>
    <t>Sergio Andrés Jiménez Malagón</t>
  </si>
  <si>
    <t>Profesional Universitario</t>
  </si>
  <si>
    <t>3649400 ext 8303</t>
  </si>
  <si>
    <t>Julieth Rojas Betancourt</t>
  </si>
  <si>
    <t>Jefe Oficina Asesora de Planeación Institucional</t>
  </si>
  <si>
    <t>FICHA TÉCNICA INDICADOR DE PRODUCTO 3.1.3</t>
  </si>
  <si>
    <t>Este indicador se mide a través de  la suma de las capacitaciones al personal, operadores y empresas vinculadas al IDU en la garantía del derecho de las mujeres a una vida libre de violencias realizadas por el Instituto de Desarrollo Urbano. Se realizará la sumatoria de estas capacitaciones con una anualización tipo suma,  con el fin de alcanzar la meta establecida para el final de la ejecución del producto</t>
  </si>
  <si>
    <t>El producto consiste en la realización de actividades de capacitación al personal, operadores y empresas vinculadas al Instituto sobre temas relacionados con el derecho de las mujeres a una vida libre de violencias, con énfasis en la normatividad vigente sobre el tema y las responsabilidades de las entidades distritales para su atención.</t>
  </si>
  <si>
    <t>Se realiza la sumatoria del reporte  de las capacitaciones al personal, operadores y empresas vinculadas al sector transporte en la garantía del derecho de las mujeres a una vida libre de violencias realizadas realizadas, el cual lo consolida la Oficina de Atención al Ciudadano del IDU</t>
  </si>
  <si>
    <t>Informes de Gestión Oficina de Atención al Ciudadano del IDU</t>
  </si>
  <si>
    <t>Lucy Molano</t>
  </si>
  <si>
    <t>Instituto de Desarrollo Urbano IDU</t>
  </si>
  <si>
    <t>Oficina de Atención al Ciudadano</t>
  </si>
  <si>
    <t>FICHA TÉCNICA INDICADOR DE PRODUCTO 3.1.4</t>
  </si>
  <si>
    <t>Este indicador se mide a través de  la suma de las jornadas de socialización o capacitación a colaboradores, funcionarios, operadores  y empresas vinculadas al sector transporte de Transmilenio en la garantía del derecho de las mujeres a una vida libre de violencias realizadas por Transmilenio. Se realizará la sumatoria de estas jornadas de socialización o capacitación con una anualización tipo suma,  con el fin de alcanzar la meta establecida para el final de la ejecución del producto</t>
  </si>
  <si>
    <t>El producto consiste en la realización de actividades de capacitación al personal, operadores y empresas vinculadas al Instituto sobre temas relacionados con la garantía del derecho de las mujeres a una vida libre de violencias, con énfasis en aspectos preventivos de su ocurrencia, la importancia del cambio cultural para convertir a las violencias como intolerable social, así como en las responsabilidades de las entidades distritales para su atención.</t>
  </si>
  <si>
    <t>Sumatoria de socialización o capacitaciones a colaboradores, funcionarios, operadores y empresas vinculadas al sector transporte en la garantía del derecho de las mujeres a una vida libre de violencias</t>
  </si>
  <si>
    <t>socializaciones</t>
  </si>
  <si>
    <t>Se realiza la sumatoria con los reportes cualitativos y cuantitativos de la SUBGERENCIA DE ATENCIÓN AL USUARIO Y COMUNICACIONES - DIRECCIÓN TECNICA DE SEGURIDAD de Transmilenio</t>
  </si>
  <si>
    <t>Informes de gesión SUBGERENCIA DE ATENCIÓN AL USUARIO Y COMUNICACIONES - DIRECCIÓN TECNICA DE SEGURIDAD</t>
  </si>
  <si>
    <t>Yanira Vargas</t>
  </si>
  <si>
    <t>FICHA TÉCNICA INDICADOR DE PRODUCTO 3.1.5</t>
  </si>
  <si>
    <t>MEBOG</t>
  </si>
  <si>
    <t>SDCRD</t>
  </si>
  <si>
    <t>SDG</t>
  </si>
  <si>
    <t>SED</t>
  </si>
  <si>
    <t>Este indicador mide la proporción entre el número  de las actividades del plan de la estrategia entornos de confianza para la prevención de todo tipo de violencias de género contra las mujeres ejecutadas, y el número de actividades de dicho plan que se programan para darle cumplimiento a la implementación de la estrategia. Se espera que este indicador tenga un comportamiento constante con un cumplimiento del 100%</t>
  </si>
  <si>
    <t>Este producto consiste en implementar la estrategia de entornos de confianza para la promoción de la prevención del feminicidio, acoso y todo tipo de violencias de género en contra de mujeres</t>
  </si>
  <si>
    <t>Territorial y de género</t>
  </si>
  <si>
    <t>La subsecretarìa de Seguridad y Convivencia cuenta con equipos territoriales que recogen la infromaciòn por Localidades y las reportan por mediante informes internos con el fin de que sea sistematizada  mediante el sistema PROGRESUS</t>
  </si>
  <si>
    <t>Informe de gestión Dirección de Prevención y Cultura Ciudadana</t>
  </si>
  <si>
    <t>15 días</t>
  </si>
  <si>
    <t>Isabel Cristina Ramirez Vanegas</t>
  </si>
  <si>
    <t>Directora encargada</t>
  </si>
  <si>
    <t>Conmutador 3779595</t>
  </si>
  <si>
    <t xml:space="preserve">Andres Felipe Preciado </t>
  </si>
  <si>
    <t>FICHA TÉCNICA INDICADOR DE PRODUCTO 3.1.6</t>
  </si>
  <si>
    <t>Este indicador se mide a través de  la suma de las mujeres y hombres orientados y sensibilizados en prevención de violencia mediante la Estrategia Entornos protectores y territorios seguros, con enfoques diferencial y de género. Se realizará la sumatoria de estas personas con una anualización tipo suma,  con el fin de alcanzar la meta establecida para el final de la ejecución del producto</t>
  </si>
  <si>
    <t>El producto consiste en la realización de ejercicios de orientación a la ciudadanía y sensibilizaciones para la prevención de violencia intrafamiliar, desde los enfoques de género, derechos de las mujeres y diferencial.  En estos procesos se propiciará la deconstrucción de imaginarios que validan la violencia a la vez que se entregarán herramientas para el abordaje asertivo del conflicto, de manera que se resuelva pacíficamente. En general el producto aporta a la divulgación de las rutas y competencias institucionales, con lo cual correlativamente se fortalece la denuncia. También contribuye al fortalecimiento de las redes familiares, comunitarias e institucionales, lo cual impacta en la disminución de eventos de violencia contra la mujer en los ámbitos público y privado.</t>
  </si>
  <si>
    <t xml:space="preserve">Territorial, género, Diferencial, Derechos </t>
  </si>
  <si>
    <t>Sumatoria de personas orientadas y sesiblizadas en prevención de la violencia intrafamiliar mediante la Estrategia de Entornos Protectores y Territorios Seguros</t>
  </si>
  <si>
    <t>SIRBE</t>
  </si>
  <si>
    <t>Se realiza la sumatoria de personas orientados y sensibilizados en prevención de violencia mediante la Estrategia Entornos protectores y territorios seguros, con enfoques diferencial y de género de la Secretaría Distrital de Integración Social con los reportes de información del SIRBE</t>
  </si>
  <si>
    <t>Omaira Orduz Rodriguez</t>
  </si>
  <si>
    <t>Subdirectora para la familia</t>
  </si>
  <si>
    <t>SDIS 3279797</t>
  </si>
  <si>
    <t>FICHA TÉCNICA INDICADOR DE PRODUCTO 3.1.7</t>
  </si>
  <si>
    <t>Secretaría Distrital de Integración Social, Secretaría Distrital de Salud, Secretaría Distrital de Gobierno, Secretaría Distrital de Seguridad, Convivencia y Justicia</t>
  </si>
  <si>
    <t>Este indicador mide la proporción entre el número de  personas (mujeres y su sistema familiar) acogidas en el marco de la estrategia Casas Refugio, y el número de personas que solictan la oferta de protección en el marco de dicha estrategia. Se espera que este indicador tenga un comportamiento constante con un cumplimiento del 100% en tanto esto significa la garantía de la oferta para cubrir el total de las solicitudes para acceder a la estrategia</t>
  </si>
  <si>
    <t xml:space="preserve">Las Casas Refugio son centros de atención que brindan acogida y atención integral a mujeres y sus núcleos familiares cuando han sido víctimas de violencias al interior de las familias o víctimas de violencias en el marco del conflicto armado, por un período de permanencia gratuita hasta por cuatro (4) meses. A través de un equipo interdisciplinario, con los enfoques de Derechos Humanos de las mujeres, Diferencial, de Género y Acción sin Daño género, se realiza asesoría y asistencia técnico legal, acompañamiento psicosocial, psicopedagógico y ocupacional, con miras a la reconstrucción de sus proyectos de vida. Fuente: http://www.sdmujer.gov.co/transparencia/informacion-interes/faqs/n-%C2%BFqu%C3%A9-son-y-c%C3%B3mo-puedo-acceder-las-casas-refugio.
Los requisitos establecidos para utilizar el servicio son: Ser mujer, mayor de 18 años, víctima de violencias al interior de la familia o en el marco del conflicto armado. Al ser víctima de violencias al interior de la familia (conforme a la Ley 1257 de 2008) se debe contar con Medida de Protección expedida por las autoridades competentes (Comisarías de Familia – Jueces y Juezas de Control de Garantías – Jueces y Juezas de Familia). Al ser víctima de violencias en el marco del conflicto armado, conforme a la Ley 1448 de 2011 debe ser remitida por la Alta Consejería para los Derechos de las Víctimas, la Paz y la Reconciliación, los Centros Locales de Atención a Víctimas -CLAV- y la Personería Delegada para la Protección de Víctimas. Fuente: http://www.sdmujer.gov.co/transparencia/informacion-interes/faqs/n-%C2%BFqu%C3%A9-son-y-c%C3%B3mo-puedo-acceder-las-casas-refugio.
 En este tipo de servicios ofertados por la Secretaría Distrital de la Mujer, además de las casas que se vienen operando en los territorios urbanos, se dará prioridad a la ruralidad.
</t>
  </si>
  <si>
    <t>Instrumentos  Plan de Acción, PMR y SIMISONAL de la entidad.</t>
  </si>
  <si>
    <t>La medición de este indicador se hace a través de los reportes suministrados por la coordinación de las Casas Refugio, a través de los reportes PMR y Plan de acción y el registro en el sisitema de información SIMISIONAL de la entidad</t>
  </si>
  <si>
    <t xml:space="preserve">Instrumento de seguimiento al Plan de Accción - PMR y el sisitema de información -SIMISONAL de la entidad. </t>
  </si>
  <si>
    <t>FICHA TÉCNICA INDICADOR DE PRODUCTO 3.1.8</t>
  </si>
  <si>
    <t>Este indicador se mide mediante de  la suma de las atenciones psicosociales a mujeres víctimas de violencias, a través de las Duplas de Atención Psicosocial realizadas por la Secretaría Distrital de la Mujer.  Se realizará la sumatoria de estos lineamientos con una anualización tipo suma,  con el fin de alcanzar la meta establecida para el final de la ejecución del producto</t>
  </si>
  <si>
    <t>Las duplas de atención psicosocial son una estrategia de atención que cuenta con un equipo de profesionales que brinda atención especializada y complementaria a mujeres víctimas de violencia en Bogotá, quienes, por motivos relacionados con seguridad, movilidad, barreras institucionales, entre otros, no pueden acceder a la atención psicosocial –presencial- que ofertan las Casas de Igualdad de Oportunidades para las Mujeres. El equipo está conformado por una profesional enlace, quien coordina y apoya la articulación interinstitucional e intersectorial y a las tres duplas (cada una compuesta por una trabajadora social y una psicóloga) de profesionales especializadas en la atención a mujeres víctimas de violencias y en la adecuada activación de las rutas de atención a nivel Distrital. A través de la estrategia, se atienden casos de mujeres víctimas de violencias mayores de 18 años, teniendo en cuenta criterios de priorización como lo son la movilidad y el tipo de violencia. En el caso de la movilidad, las Duplas atienden mujeres en condición de discapacidad, dificultades y/o impedimentos físicos o con un estado de salud temporal o permanente que le impide desplazarse a los puntos de atención de los que dispone la SDMujer. Las profesionales de las Duplas también atienden mujeres que se encuentran en situaciones de riesgo, derivadas de hechos de violencia o mujeres que por sus horarios o condiciones laborales tienen dificultades para acceder a los servicios de la Secretaría Distrital de la Mujer. Así mismo, teniendo en cuenta el tipo de violencia, se presta servicio a mujeres sobrevivientes de tentativa de feminicidio y/o a sus familiares, mujeres en riesgo de feminicidio, sobrevivientes de ataques con agentes químicos y mujeres en riesgo o víctimas de trata de personas. Fuente: http://www.sdmujer.gov.co/noticias/duplas-atenci%C3%B3n-psicosocial-tres-a%C3%B1os-acercando-las-mujeres-vida-libre-violencias#:~:text=Hace%20tres%20a%C3%B1os%20fueron%20creada,Distrital%20de%20la%20Mujer%2DSDMujer.&amp;text=A%20trav%C3%A9s%20de%20la%20estrategia,y%20el%20tipo%20de%20violencia.</t>
  </si>
  <si>
    <t>Igualda de género</t>
  </si>
  <si>
    <t>Atenciones psicosociales</t>
  </si>
  <si>
    <t>Instrumento de Plan de Acción DEVAJ - SD Mujer</t>
  </si>
  <si>
    <t xml:space="preserve">Los reportes del número de atenciones psicosociales a mujeres víctimas de violencias, a través de las Duplas de Atención Psicosocial, queda registrado de manera mendual, en el sisitema de información SIMISIONAL de la entidad, en el Plan de acción y en el reporte PMR de la Dirección de Eliminación de Violencias contra las mujeres. </t>
  </si>
  <si>
    <t>FICHA TÉCNICA INDICADOR DE PRODUCTO 3.1.9</t>
  </si>
  <si>
    <t>Número de estudios sobre movilidad y género a nivel ciudad, con énfasis en la movilidad del cuidado y la seguridad personal realizados</t>
  </si>
  <si>
    <t>Este indicador se mide a través de  la suma de los estudios sobre movilidad y género a nivel ciudad, con énfasis en la movilidad del cuidado y la seguridad personal realizados. Se realizará la sumatoria de estos estudios realizados con una anualización tipo suma,  con el fin de alcanzar la meta establecida para el final de la ejecución del producto</t>
  </si>
  <si>
    <t>El estudio sobre movilidad y género a nivel ciudad, con énfasis en la movilidad del cuidado y la seguridad personal realizados tiene por objeto analizar los factores que influyen en las dinámicas de las mujeres en el sistema de movilidad de la ciudad de Bogotá, prinicpalmente en los asociados a su seguridad y la necesidad de ejercer acciones de cuidado para garantizar un espacio libre de violencia para las mujeres</t>
  </si>
  <si>
    <t>Género, diferencial, Derechos Humanos</t>
  </si>
  <si>
    <t>Sumatoria de estudios sobre movilidad y género a nivel ciudad, con énfasis en la movilidad del cuidado y la seguridad personal realizados</t>
  </si>
  <si>
    <t>Se realizará la sumatoria de los  estudios sobre movilidad y género a nivel ciudad, con énfasis en la movilidad del cuidado y la seguridad personal realizados por la Dirección de Inteligencia para la Movilidad de la Secretaría de Distrital de Movilidad</t>
  </si>
  <si>
    <t>FICHA TÉCNICA INDICADOR DE PRODUCTO 3.1.10</t>
  </si>
  <si>
    <t>CulturaRecreaciónyDeporte</t>
  </si>
  <si>
    <t>Describe la cantidad de estrategias implementadas desde los programas Nidos y Crea, orientadas a la atención de mujeres víctimas de violencias de género y niñas y niños en Casas Refugio.</t>
  </si>
  <si>
    <t>Estrategias diseñadas e  implementadas para la atención de mujeres víctimas de violencias de género y niñas y niños en Casas Refugio en el marco de los programas de Nidos y Crea del Instituto de Distrital de las Artes</t>
  </si>
  <si>
    <t>Informes</t>
  </si>
  <si>
    <t>Se mide a partit de la implementación de la estrategia. El tipo de anualización de este indicador es constante.</t>
  </si>
  <si>
    <t>Informes de Gestión</t>
  </si>
  <si>
    <t>15 días hábiles</t>
  </si>
  <si>
    <t>Subdirectora de Formación</t>
  </si>
  <si>
    <t>Idartes</t>
  </si>
  <si>
    <t>3795750</t>
  </si>
  <si>
    <t>Carlos Gaitán</t>
  </si>
  <si>
    <t>FICHA TÉCNICA INDICADOR DE PRODUCTO 3.1.11</t>
  </si>
  <si>
    <t xml:space="preserve">Número de Casas de justicia con ruta integral </t>
  </si>
  <si>
    <t>Número de mujeres atendidas con perspectiva de género y derechos de las mujeres a través de Casas de Justicia y espacios de atención integral de la Fiscalía (CAPIV, CAIVAS)</t>
  </si>
  <si>
    <t xml:space="preserve">Este indicador mide el número de casas de justicia en la ciudad de Bogotá que cuentan con una ruta integral de atención con perspectiva de género. Este indicador suma el número de casas de justicia que cuentan con la ruta integral de atención. Se espera que en un periodo de 11 años se logre llegar a la meta del 13 casas de justicia que cuenten con la ruta integral de atención. </t>
  </si>
  <si>
    <r>
      <t xml:space="preserve">El producto Casa de juticia con ruta integral, esta asociado al indicador </t>
    </r>
    <r>
      <rPr>
        <i/>
        <sz val="12"/>
        <rFont val="Arial Narrow"/>
        <family val="2"/>
      </rPr>
      <t xml:space="preserve">Número de mujeres atendidas con perspectiva de género y derechos de las mujeres a través de Casas de Justicia y espacios de atención integral de la Fiscalía (CAPIV, CAIVAS), </t>
    </r>
    <r>
      <rPr>
        <sz val="12"/>
        <rFont val="Arial Narrow"/>
        <family val="2"/>
      </rPr>
      <t xml:space="preserve">de la meta "Implementar en 7 casas de justicia priorizadas un modelo de atención con ruta integral para mujeres y garantizar  la estrategia de justicia de género en 8 casas de justicia adicionales, Centros de Atención Penal Integral para Víctimas - CAPIV y Centros de Atención Integral a Víctimas de Abuso Sexual - CAIVAS" del Plan de Desarrollo Distrital 2020 – 2024: Un Nuevo Contrato Social y Ambiental para la Bogotá del Siglo XXI. Este producto tiene como objetivo que las casas de justicia en la ciudad de Bogotá cuenten con una ruta integral de atención con perspectiva de género. </t>
    </r>
  </si>
  <si>
    <t>Igualdad de Género</t>
  </si>
  <si>
    <t>5.1 - 5.2</t>
  </si>
  <si>
    <t xml:space="preserve">Sumatoria de numero de casas con ruta integral. </t>
  </si>
  <si>
    <t>Casas</t>
  </si>
  <si>
    <t xml:space="preserve">Anualmente se sumarán el número de casas de justicia que cuentan con la ruta integral de atención con perspectiva de género. </t>
  </si>
  <si>
    <t>Desde la Subsecretaria de Fortalecimiento de Capacidades de la SDMujer anualmente se hará la verificación de acuerdo a las metas anuales contempladas en el plan de acción de la entidad, junto con un reporte de los mismos, y a través del diligenciamiento de la matriz de seguimiento del plan de acción de la política pública.</t>
  </si>
  <si>
    <t xml:space="preserve">Subsecretaria de Fortalecimiento de Capacidades </t>
  </si>
  <si>
    <t xml:space="preserve">Subsecretaría de Fortalecimiento de Capacidades </t>
  </si>
  <si>
    <t>FICHA TÉCNICA INDICADOR DE PRODUCTO 3.1.12</t>
  </si>
  <si>
    <t>Número de Uris con estrategia de atención semipermanente para la protección de las mujeres víctimas de violencia y acceso a la justicia implementada</t>
  </si>
  <si>
    <t>Índice de la apropiación de los instrumentos para la movilización y exigencia del derecho a una vida libre de violencias.</t>
  </si>
  <si>
    <t>Número de URIs con estrategia de aención semi permanente para la protección de las mujeres víctimas de violencia y acceso a la justicia implementada</t>
  </si>
  <si>
    <t xml:space="preserve">Este indicador mide el número de Uris que cuentan con una estrategia de atención semipermanente para la protección de las mujeres víctimas de violencia a las que se les garantice el acceso a la justicia. Se espera que en un periodo de 5 años se logre llegar a la meta del 5 uris que cuenten con la estrategia implementada. </t>
  </si>
  <si>
    <r>
      <t xml:space="preserve">El producto Uris con estrategia de atención semipermanentepara la protección de las mujeres víctimas de violencia y acceso a la justicia, esta asociado al indicador </t>
    </r>
    <r>
      <rPr>
        <i/>
        <sz val="12"/>
        <rFont val="Arial Narrow"/>
        <family val="2"/>
      </rPr>
      <t xml:space="preserve">Número de URIs con estrategia de aención semi permanente para la protección de las mujeres víctimas de violencia y acceso a la justicia implementada, </t>
    </r>
    <r>
      <rPr>
        <sz val="12"/>
        <rFont val="Arial Narrow"/>
        <family val="2"/>
      </rPr>
      <t>de la meta "Implementar una estrategia semi permanente para la protección de las mujeres víctimas de violencia y su acceso a la justicia en 3 Unidades de Reacción Inmediata -  URI de la Fiscalía General de la Nación y articulada a la línea  123 y Línea púrpura" del Plan de Desarrollo Distrital 2020 – 2024: Un Nuevo Contrato Social y Ambiental para la Bogotá del Siglo XXI. Este producto tiene como objetivo que las Uris en la ciudad de Bogotá cuenten con con una estrategia de atención semipermanente para la protección de las mujeres víctimas de violencia a las que se les garantice el acceso a la justicia.</t>
    </r>
  </si>
  <si>
    <t>3.3 Aumento de la apropiación de los instrumentos para la movilización y exigencia del derecho a una vida libre de violencias.</t>
  </si>
  <si>
    <t>Uris</t>
  </si>
  <si>
    <t>Anualmente se sumarán el número de Uris con estrategia de atención semipermanente para la protección de las mujeres víctimas de violencia y acceso a la justicia implementada</t>
  </si>
  <si>
    <t>FICHA TÉCNICA INDICADOR DE PRODUCTO 3.2.1</t>
  </si>
  <si>
    <t>Índice de mejoramiento de articulación institucional SOFIA</t>
  </si>
  <si>
    <t>Este indicador mide la proporción entre el número de Instituciones Educativas urbanas y rurales que reciben acompañamiento y seguimiento pedagógico y técnico, y el número de Instituciones Educativas que reporten casos de presuntas situaciones de discriminación por causa de su identidad de género y orientación sexual, Se espera que este indicador tenga un comportamiento constante con un cumplimiento del 100% en tanto esto significa que el total de las Instituciones Educativas que reportan estos casos de situaciones de discriminación, reciben el acompañamiento por parte de la Secretaría de Educación del Distrito</t>
  </si>
  <si>
    <t>El producto consiste en acciones de acompañamiento técnico a las Instituciones Educativas Distritales urbanas y rurales por parte de la Dirección de Inclusión e Integración de Poblaciones de la Secretaría Distrital de Educación, así como de seguimiento a casos de presuntas situaciones de discriminación por motivo de identidad de género u orientación sexual de las niñas y jóvenes, de manera que se canalicen casos hacia la ruta para el abordaje de esta problemática.</t>
  </si>
  <si>
    <t xml:space="preserve">índice de fortalecimiento de la respuesta institucional en materia de prevención, protección, atención, información y sanción frente a las violencias contra las mujeres - SOFIA </t>
  </si>
  <si>
    <t>Numero de I.E.D urbanas y rurales con acompañamiento y seguimiento pedagógico y técnico / Numero de I.E.D urbanas y rurales que reportan casos  *100</t>
  </si>
  <si>
    <t>Informes de gestoón SED</t>
  </si>
  <si>
    <t>Corresponde a un indicador por demanda de las IED que reporten casos de presuntas situaciones de discriminación, por causa de su identidad de género y orientación sexual, relacionando el acompañamiento pedagógico que se les realiza. La Dirección de Inclusión e Integración de Poblaciones consolida los reportes de las denuncias y los reportes de los colegios que recibieron acompañamiento con base en estas, para reportar el indicador</t>
  </si>
  <si>
    <t>Informe de Gestión Dirección de Inclusión e Integración de Poblaciones</t>
  </si>
  <si>
    <t>FICHA TÉCNICA INDICADOR DE PRODUCTO 3.2.2</t>
  </si>
  <si>
    <t>Porcentaje de implementación y seguimiento del  Protocolo de Prevención, atención y sanción de las violencias contra las mujeres en el espacio y el transporte público en el Distrito Capital</t>
  </si>
  <si>
    <t>Este indicador mide la proporción entre el número de acciones de implementación y seguimiento del  Protocolo ejecutadas, y el número de acciones de implementación y seguimiento del  Protocolo que fueron programadas durante su etapa de diseño. Se espera que este indicador tenga un comportamiento constante con un cumplimiento del 100% garantizando la implementación de la estrategia</t>
  </si>
  <si>
    <t xml:space="preserve">El producto consiste en implementar y hacer seguimiento al protocolo de prevención, atención y sanción de las violencias contra las mujeres en el espacio y el transporte público en el Distrito Capital. El protocolo es un instrumento que busca contribuir a la prevención, atención y sanción de las violencias contra las mujeres en el transporte y espacio público de Bogotá.  Para ello, propone la coordinación y articulación de acciones intersectoriales e institucionales, desde los enfoques de derechos de las mujeres, género y diferencial en el Marco de la Política Pública de Mujeres y Equidad de Género. Con su implementación, en el área de la prevención, se busca visibilizar las problemáticas de las mujeres y generar condiciones para su seguridad. En el ámbito de la sanción y promoción del acceso a la justicia, se busca aumentar la sanción social de las violencias contra las mujeres en el transporte y promover el acceso a la justicia de las víctimas. (Fuente: Respuesta SDQS 2025782019 Secretaría Distrital de la Mujer). </t>
  </si>
  <si>
    <t xml:space="preserve">La medición del indicador del Protocolo de prevención, atención y sanción de las violencias contra las mujeres en el espacio y el transporte público, se realiza a través de los reportes entregados por la Lider de la estrategia de forma mensual y registrados en el reporte Plan de acción de la entidad Entidad. </t>
  </si>
  <si>
    <t>Informe de Gestión Dirección de Eliminación de Violencias contra las Mujeres y Acceso a la Justicia</t>
  </si>
  <si>
    <t>Jose Fernando Franco</t>
  </si>
  <si>
    <t>Subdirector</t>
  </si>
  <si>
    <t>Subdirección tecnica de produccion e intervención</t>
  </si>
  <si>
    <t>3779555 EXT 1033</t>
  </si>
  <si>
    <t>FICHA TÉCNICA INDICADOR DE PRODUCTO 3.2.3</t>
  </si>
  <si>
    <t xml:space="preserve">Porcentaje de  los casos de violencias contra las mujeres que se presentan en el Sistema TransMilenio reportados </t>
  </si>
  <si>
    <t xml:space="preserve">Este indicador mide la proporción entre el número de casos  de violencias contra las mujeres que se presentan en el Sistema TransMilenio reportadosa la Secretaría Distrital de la Mujer, y el número de casos  de violencias contra las mujeres que se presentan en el Sistema TransMilenio registrados en el  aplicativo de gestión y control de la operación. Se espera que este indicador tenga un comportamiento constante con un cumplimiento del 100% </t>
  </si>
  <si>
    <t>El producto está constituido por el reporte de casos de violencias contra las mujeres ocurridas en el Sistema Transmilenio, en el marco del aplicativo de gestión y control de la operación de los servicios. Su implementación contribuirá a visibilizar la ocurrencia de casos y monitorear tendencias en términos de días o franjas horarias en los que se presentan con más frecuencia, alzas en los casos etc, que contribuyan a la toma de decisiones en la materia para mitigar la problemática.</t>
  </si>
  <si>
    <t>Aprobar y fortalecer políticas acertadas y leyes aplicables para promover la igualdad de género y el empoderamiento de todas las mujeres y las niñas a todos los niveles..</t>
  </si>
  <si>
    <t>Reportes cualitativos y cuantitativos de la SUBGERENCIA DE ATENCIÓN AL USUARIO Y COMUNICACIONES - DIRECCIÓN TECNICA DE SEGURIDAD</t>
  </si>
  <si>
    <t>FICHA TÉCNICA INDICADOR DE PRODUCTO 3.2.5</t>
  </si>
  <si>
    <t>Este indicador mide la proporción entre el número de actividades de la estrategia de cultura ciudadana con enfoque contra la violencia de género realizadas por la Secretaría de Seguridad, Convivencia y Justicia, y el número de actividades que se programan anualmente para su implementación. Se espera que este indicador tenga un comportamiento constante con un cumplimiento del 100%, lo cual garantiza la implementación de la estrategia.</t>
  </si>
  <si>
    <t>El producto busca contribuir a fortalecer la cultura ciudadana y la convivencia mediante actividades que motiven la participación ciudadana en temas de seguridad para las mujeres, de manera que la ciudadanía se reconozca como agente activa de transformación de problemáticas.</t>
  </si>
  <si>
    <t>Poblacional y de genero</t>
  </si>
  <si>
    <t xml:space="preserve"> La subsecretarìa de Seguridad y Convivencia cuenta con equipos territoriales que recogen la infromaciòn por Localidades y las reportan por mediante informes internos con el fin de que sea sistematizada  mediante el sistema PROGRESUS, </t>
  </si>
  <si>
    <t>FICHA TÉCNICA INDICADOR DE PRODUCTO 3.2.6</t>
  </si>
  <si>
    <t>Este indicador mide la proporción entre el número de acciones ejecutadas para la operación del Sistema Articulado de Alertas Tempranas para la prevención del delito de feminicidio en el Distrito Capital y el número de acciones programadas para la operación de dicho Sistema. Se espera que este indicador tenga un comportamiento constante con un cumplimiento del 100%, lo cual garantiza la correcta  operación del sistema Sistema Articulado de Alertas Tempranas para la prevención del delito de feminicidio</t>
  </si>
  <si>
    <t>El producto propone establecer alertas tempranas que permitan identificar casos con alto riesgo de desencadenar asesinatos de mujeres por parte de sus parejas u otros agentes que materializan violencia en su contra, de manera que se consigan intervenciones oportunas y pertinentes que minimicen los riesgos sobre las mujeres. Se implementa con base en   la articulación interinstitucional de las siguientes entidades: Secretaria de Gobierno, Secretaría Distrital de Seguridad, convivencia y justicia; Secretaría Distrital de Desarrollo Económico; Secretaría de Educación del Distrito; Secretaría Distrital de Salud; Secretaría Distrital de Cultura, Recreación y Deporte; Secretaría Distrital de Hábitat; Secretaría Distrital de Integración Social, IDRD, IDARTES, Instituto Distrital de Patrimonio.</t>
  </si>
  <si>
    <t>Reportes de la  consolidación de las acciones de la puesta en marcha y operación del Sistema Articulado de Alertas Tempranas para la prevención del delito de feminicidio en Bogotá, información que se registra en el Plan de acción de la Secretaría Distrital de la Mujer</t>
  </si>
  <si>
    <t>FICHA TÉCNICA INDICADOR DE PRODUCTO 3.2.7</t>
  </si>
  <si>
    <t>Este indicador se mide a través de la suma de los Informes de seguimiento a la implementación del Sistema SOFIA desarrollados por la Secretaría Distrital de la Mujer. Se realizará la sumatoria de estos lineamientos con una anualización tipo suma,  con el fin de alcanzar la meta establecida para el final de la ejecución del producto</t>
  </si>
  <si>
    <t>El producto consiste en llevar a cabo seguimiento a la implementación del Sistema Orgánico, Funcional, Integral y Articulador, SOFIA, que constituye la estrategia de la Administración Distrital para cumplir sus obligaciones en materia de prevención, atención, sanción, erradicación y reparación de las violencias contra las mujeres tanto en el ámbito público como en el privado, así como promover el cumplimiento de la Ley 1257 de 2008 en la ciudad de Bogotá. El Sistema SOFIA es un sistema de articulación, que busca coordinar las acciones de todos los sectores para garantizar el derecho de las mujeres a una vida libre de violencias en el Distrito Capital. Mediante la implementación de este Sistema, la Secretaría Distrital de la Mujer coordina y articula acciones tendientes a la eliminación de las distintas formas de violencias contra las mujeres. Fuente: http://www.sdmujer.gov.co/transparencia/informacion-interes/faqs/m-%C2%BFqu%C3%A9-sistema-sofia.</t>
  </si>
  <si>
    <t xml:space="preserve">Informes </t>
  </si>
  <si>
    <t xml:space="preserve">El documento de seguimiento que consolida la información de las acciones estratégicas, impulsadas en el marco del Sistema SOFIA, para la garantía del derecho de las mujeres a una vida libre de violencias, se reporta de forma anual, pero las acciones que se adelantan en el marco de la Mesa SOFIA,se reportan de manera mensual en el Plan de Acción de la entidad. </t>
  </si>
  <si>
    <t>FICHA TÉCNICA INDICADOR DE PRODUCTO 3.2.8</t>
  </si>
  <si>
    <t>Este indicador se mide a través de la suma de las atenciones efectivas a través de la Línea Púrpura Distrital la cual debe estar operando de manera integrada a la Línea 123. Se realizará la sumatoria de estas atenciones con una anualización  tipo suma,  con el fin de alcanzar la meta establecida para el final de la ejecución del producto</t>
  </si>
  <si>
    <t>La Línea Púrpura Distrital: mujeres que escuchan mujeres, es una línea telefónica para mujeres mayores de 18 años que habitan en Bogotá, fue creada desde febrero del 2015 como una estrategia entre la Secretaría Distrital de la Mujer y la Secretaría Distrital de Salud en el marco del Sistema de Protección Integral a Mujeres Víctimas de Violencias SOFIA con el objetivo de contribuir en la garantía de los derechos de las mujeres a una vida libre de violencias y a una salud plena. En la línea se atienden casos de: Violencias contra las mujeres con ocurrencia en el espacio público y/o privado. Orientación frente a las rutas de atención en violencias contra las mujeres en el marco de la Ley 1257/2008. Primera atención y canalización al interior de la Secretaría de la Mujer a sobrevivientes de feminicidio y/o familias de víctimas de feminicidio. Información sobre la oferta institucional con competencia en la garantía de los derechos humanos de las mujeres. Información y orientación en el derecho a la salud plena con énfasis en los derechos sexuales y derechos reproductivos. En el marco de la continuidad de este servicio para las mujeres bogotanas y con el objetivo de mejorar sus alcances y difusión, en el actual Plan de Desarrollo se propone su articulación con la línea de emergencias 123.</t>
  </si>
  <si>
    <t>Atenciones efectivas</t>
  </si>
  <si>
    <t>Segplan</t>
  </si>
  <si>
    <t xml:space="preserve">La medición del indicador se obtiene del reporte de atenciones efectivas entregado por la coordinación de la Línea Purpura Distrital  y se reporta de manera mensual en los intrumentos de seguimiento como son Plan de acción, PMR y sistema de información SIMISONAL  de la entidad. </t>
  </si>
  <si>
    <t xml:space="preserve">Plan de acción, PMR y Sistma de información SIMISIONAL de la entidad. </t>
  </si>
  <si>
    <t>FICHA TÉCNICA INDICADOR DE PRODUCTO 3.2.9</t>
  </si>
  <si>
    <t xml:space="preserve">Articulación con los sectores del orden Disitrtial </t>
  </si>
  <si>
    <t xml:space="preserve">Este indicador mide la proporción entre el número de fases del Protocolo de prevención, atención y sanción de las violencias contra las mujeres en el espacio y el transporte público implementadasy el número de fases de dicho  Protocolo programadas en cada vigencia. Se espera que este indicador tenga un comportamiento constante con un cumplimiento del 100%, lo cual garantiza la implementación del Protocolo de prevención, atención y sanción de las violencias contra las mujeres en el espacio y el transporte público. </t>
  </si>
  <si>
    <t xml:space="preserve">El protocolo es un instrumento que busca contribuir a la prevención, atención y sanción de las violencias contra las mujeres en el transporte y espacio público de Bogotá.  Para ello, propone la coordinación y articulación de acciones intersectoriales e institucionales, desde los enfoques de derechos de las mujeres, género y diferencial en el Marco de la Política Pública de Mujeres y Equidad de Género. Con su implementación, en el área de la prevención, se busca visibilizar las problemáticas de las mujeres y generar condiciones para su seguridad. En el ámbito de la sanción y promoción del acceso a la justicia, se busca aumentar la sanción social de las violencias contra las mujeres en el transporte y promover el acceso a la justicia de las víctimas. (Fuente: Respuesta SDQS 2025782019 Secretaría Distrital de la Mujer). </t>
  </si>
  <si>
    <t>Procentaje</t>
  </si>
  <si>
    <t>FICHA TÉCNICA INDICADOR DE PRODUCTO 3.2.10</t>
  </si>
  <si>
    <t>Este indicador se mide a través de la suma  de Planes Locales de Seguridad para las Mujeres validados y en seguimiento en el marco de los Consejos Locales de Seguridad para las Mujeres, en las 20 localidades de Bogotá. Se realizará la sumatoria de estas Planes Locales con una anualización  tipo constante</t>
  </si>
  <si>
    <t>El Sistema Orgánico, Funcional, Integral y Articulador, SOFIA, que constituye la estrategia de la Administración Distrital para cumplir sus obligaciones en materia de prevención, atención, sanción, erradicación y reparación de las violencias contra las mujeres tanto en el ámbito público como en el privado, así como promover el cumplimiento de la Ley 1257 de 2008 en la ciudad de Bogotá. El producto consiste en la territorialización de este sistema a nivel local, a través de la validación e implementación de 20 planes de seguridad para las mujeres. Los mismos serán objeto de seguimiento por parte de la Dirección de Eliminación de Violencias y Acceso a la Justicia de la Secretaría Distrital de la Mujer.</t>
  </si>
  <si>
    <t>Planes Locales</t>
  </si>
  <si>
    <t xml:space="preserve">La medición del indicador se realiza a través de los reportes entregados por cada una de las profesionales que integran el equipo SOFIA local y consolidados por la Lider del proceso para posteriormente registrarlos en los reportes Plan de acción y PMR de la entidad.  </t>
  </si>
  <si>
    <t>Instrumento de seguimiento al Plan de Accción y reporte PMR - Secretaría Distrital de la Mujer</t>
  </si>
  <si>
    <t>FICHA TÉCNICA INDICADOR DE PRODUCTO 3.2.11</t>
  </si>
  <si>
    <t>Número de módulos de información y orientación implementados en la Red CADE, dedicados a la identificación de las solicitudes con enfoques de genero, de derechos de las mujeres y diferencial, y a la difusión de las rutas de atención para la garantía del derecho de las mujeres a una vida libre de violencias.</t>
  </si>
  <si>
    <t>Este indicador se mide a través de  la suma de los módulos de información y orientación implementados en la Red CADE, dedicados a la identificación de las solicitudes con enfoques de genero, de derechos de las mujeres y diferencial, y a la difusión de las rutas de atención para la garantía del derecho de las mujeres a una vida libre de violencias. Se realizará la sumatoria de estos módulos con una anualización tipo suma,  con el fin de alcanzar la meta establecida para el final de la ejecución del producto</t>
  </si>
  <si>
    <t>El producto consiste en la implementación de módulos para la identificación de solicitudes con enfoques de género y diferencial en la Red CADE de la ciudad, con énfasis en la identificación de casos y la difusión de rutas para la garantía del derecho de las mujeres a una vida libre de violencias. Con su implementación se aporta al avance en la incorporación del enfoque de género en los protocolos de atención a la ciudadanía, particularmente en lo concerniente a la entrega de información de utilidad para las mujeres que la requieran.</t>
  </si>
  <si>
    <t xml:space="preserve">Género,  diferencial, derechos  humanos </t>
  </si>
  <si>
    <t>Sumatoria de módulos de información y orientación implementados en la Red CADE, dedicados a la identificación de las solicitudes con enfoques de genero, de derechos de las mujeres y diferencial, y a la difusión de las rutas de atención para la garantía del derecho de las mujeres a una vida libre de violencias.</t>
  </si>
  <si>
    <t>Módulos</t>
  </si>
  <si>
    <t>2028</t>
  </si>
  <si>
    <t>La Dirección del Sistema Distrital de Servicio a la Ciudadanía recopila los datos relativos al avance en la implementación de los módulos, con el fin de realizar la sumatoria de los múdulos de información y orientación que ya se encuentran en funcionamiento.</t>
  </si>
  <si>
    <t>Informes de gestión de la Dirección del Sistema de Servicio a la Ciudadanía</t>
  </si>
  <si>
    <t>Directora del sistema distrital de servicio a la ciudadanía</t>
  </si>
  <si>
    <t>FICHA TÉCNICA INDICADOR DE PRODUCTO 3.2.4</t>
  </si>
  <si>
    <t xml:space="preserve">Número de lineamientos técnicos diseñados para el fortalecimiento de los Consejos y Planes Locales de Seguridad para las Mujeres </t>
  </si>
  <si>
    <t>Secretaría Distrital de Mujer</t>
  </si>
  <si>
    <t xml:space="preserve">Secretaría Distrital de Seguridad </t>
  </si>
  <si>
    <t xml:space="preserve">Este indicador se mide a través de la suma de los lineamientos técnicos diseñados e implementados para el fortalecimiento de los Consejos y Planes Locales de Seguridad para las Mujeres por la Secretaría Gobierno. Se realizará la sumatoria de estos lineamientos con una anualización suma desde el 2022, se espera que a partir de la vigencia 2023, se sigan implementando estos lineamientos, hasta el año de finalización de la ejecución del producto. Y cuenten con la actualización que exija los planes de desarrollo distrital. </t>
  </si>
  <si>
    <t>Los Planes Locales de Seguridad para las Mujeres se diseñan cada cuatro años de manera participativa entre las entidades locales y las mujeres en los territorios. Tienen como objetivo ser un instrumento de planeación que aporte a la transformación problemáticas en seguridad, y convivencia, a través de procesos de corresponsabilidad con entidades públicas y privadas, así como con organizaciones sociales y comunitarias. Los Consejos Locales de Seguridad de Mujeres sesionan por lo menos una vez cada tres meses. Dichos consejos son un espacio donde se aborda la agenda de seguridad de las mujeres y tienen como objetivo disminuir los niveles de violencia contra las mujeres tanto en el espacio público como en el privado. El producto propone elaborar un (1) lineamiento que contribuya a la compresión de estos escenarios como relevantes para todas las entidades con presencia en lo local y la formulación de compromisos para su continuidad y apropiación de los enfoques de la Política Pública, con énfasis en el derecho a una vida libre de violencias. Estos Lineamientos técnicos serán diseñados en articulación con la Secretaría Distrital de la Mujer teniendo en cuenta que es la Secretaría Técnica de los Consejos y quienes brindarán el diagnóstico y los insumos para su construcción, y la Secretaría Distrital de Seguridad, y serán implementados en cada localidad según las características y necesidades de las mujeres en cada territorio, a su vez, deberán ser actualizados cada 4 años conforme al cambio en la administración distrital y la adopción del correspondiente plan de desarrollo.</t>
  </si>
  <si>
    <t>lienamientos</t>
  </si>
  <si>
    <t>La Secretaría Distrital de Gobierno construirá en conjunto con la Secretaría de la Mujer y la Secretaría de Seguridad los líneamientos, una vez este sea expedido se sumarán. Las alcaldías locales serán las encargadas de la implementación  de los lineamientos técnicos en los Consejos Locales.</t>
  </si>
  <si>
    <t xml:space="preserve">Actas Consejos Locales de Seguridad de mujeres </t>
  </si>
  <si>
    <t>Los lineamientos serán formulados de manera articulada y en  corresponsabilidad con la Secretaría Distrital de la Mujer, teniendo en cuenta la experiencia de los enlaces Sofía</t>
  </si>
  <si>
    <t>FICHA TÉCNICA INDICADOR DE PRODUCTO 3.3.1</t>
  </si>
  <si>
    <t>Este indicador se mide a través de la suma del número de talleres realizados con niñas, adolescentes y mujeres jóvenes, en el tema de prevención de violencias contra las mujeres con enfoques de género  y diferencial. Se realizará la sumatoria de los talleres con una anualización  tipo suma, con el fin de alcanzar la meta establecida para el final de la ejecución del producto</t>
  </si>
  <si>
    <t>El producto propone la realización de talleres que motiven la reflexión en torno a las violencias contra las mujeres, desde los enfoques de género y diferencial, de manera que se avance en el reconocimiento de las violencias como un intolerable social y se contribuya a la disminución de su ocurrencia en la franja de población juvenil cubierta por los servicios del IDIPRON.</t>
  </si>
  <si>
    <t>Talleres</t>
  </si>
  <si>
    <t>Se concertaran los talleres con cada una de las áreas y se realizaran de manera virtual o presencial, luego la Oficina Asesora de Planeación compilará el reporte del número de talleres realizados</t>
  </si>
  <si>
    <t>Informe de gestión Oficina Asesora de Planeación</t>
  </si>
  <si>
    <t>Dora Cecilia Rodríguez Avendaño</t>
  </si>
  <si>
    <t>Coordinadora equipo poblacional -OAP</t>
  </si>
  <si>
    <t>FICHA TÉCNICA INDICADOR DE PRODUCTO 3.3.2</t>
  </si>
  <si>
    <t>Este indicador se mide a través de la suma del número de acciones de movilización social implementandas desde la equidad de género encaminadas a eliminar o disminuir situaciones de violencias basadas en el género. Se realizará la sumatoria de estas acciones con una anualización  tipo suma, con el fin de alcanzar la meta establecida para el final de la ejecución del producto</t>
  </si>
  <si>
    <t>Las acciones para la movilización social incluyen actividades para motivar la reflexión de las personas sobre las violencias contra las mujeres como un intolerable social, en diferentes espacios de intervención a cargo de la Secretaría Distrital de Integración Social.</t>
  </si>
  <si>
    <t>Acciones de movilización social</t>
  </si>
  <si>
    <t xml:space="preserve">Las acciones de movilización social se mediran en la cantidad de acciones realizadas y participantes, los cuales se recogeran en listados de asistencia y se consolidarán por la Subdirección para la Infancia </t>
  </si>
  <si>
    <t>Suministro de Información de los equipos de la Subdirección para la Infancia (Especificamente Ruralidad - Atrapasueños)</t>
  </si>
  <si>
    <t>Isabel Cristitna Londoño Gómez</t>
  </si>
  <si>
    <t>Subdirectora para la Infancia</t>
  </si>
  <si>
    <t>Subdirección para la Infancia</t>
  </si>
  <si>
    <t>FICHA TÉCNICA INDICADOR DE PRODUCTO 3.3.3</t>
  </si>
  <si>
    <t>Este indicador se mide a través de la suma del número de acciones de divulgación sobre el derecho a una vida libre de violencias a las lideresas, defensoras de derechos humanos, mujeres pertencientes a grupos étnicos, mujeres  con identidad sexual diversa y víctimas de trata de personas.. Se realizará la sumatoria de estas acciones con una anualización  tipo suma, con el fin de alcanzar la meta establecida para el final de la ejecución del producto</t>
  </si>
  <si>
    <t>El producto consiste en la realización de acciones para la divulgación del derecho a una vida libre de violencias con lideresas, defensoras de derechos humanos, mujeres de los diferentes grupos étnicos, con orientaciones sexuales diversas y víctimas de trata de personas, de manera que se avance en su comprensión de los contenidos del derecho, desde los enfoques de género y diferencial, a la vez que en el conocimiento de las rutas para la atención y denuncia en caso de vulneraciones.</t>
  </si>
  <si>
    <t>Asegurar la participación plena y efectiva de las mujeres y la igualdad de oportunidades de liderazgo a todos los niveles decisorios en la vida política, económica y pública.</t>
  </si>
  <si>
    <t>Acciones de divulgación</t>
  </si>
  <si>
    <t xml:space="preserve"> Cada seis meses   la Subsecretaría para la Gobernabilidad y Garantía de Derechos Humanos realizará el seguimiento a las  campañas comunicativas encaminadas a promover una vida libre de violencias en las mujeres  lideresas, defensoras de derechos humanos, mujeres pertenecientes a grupos étnicos y  mujeres  con identidad sexual diversa. </t>
  </si>
  <si>
    <t>FICHA TÉCNICA INDICADOR DE PRODUCTO 3.3.4</t>
  </si>
  <si>
    <t xml:space="preserve">Número de localidades con rutas, estrategias para el acceso a la justicia para mujeres y personas diversas </t>
  </si>
  <si>
    <t>Este indicador se mide a través de la suma de localidades con implementación de las rutas, estrategias y acciones para facilitar el acceso a la justicia para mujeres y personas diversas. Se realizará la sumatoria de dichas localidades con una anualización  tipo suma, con el fin de alcanzar la meta establecida para el final de la ejecución del producto</t>
  </si>
  <si>
    <t>El producto incluye la planeación e implementación de rutas, estrategias y acciones a nivel local para contribuir a garantizar el acceso a la justicia por parte de las mujeres víctimas de violencias.</t>
  </si>
  <si>
    <t>Localidades</t>
  </si>
  <si>
    <t>Reporte según implementación dela estrategia en las localidades (Sumatoria de localidades con implementación de las rutas, estrategias y acciones para facilitar el acceso a la justicia para mujeres y personas diversas )consolidado por la Subdirección de Acceso a la Justicia</t>
  </si>
  <si>
    <t>Informe de Gestión Dirección de Acceso a la Justicia</t>
  </si>
  <si>
    <t>FICHA TÉCNICA INDICADOR DE PRODUCTO 3.3.5</t>
  </si>
  <si>
    <t xml:space="preserve">Porcentaje de Implementación de la estrategia de divulgación de la Ruta única de atención de mujeres víctimas de violencias y en riesgo de feminicidio, dirigida a la ciudadanía. </t>
  </si>
  <si>
    <t xml:space="preserve">Este indicador mide la proporción entre el número de actividades de la estrategia de divulgación de la Ruta única de atención a mujeres víctimas de violencias y en riesgo de feminicidio desarrolladas, y el número de actividades  que se programan anualmente para la implementación de dicha estrategia. Se espera que este indicador tenga un comportamiento constante con un cumplimiento del 100% </t>
  </si>
  <si>
    <t>El producto consiste en la concatenación de acciones para dar a conocer a la ciudadanía la existencia y contenidos de la ruta única de atención a mujeres víctimas de violencias y en riesgo de feminicidio. Las mismas se desarrollarán de manera virtual y/o presencial dependiendo de las condiciones de salubridad de la ciudad.</t>
  </si>
  <si>
    <t xml:space="preserve">Informes de avance de la estrategia de divulgación de la Ruta Unica de atención a mujeres vistimas de violencias y en riesgo de feminicidio, aportados por la lider de la estrategia y consolidados en el Plan de acción de la entidad.  </t>
  </si>
  <si>
    <t>FICHA TÉCNICA INDICADOR DE PRODUCTO 3.3.6</t>
  </si>
  <si>
    <t>Este indicador se mide a través de la suma del  número de casos nuevos de representación  para la garantía de derechos de las mujeres víctimas de violencias en el D.C.. Se realizará la sumatoria de dichos casos con una anualización  tipo suma, con el fin de alcanzar la meta establecida para el final de la ejecución del producto</t>
  </si>
  <si>
    <t>La Secretaría Distrital de la Mujer realiza representación técnico-legal a mujeres víctimas de violencias en el Distrito Capital contribuyendo a la eliminación de las barreras que impiden a las mujeres de Bogotá D.C., acceder a la administración de justicia y propendiendo por el reconocimiento, garantía y restablecimiento de sus derechos.</t>
  </si>
  <si>
    <t>Casos nuevos</t>
  </si>
  <si>
    <t>Reportes cualitativos y cuantitativos  de la Subsecretaria de Fortalecimiento de Capacidades de la Secretaría Distrital de la Mujer</t>
  </si>
  <si>
    <t>Informes de gesión Subsecretaria de Fortalecimiento de Capacidades</t>
  </si>
  <si>
    <t>Subsecretaria</t>
  </si>
  <si>
    <t>FICHA TÉCNICA INDICADOR DE PRODUCTO 3.3.7</t>
  </si>
  <si>
    <t>Secretaría de Seguridad</t>
  </si>
  <si>
    <t>Este indicador se mide a través de la suma  de mujeres víctimas de violencia asesoradas través de Casas de Justicia y escenarios de la Fiscalía General de la Nación. Se realizará la sumatoria de estas mujeres víctimas de violencia con una anualización  tipo suma, con el fin de alcanzar la meta establecida para el final de la ejecución del producto</t>
  </si>
  <si>
    <t>La Secretaría Distrital de la Mujer realiza orientación, asesoría y representación técnico-legal a mujeres víctimas de violencias en el Distrito Capital contribuyendo a la eliminación de las barreras que impiden a las mujeres de Bogotá D.C., acceder a la administración de justicia, propendiendo por el reconocimiento, garantía y restablecimiento de sus derechos.</t>
  </si>
  <si>
    <t>mujeres víctimas</t>
  </si>
  <si>
    <t>FICHA TÉCNICA INDICADOR DE PRODUCTO 3.3.8</t>
  </si>
  <si>
    <t>El indicador presenta el porcentaje de avance de la implementación de la estrategia de promoción de la mejoramiento de la experiencia de viaje y la seguridad de las mujeres usuarias y prestadoras del servicio de Taxi</t>
  </si>
  <si>
    <t>El producto consiste en la implementación de una estrategia integral para el mejoramiento de la experiencia de viaje y seguridad de mujeres y prestadoras de servicio de transporte público individual de la modalidad taxi. En su desarrollo se busca generar acciones de promoción tales como campañas de comunicación, sensibilización y pedagogía orientadas a aumentar las condiciones de seguridad de las mujeres cuando viajen en taxi.</t>
  </si>
  <si>
    <t xml:space="preserve">Género, diferencial,derechos  humanos </t>
  </si>
  <si>
    <t xml:space="preserve">La información para consolidar el indicador proviene del desarrollo de las diferentes actividades proyectadas, es así que para el desarrollo de las campañas de comunicación se tendrá en cuenta tanto la generación como la difusión de las piezas comunicativas; las campañas de sensibilización se medirán a través del cumplimiento de las acciones </t>
  </si>
  <si>
    <t>Se usarán los registros administrativos proyectados por la Subdirección de Transporte Público Secretaría Distrital de Movilidad</t>
  </si>
  <si>
    <t>Claudia J. Mercado</t>
  </si>
  <si>
    <t>Subdirectora de Transporte Público</t>
  </si>
  <si>
    <t>365 9400 Ext. 8202</t>
  </si>
  <si>
    <t xml:space="preserve">Julieth  Rojas Betancourt </t>
  </si>
  <si>
    <t>FICHA TÉCNICA INDICADOR DE PRODUCTO 3.3.9</t>
  </si>
  <si>
    <t>Este indicador se mide a través de  la suma de las capacitaciones y acciones de comunicación  y cultura ciudadana dirigidas a promover el derecho de las mujeres a una vida libre de violencia, en el sistema de movilidad realizadas . Se realizará la sumatoria de estas capacitaciones realizadas con una anualización tipo suma,  con el fin de alcanzar la meta establecida para el final de la ejecución del producto</t>
  </si>
  <si>
    <t>Las capacitaciones y acciones de comunicación y cultura ciudadana dirigidas a promover el derecho de las mujeres a una vida libre de violencia, en el sistema de movilidad, hacen parte de una estrategia de cultura ciudadana diseñada e implementada por el sector movilidad, mediante las cuales se busca fortalecer una cultura de respeto y garantía del derecho de las mujeres a tener una vida libre de volencias, especialmente de aquellas que se generan en el sistema de movilidad en la ciudad de Bogotá.</t>
  </si>
  <si>
    <t>Sumatoria de capacitaciones y acciones de comunicación y cultura ciudadana dirigidas a promover el derecho de las mujeres a una vida libre de violencia, en el sistema de movilidad realizadas</t>
  </si>
  <si>
    <t>Se realizará la sumatoria de lascapacitaciones y acciones de comunicación  y cultura ciudadana dirigidas a promover el derecho de las mujeres a una vida libre de violencia, en el sistema de movilidad realizadas por la Oficina Asesora de Comunicaciones y Cultura para la Movilidad de la Secretaría de Distrital de Movilidad</t>
  </si>
  <si>
    <t>Informes de Gestión Oficina Asesora de Comunicaciones y Cultura para la Movilidad</t>
  </si>
  <si>
    <t>Jefe Oficina Asesora de Comunicaciones y Cultura para la Movilidad</t>
  </si>
  <si>
    <t>FICHA TÉCNICA INDICADOR DE PRODUCTO 4.1.1</t>
  </si>
  <si>
    <t>Este indicador se mide a través de la suma acciones de sensibilización y participación para la comprensión del enfoque de derechos, diferencial y de género, con énfasis en la transformación de prácticas discriminatorias contra las mujeres implementandas. Se realizará la sumatoria de estas acciones con una anualización  tipo suma, con el fin de alcanzar la meta establecida para el final de la ejecución del producto</t>
  </si>
  <si>
    <t>El producto consiste en acciones de sensibilización para la comprensión del enfoque de derechos, diferencial y de género, con énfasis en la transformación de prácticas discriminatorias contra las mujeres. Con estos ejercicios se busca conseguir un nivel de apropiación conceptual y experiencial de los enfoques señalados que motive ejercicios de participación e incidencia para la garantía de los derechos de las mujeres.</t>
  </si>
  <si>
    <t>Género, Diferencial, Derechos Humanos,</t>
  </si>
  <si>
    <t>Acciones de sensibilización</t>
  </si>
  <si>
    <t>Reporte PSTG 2019</t>
  </si>
  <si>
    <t>Las acciones de sensibilización y participación buscan que se logre una incidencia que promueva una cultura democrática, incluyente y no sexista, estas acciones se reportarán conforme al resultado de las acciones de los diferentes equipos de la Subdirección para la Infancia, inidicando localidad y número de participantes.</t>
  </si>
  <si>
    <t>Suministro de Información de los equipos de la Subdirección para la Infancia (Centro Amar, E. Diferencial, Fortalecimiento Técnico, Lactancia Materna y Participación Infantil)</t>
  </si>
  <si>
    <t>FICHA TÉCNICA INDICADOR DE PRODUCTO 4.1.2</t>
  </si>
  <si>
    <t>Este indicador se mide a través de las agendas de las mujeres posicionadas  o incorporada en los comité distrital y locales de Derechos Humanos. Se realizará la sumatoria de estas acciones con una anualización  tipo creciente, con el fin de alcanzar la meta establecida para el final de la ejecución del producto</t>
  </si>
  <si>
    <t>Los Comités Locales de Derechos Humanos tienen como función principal implementar el Sistema Distrital de Derechos Humanos. En este escenario se abordan todas las posibles situaciones de vulneración de derechos humanos de la ciudadanía y se crean estrategias interinstitucionales para la garantía o restablecimiento de sus derechos (Decreto 455 de 2018).  Dentro del Plan de intervención Local de los Comités se realizan recepciones de posibles delitos de trata de personas, recepción de amenazas a lideresas y defensoras de derechos humanos y se hacen activaciones de ruta de denuncia y acceso a la justicia. Por ello el producto propone que dentro de los planes de acción de los Comités Locales de Derechos Humanos se establecerán líneas de acción para abordar el tema de violación a derechos humanos basadas en género.</t>
  </si>
  <si>
    <t>Agendas de las mujeres</t>
  </si>
  <si>
    <t>Cada año la Subsecretaría para la Gobernabilidad y Garantía de Derechos realizará la compilación de las acciones desarrolladas  en los Comités Locales de derechos Humanos para realizar la correspondiente sumatoria</t>
  </si>
  <si>
    <t xml:space="preserve">Actas de Comités Locales de derechos Humanos </t>
  </si>
  <si>
    <t>FICHA TÉCNICA INDICADOR DE PRODUCTO 4.1.4</t>
  </si>
  <si>
    <t>Este indicador mide  la proporción entre el número  de iniciativas lideradas por mujeres niñas y jovenes  promovidas y acompañadas pedagógicamente desde  la escuela de  liderazgo, y el número total de  iniciativas lideradas por mujeres niñas y jovenes  en el marco del proyecto INCITAR . 
Se espera que este indicador tenga un comportamiento creciente, con el fin que para la tercera vigencia de su ejecución se logre llegar a la meta del 100%,</t>
  </si>
  <si>
    <t>El producto consiste en el desarrollo espacio de formación para el liderazgo de niñas y mujeres jóvenes, como escenario fundamental para avanzar en los procesos de empoderamiento de las mujeres   y de vinculación activa a procesos de participación y acción en los entornos escolares desde los enfoques de género, diferencial y de derechos de las mujeres. Este producto, tiene como eje central el reconocimiento, apoyo y seguimiento a iniciativas de niñas y mujeres en las I.E.D.</t>
  </si>
  <si>
    <t>Se contabiliza el número de iniciativas lideradas por mujeres, niiñas y jóvenes apoyadas y acompañadas por la Escuela de liderazgo, para luego hacer la proporción con el número total de iniciativas inscritas por niñas, jóvenes y mujeres en el marco del proyeto INCITAR. El reporte será realizado por la Direccón de Participación y Relaciones interinstitucionales</t>
  </si>
  <si>
    <t>Informe de gestión del proyecto 7643</t>
  </si>
  <si>
    <t>60 días</t>
  </si>
  <si>
    <t xml:space="preserve">Edwin Alberto Ussa Cristiano
</t>
  </si>
  <si>
    <t>Director  Direccón de Participación y Relaciones interinstitucionales</t>
  </si>
  <si>
    <t>Secretaria de Educación del Distrito</t>
  </si>
  <si>
    <t>Direccón de Participación y Relaciones interinstitucionales</t>
  </si>
  <si>
    <t>eussa@educacionbogota.gov.co</t>
  </si>
  <si>
    <t>Juan Sebastian Contreras</t>
  </si>
  <si>
    <t>Secretaría de  Educación del Distrito</t>
  </si>
  <si>
    <t>FICHA TÉCNICA INDICADOR DE PRODUCTO 4.1.5</t>
  </si>
  <si>
    <t xml:space="preserve">Secretaría Distrital de la Mujer </t>
  </si>
  <si>
    <t>Este indicador mide  la proporción entre el Número de instituciones educativas con Comisión de Mujeres  participantes en  SIMONU., y el número total de  instituciones educativas oficiales del Distrito que participan en la estrategia SIMONU . 
Se espera que este indicador tenga un comportamiento creciente hasta la vigencia 2023, a partir de la cual se espera que  se mantenga en una meta constante  del 100%, hasta el año de finalización de la ejecución del producto.</t>
  </si>
  <si>
    <t>Las Simulaciones de la Organización de las Naciones Unidas son un ejercicio deliberante en el cual los y las estudiantes se encuentran con el fin de representar los intereses de un país ante la Organización de las Naciones Unidas -ONU-, en torno a un tema determinado a través de un comité, comisión o grupo que simula uno de los organismos, agencias u oficinas específicas de la ONU. Las Simulaciones se pueden llevar a cabo en un salón de clase, en todo el colegio, o en una conferencia con participantes de muchos colegios, que han hecho un ejercicio consciente de preparación sobre el país representado y sobre los temas que abarca el comité del cual se hará parte. Este ejercicio de representación supone un gran reto pues significa defender los intereses de una nación, presentar una posición oficial que trascienda los intereses y posiciones de el o la estudiante, esto es ubicarse en la posición del otro y desde ahí comprender la realidad desde más de un punto de vista, de una manera crítica (Secretaría de Educación Distrital, SIMONU Bogotá, 2015). La conformación de una comisión de mujeres en estos espacios pedagógicos contribuye a fomentar el liderazgo de niñas y jóvenes y la ganancia de capacidades para el ejercicio de la participación desde edades tempranas.</t>
  </si>
  <si>
    <t>La Direccón de Participación y Relaciones interinstitucionales consolida el reporte del número colegios con Comisión de Mujeres participantes en las acciones  de SIMONU y  calcula la proporción con relación al número de colegios que participan en la estrategia SIMONU</t>
  </si>
  <si>
    <t>FICHA TÉCNICA INDICADOR DE PRODUCTO 4.1.6</t>
  </si>
  <si>
    <t xml:space="preserve">Este indicador mide la proporción entre el número de orientaciones a mujeres en temas de derechos y obligaciones de las Entidades sin Ánimo de Lucro - ESAL con enfoques de género y diferencial realizadas, y el número de solicitudes de orientaciones solicitadas por la Secretaría Distrital de la Mujer para mujeres interesadas en el tema. Se espera que este indicador tenga un comportamiento constante con un cumplimiento del 100% </t>
  </si>
  <si>
    <t>El producto consiste en entregar servicio de orientación a las mujeres y/o sus organizaciones para la constititución de entidades sin ánimo de lucro (ESAL). Se implementa en articulación con la Secretaría Distrital de la Mujer, con el fin de fortalecer a las organizaciones sin ánimo de lucro conformadas por mujeres, en relación con el marco de regulación legal, el ejercicio de las actividades propias de las ESAL, y en general, respecto de sus derechos y obligaciones frente a la comunidad y las autoridades públicas en ejercicio del derecho de asociación, de conformidad con lo estipulado en el numeral 2, artículo 13 del Decreto Distrital 323 de 2016. La Secretaría Jurídica Distrital implementará el producto según demanda de la Secretaría Distrital de la Mujer.</t>
  </si>
  <si>
    <t>Para su medición se tomará el número de orientaciones realizadas soportadas mediante listado de asistencia, sobre el número de orientaciones requeridas por parte de la Secretaría de la Mujer.</t>
  </si>
  <si>
    <t xml:space="preserve">Informe de gestión Dirección  Distrital de Inspección, Vigilancia y Control </t>
  </si>
  <si>
    <t>Directora Distrital</t>
  </si>
  <si>
    <t xml:space="preserve">Dirección  Distrital de Inspección, Vigilancia y Control </t>
  </si>
  <si>
    <t>FICHA TÉCNICA INDICADOR DE PRODUCTO 4.1.7</t>
  </si>
  <si>
    <t>Ambiente</t>
  </si>
  <si>
    <t>Secretaría Distrital de Ambiente</t>
  </si>
  <si>
    <t>Jardín Botánico de Bogotá JC Mutis</t>
  </si>
  <si>
    <t>Instituto Distrital de Protección y Bienestar Animal - IDPYBA</t>
  </si>
  <si>
    <t>El producto mide de manera transversal, la suma de las estrategias de participación de las entidades del sector ambiente, en particular desde sus Oficinas de Participación, Cultura ciudadana y Educación Ambiental, con incidencia en los sectores de mujeres priorizadas, en temas como: territorios sostenibles, huertas urbanas; sensibilización frente a riesgos identificados, situaciones ambientales conflictivas, o acciones para la protección y bienestar animal.   El indicador se compone de al menos una estrategia con enfoque de género por entidad adscrita al sector ambiente, que se defina y constituya parte componente del Programa.   Las Jornadas se entienden desde los alcances de: oferta pedagógica, acompañamiento o asesoría técnica y apoyo en gestión interinstitucional de acciones participativas ambientales y de las entidades del sector.</t>
  </si>
  <si>
    <t>Los procesos de participación ciudadana ambiental adelantados por parte de cada entidad del sector ambiente que integran este producto, son los siguientes: 
Secretaría Distrital de Ambiente - SDA:  El producto será construido en conjunto con la Secretaría Distrital de la Mujer, a partir de la oferta con que cuenta la Oficina de Participación, Educación y Localidades, en las instancias territoriales y locales.
IDPYBA: El Instituto Distrital de Protección y Bienestar Animal en sus espacios e instancias de participación ciudadana por la protección y el bienestar animal, vincula mujeres que desarrollan acciones de liderazgo dentro de sus comunidades o grupos proteccionistas, lo cual las convierte en agentes del cambio sociocultural necesario para la construcción de una cultura de respeto y cuidado hacia todas las formas de vida. Dado lo anterior, desde el instituto se implementarán  talleres de formación dirigido hacia las mujeres asistentes a los espacios e instancias de participación ciudadanas, enfocados a fortalecer sus competencias ciudadanas en torno a conceptos como el liderazgo desde lo femenino, mecanismos de participación ciudadana, normatividad vigente, y demás temáticas que permitan potencializar la incidencia de las mujeres en la participación ciudadana por la protección y el bienestar animal, de interés común del sector.
JBB: el JBB tendrá participación mediante la generación de espacios para  intercambio de experiencias ambientales, de mujeres para mujeres, que le aportará a esté producto, mediante talleres, jornadas de capacitación y de socialización que busca incrementar la asistencia de mujeres en espacios de participación ciudadana.
En consonancia con las prioridades de la Política y de manera concertada y coordinada con la Secretaría Distrital de la Mujer, se seleccionarán los sectores de mujeres de interés para el Programa. Los procesos ciudadanos de participación ambiental desarrollarán sus alcances, conforme a las competencias misionales de cada una de las entidades del sector que participan en su implementación.</t>
  </si>
  <si>
    <t xml:space="preserve">Género, diferencial - poblacional, derechos  humanos </t>
  </si>
  <si>
    <t>Sumatoria de mujeres, en sus diferencias y diversidad, que participan en procesos ciudadanos ambientales.</t>
  </si>
  <si>
    <t>Sumatoria del número de mujeres, en sus diferencias y diversidad, que participan en procesos cudadanos ambientales.Cada entdiad reportará  la Secretaría Distrital de Ambiente para que esta entidad consolide</t>
  </si>
  <si>
    <t>Oficinas de Participación, Cultura ciudadana y Educación Ambiental de las entidades del sector comprometidas.</t>
  </si>
  <si>
    <t>Jefe</t>
  </si>
  <si>
    <t>Oficina de Participación, Educación y Localidades</t>
  </si>
  <si>
    <t>Luisa Fernanda Moreno Panesso</t>
  </si>
  <si>
    <t>Subdirección de Políticas y Planes Ambientales</t>
  </si>
  <si>
    <t>FICHA TÉCNICA INDICADOR DE PRODUCTO 4.1.11</t>
  </si>
  <si>
    <t xml:space="preserve">El indicador mide el porcentaje de avance la Estrategia de fortalecimiento del proceso de Rendición de Cuentas en el Distrito Capital, que incorpore  los enfoques de género y diferencial. Esta estrategia  programa unas etapas que se deben generar para lograr su implementación, por tal motivo, se debe establecer la proporción entre el número de las etapas que se ejecutaron y el número de etapas que fueron programadas, para posteriormente ser multiplicados por la ponderación que tenga cada vigencia con relación a su importancia relativa en la implementación de la estrategia:
2020: 0.30                  
2021: 0.60
2022: 0.80
2023:1
Se espera que este indicador tenga un comportamiento creciente para que en la vigencia 2023 se logre el 100% de la implementación
</t>
  </si>
  <si>
    <t>El desarrollo de la estrategia contempla el despliegue de acciones que permitan la apropiación e implementación de la metodología de abordaje de la rendición de cuentas con enfoque diferencial en las entidades distritales. Las acciones se enmarcan en los siguientes momentos: Año 1 (2020) se plantea la documentación de un anexo relacionado con el abordaje de la rendición de cuentas centrado en Mujer (Anexo Mujer); Año 2 (2021), corresponde al desarrollo de mesas técnicas, en las cuales se profundiza en el planteamiento de la metodología, así como de la caja de herramientas como ayuda a la implementación. Años 3 y 4 (2022-2023), se plantea el seguimiento a la implementación de la metodología en las entidades distritales.</t>
  </si>
  <si>
    <t>Crear a todos los niveles instituciones eficaces y transparentes que rindan cuentas</t>
  </si>
  <si>
    <t>Corresponde a la evidencia de los listados de las entidades acompañadas en el despliegue de la metodología de abordaje de rendición de cuentas con enfoque diferencial formulada (Anexo Mujer), los cuales será consolidados por la Subdirección Técnica de Desarrollo Institucional para posteriormente a multiplicar por la ponderación de la vigencia que sea objeto de medición.</t>
  </si>
  <si>
    <t xml:space="preserve"> Oficinas de Participación, Cultura ciudadana y Educación Ambiental de las entidades del sector comprometidas.</t>
  </si>
  <si>
    <t>Subdirectora Técnica de Desarrollo Institucional</t>
  </si>
  <si>
    <t>FICHA TÉCNICA INDICADOR DE PRODUCTO 4.1.9</t>
  </si>
  <si>
    <t xml:space="preserve">Este indicador mide la proporción entre el número de actividades realizadas  en los espacios, instancias y escenarios de participación ciudadana habilitados por la UAESP para las mujeres recicladoras de oficio, y el número de estrategias que se programan anualmente para realizarse en dichos espacios. Se espera que este indicador tenga un comportamiento constante con un cumplimiento del 100% </t>
  </si>
  <si>
    <t>La administración distrital mediante la política de inclusión social del Plan de Desarrollo Un Nuevo Contrato Social y Ambienta para la Bogotá del Siglo XXI, a la vez que de conformidad con las sentencias y laudos de la Corte Constitucional a favor de la población de recicladores de oficio, incluirá dicha población en la estructuración y ejecución de acciones afirmativas que consoliden el reconocimiento de sus derechos y el mejoramiento de sus condiciones de vida.</t>
  </si>
  <si>
    <t>Se consolida de los reportes de las actividades  realizadas por parte de la Subdirección de Aprovehamiento y se procede a hacer el cálculo del indicador</t>
  </si>
  <si>
    <t>Informes de gestión Unidad Administrativa Especial de Servicios Públicos-UAESP</t>
  </si>
  <si>
    <t>FICHA TÉCNICA INDICADOR DE PRODUCTO 4.1.10</t>
  </si>
  <si>
    <t xml:space="preserve">Este indicador mide la proporción entre el Número de acciones cumplidas del programa de formación a organizaciones de mujeres en derecho a la participación y la representación con equidad, y el número de acciones que se programan anualmente para la ejecución del programa de formación. Se espera que este indicador tenga un comportamiento constante con un cumplimiento del 100% </t>
  </si>
  <si>
    <t xml:space="preserve">El producto consiste en la formación en el derecho a la participación y representación con equidad de la Política Pública de Mujeres y Equidad de Género (Decreto 166 de 2010) a 400 organizaciones de mujeres. Con su implementación el IDPAC espera aumentar el número de organizaciones de mujeres con incidencia en los territorios rurales y urbanos de Bogotá. </t>
  </si>
  <si>
    <t>Los reportes de las acciones cumplidas son consolidados por parte de la Subdirección de Fortalecimiento y se procede a hacer el cálculo del indicador según la fórmula establecida</t>
  </si>
  <si>
    <t>CERTIFICADOS DE PARTICIPACIÓN A FORMACIONES DEL IDPAC ACTAS DE REUNIONES Y DE EVENTOS DE FORTALECIMIENTO INDICE DE FORTALECIMIENTO IFOS DE IDPAC</t>
  </si>
  <si>
    <t>DIANA MARCELA OSORIO DAVILA</t>
  </si>
  <si>
    <t>GERENTA DE MUJER Y GÉNERO</t>
  </si>
  <si>
    <t>IDPAC</t>
  </si>
  <si>
    <t>SUBDIRECCION DE FORTALECIMIENTO</t>
  </si>
  <si>
    <r>
      <rPr>
        <u/>
        <sz val="10"/>
        <color indexed="21"/>
        <rFont val="Arial"/>
        <family val="2"/>
      </rPr>
      <t>dosorio@participacionbogota.gov.co</t>
    </r>
  </si>
  <si>
    <t>Claudia Milena Salcedo Acero</t>
  </si>
  <si>
    <t>Este indicador se mide a través de  la suma de los procesos  de formación en participación ciudadana y liderazgos de las mujeres, incidencia política y control social desarrollados por parte del IDPAC. Se realizará la sumatoria de estos lineamientos con una anualización tipo suma,  con el fin de alcanzar la meta establecida para el final de la ejecución del producto</t>
  </si>
  <si>
    <t>El producto refiere a los procesos de formación ofertados por la Escuela de Participación dirigidos a las mujeres. La Escuela de Participación del Instituto Distrital de la Participación y Acción Comunal-IDPAC, es un escenario de encuentro e intercambio de saberes y prácticas. Un circuito de relaciones que invitan a reconocernos desde la diferencia y fortalecer nuestras capacidades democráticas con acciones colectivas y sentido de lo publica. Su objetivo fundamental consiste en “Formar a la ciudadanía dotándola de herramientas teóricas, metodológicas y de acción para incrementar su interés en los asuntos públicos y su incidencia prepositiva y crítica a través de su participación y su gestión organizada” (Acuerdo 2 de 2007 - Art. 18.1.) (https://participacionbogota.gov.co/gerencia-escuela-de-participacion).</t>
  </si>
  <si>
    <t>Procesos de formación</t>
  </si>
  <si>
    <t xml:space="preserve">Conteo de procesos de formación dirigidos a mujeres a partir del reporte dado por la Gerencia Escuela de Participación. </t>
  </si>
  <si>
    <t>Reportes de procesos de formación de la Gerencia Escuela de Participación</t>
  </si>
  <si>
    <t>Adriana Mejía Ramírez</t>
  </si>
  <si>
    <t xml:space="preserve">Gerente Escuela de Participación - GEP </t>
  </si>
  <si>
    <t xml:space="preserve">IDPAC - Instituto Distrital de la Participación y Accion Comunal </t>
  </si>
  <si>
    <t xml:space="preserve">Escuela de Participación </t>
  </si>
  <si>
    <r>
      <rPr>
        <u/>
        <sz val="10"/>
        <color indexed="21"/>
        <rFont val="Arial"/>
        <family val="2"/>
      </rPr>
      <t>amejia@participacionbogota.gov.co</t>
    </r>
  </si>
  <si>
    <t>PBX: (57) (1) 2417900/30 ext. 3220</t>
  </si>
  <si>
    <t>FICHA TÉCNICA INDICADOR DE PRODUCTO 4.1.12</t>
  </si>
  <si>
    <t xml:space="preserve">Este indicador mide la proporción entre el número de acciones de fortalecimiento al Consejo Consultivo de Mujeres implementadas en capacidades ciudadanas, incidencia e interlocución con los sectores de la Administración Distrital, y el número de acciones que se programan anualmente para programa de fortalecimiento del programa de formación. Se espera que este indicador tenga un comportamiento constante con un cumplimiento del 100% </t>
  </si>
  <si>
    <t>El producto consiste en el desarrollo de un conjunto de acciones para el fortalecimiento técnico de las capacidades de incidencia del Espacio Autónomo del Consejo Consultivo de Mujeres, como instancia de asesoría y articulación entre las mujeres de la ciudad y sus organizaciones con las entidades corresponsables de la implementación de la Política Pública de Mujeres y Equidad de Género. Allí confluyen representantes de las diversidades de las mujeres que habitan la ciudad y que cuentan con trayectoria acumulada de trabajo a nivel territorial, articulado a los Comités Locales de Mujer y Géneros, a los Consejos Locales de Mujeres, así como por integrantes de organizaciones, grupos y redes de mujeres y mixtas que trabajan por los derechos de las mujeres.</t>
  </si>
  <si>
    <t>Reportes cualitativos y cuantitativos de la Subsecretaria de Politicas de Igualdad de la Secretaría Distrital de la Mujer sobre las  acciones de fortalecimiento al Consejo Consultivo de Mujeres, para posteriormente realizar la fórmula de cálculo establecida en el indicador</t>
  </si>
  <si>
    <t>Reportes de procesos de formación de la Gerencia Escuela de ParticipaciónInformes de gesión Subsecretaria de Politicas de Igualdad</t>
  </si>
  <si>
    <t>Secretaría distrital de la mujer</t>
  </si>
  <si>
    <t>Subsecretaria de Cuidado y Políticas de Igualdad</t>
  </si>
  <si>
    <t>FICHA TÉCNICA INDICADOR DE PRODUCTO 4.1.13</t>
  </si>
  <si>
    <r>
      <t xml:space="preserve">Número de espacios de participación </t>
    </r>
    <r>
      <rPr>
        <b/>
        <sz val="12"/>
        <color theme="1"/>
        <rFont val="Arial Narrow"/>
        <family val="2"/>
      </rPr>
      <t>dirigidos a mujeres</t>
    </r>
    <r>
      <rPr>
        <sz val="12"/>
        <color theme="1"/>
        <rFont val="Arial Narrow"/>
        <family val="2"/>
      </rPr>
      <t xml:space="preserve"> en los encuentros de los instrumentos de planeación (Política Pública, reglamentación e implementación del POT, UPL's, Actuaciones Estrtégicas, entre otros) realizada por la SDP.</t>
    </r>
  </si>
  <si>
    <t>Secretaria Distrital de Planeación</t>
  </si>
  <si>
    <t>Este indicador mide la sumatoria de espacios de participación con mujeres en instrumentos de planeación ejecutadas anualmente. Este es un indicador de suma con un cumplimiento de 2 encuentros o espacios de participación al año.</t>
  </si>
  <si>
    <t>Este producto busca el aumento y cualificación de la participación de las mujeres en los instrumentos de planeación de la Secretaría Distrital de Planeación. El producto propone abrir espacios de participación que no son tan comunes para las mujeres, como la caracterización de las Unidades de Planeamiento Local del nuevo Plan de Ordenamiento Territorial, las actuaciones estratégicas,  las políticas públicas, entre otros instrumentos de planeación de la entidad. Se propone que los espacios permitan la cualificación de las mujeres y  la colaboración en el entendimiento  y solución a problemáticas de la ciudad.</t>
  </si>
  <si>
    <t>Género, Poblacional - diferencial</t>
  </si>
  <si>
    <t>Se consolida la información de los encuentros desarrollados durante cada semestre y se revisa la sumatoria total que al año debe ser 2. La consolidación se lleva a cabo por Subdirección de Planeación de la Inversión - SDP</t>
  </si>
  <si>
    <t>Entidades Distritales  -  Subdirección de Planeación de la Inversión - SDP</t>
  </si>
  <si>
    <t>FICHA TÉCNICA INDICADOR DE PRODUCTO 4.1.15</t>
  </si>
  <si>
    <t>Porcentaje (%) de avance en la definición e implementación de la estrategia, operación, seguimiento y evaluación de los presupuestos participativos en los Fondos de Desarrollo Local.</t>
  </si>
  <si>
    <t>Gobierno Abierto</t>
  </si>
  <si>
    <t xml:space="preserve">
El indicador mide el número de documentos con orientación metodológica para el seguimiento a los presupuestos participativos con enfoque de género. Estos documentos corresponde al conjunto de directrices, instancias y procesos de seguimiento a la inversión local, producto de la participación ciudadana en todas las fase de la planeación, como son la identificación y caracterización, la formulación, Implementación, seguimiento y evaluación, que contribuyen con la  cadena de valor como estructura fundamental para la representación de las intervenciones públicas. 
</t>
  </si>
  <si>
    <t xml:space="preserve">
Corresponde al conjunto de directrices, instancias y procesos de seguimiento a la inversión local, producto de la participación ciudadana en todas las fase de la planeación, como son la Identificación y caracterización, la formulación, Implementación, seguimiento y evaluación, que contribuyen con la  cadena de valor como estructura fundamental para la representación de las intervenciones públicas. 
La formulación de los documentos de orientación metodológica se apoyan en las herramientas de seguimiento a la inversión local, como son el Sistema de seguimiento al Plan de Desarrollo -SEGPLAN-, Matriz Unificada de Seguimiento a la Inversión local -MUSI- y el informe de balance social. Asi mismo, la implementación efectiva de documentos guia, con El Manual de procedimiento para la operación y administración del Banco de Programa y Proyectos Local (BPP-L), los criterios de elegibilidad, viabilidad y de enfoques de políticas públicas y los estudios previos de los proyectos de inversión local evaluados por el sector Mujer en el marco del Decreto 768 de 2019.</t>
  </si>
  <si>
    <t>Género; Poblacional - Diferencial</t>
  </si>
  <si>
    <t>falta</t>
  </si>
  <si>
    <t xml:space="preserve">Las herramientas que permitan la territorialización de las metas y/o conceptos de gasto local y los proyectos de infraestuctura , dotación y eventos culturales implementados serán los insumos para realizar los documentos finales con orientación metodológica para el seguimiento a los presupuestos participativos con enfoque de género. </t>
  </si>
  <si>
    <t>FICHA TÉCNICA INDICADOR DE PRODUCTO 4.1.16</t>
  </si>
  <si>
    <t>Número de localidades con asistencia a las secretarias técnicas de las instancias de participación para alcanzar la paridad</t>
  </si>
  <si>
    <t>Documento de lineamiento de presupuesto participativo sensible al género, formulado y adoptado</t>
  </si>
  <si>
    <t xml:space="preserve">Este indicador mide el número de localidades con asistencia a las secretarias técnicas de las instancias de participación para alcanzar la paridad. Se espera que en un periodo de 11 años se logre llegar a la meta de 20 localidades asistida técnicamente sobre las instancias de participacion que permitan alcanzar la paridad. </t>
  </si>
  <si>
    <r>
      <t xml:space="preserve">El producto Asistencia a las Secretarías Técnicas de las instancias de participación para alcanzar la paridad, esta asociado al indicador </t>
    </r>
    <r>
      <rPr>
        <i/>
        <sz val="12"/>
        <rFont val="Arial Narrow"/>
        <family val="2"/>
      </rPr>
      <t xml:space="preserve">Documento de lineamiento de presupuesto participativo sensible al género, formulado y adoptado, </t>
    </r>
    <r>
      <rPr>
        <sz val="12"/>
        <rFont val="Arial Narrow"/>
        <family val="2"/>
      </rPr>
      <t xml:space="preserve">de la meta "Alcanzar la paridad en al menos el 50% de las instancias de participación del Distrito Capital" del Plan de Desarrollo Distrital 2020 – 2024: Un Nuevo Contrato Social y Ambiental para la Bogotá del Siglo XXI. Este producto tiene como objetivo que las 20 localidades del Distrito Capital sean asesoradas técnicamente sobre las instancias de participación que permitan alcanzar la paridad. </t>
    </r>
  </si>
  <si>
    <t>Participación plena e igualdad de oportunidades. 5 C Politicas y leyes para la igualdad</t>
  </si>
  <si>
    <t xml:space="preserve">Local. </t>
  </si>
  <si>
    <t xml:space="preserve">20 localidades de Bogotá. </t>
  </si>
  <si>
    <t xml:space="preserve">Anualmente se sumarán el número de localidades con asistencia a las secretarias técnicas de las instancias de participación para alcanzar la paridad. </t>
  </si>
  <si>
    <t>Desde el área responsable del producto de la SDMujer anualmente se hará la verificación de acuerdo a las metas anuales contempladas en el plan de acción de la entidad, junto con un reporte de los mismos, y a través del diligenciamiento de la matriz de seguimiento del plan de acción de la política pública.</t>
  </si>
  <si>
    <t xml:space="preserve">DIRECTORA </t>
  </si>
  <si>
    <t>DIRECCIÓN DE TERRITORIALIZACIÓN DE DERECHOS Y PARTICIPACIÓN</t>
  </si>
  <si>
    <t xml:space="preserve">Jefa Oficina Asesora de Planeación </t>
  </si>
  <si>
    <t>FICHA TÉCNICA INDICADOR DE PRODUCTO 4.1.17</t>
  </si>
  <si>
    <t>Numero de mujeres  vinculadas a la Escuela de Formación Política</t>
  </si>
  <si>
    <t xml:space="preserve">Este indicador mide el número de mujeres vinculadas a la Escuela de Formación Política. Se espera que en un periodo de 5 años se logre llegar a la meta de 6.000 mujeres. </t>
  </si>
  <si>
    <r>
      <t xml:space="preserve">El producto Escuela de Formación politica a mujeres en su diversidad, esta asociado al indicador </t>
    </r>
    <r>
      <rPr>
        <i/>
        <sz val="12"/>
        <rFont val="Arial Narrow"/>
        <family val="2"/>
      </rPr>
      <t xml:space="preserve">Numero de mujeres  vinculadas a la Escuela de Formación Política, </t>
    </r>
    <r>
      <rPr>
        <sz val="12"/>
        <rFont val="Arial Narrow"/>
        <family val="2"/>
      </rPr>
      <t xml:space="preserve">de la meta "Implementar una estrategia de formación para el desarrollo de capacidades de incidencia, liderazgo, empoderamiento y participación política de las mujeres, fortaleciendo las escuelas de formación política y definiendo mecanismos para involucrar a las mujeres en los proceso de planeación del Distritol" del Plan de Desarrollo Distrital 2020 – 2024: Un Nuevo Contrato Social y Ambiental para la Bogotá del Siglo XXI. Este producto tiene como objetivo que 6.000 muejeres se vinculen a la Escuela de Formación Política. </t>
    </r>
  </si>
  <si>
    <t xml:space="preserve">Genero, Derechos de las Mujeres y Diferencial. </t>
  </si>
  <si>
    <t xml:space="preserve">Anualmente se sumarán el número de mujeres vinculadas a la Escuela de Formaciòn Polìtica. </t>
  </si>
  <si>
    <t>FICHA TÉCNICA INDICADOR DE PRODUCTO 4.1.18</t>
  </si>
  <si>
    <r>
      <t xml:space="preserve">Número de entidades </t>
    </r>
    <r>
      <rPr>
        <b/>
        <sz val="12"/>
        <rFont val="Arial Narrow"/>
        <family val="2"/>
      </rPr>
      <t>e instancias</t>
    </r>
    <r>
      <rPr>
        <sz val="12"/>
        <rFont val="Arial Narrow"/>
        <family val="2"/>
      </rPr>
      <t xml:space="preserve"> asistidas técnicamente para promover presupuestos participativos y sensibles al género. 
</t>
    </r>
  </si>
  <si>
    <r>
      <t>Este indicador mide el número de entidades</t>
    </r>
    <r>
      <rPr>
        <b/>
        <sz val="12"/>
        <rFont val="Arial Narrow"/>
        <family val="2"/>
      </rPr>
      <t xml:space="preserve">  e instancias</t>
    </r>
    <r>
      <rPr>
        <sz val="12"/>
        <rFont val="Arial Narrow"/>
        <family val="2"/>
      </rPr>
      <t xml:space="preserve"> asistidas técnicamente para promover presupuestos participativos y sensibles al género. Este indicador es de cáracter constante y se espera que en los 11 años de implementación de la PPMyEG, 60 entidades distritales sean asistidas técnicamente para promover presupuestos participativos y sensibles al género. </t>
    </r>
  </si>
  <si>
    <t xml:space="preserve">El producto Asistencia técnica para promover presupuestos participativos y sensibles al género, esta asociado a la meta "Incorporar e implementar el enfoque de género y diferencial en los ejercicios de los presupuestos participativos" del Plan de Desarrollo Distrital 2020 – 2024: Un Nuevo Contrato Social y Ambiental para la Bogotá del Siglo XXI. Este producto tiene como objetivo lograr que las entidades distritales e instancias sean asistidas técnicamente para promover presupuestos participativos y sensibles al género. </t>
  </si>
  <si>
    <t xml:space="preserve">Genero, Derechos de las Mujeres. </t>
  </si>
  <si>
    <r>
      <t xml:space="preserve">Sumatoria de entidades </t>
    </r>
    <r>
      <rPr>
        <b/>
        <sz val="12"/>
        <rFont val="Arial Narrow"/>
        <family val="2"/>
      </rPr>
      <t xml:space="preserve">e instancias </t>
    </r>
    <r>
      <rPr>
        <sz val="12"/>
        <rFont val="Arial Narrow"/>
        <family val="2"/>
      </rPr>
      <t>asistidas técnicamente para promover presupuestos participativos y sensibles al género</t>
    </r>
  </si>
  <si>
    <t>Entidades e instancias</t>
  </si>
  <si>
    <r>
      <t xml:space="preserve">Anualmente se contará el número de entidades </t>
    </r>
    <r>
      <rPr>
        <b/>
        <sz val="12"/>
        <rFont val="Arial Narrow"/>
        <family val="2"/>
      </rPr>
      <t xml:space="preserve">e instancias </t>
    </r>
    <r>
      <rPr>
        <sz val="12"/>
        <rFont val="Arial Narrow"/>
        <family val="2"/>
      </rPr>
      <t>asistidas técnicamente para promover presupuestos participativos y sensibles al género</t>
    </r>
  </si>
  <si>
    <t>FICHA TÉCNICA INDICADOR DE PRODUCTO 4.1.19</t>
  </si>
  <si>
    <t xml:space="preserve">Número de veedurías ciudadanas de mujeres para el seguimiento a la garantía de sus derechos promovidas  </t>
  </si>
  <si>
    <t xml:space="preserve">Este indicador mide el número de veedurías ciudadanas de mujeres para el seguimiento a la garantía de sus derechos, promovidas. Este indicador es de caracter constante y se espera que en los 11 años de implementación de la PPMyEG, se ponga en marcha una veeduría ciudadana de mujeres para el seguimiento de los derechos de las mujeres en la ciudad de Bogotá. </t>
  </si>
  <si>
    <t xml:space="preserve">El producto Veeduría Ciudadana de mujeres para el seguimiento a la garantía de sus derechos, esta asociado a la meta "Incorporar e implementar el enfoque de género y diferencial en los ejercicios de los presupuestos participativos" del Plan de Desarrollo Distrital 2020 – 2024: Un Nuevo Contrato Social y Ambiental para la Bogotá del Siglo XXI. Este producto tiene como objetivo poner en marcha una veeduría ciudadana de mujeres para el seguimiento de los derechos de las mujeres en la ciudad de Bogotá. </t>
  </si>
  <si>
    <t xml:space="preserve">Veedurías </t>
  </si>
  <si>
    <t xml:space="preserve">Anualmente se contará el número de veedurías ciudadanas de mujeres para el seguimiento a la garantía de sus derechos promovidas  </t>
  </si>
  <si>
    <t>FICHA TÉCNICA INDICADOR DE PRODUCTO 4.1.3</t>
  </si>
  <si>
    <t xml:space="preserve">Este indicador mide la sumatoria de capacitaciones en enfoque de género, diferencial y poblacional del modelo colaborativo de participación ejecutadas anualmente para el cumplimiento de la implementación del modelo colaborativo de participación. </t>
  </si>
  <si>
    <t>El producto consiste en la incorporación de los enfoques de género, poblacional y diferencial en el modelo colaborativo de participación que está siendo elaborado por la Secretaría Distrital de Planeación. Tal modelo busca fomentar la participación ciudadana en la formulación, seguimiento y evaluación de los instrumentos de planeación de la entidad, la rendición de cuentas distritales y locales y la operación, seguimiento y evaluación de presupuestos participativos de los Fondos de Desarrollo Local. Incluye el despliegue orgánico de estrategias, herramientas, metodologías, actores y recursos para involucrar a la ciudadanía. El modelo busca la generación de espacios de colaboración entre diversos actores de la sociedad civil, la administración distrital y el sector privado para co-producir valor público y social. En ese sentido, la SDP señala que contará con un componente de transparencia, acceso a la información y apertura de datos públicos; un componente de participación ciudadana en donde ésta tenga un rol activo en la formulación de los instrumentos de planeación, en los ejercicios de rendición de cuentas y en la definición de los proyectos locales, así como un componente de colaboración mediante iniciativas de trabajo colaborativo para la generación de valor público, a partir del aprovechamiento del conocimiento y experiencia de la ciudadanía en los asuntos de su interés . Esto involucra el desarrollo de capacidades de servidores públicos que conozcan los temas de participación, nuevas tecnologías de la Información y las Comunicaciones TIC, metodologías novedosas para la participación y rendición de cuentas, planeación participativa, etc., y su instalación en la estructura institucional del gobierno distrital para ayudarle a cumplir sus funciones y su visión de ciudad. El servicio debe incluir el fortalecimiento de nuevas tecnologías de la información y la comunicación, el uso de herramientas digitales, el uso del internet, como potenciadores de los espacios de interlocución con el gobierno. Además de incursionar en este énfasis, otra línea de trabajo que debe fortalecer este servicio, es la de robustecer las instancias de participación tradicionales dado que éstas tienden a debilitarse por las malas experiencias en el seguimiento a la gestión pública, a la pérdida de confianza, a la deslegitimación de algunos actores sociales que se involucran en prácticas clientelistas, cuando no de corrupción. Se fortalecerá la participación ciudadana en las políticas públicas, la cual tiene que darse en todas sus fases, desde el diseño, formulación, ejecución, seguimiento, evaluación, mediante mecanismos apropiados (Proyecto de Inversión 269806, Secretaría Distrital de Planeación).</t>
  </si>
  <si>
    <t>La Dirección de Participación consolida la información obtenida de los diferentes informes de participación en los instrumentos de planeación que se programen en el año, a través de la agenda de participación y las capacitaciones en enfoque de género, diferencial-poblacional del modelo colaborativo dirigidos a funcionarios de la dirección de participación y otros actores que intervienen en los instrumentos de planeación.</t>
  </si>
  <si>
    <t>FICHA TÉCNICA INDICADOR DE PRODUCTO 5.1.1</t>
  </si>
  <si>
    <t>Institito Distrital de Turismo</t>
  </si>
  <si>
    <t>Este indicador se mide a través de  la suma de los  estudios  de análisis de la demanda turística y de las condiciones de participación de las mujeres en sus diferencias y diversidad en el turismo realizados por el Instituto Distrital de Turismo. Se realizará la sumatoria de estos estudios con una anualización tipo suma,  con el fin de alcanzar la meta establecida para el final de la ejecución del producto</t>
  </si>
  <si>
    <t>El producto consiste en un estudio para caracterizar la demanda turística en la ciudad de Bogotá, con recolección de información que permita dimensionar la participación de las mujeres en las mismas considerando factores diferenciales.</t>
  </si>
  <si>
    <t>Se consolida el reporte de estudios  de análisis de la demanda turística y de las condiciones de participación de las mujeres en sus diferencias y diversidad en el turismo por parte del Observatorio de Turismo y se procede a hacer el cálculo del indicador</t>
  </si>
  <si>
    <t>Reportes Observatorio de Turismo</t>
  </si>
  <si>
    <t xml:space="preserve">Asesor </t>
  </si>
  <si>
    <t>Institituo Distirtal de Turismo</t>
  </si>
  <si>
    <t>Asesor de Informacion Turistica</t>
  </si>
  <si>
    <t>Oscar Sarmiento Ceballos</t>
  </si>
  <si>
    <t>FICHA TÉCNICA INDICADOR DE PRODUCTO 5.1.2</t>
  </si>
  <si>
    <t>Este indicador se mide a través de  la suma de los  reportes de caracterización  de empleos generados por el sector turístico de Bogotá y de las condiciones de las mujeres en sus diferencias y diversidad en estos que realice el Instituto Distrital de Turismo. Se realizará la sumatoria de estos estudios con una anualización tipo suma,  con el fin de alcanzar la meta establecida para el final de la ejecución del producto</t>
  </si>
  <si>
    <t>El producto consiste la generación de reportes de información que contienen la caracterización de las mujeres en el empleo generado por el sector turismo en la ciudad de Bogotá, elaborados para comprender la participación de las mismas, si existen sectores altamente feminizados, sus condiciones de trabajo, etc.</t>
  </si>
  <si>
    <t>Reportes</t>
  </si>
  <si>
    <t>El Observatorio de Turismo consolida el informe de número de rereportes realizados de caracterización  de empleos generados por el sector turístico de Bogotá y de las condiciones de las mujeres en sus diferencias y diversidad en estos, y se procede a hacer el cálculo del indicador</t>
  </si>
  <si>
    <t>Instituto Distirtal de Turismo</t>
  </si>
  <si>
    <t>FICHA TÉCNICA INDICADOR DE PRODUCTO 5.1.3</t>
  </si>
  <si>
    <t xml:space="preserve">Instituto para la Economía Social </t>
  </si>
  <si>
    <t>Este indicador se mide a través de  la suma de las  mujeres en sus diferencias y diversidad vendedoras informales emprendedoras fortalecidas integralmente con enfoques de género y diferencial a través del Acompañamiento técnico del IPES. Se realizará la sumatoria de estos estudios con una anualización tipo suma,  con el fin de alcanzar la meta establecida para el final de la ejecución del producto</t>
  </si>
  <si>
    <t>El producto consiste en la realización de actividades para fomentar el emprendimiento en mujeres que se dedican al trabajo en ventas ambulantes, para promover la alternancia laboral o la transición a otras actividades productivas fuera de la informalidad.</t>
  </si>
  <si>
    <t xml:space="preserve">8. Trabajo decente y desarrollo económico </t>
  </si>
  <si>
    <t>IPES</t>
  </si>
  <si>
    <t>La Subdirección de Emprendimiento, Servicios Empresariales y Comercialización  consolida el reporte del número de mujeres en sus diferencias y diversidad vendedoras informales fortalecidas integralmente con enfoques de género y diferencial  en emprendimiento y/o fortalecimiento empresarial y se procede a hacer el cálculo del indicador</t>
  </si>
  <si>
    <t>Registros HEMI</t>
  </si>
  <si>
    <t>Subdirector de Emprendimiento, Servicios Empresariales y Comercialización</t>
  </si>
  <si>
    <t>Subdirección de Emprendimiento, Servicios Empresariales y Comercialización</t>
  </si>
  <si>
    <t>Fátima Verónica Quintero Núñez</t>
  </si>
  <si>
    <t>Subdirectora de Diseño y Análisis Estratégico</t>
  </si>
  <si>
    <t>FICHA TÉCNICA INDICADOR DE PRODUCTO 5.1.4</t>
  </si>
  <si>
    <t>SENA</t>
  </si>
  <si>
    <t>Este indicador se mide a través de  la suma de las  mujeres vendedoras informales en sus diferencias y diversidad certificadas en los procesos de formación impartidos por el SENA. Se realizará la sumatoria de estos estudios con una anualización tipo suma,  con el fin de alcanzar la meta establecida para el final de la ejecución del producto</t>
  </si>
  <si>
    <t>El producto consiste en la realización de actividades de formación a mujeres que se dedican al trabajo en ventas ambulantes informales, para promover su transición hacia otras actividades a través de la vinculación al mercado laboral.</t>
  </si>
  <si>
    <t>La Subdirección de Formación y Empleabilidad  consolida el reporte del número de vendedoras informales en sus diferencias y diversidad certificadas en los procesos de formación del SENA y se procede a hacer el cálculo del indicador</t>
  </si>
  <si>
    <t>Marta Elizabeth Triana Laverde</t>
  </si>
  <si>
    <t>Subdirectora de Formación y Empleabilidad</t>
  </si>
  <si>
    <t>Subdirección de Formación y Empleabilidad</t>
  </si>
  <si>
    <t>FICHA TÉCNICA INDICADOR DE PRODUCTO 5.1.5</t>
  </si>
  <si>
    <t>IDU</t>
  </si>
  <si>
    <t>Este indicador se mide a través de  la suma de las  mujeres vendedoras informales participantes en sus diferencias y diversidad en ferias temporales o institucionales ofertadas por el IPES. Se realizará la sumatoria de estos estudios con una anualización tipo suma,  con el fin de alcanzar la meta establecida para el final de la ejecución del producto</t>
  </si>
  <si>
    <t>El producto consiste en la realización de ferias para que mujeres en sus diferencias y diversidades realicen exposición y comercialización de sus productos. Estas actividades se acompañan de procesos de fortalecimiento en aspectos como la mejora en la producción y exhibición, así como en comercialización.</t>
  </si>
  <si>
    <t>La Subdirección de Gestión, Redes Sociales e Informalidad consolida el reporte del número de mujeres vendedoras informales participantes en sus diferencias y diversidad en ferias temporales o institucionales y se procede a hacer el cálculo del indicador</t>
  </si>
  <si>
    <t>Subdirectora de Gestión, Redes Sociales e Informalidad</t>
  </si>
  <si>
    <t>Subdirección de Gestión, Redes Sociales e Informalidad</t>
  </si>
  <si>
    <t>FICHA TÉCNICA INDICADOR DE PRODUCTO 5.1.6</t>
  </si>
  <si>
    <t>Alcaldías locales</t>
  </si>
  <si>
    <t>Policía Nacional</t>
  </si>
  <si>
    <t>DADEP</t>
  </si>
  <si>
    <t>Este indicador se mide a través de  la suma de las  mujeres vendedoreas informales  identificadas y caracterizadas  en el plan de intervención de las 10 zonas de mayor  aglomeración de vendedores informales en el espacio público.  Se realizará la sumatoria de estos estudios con una anualización tipo suma,  con el fin de alcanzar la meta establecida para el final de la ejecución del producto</t>
  </si>
  <si>
    <t>El producto consiste en una identificación y caracterización de mujeres vendedoras informales  en el marco del plan de intervención de las 10 zonas de mayor  aglomeración de vendedores informales en el espacio público de Bogotá.</t>
  </si>
  <si>
    <t>La Subdirección de Gestión, Redes Sociales e Informalidad consolida el reporte del número de  mujeres vendedoreas informales  identificadas y caracterizadas  en el plan de intervención de las 10 zonas de mayor  aglomeración de vendedores informales en el espacio público.  y se procede a hacer el cálculo del indicador</t>
  </si>
  <si>
    <t>FICHA TÉCNICA INDICADOR DE PRODUCTO 5.1.7</t>
  </si>
  <si>
    <t>Este indicador se mide a través de  la suma de las  campañas de sensibilización realizadas en plazas distritales de mercado referente a la no violencia doméstica, y del reconocimiento económico, social y cultural del trabajo doméstico no remunerado.  Se realizará la sumatoria de estos estudios con una anualización tipo constante.</t>
  </si>
  <si>
    <t>El producto consiste en la realización de campañas de sensibilización en plazas distritales de mercado en temas el reconocimiento económico, social y cultural del trabajo doméstico no remunerado, así como con mensajes para la prevención de las violencias contra las mujeres.</t>
  </si>
  <si>
    <t>Campañas de sensibilización</t>
  </si>
  <si>
    <t>La Subdirección de Emprendimiento, Servicios Empresariales y Comercialización consolida el reporte del número de  campañas de sensibilización realizadas en plazas distritales de mercado referente a la no violencia doméstica, y del reconocimiento económico, social y cultural del trabajo doméstico no remunerado  y se procede a hacer el cálculo del indicador</t>
  </si>
  <si>
    <t>FICHA TÉCNICA INDICADOR DE PRODUCTO 5.1.8</t>
  </si>
  <si>
    <t>Este indicador se mide a través de  la suma de las  jornadas realizadas de socialización, atención y orientación de la agencia pública de empleo  para mujeres en las diferentes localidades, a partir del enfoque de género y enfoque de derechos de las mujeres.  Se realizará la sumatoria de estas jornadas con una anualización tipo suma con el fin de alcanzar la meta establecida para el final de la ejecución del producto</t>
  </si>
  <si>
    <t>El producto consiste en la realización de jornadas de socialización, atención y orientación de la agencia pública de empleo para mujeres en las diferentes localidades, a partir del enfoque de género y enfoque de derechos de las mujeres. Con las mismas se busca acercar oferta y demanda y mejorar las capacidades para la inserción laboral de las mujeres bogotanas.</t>
  </si>
  <si>
    <t xml:space="preserve">Jornadas </t>
  </si>
  <si>
    <t>La Subdirección de Empleo y Formación consolida el reporte del número de  jornadas de socialización, atención y orientación de la agencia pública de empleo  para mujeres en las diferentes localidades, a partir del enfoque de género y enfoque de derechos de las mujeres.  y se procede a hacer el cálculo del indicador</t>
  </si>
  <si>
    <t>Sistema Unificado de Información Misional - SUIM</t>
  </si>
  <si>
    <t>Nini Johanna Serna Alvarado</t>
  </si>
  <si>
    <t>Subdirectora de Empleo y Formación</t>
  </si>
  <si>
    <t>Danny Efraín García Perdomo</t>
  </si>
  <si>
    <t>FICHA TÉCNICA INDICADOR DE PRODUCTO 5.1.9</t>
  </si>
  <si>
    <t>Este indicador se mide a través de  la suma de las  mujeres en sus diferencias y diversidad vinculadas en procesos de intermediación laboral.  Se realizará la sumatoria de las mujeres con una anualización tipo suma con el fin de alcanzar la meta establecida para el final de la ejecución del producto</t>
  </si>
  <si>
    <t xml:space="preserve">El producto consiste en la vinculación de mujeres en sus diferencias y diversidades a procesos de intermediación laboral desarrollados por la Secretaría Distrital de Desarrollo Económico. La estrategia de Intermediación Laboral de esta entidad busca mejorar la eficiencia del mercado de trabajo en Bogotá y, de esta manera, incrementar la inserción al mercado laboral, en especial de la población más vulnerable, a través de dos servicios principales: la vitrina virtual “Bogotá Trabaja” y las ferias de intermediación laboral </t>
  </si>
  <si>
    <t>La Subdirección de Empleo y Formación consolida el reporte del número de mujeres en sus diferencias y diversidad vinculadas en procesos de intermediación laboral y se procede a hacer el cálculo del indicador</t>
  </si>
  <si>
    <t>FICHA TÉCNICA INDICADOR DE PRODUCTO 5.1.10</t>
  </si>
  <si>
    <t>Este indicador se mide a través de  la suma de las  mujeres atendidas en los procesos de formación, alistamiento financiero y asistencia técnica desde el enfoque de género a mujeres emprendedoras en sus diferencias y diversidad del Distrito Capital favoreciendo su inclusión y sostenibilidad.  Se realizará la sumatoria de las mujeres atendidas con una anualización tipo suma con el fin de alcanzar la meta establecida para el final de la ejecución del producto</t>
  </si>
  <si>
    <t>El producto incluye actividades tendientes al fortalecimiento a las actividades de mujeres emprendedoras de la ciudad, mediante ejercicios de formación, educación financiera y asistencia técnica para la mejora de sus productos de manera que se mejoren sus condiciones de inclusión en los mercados y la sostenibilidad en los mismos.</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</si>
  <si>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</si>
  <si>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La Subdirección de Inclusión Financiera e Intermediación consolida el reporte del número de mujeres atendidas en los procesos de formación, alistamiento financiero y asistencia técnica desde el enfoque de género a mujeres emprendedoras en sus diferencias y diversidad del Distrito Capital favoreciendo su inclusión y sostenibilidad, para tener la proporción frente al número de mujeres que solicitaron la atención y se procede a hacer el cálculo del indicador</t>
  </si>
  <si>
    <t>Jaime Alviar- Martha Algarra</t>
  </si>
  <si>
    <t>Profesional especializado</t>
  </si>
  <si>
    <t>Secretaria Distrital de Desarrollo Económico</t>
  </si>
  <si>
    <t>Subdirección de Inclusión Financiera e Intermediación</t>
  </si>
  <si>
    <t>jalviar@desarrolloeconomico.gov.co- malgarra@desarrolloeconomico.gov.co</t>
  </si>
  <si>
    <t>FICHA TÉCNICA INDICADOR DE PRODUCTO 5.1.11</t>
  </si>
  <si>
    <t>Este indicador mide el número de mujeres en sus diferencias y diversidad apoyadas financieramente a través de los convenios y proyectosde financiamiento de la SDDE . Se realizará la sumatoria de las mujeres con una anualización tipo suma con el fin de alcanzar la meta establecida para el final de la ejecución del producto</t>
  </si>
  <si>
    <t xml:space="preserve">El producto incluye acompañamiento y orientación para el fortalecimiento a las unidades productivas de mujeres mediante adquisición de productos financieros. </t>
  </si>
  <si>
    <t>Encuentros</t>
  </si>
  <si>
    <t>La Subdirección de Inclusión Financiera e Intermediación consolida el reporte del número de mujeres en sus diferencias y diversidad apoyadas financieramente a través de los convenios y proyectosde financiamiento de la SDDE</t>
  </si>
  <si>
    <t>Andrés Felipe Salazar</t>
  </si>
  <si>
    <t>FICHA TÉCNICA INDICADOR DE PRODUCTO 5.1.12</t>
  </si>
  <si>
    <t xml:space="preserve">Este indicador mide la proporción entre el número de   de unidades productivas de mujeres en sus diferencias y diversidad  que participan en eventos de intermediación y comercialización empresarial, y el número de unidades productivas de mujeres  que fueron convocadas a dichos eventos . Se espera que este indicador tenga un comportamiento constante con un cumplimiento del 100% </t>
  </si>
  <si>
    <t>El producto se constituye por una estrategia para identificar unidades productivas de mujeres y vincularlas a eventos de intermediación y comercialización, como espacios que contribuyen a mejorar la competitividad y sostenibilidad de sus emprendimientos.</t>
  </si>
  <si>
    <t>La Subdirección de Intermediación, formalización y regulación empresarial consolida el reporte del número de  unidades productivas de mujeres en sus diferencias y diversidad  que participan en eventos de intermediación y comercialización empresarial, al igual que el reporte de las unidades productivas que fueron convocadas y se procede a hacer el cálculo del indicador</t>
  </si>
  <si>
    <t>Angélica Barón</t>
  </si>
  <si>
    <t>FICHA TÉCNICA INDICADOR DE PRODUCTO 5.1.13</t>
  </si>
  <si>
    <t>Este indicador se mide a través de  la suma de los  mercados campesinos realizados con mujeres campesinas y rurales.  Se realizará la sumatoria de estos mercados con una anualización tipo suma con el fin de alcanzar la meta establecida para el final de la ejecución del producto</t>
  </si>
  <si>
    <t>El producto consiste en la realización de ferias para que mujeres campesinas y rurales realicen exposición y comercialización de sus productos en mercados campesinos. Estas actividades se acompañan de procesos de fortalecimiento en aspectos como la mejora en la producción y exhibición, así como en la comercialización.</t>
  </si>
  <si>
    <t>Mercado campasino</t>
  </si>
  <si>
    <t>La Subdirección de Abastecimiento Alimentario consolida el reporte del número de  mercados campesinos realizados con mujeres campesinas y rurales  y se procede a hacer el cálculo del indicador</t>
  </si>
  <si>
    <t>Subdirector de Abastecimiento Alimentario</t>
  </si>
  <si>
    <t>Secretaria Distrital de Desarrollo Economico</t>
  </si>
  <si>
    <t>Subdirección de Abastecimiento Alimentario</t>
  </si>
  <si>
    <t>3693777 ext: 208</t>
  </si>
  <si>
    <t>FICHA TÉCNICA INDICADOR DE PRODUCTO 5.1.14</t>
  </si>
  <si>
    <t>Número de asistencias social, ambiental, productiva y comercial realizadas para las mujeres campesinas y rurales</t>
  </si>
  <si>
    <t>Este indicador se mide a través de  la suma de las  asistencias social, ambiental, productiva y comercial realizadas para las mujeres campesinas y rurales.  Se realizará la sumatoria de estas asistencias con una anualización tipo suma con el fin de alcanzar la meta establecida para el final de la ejecución del producto</t>
  </si>
  <si>
    <t xml:space="preserve">El producto corresponde a los servicios de fortalecimiento a las unidades productivas de mujeres campesinas y rurales realizados con enfoque de género y diferencial, mediante actividades como asistencia técnica y capacitación.  </t>
  </si>
  <si>
    <t>asistencias</t>
  </si>
  <si>
    <t>La Direccion de Economia Rural y Abastecimieto Alimentario consolida el reporte del número de asistencias social, ambiental, productiva y comercial realizadas para las mujeres campesinas y rurales,  y se procede a hacer el cálculo del indicador</t>
  </si>
  <si>
    <t>FICHA TÉCNICA INDICADOR DE PRODUCTO 5.1.15</t>
  </si>
  <si>
    <t xml:space="preserve">Este indicador se mide a través de  la suma de las asesorías técnicas y acompañamiento realizados para el acceso y permanencia en programas de manejo de las finanzas personales y de ahorro programado para mujeres en sus diferencias y diversidad.  Se realizará la sumatoria de estas asistencias con una anualización tipo suma con el fin de alcanzar la meta establecida para el final de la ejecución del productos </t>
  </si>
  <si>
    <t>El producto refiere a servicios de asistencia técnica y acompañamiento para el acceso y permanencia de las mujeres en programas de manejo de las finanzas personales y de ahorro programado de manera que se fortalezcan sus capacidades en estos ámbitos con incidencia sobre su autonomía económica.</t>
  </si>
  <si>
    <t>Servicios de asistencia</t>
  </si>
  <si>
    <t>La Direccion de Economia Rural y Abastecimieto Alimentario consolida el reporte del número de  servicios de asistencia técnica y acompañamiento realizados para el acceso y permanencia en programas de manejo de las finanzas personales y de ahorro programado para mujeres en sus diferencias y diversidad,  y se procede a hacer el cálculo del indicador</t>
  </si>
  <si>
    <t>FICHA TÉCNICA INDICADOR DE PRODUCTO 5.1.16</t>
  </si>
  <si>
    <t>Secretaría de la Mujer</t>
  </si>
  <si>
    <t>Este indicador mide la proporción entre el número de  fases implementadas  del diseño de los lineamientos técnicos para la lectura de la feminización de la pobreza , y el número de fases  que se programan anualmente para el proceso de diseño del lineamiento. Se espera que este indicador tenga un comportamiento constante con un cumplimiento del 100% para garantizar que el total de las mujeres solicitantes sean atendidas.</t>
  </si>
  <si>
    <t xml:space="preserve">El producto consiste en la elaboración de un documento con lineamientos técnicos para la Secretaría de Integración Social en relación con la lectura de la feminización de la pobreza en la ciudad y con los diferentes ciclos de vida. Su implementación se desarrolla a través de las siguientes fases:
Fase 1. Documento conceptual del enfoque de la feminización de la pobreza desde la SDIS. Fase 2. Caracterización territorial con los mayores índices de feminización de la pobreza en la ciudad. Fase 3. Estrategias de las SDIS en materia de política social y PDD para la reducción de la feminización de la pobreza por ciclo de vida. Fase 4. Análisis de la apuesta territorial para la reducción de la feminización de la pobreza.
</t>
  </si>
  <si>
    <t>Derechos Humanos, Diferencial, Territorial</t>
  </si>
  <si>
    <t xml:space="preserve">La Dirección Territorial consolida el avance del documento identificando las siguientes pases:
Fase 1. Documento conceptual del enfoque de la feminización de la pobreza desde la SDIS.
 Fase 2. Caracterización territorial con los mayores indices de feminización de la pobreza en la ciudad. 
Fase 3. Estrategias de las SDIS en materia de politica social y PDD para la reducción de la feminización de la pobreza por ciclo de vida  Fase
 4. Analisis de la apuesta territorial para la reducción de la feminización de la pobreza. </t>
  </si>
  <si>
    <t xml:space="preserve">Informe de gestión Dirección Territorial </t>
  </si>
  <si>
    <t xml:space="preserve">Miguel Barriga </t>
  </si>
  <si>
    <t>Director Territorial</t>
  </si>
  <si>
    <t>Secretaría de Despacho</t>
  </si>
  <si>
    <t>ext. 20000</t>
  </si>
  <si>
    <t>Ivette Catalina Martinez Martinez</t>
  </si>
  <si>
    <t>Directora de Análisis y Diseño Estratégico</t>
  </si>
  <si>
    <t>FICHA TÉCNICA INDICADOR DE PRODUCTO 5.1.17</t>
  </si>
  <si>
    <t>Este indicador se mide a través de  la suma de las  jornadas de capacitación  realizadas en finanzas públicas con enfoque de género por parte de la Secretaría Distrital de Hacienda.  Se realizará la sumatoria de estas jornadas de capacitación con una anualización tipo suma con el fin de alcanzar la meta establecida para el final de la ejecución del producto</t>
  </si>
  <si>
    <t>El producto consiste en la realización de jornadas que tienen como propósito brindar información de las finanzas públicas Distritales en términos de análisis con enfoque de género con el propósito de suministrar herramientas para el análisis de política pública que promuevan el bienestar y los derechos de las mujeres en Bogotá.</t>
  </si>
  <si>
    <t>Derechos Humanos, Poblacional, Diferencial</t>
  </si>
  <si>
    <t>Jornadas de capacitación</t>
  </si>
  <si>
    <t>La Dirección de Estadísticas y Estudios Fiscales  consolida el reporte del número de jornadas de capacitación  realizadas en finanzas públicas con enfoque de género,  y se procede a hacer el cálculo del indicador</t>
  </si>
  <si>
    <t>Informes de gestión Dirección de Estadísticas y Estudios Fiscales</t>
  </si>
  <si>
    <t>Director de Estadísticas y Estudios Fiscales (e)</t>
  </si>
  <si>
    <t xml:space="preserve">Dirección de Estadísticas y Estudios Fiscales </t>
  </si>
  <si>
    <t>FICHA TÉCNICA INDICADOR DE PRODUCTO 5.1.18</t>
  </si>
  <si>
    <t xml:space="preserve">Porcentaje de caracterización mujeres vendedoras de la Lotería de Bogotá </t>
  </si>
  <si>
    <t>Este indicador mide la proporción entre el número de  mujeres Loteras caracterizadas, y el número mujeres Loteras registradas en la base de datos de la Lotería de Bogotá. Se espera que este indicador tenga un comportamiento constante con un cumplimiento del 100% para garantizar que el total de las mujeres loteras registradas tengan una caracterización con enfoque de género.</t>
  </si>
  <si>
    <t>El producto consiste en la caracterización de las mujeres vendedoras de Lotería de Bogotá por medio de la construcción de una base de datos que dé cuenta de la diversidad y condiciones de este grupo en particular para incidir en su inclusión en los programas distritales de asistencia con ocasión del COVID 19, así como en la estrategia de reactivación económica. Asimismo, para vincularlas a las iniciativas distritales que buscan la garantía de derechos y el bienestar de las mujeres en Bogotá.</t>
  </si>
  <si>
    <t>Derechos Humanos, Diferencial, Género</t>
  </si>
  <si>
    <t>La Unidad de Talento Humano consolida el reporte del número de caracterizaciones mujeres vendedoras de la Lotería de Bogotá   y se procede a hacer el cálculo del indicador</t>
  </si>
  <si>
    <t>Informes de gestión Unidad de Talento Humano</t>
  </si>
  <si>
    <t>MARTHA LILIANA DURAN CORTES</t>
  </si>
  <si>
    <t>Jefe de Unidad</t>
  </si>
  <si>
    <t>Unidad de Talento Humano</t>
  </si>
  <si>
    <t>martha.duran@loteriadebogota.com</t>
  </si>
  <si>
    <t>LILIANA LARA MENDEZ</t>
  </si>
  <si>
    <t xml:space="preserve">Profesional II (A) </t>
  </si>
  <si>
    <t>FICHA TÉCNICA INDICADOR DE PRODUCTO 5.1.19</t>
  </si>
  <si>
    <t>Este indicador se mide a través de  la suma de los  reportes de Recaudo de mujeres poseedoras que tienen predios  y vehículos en Bogotá D.C. socializados  por  la Secretaría Distrital de Hacienda.  Se realizará la sumatoria de estos reportes con una anualización tipo suma con el fin de alcanzar la meta establecida para el final de la ejecución del producto</t>
  </si>
  <si>
    <t>El producto consiste en la generación de reportes acerca de la participación de las mujeres en el recaudo de la ciudad, con información que permite visibilizar el comportamiento de la propiedad en los impuestos de predial y de vehículos en el Distrito Capital.</t>
  </si>
  <si>
    <t>Derechos Humanos, Género, Diferencial</t>
  </si>
  <si>
    <t>reportes</t>
  </si>
  <si>
    <t>Determinación de los propietarios de los predios y vehiculos  obligados  del impuesto predial y de vehiculos automotores y posterior determinación de género.</t>
  </si>
  <si>
    <t>Subdirección  de Planeación e Inteligencia Tributaria- Dirección de Impuestos - Soportes Tributarios DIB- Propietarios RIT</t>
  </si>
  <si>
    <t>José Yesid Yopasá Amaya</t>
  </si>
  <si>
    <t>Jefe de Oficina de Inteligencia Tributaria</t>
  </si>
  <si>
    <t>Dirección de Impuestos de Bogotá</t>
  </si>
  <si>
    <t>FICHA TÉCNICA INDICADOR DE PRODUCTO 5.1.20</t>
  </si>
  <si>
    <t>Este indicador mide la proporción entre el número de mujeres participantes en actividades de Educación Tributaria y el número total de participantes. Se espera que este indicador tenga un comportamiento constante y que sea al menos el porcentaje de las mujeres en la población total es decir a menos a 52,2% según el último censo poblacional (DANE - CNPV, 2018).</t>
  </si>
  <si>
    <t>El producto se focaliza en las mujeres que hacen parte de la población contribuyente en Bogotá para Incentivarlas, motivarlas y formarlas mediante actividades de Educación Tributaria como jornadas especializadas, capacitaciones, charlas, seminarios, centros de experiencia en todo lo concerniente a impuestos distritales que abarca la normatividad tributaria vigente.</t>
  </si>
  <si>
    <t>Género, Derechos Humanos,  Diferencial</t>
  </si>
  <si>
    <t>Mediante Registro de participantes de las actividades de educación tributaria consolidado por la Dirección de Impuestos de Bogotá</t>
  </si>
  <si>
    <t>Subdirección de Educación Tributaria y Servicio - Dirección de Impuestos de Bogotá</t>
  </si>
  <si>
    <t>Aleida Fonseca Marín</t>
  </si>
  <si>
    <t>Subdirectora de Educación Tributaria y Servicio</t>
  </si>
  <si>
    <t>FICHA TÉCNICA INDICADOR DE PRODUCTO 5.1.21</t>
  </si>
  <si>
    <t xml:space="preserve">El indicador mide el porcentaje de avance en la elaboración de  un estudio de identificación de barreras de acceso al mercado laboral, con una sección específica para mujeres víctimas de violencia, el cual  está diseñado para ejecutarse en 11 años. Para la elaboración de este estudio se  programan un número de acciones  que se deben realizar para lograr  cada vigencia, por tal motivo, se debe establecer la proporción entre el número de las acciones que se ejecutaron y el número de aciones que fueron programadas, para posteriormente ser multiplicados por la ponderación que tenga cada vigencia con relación a su importancia relativa en la implementación de la estrategia:
2020: 0.05                  
2021: 0.15
2022: 0.25
2023: 0.35
2024: 0.45
2025: 0.55
2026: 0.65
2027: 0.75
2028: 0.85
2029: 0.95
2030: 1
Se espera que este indicador tenga un comportamiento creciente para que en la vigencia 2029 se logre el 100% de la implementación y continúe en esta meta en el año 2030
</t>
  </si>
  <si>
    <t>El producto consiste en la realización de un estudio para la identificación de brechas de género en el mercado laboral, en el que se incluirá un acápite sobre mujeres víctimas de violencias en el marco del cumplimiento del Decreto 2733 de 2012 “Por medio del cual se reglamenta el artículo 23 de la Ley 1257 de 2008” sobre contribuyentes obligados a presentar declaración de impuesto sobre la renta y complementarios que en su condición de empleadores ocupen trabajadoras mujeres víctimas de la violencia comprobada.</t>
  </si>
  <si>
    <t>7'0%</t>
  </si>
  <si>
    <t>La Subdirección de Empleo y Formación tomará la información de los reportes de las acciones realizadas para la elaboración del Estudio y se relacionarán con las acciones programadas para la elaboración del estudio  de identificación de barreras de acceso al mercado laboral, con una sección específica para mujeres víctimas de violencia, luego de hacer la relación entre las acciones que fueron ejecutadass y programadas, se procede a multiplicar por la ponderación de la vigencia que sea objeto de medición.</t>
  </si>
  <si>
    <t>Informes de gestión Subdirección de Empleo y Formación</t>
  </si>
  <si>
    <t xml:space="preserve">Nini Johana Serna </t>
  </si>
  <si>
    <t>Subdirectora</t>
  </si>
  <si>
    <t xml:space="preserve">nserna@desarrolloeconomico.gov.co </t>
  </si>
  <si>
    <t>FICHA TÉCNICA INDICADOR DE PRODUCTO 5.1.22</t>
  </si>
  <si>
    <t>Este indicador se mide a través de  la suma de las mujeres atendidas en los procesos de formación, y asistencia técnica desde el enfoque de género a mujeres emprendedoras en sus diferencias y diversidad del Distrito Capital favoreciendo su inclusión y sostenibilidad.  Se realizará la sumatoria de las  mujeres atendidas con una anualización tipo suma con el fin de alcanzar la meta establecida para el final de la ejecución del producto</t>
  </si>
  <si>
    <t>El producto entrega beneficios para fortalecer emprendimientos económicos de mujeres mediante programas de estímulos y apoyo en el desarrollo de sus actividades productivas.</t>
  </si>
  <si>
    <t xml:space="preserve">Los reportes de las mujeres beneficiadas con los programas de estímulos y apoyo de emprendimientos económicos  y el reporte de las mujeres solicitantes de estos estímulos,  son consolidados por parte de la Subdirección de Emprendimiento y se procede a hacer el cálculo del indicador </t>
  </si>
  <si>
    <t>Sistema Unificado de Información Misional SUIM</t>
  </si>
  <si>
    <t>Angélica Segura</t>
  </si>
  <si>
    <t>Subdirección de Emprendimiento</t>
  </si>
  <si>
    <t>asegura@desarrolloeconomico.gov.co</t>
  </si>
  <si>
    <t>369 37 77 ext 274</t>
  </si>
  <si>
    <t>FICHA TÉCNICA INDICADOR DE PRODUCTO 5.1.23</t>
  </si>
  <si>
    <t>Número de Estrategias de difusión del Decreto 2733 del 2012 con empresas del sector privado para la vinculación laboral de mujeres víctimas de violencias.</t>
  </si>
  <si>
    <t>Este indicador se mide a través de  la suma de las  Estrategias de difusión del Decreto 2733 del 2012 con empresas del sector privado para la vinculación laboral de mujeres víctimas de violencias implementadas por la Secretaría Distrital de Desarrollo Económico. Se realizará la sumatoria de estas estrategias con una anualización tipo suma,  con el fin de alcanzar la meta establecida para el final de la ejecución del producto</t>
  </si>
  <si>
    <t>El producto propone la difusión del Decreto 2733 de 2012 “Por medio del cual se reglamenta el artículo 23 de la Ley 1257 de 2008” en lo concerniente al derecho de los empleadores que ocupen trabajadoras mujeres víctimas de la violencia comprobada y que estén obligados a presentar declaración de impuesto sobre la renta y complementarios, a deducir de la declaración de impuesto sobre la renta y complementarios, el 200% del valor de los salarios y prestaciones sociales pagados durante el año o periodo gravable, desde que exista relación laboral hasta por un periodo de tres (3) años. Con esta medida se espera estimular la contratación laboral de mujeres víctimas de violencias.</t>
  </si>
  <si>
    <t>Sumatoria de estrategias de difusión del Decreto 2733 del 2012 con empresas del sector privado para la vinculación laboral de mujeres víctimas de violencias</t>
  </si>
  <si>
    <t>La consolidación del resporte de las estrategias implementadas la realizará la Subdirección de Empleo y Formación de la Secretaría Distrital de Desarrollo económico, para posteriormente realizar la sumatoria</t>
  </si>
  <si>
    <t>Andres Salazar</t>
  </si>
  <si>
    <t>FICHA TÉCNICA INDICADOR DE PRODUCTO 5.1.24</t>
  </si>
  <si>
    <t>Este indicador se mide a través de  la suma de las  de mujeres vinculadas a procesos de formación para el trabajo y cierre de brechas.  Se realizará la sumatoria de las mujeres con una anualización tipo suma con el fin de alcanzar la meta establecida para el final de la ejecución del producto</t>
  </si>
  <si>
    <t xml:space="preserve">El producto consiste en la vinculación de mujeres en sus diferencias y diversidades aprocesos de formación para el trabajo y cierre de brechas, desarrollados por la Secretaría Distrital de Desarrollo Económico. </t>
  </si>
  <si>
    <t>TrabajoDecente</t>
  </si>
  <si>
    <t>La Subdirección de Empleo y Formación consolida el reporte del número de mujeres en sus diferencias y diversidad vinculadas en procesos en vinculadas a procesos de formación para el trabajo y cierre de brechas y se procede a hacer el cálculo del indicador</t>
  </si>
  <si>
    <t>Juana Hernandez</t>
  </si>
  <si>
    <t>FICHA TÉCNICA INDICADOR DE PRODUCTO 5.1.25</t>
  </si>
  <si>
    <t>Este indicador se mide a través de  la suma de los contenidos implementados para el desarrollo de capacidades socioemocionales técnicas y digitales en toda su diversidad. Se realizará la sumatoria de estos contenidos con una anualización tipo suma,  con el fin de alcanzar la meta establecida para el final de la ejecución del producto</t>
  </si>
  <si>
    <t>El producto busca diseñar e implementar contenidos que contribuyan al desarrollo de capacidades socioemocionales, técnicas y digitales de las mujeres para aumentar su competitivadad y posibilidades de acceso al mercado laboral</t>
  </si>
  <si>
    <t>10.2 De aquí a 2030, potenciar y promover la inclusión social, económica y política de todas las personas, independientemente de su edad, sexo, discapacidad, raza, etnia, origen, religión o situación económica u otra condición</t>
  </si>
  <si>
    <t>Contenidos</t>
  </si>
  <si>
    <t>La Subsecretaria de Políticas de Igualdad consolida el reporte del número de contenidos implementados para el desarrollo de capacidades socioemocionales técnicas y digitales en toda su diversidad y se procede a hacer el cálculo del indicador</t>
  </si>
  <si>
    <t>Informe de gestión de la Subsecretaria de Políticas de Igualdad</t>
  </si>
  <si>
    <t>FICHA TÉCNICA INDICADOR DE PRODUCTO 5.1.26</t>
  </si>
  <si>
    <t>El indicador mide el porcentaje de avance en la implementación de la estrategia para el desarrollo de capacidades socioemocionales y técnicas de las mujeres en toda su diversidad para su emprendimiento y empleabilidad, el cual  está diseñado para ejecutarse en 4 años. Para la implementación de esta estrategia se  programan un número de acciones  que se deben realizar  cada vigencia, por tal motivo, se debe establecer la proporción entre el número de las acciones que se ejecutaron y el número de aciones que fueron programadas, para posteriormente ser multiplicados por la ponderación que tenga cada vigencia con relación a su importancia relativa en la implementación de la estrategia:
2021: 0.10
2022: 0.50
2023: 0.90
2024:1</t>
  </si>
  <si>
    <t>El producto busca diseñar e implementar una estrategia para el desarrollo de capacidades socioemocionales y técnicas  de las mujeres en toda su diversidad para aumentar las posibilidades de acceso al mercado laboral y fortalecer sus apuestas de emprendimiento</t>
  </si>
  <si>
    <t>Genero</t>
  </si>
  <si>
    <t>La Subsecretaria de Políticas de Igualdad consolida el reporte del número de las acciones de la estrategia implementadas, para establecer la proporción con las acciones programadas y se procede a hacer el cálculo del indicador teniendo en cuenta la ponderación de la vigencia objeto de medición</t>
  </si>
  <si>
    <t>FICHA TÉCNICA INDICADOR DE PRODUCTO 5.1.27</t>
  </si>
  <si>
    <t>Proposito : Hacer un nuevo contrato social con igualdad de oportunidades para la inclusión social, productiva y política / Programa estratégico: Mejores ingresos de los hogares y combatir la feminización de la pobreza. / Logro de ciudad : Reducir la pobreza monetaria, multidimensional y la feminización de la pobreza.</t>
  </si>
  <si>
    <t xml:space="preserve">Movilidad social integral </t>
  </si>
  <si>
    <t>Sector Social</t>
  </si>
  <si>
    <t>Número de hogares de jefatura femenina en pobreza evidente atendidos por el servicio Tropa Social a tu Hogar que cumplen los criterios para el ingreso al servicio y firman contratos sociales familiares.</t>
  </si>
  <si>
    <t xml:space="preserve">El servicio Tropa Social a tu hogar en la modalidad de acompañamiento a los hogares de jefatura femenina pobres y hogares en riesgo de pobreza, acompañará a los hogares priorizados y focalizados con jefatura femenina, con quienes se establecen acuerdos de corresponsablidad para el logro de factores asociados a la movilidad social con el impulso a logro educativo, autonomía económica, autocuidado y bienestar, fortalecimiento familiar, y de esta manera contribuye al ejercicio pleno de los derechos económicos de las mujeres, así como al reconocimiento social, económico y simbólico del trabajo que realizan las mujeres en sus diferencias y diversidad, y al aumento de las condiciones de acceso y reconocimiento a los diferentes ámbitos de empleo (formal y no formal, remunerado y no remunerado) para las mujeres en sus diferencias y diversidad. 
El servicio Tropa Social a tu Hogar realiza el acompañamiento a los hogares con mayor concentración de pobreza monetaria y multidimensional y alertas sociales identificados por la “Tropa Social” con prioridad en aquellos con jefatura femenina con quienes se establece el contrato social familiar y  brinda respuesta a las exposiciones, riesgos y vulneración de los derechos, a los objetivos y metas de realización de los integrantes del hogar de acuerdo a la oferta sectorial, intersectorial y del sistema distrital del cuidado disponible
El acompañamiento y seguimiento a los hogares de jefatura femenina establece el principio de corresponsabilidad de los beneficiarios de los servicios sociales promover en los hogares avanzar en el logro de progreso educativo, la autonomía económica, el autocuidado y bienestar, el empoderamiento y fortalecimiento familiar para contribuir en la reducción de la feminización de la pobreza, la redistribución y reducción del tiempo del cuidado.
El Contrato Social Familiar con mujeres jefas de hogar, cuidadoras e integrantes de la familia establece metas, objetivos y acuerdos para el logro de factores asociados a su movilidad social y su importancia radica en la corresponsabilidad de las mujeres en el logro de los compromisos, al ser, las mujeres sujetos transformadores de sus realidades.  
La atención a las mujeres jefas de hogar se constituye en una respuesta integradora realizada por el acompañamiento familiar busca intervenir en las alertas sociales identificadas en los hogares de mujeres cabeza de familia y de acuerdo a la tipología socioeconómica avanzar en su inclusión social, productiva y política con el fin de brindar condiciones que fomenten la movilidad social de la familia y entornos protectores de los derechos. 
El modelo de atención da respuesta de manera integral a las necesidades de los hogares vulnerables priorizados con criterios de focalización, acercando la oferta distrital pertinente con las demandas y necesidades de estos hogares, a partir de un esquema de gestión de la oferta que articule las acciones desarrolladas por las entidades del sector social y la voluntad de transformación de la mujeres, que se enmarcan en los objetivos y el alcance establecido por la Secretaría Distrital de Integración Social.
El acompañamiento a mujeres jefas de hogar comprende la movilidad social en términos de igualdad de oportunidades que las personas tienen en una sociedad para alcanzar el éxito y una buena calidad de vida, comprende la pobreza, como producto de las diferencias de oportunidades por razones de raza, género, lugar de crianza u origen familiar.
</t>
  </si>
  <si>
    <t>Derechos Humanos; Género; Diferencial; Territorial</t>
  </si>
  <si>
    <t>Hogares</t>
  </si>
  <si>
    <t>El resultado corresponde a la sumatoria de hogares de jefatura femenina atedidos por el servicio Tropa Social a tu Hogar que cumplen los criterios para el ingreso al servicio y firman contratos sociales familiares. Se piden registros periódicos a la DADE-SDIS, sobre la cantidad de hogares que han firmado contratos sociales familiares y son acompañados.</t>
  </si>
  <si>
    <t>Sistema de Información y Registro Misional de Beneficiarios -SIRBE de la Secretaría Distrital de Integración Social</t>
  </si>
  <si>
    <t>Subdirectora de Gestión Integral Local</t>
  </si>
  <si>
    <t xml:space="preserve">Secretaría Distrital de Intregración Social </t>
  </si>
  <si>
    <t>Subdirección de Gestión Integral Local</t>
  </si>
  <si>
    <t xml:space="preserve"> Alexandra Rivera Pardo</t>
  </si>
  <si>
    <t xml:space="preserve">Directora de Análisis y Diseño Estratégico </t>
  </si>
  <si>
    <t>Los recursos relacionados en la presente política son los asignados a la meta dos (2) Acompañar a 27.025 hogares pobres o en pobreza emergen de proyecto de inversión 7768 "Implementación de una estrategia de acompañamiento a hogares con mayor pobreza evidente y oculta de Bogotá".</t>
  </si>
  <si>
    <t>FICHA TÉCNICA INDICADOR DE PRODUCTO 6.1.1</t>
  </si>
  <si>
    <t>1. Hacer un nuevo contrato social para incrementar la inclusión social, productiva y política</t>
  </si>
  <si>
    <t>Salud para la vida y el bienestar</t>
  </si>
  <si>
    <t>Este indicador mide la proporción entre el número de  mujeres mujeres con toma de mamografìa, y el número otal de mujeres objeto de tamización. Se espera que este indicador tenga un comportamiento creciente con el fin de que aumente la proporción de mujeres que realicen la toma de la mamografía hasta llegar a una meta del 47%</t>
  </si>
  <si>
    <t>La Secretaría Distrital de Salud llevará a cabo asistencia técnica a las empresas administradoras de planes de beneficios en salud de manera que se implementen las rutas de atención y mantenimiento de la salud que permitan la identificación temprana del cáncer de cuello uterino y de seno, así como el rápido inicio de tratamientos una vez se cuenta con tales diagnósticos.</t>
  </si>
  <si>
    <t>De derechos</t>
  </si>
  <si>
    <t>na</t>
  </si>
  <si>
    <t xml:space="preserve">Los reportes de las mujeres con toma de mamografía  y el reporte de las mujeres objeto de tamización,  son consolidados por parte de la Subsecretaria de Salud Pública/ Director de Aseguramiento  y se procede a hacer el cálculo del indicador </t>
  </si>
  <si>
    <t xml:space="preserve">SIVIGILA </t>
  </si>
  <si>
    <t xml:space="preserve">Clemencia Mayorga / Jaime Guilermo Díaz Chabur </t>
  </si>
  <si>
    <t xml:space="preserve">Subsecretaria de Salud Pública/ Director de Aseguramiento </t>
  </si>
  <si>
    <t xml:space="preserve">Secretarìa Distrital de Salud </t>
  </si>
  <si>
    <t xml:space="preserve">Subsecretaría de Salud Pública/Subsecretaría de servicios de salud y Aseguramiento/Dirección de Provisión de servicios </t>
  </si>
  <si>
    <t>Mcmayorga@saludcapital.gov.co / m1gonzalez@saludcapital.gov.co</t>
  </si>
  <si>
    <t>3169090 Ext  9571/ 9509</t>
  </si>
  <si>
    <t>Director de Planeación Sectorial</t>
  </si>
  <si>
    <t>FICHA TÉCNICA INDICADOR DE PRODUCTO 6.1.2</t>
  </si>
  <si>
    <t>Lograr la cobertura sanitaria universal, incluida la protección contra los riesgos financieros, el acceso a servicios de salud esenciales de calidad y el acceso a medicamentos y vacunas inocuos, eficaces, asequibles y de calidad para todos</t>
  </si>
  <si>
    <t xml:space="preserve">Los reportes de las mujeres que cuentan con  orientación en el  sistema de aseguramiento en salud   y el reporte de las personas que solicitaron orientación y asesoramiento,  son consolidados por parte de la Dirección de Aseguramiento y Garantía del Derecho a la Salud  y se procede a hacer el cálculo del indicador </t>
  </si>
  <si>
    <t>Llistados de participantes administrados por la Dirección de Aseguramiento</t>
  </si>
  <si>
    <t>120 días</t>
  </si>
  <si>
    <t xml:space="preserve">Jaime Guilermo Díaz Chabur </t>
  </si>
  <si>
    <t xml:space="preserve">Director de Aseguramiento y Garantía del derecho a la salud. </t>
  </si>
  <si>
    <t>Dirección de Aseguramiento y Garantía del Derecho a la Salud</t>
  </si>
  <si>
    <t>Jg1diaz@saludcapital.gov.co</t>
  </si>
  <si>
    <t>3649090 Ext 9509</t>
  </si>
  <si>
    <r>
      <t>Director</t>
    </r>
    <r>
      <rPr>
        <sz val="12"/>
        <color rgb="FF000000"/>
        <rFont val="Arial"/>
        <family val="2"/>
      </rPr>
      <t xml:space="preserve"> de Planeación Sectorial</t>
    </r>
  </si>
  <si>
    <t>FICHA TÉCNICA INDICADOR DE PRODUCTO 6.1.3</t>
  </si>
  <si>
    <t>Este indicador mide la proporción entre el número de proyectos formulados  con base comunitaria para fortalecer la participación social y la inclusión con enfoques diferencial y de género y el número total de proyectos que fueron formulados con base comunitaria para fortalecer la participación social y la inclusión. Se espera que este indicador tenga un comportamiento creciente hasta alcanzar la meta final del producto</t>
  </si>
  <si>
    <t>El producto consiste en proyectos con enfoque diferencial y de género que aumentan el proceso de participación de las mujeres y buscan propiciar espacios de participación ciudadana en salud dirigidos a toda la población, tanto a funcionarios y funcionarias de la Secretaría Distrital de Salud y de las subredes como a la comunidad. Con ellos se favorecerá el empoderamiento y  goce efectivo del derecho a la salud por medio del desarrollo de temas tales como:  una vida libre de violencias, el reconocimiento y manejo de las rutas de atención, enfoque de género, veeduría y control social,  fortalecimiento de proceso de organización y movilización social, nuevas masculinidades, enfoque étnico, enfoque diferencial y los temas que la comunidad considere necesarios de acuerdo al contexto en el que se esté abordando a la población.   La proyección de las acciones y el presupuesto están sujetos al Plan de desarrollo y el Plan Territorial de salud de las vigencias futuras.</t>
  </si>
  <si>
    <t xml:space="preserve">Los reportes del múmero de proyectos formulados  con base comunitaria para fortalecer la participación social y la inclusión con enfoques diferencial y de género  y el reporte del total de los proyectos formulados  con base comunitaria para fortalecer la participación social y la inclusión,  son consolidados por parte de la Dirección de Participación Social y gestión Territorial y se procede a hacer el cálculo del indicador </t>
  </si>
  <si>
    <t>Sistema de Información Participación Social (SIPS)</t>
  </si>
  <si>
    <t xml:space="preserve">Leonardo Mejia </t>
  </si>
  <si>
    <t>Secretaria Distrital de Salud</t>
  </si>
  <si>
    <t>Dirección de Participación Social y gestión Territorial</t>
  </si>
  <si>
    <t>La2mejia@saludcapital.gov.co</t>
  </si>
  <si>
    <t>3 649090 Ext. 9404</t>
  </si>
  <si>
    <t>FICHA TÉCNICA INDICADOR DE PRODUCTO 6.1.4</t>
  </si>
  <si>
    <t xml:space="preserve">Porcentaje de mujeres de 10 a 49 años que cuentan con consulta para la valoración integral, orientación y asesoría frente a la IVE </t>
  </si>
  <si>
    <t xml:space="preserve">Administradoras de planes de beneficios </t>
  </si>
  <si>
    <t>Instituciones Prestadoras de Servicios de Salud públicas y privadas</t>
  </si>
  <si>
    <t>Este indicador mide la proporción entre el número de mujeres de 10 a 49 años que acceden a consulta de valoración integral, orientación y asesoría en Interrupción Voluntaria Del Embarazo y el número total de mujeres de 10 a 49 años que acceden a un procedimiento de IVE. Se espera que este indicador tenga un comportamiento creciente hasta alcanzar la meta final del producto que es dle 100%</t>
  </si>
  <si>
    <t>La Secretaría Distrital de Salud realizará asistencias técnicas a las Empresas Administradoras de Planes de Beneficios en Salud para fortalecer las acciones que se deben implementar según la Ruta Integral de Atención Materno Perinatal, garantizando así la atención segura, integral y oportuna de la Interrupción Voluntaria del Embarazo -IVE-. Las asistencias técnicas se enfocarán en la adopción de acciones relacionadas a la IVE, tema de alta relevancia para la gestión en salud de la mujer, y el aporte a la garantía de su autonomía reproductiva, su derecho a decidir si continúa o no con un embarazo y a la identificación oportuna de efectos adversos y posibles complicaciones para evitar morbilidades o mortalidades relacionadas con los procedimientos realizados.</t>
  </si>
  <si>
    <t xml:space="preserve">Los reportes del múmero de las  mujeres de 10 a 49 años que acceden a consulta de valoración integral, orientación y asesoría en Interrupción Voluntaria Del Embarazo y el reporte del número de  mujeres de 10 a 49 años  mujeres de 10 a 49 años que tienen una IVE,  son consolidados por parte de la Dirección de Provisión de Servicios de Salud y se procede a hacer el cálculo del indicador </t>
  </si>
  <si>
    <t>Registro Individual de Prestación de Servicios de Salud, diligenciados de acuerdo a la Circular 008 de 2015 de la Secretaría Distrital de Salud
Matriz distrital unificada de reporte para la atención integral de la IVE. Implementación en I trimestre de 2021</t>
  </si>
  <si>
    <t>Martha Yolanda Ruiz Valdés</t>
  </si>
  <si>
    <t xml:space="preserve">Directora </t>
  </si>
  <si>
    <t>Dirección de Provisión de Servicios de Salud</t>
  </si>
  <si>
    <t>myruiz@saludcapital.gov.co</t>
  </si>
  <si>
    <t>3649090 (Ext. 9534)</t>
  </si>
  <si>
    <t>FICHA TÉCNICA INDICADOR DE PRODUCTO 6.1.5</t>
  </si>
  <si>
    <t>Empresas Administradoras de planes de beneficios - EAPB públicas y privadas</t>
  </si>
  <si>
    <t>Instituciones Prestadoras de Servicios de Salud del Distrito</t>
  </si>
  <si>
    <t>Este indicador mide la proporción entre el número de mujeres a las que se les da provisión efectiva de un método anticonceptivo en el post evento obstétrico (postparto o postaborto) inmediato y el número total de mujeres con atención del parto o aborto. Se espera que este indicador tenga un comportamiento creciente hasta alcanzar la meta final del producto que es 0.8</t>
  </si>
  <si>
    <t xml:space="preserve">El producto consiste en la provisión de métodos anticonceptivos post evento obstétrico con cuya entrega se disminuyen las necesidades de anticoncepción insatisfechas, ya que en muchas ocasiones las mujeres no reciben las intervenciones o atenciones necesarias para lograr períodos intergenésicos más prolongados o para disminuir los embarazos no deseados. Uno de los principales objetivos de la anticoncepción post evento obstétrico es satisfacer las necesidades de las usuarias que desean tener hijos en el futuro pero espaciando la periodicidad entre una gestación y otra; de igual manera permite evitar los embarazos no planificados y reducir la tasa de mortalidad materna y perinatal.
De acuerdo a los lineamientos técnicos y operativos establecidos en la Res. 3280 de 2018 emitidos por el Ministerio de Salud y Protección Social en la RIAS materno Perinatal se establece que se debe asesorar en anticoncepción lo cual incluye valorar la intención reproductiva, indagar sobre requerimientos anticonceptivos de la mujer de acuerdo con su necesidad, describir todos los métodos anticonceptivos,  acompañar a la usuaria  en el desarrollo de la elección informada y proveer los anticonceptivos antes del alta hospitalaria si bajo decisión informada se ha optado por ello.
</t>
  </si>
  <si>
    <t>Unidad</t>
  </si>
  <si>
    <t>0.8%</t>
  </si>
  <si>
    <t xml:space="preserve">Los reportes del múmero de las  mujeres a las que se les da provisión efectiva de un método anticonceptivo en el post evento obstétrico (postparto o postaborto) inmediato y  el reporte del número total de mujeres con atención del parto o aborto,  son consolidados por parte de la Dirección de Provisión de Servicios de Salud y se procede a hacer el cálculo del indicador </t>
  </si>
  <si>
    <t>La fuente de información serán las historias clínicas, autorizaciones, RUAF ND, nacimientos</t>
  </si>
  <si>
    <t>FICHA TÉCNICA INDICADOR DE PRODUCTO 6.1.6</t>
  </si>
  <si>
    <t>si</t>
  </si>
  <si>
    <t>Propósito 1. Hacer un nuevo contrato social para incrementar la inclusión social, productiva y política</t>
  </si>
  <si>
    <t>Este indicador mide la proporción entre el número de mujeres entre 15 a 19 años que reciben asesoría en anticoncepción y el número total de mujeres con edad entre 15 a 19 años. Se espera que este indicador tenga un comportamiento creciente hasta alcanzar la meta final del producto del 80%</t>
  </si>
  <si>
    <t xml:space="preserve">El producto consiste en la realización de asesorías sobre derechos sexuales y reproductivos con mujeres entre los 15 y 19 años y sus familias, con énfasis en anticoncepción para prevenir embarazos no deseados a edades tempranas. Esto en el entendido que el embarazo en mujeres adolescente contribuye a un mayor riesgo de morbilidad y mortalidad materna ya que muchos de ellos terminan en abortos practicados por personas empíricas y en condiciones sanitarias inadecuadas, poniendo en peligro la vida de la madre. En la implementación de este producto, la información adecuada y oportuna debe entenderse como un derecho a la autonomía, para cuyo ejercicio pleno es necesario tener acceso a los servicios de salud sexual y reproductiva.
La importancia del producto estriba en el reconocimiento de la importancia de las conductas reproductivas de las adolescentes y su influencia sobre sus proyectos de vida.  Por ello, la asesoría en anticoncepción busca informar sobre los métodos de regulación de la fecundidad para facilitar la elección libre del método a que tienen derecho y planear responsablemente su vida sexual y reproductiva.
</t>
  </si>
  <si>
    <t xml:space="preserve">Los reportes del número de  mujeres entre 15 a 19 años que reciben asesoría en anticoncepción y  el reporte del número total deNúmero de mujeres entre 15 a 19 años,  son consolidados por parte de la Dirección de Provisión de Servicios de Salud y se procede a hacer el cálculo del indicador </t>
  </si>
  <si>
    <t xml:space="preserve">Registro Individual de Prestación de Servicios de Salud, Registros institucionales, historias clínica. </t>
  </si>
  <si>
    <t>FICHA TÉCNICA INDICADOR DE PRODUCTO 6.1.7</t>
  </si>
  <si>
    <t xml:space="preserve">Subredes Integradas 
de Servicios de Salud </t>
  </si>
  <si>
    <t>Este indicador se mide a través de  la suma de personas que se benefician  a través de las acciones poblacionales y colectivas dirigidas a la intervenciòn de eventos de interés en salud públical. Se realizará la sumatoria de estos lineamientos con una anualización tipo creciente,  con el fin de alcanzar la meta establecida para el final de la ejecución del producto</t>
  </si>
  <si>
    <t xml:space="preserve">El producto consiste en la participación de personas en la implementación de acciones poblacionales y colectivas en los diferentes temas de salud que se relacionan con las mujeres a partir de eventos de interés en salud pública tales como: derechos sexuales y reproductivos, salud sexual y reproductiva, sistema del cuidado, Interrupción Voluntaria del Embarazo IVE, enfermedades transmisibles  (tuberculosis, VIH/SIDA, sífilis, otras ITS), condiciones crónicas y salud mental (consumo problemático de SPA, conducta suicida, trastornos mentales), eliminación de violencias contra las mujeres, entre otros.
Respecto a la implementación de acciones diferenciales se debe señalar que la Resolución 4505 del 2012 establece acciones desde el PSPIC relacionadas con las actividades de detección temprana y protección específica con el fin de gestionar el riesgo individual y colectivo en salud de grupos poblacionales. Es necesario implementar acciones poblacionales y colectivas en las mujeres en su diversidad para gestionar el riesgo en salud y proporcionar acciones de salud pública en cuanto al acceso integral a los servicios de salud con enfoque de género y teniendo en cuenta la diversidad de situación y condición de las mujeres de Bogotá. Las acciones del PSPIC se medirán desde las diferentes fuentes de información de las dimensiones de salud establecidas desde el modelo integral de salud, para poder establecer el acceso efectivo de acciones con enfoque de género, adecuadas, oportunas y de calidad, donde se reconozca y respete su identidad, diversidad cultural y sus diferencias por ciclo de vida, etnia, género e identidad sexual. 
Los indicadores de cumplimiento están sujetos a varios determinantes sociales que no están intervenidos desde los productos planteados, por ende, la relación de aumento o disminución de la meta no es correlacional o directamente proporcional a las acciones realizadas . 
Este producto se desarrollará a partir de lineamientos PSPIC y sus priorizaciones (temáticas y localidades a intervenir) según direccionamientos institucionales.   La proyección de las acciones y el presupuesto están sujetos al Plan de desarrollo y el Plan Territorial de salud de las vigencias futuras.
</t>
  </si>
  <si>
    <t>Diferencial y de derechos</t>
  </si>
  <si>
    <t xml:space="preserve">Verificación de obligaciones y cumplimiento de productos del Plan de Intervenciones Colectivas, que permitan evidenciar la implementación de estrategias dirigidas a las mujeres desde las diferentes dimensiones en salud.  </t>
  </si>
  <si>
    <t xml:space="preserve">Contratos del Plan de Salud Pública de Intervenciones Colectivas (PSPIC) </t>
  </si>
  <si>
    <t xml:space="preserve">Clemencia Mayorga </t>
  </si>
  <si>
    <t>Subsecretaria de Salud Pública</t>
  </si>
  <si>
    <t xml:space="preserve">Subsecretaria de Salud Pública </t>
  </si>
  <si>
    <t>Mcmayorga@saludcapital.gov.co</t>
  </si>
  <si>
    <r>
      <t>Director</t>
    </r>
    <r>
      <rPr>
        <sz val="11"/>
        <color rgb="FF000000"/>
        <rFont val="Arial"/>
        <family val="2"/>
      </rPr>
      <t xml:space="preserve"> de Planeación Sectorial</t>
    </r>
  </si>
  <si>
    <t>FICHA TÉCNICA INDICADOR DE PRODUCTO 6.1.8</t>
  </si>
  <si>
    <t>Programas Estratégicos Propósito 3: Inspirar confianza y legitimidad para vivir sin miedo
y ser epicentro de cultura ciudadana, paz y reconciliación</t>
  </si>
  <si>
    <t xml:space="preserve">La Secretaría Distrital de Salud adelanta acciones orientadas a mejorar la salud y calidad de vida de la  población a través de la implementación de servicios integrales en salud con enfoque de género, con los cuales se busca fortalecer las acciones de gestión para la garantía del derecho a la salud de las mujeres desarrolladas a nivel sectorial, intersectorial y transectorial desde la acción integrada entre diversos sectores y las comunidades. 
Derivado de la gestión de los actores se busca generar una interrelación entre las acciones y atenciones incluidas en la rutas Integrales de atención en salud específicas por grupo de riesgo o evento, las acciones intersectoriales para la afectación positiva de los determinantes sociales de la salud y la integración de los servicios sociales y sanitarios, a fin de aportar de manera efectiva a la garantía del derecho a la salud de las mujeres en su diversidad, al aumento de la satisfacción de los sujetos de atención y a la optimización del uso de los recursos.
En cada una de las líneas se desarrollan procesos y estrategias, articulados a los diferentes componentes del Plan de Desarrollo Distrital, Plan Territorial de Salud y Plan Decenal de Salud Pública, bajo la implementación del modelo de Inspección, Vigilancia y Control Sanitario establecido en la normatividad vigente, (Resolución 1229 de 2013), permitiendo contar con un marco de referencia donde se incorpore el análisis y gestión de riesgos. Igualmente, se  apuesta a la salud plena de las mujeres de manera integral, desde el desarrollo de acciones individuales y colectivas desde un enfoque de género y de derechos, reconociendo la diversidad de las mujeres y sus características particulares, con el fin de intervenir en los determinantes de salud desde la integralidad de los servicios para que respondan a sus necesidades en temas como Sexualidad, derechos sexuales y derechos reproductivos, salud mental y convivencia,  condiciones crónicas no transmisibles, seguridad alimentaria y nutricional, salud y ámbito laboral.  Se busca de esta manera aportar en la eliminación de barreras de acceso en salud, en el marco de la estrategia de atención primaria en salud, reconociendo y aportando a la disminución de las inequidades de género al abordar de manera integral la salud de las mujeres a partir de la conformación de equipos interdisciplinarios con enfoque de género, poblacional y diferencial. Asimismo, mejorar el acceso de las mujeres a servicios de salud individuales y colectivos, reconociendo su diversidad y con énfasis en la promoción y mantenimiento de la salud. Y gestionar la articulación entre las acciones en salud colectivas e individuales y la articulación intersectorial para la disminución de las brechas de inequidad.
</t>
  </si>
  <si>
    <t>Servicios</t>
  </si>
  <si>
    <t xml:space="preserve">Convenios con las Subredes Integradas de Servicios de Salud y DAEPS- Contratos del Plan de Salud Pública de Intervenciones Colectivas (PSPIC) </t>
  </si>
  <si>
    <t>Clemencia Mayorga /Yiyola Yamile Peña</t>
  </si>
  <si>
    <t>Subsecretaria de Salud Pública/ Dirección de Análisis de Entidades Públicas Distritales del Sector Salud-DAEPS-</t>
  </si>
  <si>
    <t>Subsecretaria de Salud Pública /Dirección de Análisis de Entidades Públicas Distritales del Sector Salud</t>
  </si>
  <si>
    <t>Mcmayorga@saludcapital.gov.co/ Ypena@saludcapital.gov.co</t>
  </si>
  <si>
    <t>3169090 Ext 9699</t>
  </si>
  <si>
    <t>FICHA TÉCNICA INDICADOR DE PRODUCTO 6.1.9</t>
  </si>
  <si>
    <t>Propósito 1: Hacer un nuevo contrato social con igualdad de oportunidades para la inclusión social, productiva y política</t>
  </si>
  <si>
    <t>Programa 8 Prevención y atención de maternidad temprana</t>
  </si>
  <si>
    <t>Este indicador se mide a través de  la suma de las niñas, niños, adolescentes y jóvenes sensibilizados e informados en derechos sexuales y derechos reproductivos con enfoque de género. Se realizará la sumatoria de estos lineamientos con una anualización tipo suma,  con el fin de alcanzar la meta establecida para el final de la ejecución del producto</t>
  </si>
  <si>
    <t>El producto consiste en la realización de sensibilizaciones y ejercicios informativos con niñas, niños, adolescentes y jóvenes en temas de derechos sexuales y derechos reproductivos desde los enfoques de derechos y de género. Con su implementación se contribuye a la reducción de maternidad y la paternidad temprana, asimismo, al fomento de la toma de decisiones consientes, autónomas e informadas sobre la sexualidad.</t>
  </si>
  <si>
    <t xml:space="preserve">5.1  Poner fin a todas las formas de discriminación contra todas las mujeres y las niñas en todo el mundo. 5.2  Eliminar todas las formas de violencia contra todas las mujeres y las niñas en los ámbitos público y privado, incluidas la trata y la explotación sexual y otros tipos de explotación. </t>
  </si>
  <si>
    <t>Derechos humanos y Género</t>
  </si>
  <si>
    <t xml:space="preserve">El reporte de los  niñas, niños, adolescentes y jóvenes sensibilizados e informados en derechos sexuales y derechos reproductivos con enfoque de género es consolidado por parte de laSubdirección para la juventud  y se procede a hacer el cálculo del indicador </t>
  </si>
  <si>
    <t>Dirección de Análisis y Diseño Estratégico</t>
  </si>
  <si>
    <t>FICHA TÉCNICA INDICADOR DE PRODUCTO 6.2.1</t>
  </si>
  <si>
    <t xml:space="preserve">Secretaria Distrital de Salud </t>
  </si>
  <si>
    <t xml:space="preserve">IDIPRON </t>
  </si>
  <si>
    <t>Este indicador mide la proporción entre el número de acciones cumplidas de la Estrategia de Dignidad Menstrual para las Mujeres y Persona con experiencia menstrua y el número acciones programadas para la implementación de la estrategia en cada vigenica. Se espera que este indicador tenga un comportamiento constante que garantice el 100% de la implementación de la Estrategia</t>
  </si>
  <si>
    <t xml:space="preserve">El producto responde a las órdenes de la Corte Constitucional contenidas en la Sentencia T-398 de 2019, relacionadas con la necesidad de diseñar una política pública territorial en materia de manejo de higiene menstrual para las personas habitantes de calle. En atención a esas disposiciones y a la importancia de trabajar el tema en el marco de la Política Pública de Mujeres y Equidad de Género se propone desarrollar una Estrategia Distrital para el Cuidado Menstrual de personas habitantes de calle en el Distrito Capital, que posibilite la vivencia digna de la menstruación en el marco del ejercicio de derechos. Tal estrategia estará orientada por objetivos como los siguientes: Establecer el espacio de coordinación interinstitucional que se encargará del diseño, implementación, seguimiento y evaluación a la Estrategia Distrital de Cuidado Menstrual. Aportar conceptos base que permitan avanzar en el posicionamiento de la menstruación como un tema de derechos humanos y de pertinencia en la agenda pública y política. Consolidar la propuesta de una acción afirmativa encaminada a la garantía de derechos humanos para el cuidado menstrual de personas habitantes de calle, que aporte a la satisfacción de las necesidades materiales relacionadas con la menstruación, así como la transformación de prejuicios y tabúes vinculados con las experiencias menstruales (Documento borrador de la estrategia elaborado por la Secretaría Distrital de la Mujer, 2020).
. 
La estrategia Distrital de Cuidado Menstrual, reconoce que las necesidades de la población deben ser tenidas en cuenta durante todas las fases del proceso, es decir el diseño, la implementación, el seguimiento y la evaluación de la Estrategia. Para ello desde la fase de diseño se realizarán una serie de grupos focales con poblaciones específicas (habitantes de calle con discapacidad, gitanos, indígenas y afros) que permitan conocer mejor sus necesidades materiales relacionadas con el cuidado menstrual, así como las percepciones culturales que valoran negativamente las experiencias menstruales y generan formas de discriminación y desigualdad (Documento borrador de la estrategia elaborado por la Secretaría Distrital de la Mujer, 2020)
En la fase de implementación las personas que serán objetivo de la política estarán en el centro de la intervención y se espera que participen activamente en las Jornadas de Acciones Afirmativas, durante estas jornadas y desde la mesa intersectorial se hará un seguimiento de la Estrategia que permita ir ajustando la estrategia de acuerdo con la respuesta de la población. Finalmente, para la fase de evaluación, se espera realizar un proceso que nuevamente incluya las voces y experiencias de la población objetivo mediante la aplicación de métodos cualitativos como la entrevista y los grupos focales (Documento borrador de la estrategia elaborado por la Secretaría Distrital de la Mujer, 2020)
</t>
  </si>
  <si>
    <t>Género, diferencial y derechos humanos</t>
  </si>
  <si>
    <t>En las Unidades Operativas y en el abordaje territorial en calle de las mujeres habitantes de calle</t>
  </si>
  <si>
    <t xml:space="preserve">Los reportes de las acciones cumplidas de la Estrategia de Dignidad Menstrual para las Mujeres y Personas con experiencia menstrual se consolidan por parte de la Subdirección de Subdirección para la Adultez  y se procede a hacer el cálculo según la fórmula del indicador </t>
  </si>
  <si>
    <t xml:space="preserve">SIRBE </t>
  </si>
  <si>
    <t xml:space="preserve">Daniel Andrés Mora </t>
  </si>
  <si>
    <t xml:space="preserve">Subdirector para la Adultez </t>
  </si>
  <si>
    <t xml:space="preserve">Secretaria Distrital de Integración Social </t>
  </si>
  <si>
    <t xml:space="preserve">Subdirección para la Adultez </t>
  </si>
  <si>
    <t>FICHA TÉCNICA INDICADOR DE PRODUCTO 6.2.2</t>
  </si>
  <si>
    <t>Porcentaje de implementación de la  ESTRATEGIA INTERSECTORIAL PARA EL CUIDADO MENSTRUAL</t>
  </si>
  <si>
    <t>Secretaría de Salud</t>
  </si>
  <si>
    <t>Sscretaría de Integración Social</t>
  </si>
  <si>
    <t>Este indicador mide la proporción entre el número de acciones cumplidas del plan de trabajo de la Estrategia intersectorial para el cuidado menstrual y Persona con experiencia menstrual y el número acciones programadas para la implementación de esta estrategia en cada vigenica. Se espera que este indicador tenga un comportamiento constante que garantice el 100% de la implementación de la Estrategia</t>
  </si>
  <si>
    <t>El producto consiste en la implementación del plan de trabajo de la Estrategia Intersectorial para el Cuidado Menstrual. La implementación está organizada en las siguientes fases: Fase 1 Jornadas de Dignidad Menstrual para personas habitantes de calle con experiencias menstruales. Fase 2: Jornadas de Dignidad Menstrual con Personas en ASP, en la Cárcel Distrital y en las casas de acogida de la SDMujer (mujeres víctimas del conflicto armado y de VBG).  Fase 3:  Espacios comunitarios de sensibilización y asistencia técnica sobre educación y cuidado menstrual.  Espacios institucionales de sensibilización y asistencia técnica sobre educación y cuidado menstrual. Fase 4: Talleres de educación menstrual con enfoque de género, en contextos escolares ((articulación con las secretarías de educación y salud). Fase 5: campaña mediática para la superación del tabú menstrual.</t>
  </si>
  <si>
    <t xml:space="preserve">Asegurar el acceso universal a la salud sexual y reproductiva y los derechos reproductivos según lo acordado de conformidad con el Programa de Acción de la Conferencia Internacional sobre la Población y el Desarrollo, la Plataforma de Acción de Beijing y </t>
  </si>
  <si>
    <t>(Número de acciones cumplidas del plan de trabajo de la ESTRATEGIA INTERSECTORIAL PARA EL CUIDADO MENSTRUAL/Número de acciones programadas plan de trabajo de la ESTRATEGIA INTERSECTORIAL PARA EL CUIDADO MENSTRUAL)*100</t>
  </si>
  <si>
    <t xml:space="preserve">Los reportes de las acciones  acciones cumplidas del plan de trabajo de la Estrategia intersectorial para el cuidado menstrual y Persona con experiencia menstrual se consolidan por parte de la Dirección de Enfoque Diferencial  y se procede a hacer el cálculo según la fórmula del indicador </t>
  </si>
  <si>
    <t xml:space="preserve">Informes de gestión Dirección de Enfoque Diferencial </t>
  </si>
  <si>
    <t>Directora de Enfoque Diferencial</t>
  </si>
  <si>
    <t>FICHA TÉCNICA INDICADOR DE PRODUCTO 7.1.1</t>
  </si>
  <si>
    <t>Este indicador se mide a través de  la suma de las IED con estrategias pedagógicas implementadas que promuevan la educación integral en sexualidad de niños, niñas, adolescentes y  jóvenes para el fortalecimiento pedagógico, desde los enfoques diferencial, de derechos de las mujeres y de género. Se realizará la sumatoria de las IED que implementan dichas estrategias con una anualización tipo creciente hasta 2024, a partir de la vigencia 2025 se espera que se mantenga la meta de 399 IED que con las estrategias pedagógicas impelentadas, hasta el año de finalización del producto.</t>
  </si>
  <si>
    <t>El producto se implementa por parte de la Dirección de Inclusión Social y Políticas Poblacionales de la Secretaria de Educación Distrital. Consiste en la implementación en las instituciones educativas distritales de estrategias para la educación integral en sexualidad desde los enfoques de género y derechos de las mujeres.</t>
  </si>
  <si>
    <t>Instituciones educativas Distritales</t>
  </si>
  <si>
    <t xml:space="preserve">Los reportes de las IED con estrategias pedagógicas implementadas que promuevan la educación integral en sexualidad de niños, niñas, adolescentes y  jóvenes para el fortalecimiento pedagógico, desde los enfoques diferencial, de derechos de las mujeres y de género se consolidan por parte de la Dirección de Inclusión e Integración de Poblaciones y se procede a hacer el cálculo según la fórmula del indicador </t>
  </si>
  <si>
    <t>Informes de gestión Dirección de Inclusión e Integración de Poblaciones</t>
  </si>
  <si>
    <t>FICHA TÉCNICA INDICADOR DE PRODUCTO 7.1.2</t>
  </si>
  <si>
    <t>Este indicador se mide a través de  la suma de las estrategias educativas flexibles implementadas para las mujeres de la ciudad . Se realizará la sumatoria de las estrategias con una anualización tipo constante,  con el fin de alcanzar la meta establecida para el final de la ejecución del producto</t>
  </si>
  <si>
    <t>El producto está constituido por estrategias de cobertura, calidad, pertinencia y equidad del servicio público educativo, así como de permanencia de la población estudiantil en el servicio educativo, los cuales adelantan los procesos de enseñanza-aprendizaje dentro de la educación formal mediante alternativas escolarizadas y semi-escolarizadas que se ajustan a las necesidades de los estudiantes en términos de tiempo, ubicación geográfica y condiciones específicas</t>
  </si>
  <si>
    <t xml:space="preserve">Los reportes del número de estrategias educativas flexibles implementadas para las mujeres de la ciudad  se consolidan por parte de la Dirección de Inclusión e Integración de Poblaciones y se procede a hacer el cálculo según la fórmula del indicador </t>
  </si>
  <si>
    <t>FICHA TÉCNICA INDICADOR DE PRODUCTO 7.1.3</t>
  </si>
  <si>
    <t>Este indicador mide la proporción entre el número de encuentros Respiro  para el desarrollo y fortalecimiento de capacidades psicoemocionales realizados y el número de encuentros  programados para la implementación de esta estrategia en cada vigenica. Se espera que este indicador tenga un comportamiento constante que garantice el 100% de la implementación de la Estrategia</t>
  </si>
  <si>
    <t>El producto consiste en la realización de encuentros “Respiro” que son espacios de reflexión e intercambio para el desarrollo y fortalecimiento de capacidades psicoemocionales. En los mismos participan niñas, jóvenes y adultas congregadas alrededor de crear redes de apoyo, generar y fortalecer estrategias de autocuidado y capacidades para fomentar la resiliencia y el reconocimiento de las emociones. Su implementación ayuda a evitar situaciones de resolución de conflictos por medio de la violencia, así mismo, al abordaje de la salud mental de las mujeres desde el enfoque de género.</t>
  </si>
  <si>
    <t>Aprobar y fortalecer políticas acertadas y leyes aplicables para promover la igualdad de género y el empoderamiento de todas las mujeres y las niñas a todos los niveles</t>
  </si>
  <si>
    <t xml:space="preserve">Los reportes del número de encuentros Respiro  para el desarrollo y fortalecimiento de capacidades psicoemocionales realizados y el número de encuentros  programados para la implementación de esta estrategia  se consolidan por parte de la Dirección de Enfoque Diferencial Secretaría Distrital de la Mujer y se procede a hacer el cálculo según la fórmula del indicador </t>
  </si>
  <si>
    <t>FICHA TÉCNICA INDICADOR DE PRODUCTO 7.1.4</t>
  </si>
  <si>
    <t xml:space="preserve">Este indicador mide el porcentaje de avance en  el proceso de  actualización del modelo pedagógico del IDPRON con la incorporación de los enfoques de género, diferencial y de derechos, para lo cual se debe establecer  la proporción entre el número de niveles  de avance realizados durante el tiempo objeto de la medición, y el número total de niveles de avances programados el Plan de Acción del proyecto de inversión 7720, y  posteriormente multiplicar por la ponderación que tenga cada vigencia con relación a su importancia relativa en la implementación de la estrategia:
2020: 0.10
2021: 1
</t>
  </si>
  <si>
    <t xml:space="preserve">El producto consiste en la incorporación de los derechos humanos de las mujeres, de género y diferencial en el proceso de actualización del modelo pedagógico desarrollado por el IDIPRON en cumplimiento de su misionalidad con niños, niñas y adolescentes que habitan en calle o se encuentran en riesgo de habitarla, para que desarrollen sus capacidades y posibilidades de alcanzar una vida digna. Cabe destacar que el modelo está constituido por cinco etapas:
Etapas 1: Operación amistad. En la que se lleva a cabo identificación de NNA y sus condiciones particulares de vulnerabilidad social, de manera que se consiga restablecer vínculo familiar o vincularles a las siguientes etapas del modelo e incluso a otras instituciones que den respuesta a sus necesidades. Una vez vinculados al IDIPRON se busca crear vínculos de amistad con NNAJ, avanzar en el conocimiento de su situación, darles a conocer la oferta educativa de la institución y orientarles hacia la superación de sus necesidades. 
Etapa 2: Acogida. En los internados, externados, como en los territorios se pretende que los educadores establezcan una relación cada vez más profunda con los NNAJ. Para ello, en la etapa se realiza observación atenta por parte de las y los educadores de las relaciones entre quienes se vinculan al Instituto, a la vez que se fomenta el cariño y respeto mutuo. Además, se da inicio a la presentación de la oferta del IDIPRON y motivación para ingresar a la siguiente etapa.
Etapa 3. Personalización. Tiene énfasis en la configuración de la subjetividad, el reconocimiento de sus luchas personales, enmarcadas en sus historias personales, con el objetivo de transformar radicalmente el atractivo de la calle y modificarlo por el atractivo del cuidado de sí mismos. Para ello se propicia el cuidado de la naturaleza, del propio cuerpo y la práctica deportiva, artística y cultural.
Etapa 4. Socialización. Tiene como propósito acrecentar los niveles de confianza entre quienes participan en cada lugar donde hace presencia el IDIPRON. También se trabaja en torno a la necesidad de acompañar y tramitar de manera no violenta los conflictos propios de la convivencia, con el fin de acrecentar los niveles de confianza de los NNAJ en sí mismos, en sus maestros e idealmente con algunos miembros de su familia.
Etapa 5. Autonomía y autogobierno. En la que se desencadena un proceso creciente de participación de los NNAJ en una experiencia real de gobierno autónomo y de ciudadanía participativa. Así como también el proceso de generación de ingresos dado desde tres posibles intervenciones pedagógicas: formación ya sea técnica o informal que se realizará en las unidades, pero principalmente en aquellas que se definan para la formación técnica, inclusión de jóvenes a actividades de corresponsabilidad que se hallan bajo el modelo del IDIPRON, y, apoyo en la organización de las y los egresados.
</t>
  </si>
  <si>
    <t>Cada una de las dependencias que conforman el IDIPRON aportaran en la construcción y actualización del modelo de tal manera que sea una, actualización que de cuenta del trabajo que se realiza incorporando enfoques y acciones que avancen en la dignificación de las personas a las cuales se brinda el servicio. Todas las dependencias reportan las acciones realizadas en el marco de la actualización del modelo pedagógico a la Subirección de Métodos, la cual se encargará de recopilar la información y dar cuenta de los niveles de actualización que fueron logrados</t>
  </si>
  <si>
    <t>Informe de gestión de la subdirección de métodos</t>
  </si>
  <si>
    <t>Carolina Molano /Dora Cecilia Rodríguez Avendaño</t>
  </si>
  <si>
    <t>Profesional / Contratista OAP</t>
  </si>
  <si>
    <t>FICHA TÉCNICA INDICADOR DE PRODUCTO 7.1.5</t>
  </si>
  <si>
    <t>Secretaría de Desarrollo Económico</t>
  </si>
  <si>
    <t>Este indicador mide la proporción entre el número de mujeres vinculadas en procesos de atención durante su estadía en la Cárcel Distrital, y el número total de Mujeres privadas de la libertad recluidas en dicha Cárcel. Se espera que este indicador tenga un comportamiento constante con el fin que se logre la meta de vincular el 45% de mujeres privadas de la libertad en los procesos de atención en la cárcel Distrital, durante cada vigencia de ejecución del producto.</t>
  </si>
  <si>
    <t xml:space="preserve">El producto incluye las acciones en las cuales se vincularán las mujeres privadas de la libertad para su atención integral a nivel psicosocial y educativo, de manera que se mejore su calidad de vida durante su permanencia en cárcel a la vez que se generan capacidades para desarrollar sus proyectos de vida una vez se encuentren fuera de la institución. </t>
  </si>
  <si>
    <t>Género, Diferencial</t>
  </si>
  <si>
    <t>(Número de mujeres vinculadas en procesos de atención durante su estadía en la Cárcel Distrital  / Número total de Mujeres privadas de la libertad recluidas en la Cárcel Distrital) * 100</t>
  </si>
  <si>
    <t>Se realiza la sumatoria del reporte mujeres vinculadas en procesos de atención integral durante su estadía en la Cárcel Distrital , para posteriormente establecer la proporción frente al total de Mujeres privadas de la libertad recluidas en la Cárcel Distrital</t>
  </si>
  <si>
    <t>Reportes Cárcel Distrital - Listados de Participación</t>
  </si>
  <si>
    <t>Manuel Castillo</t>
  </si>
  <si>
    <t>Director Cárcel Distrital de Varones y Anexo de Mujeres</t>
  </si>
  <si>
    <t>Cárcel Distrital de Varones y Anexo de Mujeres</t>
  </si>
  <si>
    <t>manuel.castillo@scj.gov.co</t>
  </si>
  <si>
    <t>3779595 extensión 2000</t>
  </si>
  <si>
    <t>FICHA TÉCNICA INDICADOR DE PRODUCTO 7.1.6</t>
  </si>
  <si>
    <t>Alta Consejeria TIC</t>
  </si>
  <si>
    <t xml:space="preserve">Otras entidades </t>
  </si>
  <si>
    <t>Laboratorios Digital</t>
  </si>
  <si>
    <t xml:space="preserve">El indicador permite identificar el número de mujeres que fueron formadas en sus derechos para el desarrollo de capacidades a partir de los instrumentos de seguimiento y monitoreo del avance en las metas de aprendizaje. </t>
  </si>
  <si>
    <t xml:space="preserve">El producto está compuesto por la estructuración del diseño de un modelo metodológico y pedagógico de los contenidos que son ofertados a las mujeres. Con esta estructuración se pretende identificar previamente las necesidades de formación, las capacidades a desarrollar y los elementos que aseguren un abordaje que incorpore los enfoques de derecho, de género y diferencial. 
Por otra parte, se establece una plataforma tecnológica que permite la interlocución con las mujeres, el seguimiento oportuno y la accesibilidad por parte de las participantes. 
Cada oferta de formación, requiere el diseño y elaboración de guías pedagógicas para ambientes de aprendizaje virtuales  que sean adecuadas y acordes a las demandas actuales en términos de innovación y uso de TIC. 
La formación se entenderá lograda a partir del cumplimiento de las metas de aprendizaje, conforme a los instrumentos de seguimiento y monitoreo dispuestos para tal fin. De manera que no sólo se tendrá en cuenta el registro en la oferta de formación sino la aprobación de los instrumetnos de de seguimiento  y monitoreo diseñados e implementados para identificar el avance cuantitativo y los logros en materia de metas de aprendizaje por parte de las mujeres. </t>
  </si>
  <si>
    <t>OMEG</t>
  </si>
  <si>
    <t xml:space="preserve">1. La medición del producto estará a cargo del equipo de formación del Observatorio de Mujeres y Equidad de Género OMEG, de la Dirección de Gestión del Conocimiento, a partir del seguimiento de las mujeres inscritas en los procesos de formación. 
2. La información estará articulada con la normativa de datos abiertos, seguridad de la información y seguimiento en el sistema de la información de la entidad. 
3. El diseño del modelo metodoloógico y pedagógico contara con un procesos de validación.  
4. El diseño de contenidos pedagógicos, guias de formación e instrumentos de seguimiento serán validados. 
5. Se elaboraran reportes de seguimiento de los avances cuantitativos. 
6. Se elaboraran reportes de seguimiento a los aprendizajes alcanzados por las mujeres. </t>
  </si>
  <si>
    <t xml:space="preserve">Información integrada al Observatorio de Mujeres y Equidad de Género, que de cuenta de las mujeres formadas y las capacidades desarrolladas a través de la oferta formativa de la Dirección de Gestión del Conocimiento. </t>
  </si>
  <si>
    <t>FICHA TÉCNICA INDICADOR DE PRODUCTO 7.1.7</t>
  </si>
  <si>
    <t>Porcentaje de atención prioritaria para  Niñas, Adolescentes y mujeres jovenes en los programas misionales de IDIPRON</t>
  </si>
  <si>
    <t xml:space="preserve"> Este indicador mide la proporción entre el número niñas, adolescentes y mujeres jóvenes (NAJ) atendidas en los programas misionales de IDIPRON, y el número de solicitudes recibidas por parte de  niñas, adolescentes y mujeres jóvenes en los programas misionales de esta Entidad. Se espera que este indicador tenga un comportamiento constante con un cumplimiento del 100% en tanto esto significa que el total de las niñas, adolescentes y mujeres jóvenes que solicitaron ser atendidas en los servicios del IDIPRON, fueron atendidas</t>
  </si>
  <si>
    <t>El producto consiste en suministrar atención prioritaria y diferencial a niñas y mujeres jóvenes que se encuentran en habitabilidad en calle o en riesgo de ella, en reconocimiento que a pesar que constituyen un grupo minoritario dentro del público objetivo del IDIPRON cuentan con problemáticas asociadas a su género que deben ser reconocidas en el marco de las intervenciones adelantadas para fortalecer la capacidad de decisión y el desarrollo libre de sus proyectos de vida.</t>
  </si>
  <si>
    <t xml:space="preserve">cada una de las unidades  que prestan los servicios misionales del IDIPRON realizan los reportes mensuales, de acuerdo a las atenciones realizadas, con este reporte se identifica el número de niñas, adolescentes, mujeres que fueron atendidas para calcular la proporción </t>
  </si>
  <si>
    <t>Sistema de Información misional del IDIPRON</t>
  </si>
  <si>
    <t>profesional / Contratista OAP</t>
  </si>
  <si>
    <t>FICHA TÉCNICA INDICADOR DE PRODUCTO 7.1.8</t>
  </si>
  <si>
    <t>Porcentaje de Instituciones educativas oficiales acompañadas con acciones de fortalecimiento de la cátedra de paz con enfoques de genero y derechos de las mujeres.</t>
  </si>
  <si>
    <t>Este indicador mide  la proporción entre el número de instituciones educativas acompañadas con acciones de fortalecimiento de la cátedra de paz con enfoques de genero y derechos de las mujeres, y el número total de  instituciones educativas oficiales del Distrito . 
Se espera que este indicador tenga un comportamiento creciente, con el fin que para la cuarta vigencia de su ejecución se logre llegar a la meta del 100%,</t>
  </si>
  <si>
    <t xml:space="preserve">El producto consiste en acciones de acompañamiento técnico realizadas por la Dirección de Participación y Relaciones interinstitucionales en las Instituciones Educativas Oficiales para el fortalecimiento de la Cátedra de Paz con los enfoques de Género y derechos de las mujeres. Cabe señalar que la Ley 1732 establece la Cátedra de Paz como un espacio de aprendizaje, reflexión y diálogo que tiene como propósito contribuir al bienestar y calidad de vida de la población por medio de una cultura de paz (Ley 1732, 2014, art. 1). Posteriormente, el Decreto 1038 de 2015 reglamentó la Cátedra de la paz. En este se estipuló que la Cátedra tendría como objetivo: “Fomentar el proceso de apropiación de conocimientos y competencias relacionados con el territorio, la cultura, el contexto económico y social y la memoria histórica, con el propósito de reconstruir el tejido social, promover la prosperidad general y garantizar la efectividad de los principios, derechos y deberes consagrados en la Constitución (art. 2)”. En este sentido, en el mismo artículo, la educación para la paz se entiende como “la apropiación de conocimientos y las competencias ciudadanas” para fomentar la construcción de la paz por medio de los “valores ciudadanos, los Derechos Humanos, el Derecho Internacional Humanitario, la participación democrática, la prevención de la violencia y la resolución pacífica de los conflictos” (Documento: Orientaciones para la implementación de la Cátedra de Paz con enfoque de cultura ciudadana, Secretaría de Educación Distrital, Bogotá. 2018). </t>
  </si>
  <si>
    <t>(Número de instituciones educativas acompañadas con acciones de fortalecimiento de la cátedra de paz con enfoques de género y derechos de las mujeres / Total de instituciones educativas) *100</t>
  </si>
  <si>
    <t xml:space="preserve">La Direccón de Participación y Relaciones interinstitucionales consolida el reporte del número colegios con acciones de acompañamiento </t>
  </si>
  <si>
    <t>FICHA TÉCNICA INDICADOR DE PRODUCTO 7.1.9</t>
  </si>
  <si>
    <t>Este indicador mide  la proporción entre el número de instituciones educativas acompañadas con acciones de fortalecimiento de los planes de convivencia escolar, con enfoques de género y derechos de las mujeres., y el número total de  instituciones educativas oficiales del Distrito . 
Se espera que este indicador tenga un comportamiento creciente, con el fin que para la cuarta vigencia de su ejecución se logre llegar a la meta del 100%,</t>
  </si>
  <si>
    <t xml:space="preserve">El producto consiste en acciones de acompañamiento técnico realizadas por la Dirección de Participación y Relaciones interinstitucionales en las Instituciones Educativas Oficiales para el fortalecimiento de los planes de convivencia escolar con enfoques de género y derechos de las mujeres. Según lo dispone la Ley 1620 de 2013 y el Decreto 1965 de 2013 los planes institucionales de convivencia escolar son la principal herramienta para que los establecimientos educativos, en el marco de sus respectivos comités escolares de convivencia, efectúen el monitoreo y seguimiento de las situaciones que afectan la convivencia escolar, prevengan eventuales problemáticas de violencia en la escuela y promuevan el desarrollo de competencias ciudadanas y socioemocionales que propicien el ejercicio de los derechos humanos, sexuales y reproductivos </t>
  </si>
  <si>
    <t>La Direccón de Participación y Relaciones interinstitucionales consolida el reporte del número colegios con acciones de fortalecimiento  de los planes de convivencia escolar, con enfoques de género y derechos de las mujeres.</t>
  </si>
  <si>
    <t xml:space="preserve">FICHA TÉCNICA INDICADOR DE PRODUCTO 8.1.1 </t>
  </si>
  <si>
    <t>Otorgar estímulos en el marco de la Beca de Reconocimiento y Visibilización de los derechos culturales de las mujeres, busca fomentar y fortalecer las iniciativas artisticas y culturales de las mujeres en sus multiples diversidades en la ciudad, con el fin de fomentar una cultura libre de sexismo y una vida libre de violencias.</t>
  </si>
  <si>
    <t>Hacer un nuevo contrato social con igualdad de oportunidades para la inclusión social, productiva y política</t>
  </si>
  <si>
    <t>Creación y vida cotidiana: Apropiación ciudadana del arte, la cutlura y el patrimonio, para la democracia cultural</t>
  </si>
  <si>
    <t>Cultura Recreación y Deporte</t>
  </si>
  <si>
    <t>Los estimulos se definen como una estrategia para fortalecer las iniciativas, proyectos y procesos desarrollados por los agentes artísticos, culturales y patrimoniales de Bogotá. Se implementa mediante convocatorias públicas que adjudican becas, pasantías o residencias para el desarrollo de propuestas y premios como reconocimiento a realizaciones o trayectorias de los agentes del sector. Por tanto, los estímulos que se otorgan en el marco de la Beca de Reconocimiento y visibilización de los derechos culturales de las mujeres en la ciudad, hacen parte de una estrategia por mantener y fortalecer el enfoque de género, diferencial y de derechos humanos, en el desarrollo de las iniciativas que lideren las mujeres y agrupaciones ganadoras de esta convocatoria.</t>
  </si>
  <si>
    <t xml:space="preserve">
Los estímulos que se otorgan en el marco de la Beca de Reconocimiento y Visibilización de los derechos culturales de las mujeres, tiene como objeto principal; Reconocer y visibilizar la creación,  formación,  circulación o  apropiación de prácticas artísticas, culturales, recreativas, deportivas y patrimoniales, que promuevan una participación con equidad de género, una cultura libre de sexismo y una vida libre de violencias, con el fin de fomentar la transformación de imaginarios y afianzar procesos que reconozcan la importancia de las mujeres en sus múltiples diversidades existentes en la ciudad. A traves de este proceso, se fortalece el enfoque de género, diferencial y de derechos humanos, desde una perspectiva cultural que fortalecer el trabajo de las mujeres como agentes activas, creadoras yproductoras en el campo del arte y la cultura en la ciudad.</t>
  </si>
  <si>
    <t xml:space="preserve">Las mujeres en sus diferencias y diversidad de Bogotá cuentan con garantías y condiciones para participar libremente en la vida cultural, artistica y en actividades de espacimiento, recreativas y deportivas. </t>
  </si>
  <si>
    <t xml:space="preserve">Género; diferencial; derechos humanos </t>
  </si>
  <si>
    <t>Estímulos</t>
  </si>
  <si>
    <t>Quinquenal</t>
  </si>
  <si>
    <t>Bienal</t>
  </si>
  <si>
    <t>Decenal</t>
  </si>
  <si>
    <t>Programa Distrital de Estímulos. Base datos</t>
  </si>
  <si>
    <t xml:space="preserve">La dirección de asuntos locales y participación  realizara el reporte de la medición </t>
  </si>
  <si>
    <t>Programa Distrital de Estímulos. Base de datos</t>
  </si>
  <si>
    <t>Director de Asuntos Locales y Participación</t>
  </si>
  <si>
    <t>Secretaria de Cultura, Recreación y Deporte - SDCRD</t>
  </si>
  <si>
    <t>Subsecretaria de Gobernanza</t>
  </si>
  <si>
    <t>alvaro.vargas@scrd.gov.co</t>
  </si>
  <si>
    <t>327 48 50 Ext. 320</t>
  </si>
  <si>
    <t>Sonia Córdoba</t>
  </si>
  <si>
    <t>FICHA TÉCNICA INDICADOR DE PRODUCTO 8.1.2</t>
  </si>
  <si>
    <t>Número de procesos de formación y acompañamiento a las prácticas artísticas que desarrollan las mujeres en sus diferencias y diversidad en la ciudad realizado.</t>
  </si>
  <si>
    <t>Índice de participación de mujeres en actividades culturales</t>
  </si>
  <si>
    <t>Describe el número de procesos de formación y acompañamiento a las prácticas artísticas que desarrollan las mujeres en sus diferencias y diversidad en la ciudad.</t>
  </si>
  <si>
    <t>Procesos de formación y acompañamiento a las prácticas artísticas</t>
  </si>
  <si>
    <t xml:space="preserve">8.1  Las mujeres en sus diferencias y diversidad de Bogotá cuentan con garantías y condiciones para participar libremente en la vida cultural, artistica y en actividades de espacimiento, recreativas y deportivas. </t>
  </si>
  <si>
    <t>Género, Diferencial, Derechos Humanos de las Mujeres</t>
  </si>
  <si>
    <t>Sumatoria de procesos de formación y acompañamiento a las prácticas artísticas que desarrollan las mujeres en sus diferencias y diversidad en la ciudad realizados.</t>
  </si>
  <si>
    <t>procesos</t>
  </si>
  <si>
    <t xml:space="preserve">Se mide a partir del inicio del desarrollo de los procesos hasta su culminación.- Informes </t>
  </si>
  <si>
    <t>Sistema de información SIGI</t>
  </si>
  <si>
    <t>Octubre</t>
  </si>
  <si>
    <t>FICHA TÉCNICA INDICADOR DE PRODUCTO 8.1.3</t>
  </si>
  <si>
    <t>Describe el número de procesos de circulación y acompañamiento a las prácticas artísticas que desarrollan las mujeres en sus diferencias y diversidad en la ciudad.</t>
  </si>
  <si>
    <t>Procesos de circulación y acompañamiento a las prácticas artísticas</t>
  </si>
  <si>
    <t xml:space="preserve">Se mide a partir del inicio del desarrollo de los procesos hasta su culminación. - Informes </t>
  </si>
  <si>
    <t>Subdirectora de las Artes</t>
  </si>
  <si>
    <t>Subdirección de Las Artes</t>
  </si>
  <si>
    <t xml:space="preserve">astrid.angulo@idartes.gov.co </t>
  </si>
  <si>
    <t>FICHA TÉCNICA INDICADOR DE PRODUCTO 8.1.4</t>
  </si>
  <si>
    <t>Número de procesos de creación y acompañamiento a las prácticas artísticas que desarrollan las mujeres en sus diferencias y diversidad en la ciudad realizados.</t>
  </si>
  <si>
    <r>
      <t>Índice de participación de mujeres en actividades</t>
    </r>
    <r>
      <rPr>
        <sz val="12"/>
        <rFont val="Arial Narrow"/>
        <family val="2"/>
      </rPr>
      <t xml:space="preserve"> culturales</t>
    </r>
  </si>
  <si>
    <t>Describe el número de procesos de creación y acompañamiento a las prácticas artísticas que desarrollan las mujeres en sus diferencias y diversidad en la ciudad.</t>
  </si>
  <si>
    <t>Procesos de creación y acompañamiento a las prácticas artísticas</t>
  </si>
  <si>
    <t>8.1  Las mujeres en sus diferencias y diversidad de Bogotá cuentan con garantías y condiciones para participar libremente en la vida cultural, artistica y en actividades de espacimiento, recreativas y deportivas.</t>
  </si>
  <si>
    <t>Género, Diferencial, Derechos Humanos.</t>
  </si>
  <si>
    <t>Sumatoria de procesos de creación y acompañamiento a las prácticas artísticas que desarrollan las mujeres en sus diferencias y diversidad en la ciudad realizados.</t>
  </si>
  <si>
    <t xml:space="preserve">Se mide a partir del inicio del desarrollo de los procesos hasta su culminación - Informes </t>
  </si>
  <si>
    <t>FICHA TÉCNICA INDICADOR DE PRODUCTO 8.1.5</t>
  </si>
  <si>
    <t>Describe el número de procesos de apropiación y acompañamiento a las prácticas artísticas que desarrollan las mujeres en sus diferencias y diversidad en la ciudad.</t>
  </si>
  <si>
    <t>Procesos de apropiación y acompañamiento a las prácticas artísticas</t>
  </si>
  <si>
    <t>Género, Diferencial, Derechos Humanos</t>
  </si>
  <si>
    <t>Se mide a partir del inicio del desarrollo de los procesos hasta su culminación.</t>
  </si>
  <si>
    <t>FICHA TÉCNICA INDICADOR DE PRODUCTO 1</t>
  </si>
  <si>
    <t xml:space="preserve">El indicador mide el numero de mujeres formadoras vinculadas  en el proceso de formación musical de la OFB. </t>
  </si>
  <si>
    <t xml:space="preserve">El producto corresponde a la vinculación como maestras formadoras al proceso de formación musical de la OFB. Es imprtante en la medidada en que en el sector de la música las mujeres tienen una baja partcipación. </t>
  </si>
  <si>
    <t>Genero Diferencial Derechos Humanos</t>
  </si>
  <si>
    <t xml:space="preserve">Numero mujeres formadoras vinculadas a los proyectos de formación musical en el periodo.
             </t>
  </si>
  <si>
    <t>Estadisticas de la entidad</t>
  </si>
  <si>
    <t>La Oficina Asesora de Planeación y Tecnología requerirá trimestralmemnte al Dirección de Fomento y desarrollo de la OFB una relación de los profesionales vinculados a sus procesos de formación musical con discriminación por genero.</t>
  </si>
  <si>
    <t>Dirección de Fomento y Desarrollo de ls OFB</t>
  </si>
  <si>
    <t>7 días hábiles</t>
  </si>
  <si>
    <t>Gisela De la Guardía</t>
  </si>
  <si>
    <t>Directora de Fomento y Desarrollo</t>
  </si>
  <si>
    <t>Orquesta Filarmónica de Bogota</t>
  </si>
  <si>
    <t>Dirección de Fomento y Desarrollo de la OFB</t>
  </si>
  <si>
    <t>gdelaguardia@ofb.gov.co</t>
  </si>
  <si>
    <t>Johny Rodriguez</t>
  </si>
  <si>
    <t>FICHA TÉCNICA INDICADOR DE PRODUCTO 8.1.7</t>
  </si>
  <si>
    <t>Se espera cualificar el proceso de formación y la partcipación de las mujeres en el mismo. Es importante en la medidada en que en el sector de la música las mujeres tienen una baja partcipación. Se trata de contribuir a hacer realidad la garantía legal para las mujeres de partcipar libremente en la vida cultural, artistica  y en actividades de espacimiento y recreativas.</t>
  </si>
  <si>
    <t>Propósito 1: Hacer un nuevo contrato social con igualdad de oportunidades para la inclusión social, productiva y política.</t>
  </si>
  <si>
    <t>Formación integral: más y mejor tiempo en los colegios</t>
  </si>
  <si>
    <t>El indicador mide la partcipación de las mujeres en el proceso de formación musical de la OFB. Se espera cualificar el proceso y la partcipación de las mujeres en el mismo.</t>
  </si>
  <si>
    <t xml:space="preserve">El producto corresponde a la vinculación de niñas, adolescentes y mujeres al proceso de formación musical de la OFB. Es imprtante en la medidada en que enestos procesos de formación musical las mujetres tienen una baja partcipación. </t>
  </si>
  <si>
    <t xml:space="preserve"> Las mujeres en sus diferencias y diversidad de Bogotá cuentan con garantías y condiciones para participar libremente en la vida cultural, artistica y en actividades de espacimiento, recreativas y deportivas. </t>
  </si>
  <si>
    <t>Asegurar la participación plena y efectiva de las mijeres y la iguladad de oportunidades de liderazgo  a todos los niveles decisorios en la vida política, económica y pública.</t>
  </si>
  <si>
    <t>Dirección de fomento y desarrollo OFB</t>
  </si>
  <si>
    <t>Total Final</t>
  </si>
  <si>
    <t>La Oficina Asesora de Planeación y Tecnología requerirá mensualmentememnte a la Dirección de Fomento y desarrollo de la OFB una relación de las personas vinculados a sus procesos de formación musical con discriminación por genero.</t>
  </si>
  <si>
    <t>Efraim Garcia F</t>
  </si>
  <si>
    <t>FICHA TÉCNICA INDICADOR DE PRODUCTO 8.1.8</t>
  </si>
  <si>
    <t xml:space="preserve">Con la realización de actividades de promoción de lectura, escritura y oralidad, se espera que las mujeres beneficiarias de los serivicios ofrecidos por la Secretaría de la Mujer, encuentren oportunidades que permitan mejorar sus capacidades, ampliar sus horizontes e imaginarios y favorecer las condiciones en el restablecimiento de sus derechos culturales y de la cultura. </t>
  </si>
  <si>
    <t>Plan Distrital de Lectura, Escritura y oralidad: Leer para la vida</t>
  </si>
  <si>
    <t>Por medio del programa BibloRed se llevan a cabo actividades de extensión bibliotecaria, que buscan realizar actividades de promoción de lectura o de escritura o de oralidad en las Casas Refugio, Casas de igualdad y oportunidades y otros espacios coordinados con Secretaría Distrital de la mujer. Los promotores de lectura, asignados a los espacios de extensión bibliotecaria, adelantan la coordinación con los referentes de cada uno de los espacios coordinados con la SDM, a fin de establecer periodicidad, horarios y temáticas a ser abordadas.</t>
  </si>
  <si>
    <t>Se cuenta como una actividad de promoción, cada una de las visitas que realice un promotor de lectura dentro de cada uno de los espacios coordinados para ser atendidos. Se toma registro del número de personas que asisten y eventualmente, registros fotográficos de los trabajos resultantes, en caso de haberlos.</t>
  </si>
  <si>
    <t xml:space="preserve">Género; diferencial; derechos  humanos </t>
  </si>
  <si>
    <t>Suma total del número de actividades de promoción de lectura y  escritura y oralidad a las mujeres en sus diferencias y diversidad en los espacios definidos por la SDMujer realizadas.</t>
  </si>
  <si>
    <t>SINBAD</t>
  </si>
  <si>
    <t>Conteo mensual individual de cada una de las actividades</t>
  </si>
  <si>
    <t xml:space="preserve">El promotor de lectura entrega sus soportes al grupo de extensión bibliotecaria y adelanta el cargue de la información dentro del Sistema de información estadísticio de las bibliotecas SINBAD. Los registros incluidos en este sistema, se toman como fuente de información para adelantar los reportes y entrega de soportes a las partes interesadas. </t>
  </si>
  <si>
    <t>Maria Consuelo Gaitán</t>
  </si>
  <si>
    <t>Directora de Lectura y Bibliotecas</t>
  </si>
  <si>
    <t>327 48 50 Ext. 766</t>
  </si>
  <si>
    <t>FICHA TÉCNICA INDICADOR DE PRODUCTO 8.1.9</t>
  </si>
  <si>
    <t xml:space="preserve">Estímulos con enfoque de género: A través de sus convocatorias, que hacen parte del Portafolio Distrital de Estimulos, se busca apoyar la creación y la  circulación de propuestas artísticas por mujeres y mujeres trans en las áreas de música, narración oral, unipersonales de artes escénicas, poesía, artes plásticas, artes digitales  en las que la artista principal y/o el eje temático sea la mujer. </t>
  </si>
  <si>
    <t>Realizar el 100% de las acciones para el fortalecimiento de los estímulos, apoyos concertados y alianzas estratégicas para dinamizar la estrategia sectorial dirigida a fomentar los procesos culturales, artísticos, patrimoniales</t>
  </si>
  <si>
    <t>Fundación Gilberto Alzate Avendaño</t>
  </si>
  <si>
    <t>Los estimulos se definen como una estrategia para fortalecer las iniciativas, proyectos y procesos desarrollados por los agentes artísticos, culturales y patrimoniales de Bogotá. Se implementan mediante convocatorias públicas que adjudican becas, pasantías o residencias para el desarrollo de propuestas y premios como reconocimiento a realizaciones o trayectorias de los agentes del sector. Por tanto, con los estímulos que otorga la FUGA en el marco del Portafolio Distrital de Estímulos pretende promocionar proyectos artísticos, ampliar y diversificar la oferta artística y cultural de la entidad y del Centro de la ciudad, contribuir a la formación de nuevos públicos y fortalecer las prácticas artísticas de las ciudadanas.</t>
  </si>
  <si>
    <t>Estímulos con enfoque de género: A través de sus convocatorias, que hacen parte del Portafolio Distrital de Estimulos, se busca apoyar la creación y la  circulación de propuestas artísticas por mujeres y mujeres trans en las áreas de música, narración oral, unipersonales de artes escénicas, poesía, artes plásticas, artes digitales  en las que la artista principal y/o el eje temático sea la mujer. Con esta convocatorias, la Fundación Gilberto Alzata Avendaño, pretende promocionar proyectos artísticos de artistas emergentes y de la ciudadanía que desarrolla prácticas artísticas,y de este modo  ampliar y diversificar la oferta artística y cultural de la Fundación y el Centro de la ciudad y contribuir a la formación de nuevos públicos y fomentar la práctica artística. Están dirigidas a agrupaciones, personas naturales, personas jurídicas o colectivos que conformen equipos integrados por colombianos o extranjeros residentes de manera permanente en Bogotá, y en particular de las tres localidades del centro (Santa Fe, Mártires y La Candelaria)</t>
  </si>
  <si>
    <t xml:space="preserve">Sumatoria de estímulos otorgados en el marco del Portafolio Distrital de Estimulos orientadas a los derechos culturales de las mujeres  que propendan por la equidad y el énfoque de género </t>
  </si>
  <si>
    <t xml:space="preserve">30 dias </t>
  </si>
  <si>
    <t>Subdirector de Arte y Cultura</t>
  </si>
  <si>
    <t>Subdirección de Arte y Cultura</t>
  </si>
  <si>
    <t>cparra@fuga.gov.co</t>
  </si>
  <si>
    <t>FICHA TÉCNICA INDICADOR DE PRODUCTO 8.1.10</t>
  </si>
  <si>
    <t>Número de actividades artísticas y culturales enfocados a las mujeres en sus diferencias y diversidad realizados</t>
  </si>
  <si>
    <t xml:space="preserve">Actividades artísticas y culturales de carácter conmemorativo o generación de contenidos artísticos (en el marco del distanciamiento social) que releven el rol de las mujeres del centro </t>
  </si>
  <si>
    <t>156 Realizar 21.250 acciones para el fortalecimiento y la participación en prácticas artísticas, culturales y patrimoniales en los territorios, generando espacios de encuentro y reconocmiento del otro</t>
  </si>
  <si>
    <t>Número de eventos de circulación o contenidos artísticos (en el marco del distanciamiento social) destinados a relevar el rol de las mujeres en la vida cultural y artística del centro de la ciudad</t>
  </si>
  <si>
    <t xml:space="preserve">Realización de eventos artísticos de circulación de carácter conmemorativo o generación de contenidos artísticos (en el marco del distanciamiento social) que releven el rol de las mujeres del centro </t>
  </si>
  <si>
    <t>Sumatoria de actividades artísticas o culturales  enfocadas a las mujeres en sus diferencias y diversdad realizadas.</t>
  </si>
  <si>
    <t>Actividades culturales</t>
  </si>
  <si>
    <t xml:space="preserve">Informes de gestión FUGA. </t>
  </si>
  <si>
    <t>Santa Fe, Mártires, La Candelaria</t>
  </si>
  <si>
    <t>Sumatoria de actividades de carácter artístico o cultural destinados a relevar el rol de las mujeres en la vida cultural y artística del centro de la ciudad</t>
  </si>
  <si>
    <t>FICHA TÉCNICA INDICADOR DE PRODUCTO 8.1.11</t>
  </si>
  <si>
    <t xml:space="preserve">Número de programas de formación de emprendimiento cultural que atiendan proyectos de jovenes, mujeres y grupos étnicos incluyendo la comunidad trans ejecutadas. </t>
  </si>
  <si>
    <t xml:space="preserve">Ejecutar programas de formación en emprendimiento cultural  para  para generar competencias personales y empresariales de iniciativas de la economía cultural y creativa del centro, se trabajará prioritariamente con emprendimientos de mujeres, incluyendo la comunidad Trans. </t>
  </si>
  <si>
    <t>Diseñar y promover tres (3) programas para el fortalecimiento de la cadena de valor de la economía cultural y creativa. </t>
  </si>
  <si>
    <t>Bogotá región emprendedora e innovadora</t>
  </si>
  <si>
    <t>Los programas de formación  propenden por  la formación de calidad  apoyando  iniciativas que les permitan construir un perfil profesional creativo, pudiendo incorporarse al mercado laborar a través de nuevos modelos de negocio o el autoempleo, se trata de contribuir a la formación de  capital humano en  competencias personales y empresariales de iniciativas de la economía cultural y creativa del centro.</t>
  </si>
  <si>
    <t xml:space="preserve">El programa de Formación en emprendimiento cultural  tiene como objetivo "Generar competencias personales y empresariales de iniciativas de la economía cultural y creativa del centro".Se atenderán proyectos de emprendimiento de jóvenes, mujeres y grupos étnicos  para generar competencias personales y empresariales de iniciativas de la economía cultural y creativa del centro, se trabajará prioritariamente con emprendimientos de mujeres, incluyendo la comunidad Trans.
</t>
  </si>
  <si>
    <t xml:space="preserve">Sumatoria de programas de formación de emprendimiento cultural ejecutadas. </t>
  </si>
  <si>
    <t>Sumatoria de programas de formación para generar competencias personales y empresariales de iniciativas de la economía cultural y creativa del centro</t>
  </si>
  <si>
    <t>Subdireccion para la gestión del centro de Bogotá - FUGA</t>
  </si>
  <si>
    <t>Margarita Diaz</t>
  </si>
  <si>
    <t>Subdirectora de Gestión para el centro de Bogotá</t>
  </si>
  <si>
    <t>Subdirección de Gestión Centro</t>
  </si>
  <si>
    <t>FICHA TÉCNICA INDICADOR DE PRODUCTO 8.1.12</t>
  </si>
  <si>
    <t xml:space="preserve">8.1  Las mujeres en sus diferencias y diversidades de Bogotá cuentan con garantías y condiciones para participar libremente en la vida cultural, artística, del patrimonio y en actividades de espacimiento, recreativas y deportivas. </t>
  </si>
  <si>
    <t>Realizar el 100% de las acciones para el fortalecimiento de los estímulos, apoyos concertados y alianzas estratégicas para dinamizar la estrategia sectorial dirigida a fomentar los procesos culturales, artísticos, patrimoniales.</t>
  </si>
  <si>
    <t>PROPOSITO - 01 - Hacer un nuevo contrato social con igualdad de oportunidades para la inclusión social, productiva y política.</t>
  </si>
  <si>
    <t>21 - Creación y vida cotidiana: Apropiación ciudadana del arte, la cultura y el patrimonio, para la democracia cultural.</t>
  </si>
  <si>
    <t>IDPC</t>
  </si>
  <si>
    <t xml:space="preserve">El indicador mide los estímulos formulados y entregados en el marco de la beca de fomento orientada a visibilizar los saberes y prácticas de mujeres portadoras de patrimonio Cultural Inmaterial en la ciudad.  </t>
  </si>
  <si>
    <t xml:space="preserve">Número de estímulos otorgados en el marco de la Beca de visibilización de los saberes y prácticas de mujeres portadoras del Patrimonio Cultural Inmaterial. Los estimulos tienen como objetivo promover y fortalecer iniciativas que aporten a la apropiación, puesta en valor y salvaguardia de las prácticas y saberes de las mujeres portadoras de manifestaciones del Patrimonio Cultural Inmaterial (PCI) en Bogotá, a través de las cuales se reivindiquen los derechos de las mujeres y la igualdad de género en las comunidades a las que pertenecen. </t>
  </si>
  <si>
    <t>8.1  Las mujeres en sus diferencias y diversidades de Bogotá cuentan con garantías y condiciones para participar libremente en la vida cultural, artística, del patrimonio y en actividades de espacimiento, recreativas y deportivas.</t>
  </si>
  <si>
    <t>Redoblar los esfuerzos para proteger y salvaguardar el patrimonio cultural y natural del mundo.</t>
  </si>
  <si>
    <t>Género, derechos humanos, territorial</t>
  </si>
  <si>
    <t xml:space="preserve">SUMATORIA de estímulos otorgados  en el marco de la Beca de visibilización de los saberes y prácticas de mujeres portadoras del Patrimonio Cultural Inmaterial </t>
  </si>
  <si>
    <t xml:space="preserve">El idicador se contabiliza al momento de declarar la persona natural o jurídica que es acreedora del estímulo en el marco de la beca de fomento orientada a visibilizar los saberes y prácticas de mujeres portadoras de patrimonio Cultural Inmaterial en la ciudad, en cada vigencia. El registro administrativo de cumplimiento es la resolución de ganadores de la beca en mención.  </t>
  </si>
  <si>
    <t>Registros administrativos del proyecto de inversión 7639 - Consolidación de la capacidad institucional y ciudadana para la territorialización, apropiación, fomento, salvaguardia y divulgación del patrimonio cultural en Bogotá.</t>
  </si>
  <si>
    <t>10 dias a partir del momento en que se expide la resolución de ganadores de la convocatoria.</t>
  </si>
  <si>
    <t>CAMILA MEDINA ARBELAEZ</t>
  </si>
  <si>
    <t xml:space="preserve">Coordinadora estrategia de participación ciudadana </t>
  </si>
  <si>
    <t>Instituto Distrital de Patrimonio Cultural</t>
  </si>
  <si>
    <t xml:space="preserve">Oficina Asesora de Planeacion </t>
  </si>
  <si>
    <t>camila.medina@idpc.gov.co</t>
  </si>
  <si>
    <t>Luz Patricia Quintanilla Parra</t>
  </si>
  <si>
    <t>FICHA TÉCNICA INDICADOR DE PRODUCTO 8.1.13</t>
  </si>
  <si>
    <t>Número de iniciativas de memoria y patrimonio con enfoque de mujer y género apoyadas en el marco de la estrategia de territorialización del Museo de Bogotá</t>
  </si>
  <si>
    <t>Implementar una (1) estrategia de territorialización de la presencia del Museo de Bogotá y de la promoción y difusión de las iniciativas de memoria y patrimonio en 15 localidades de la ciudad, así como construir un espacio generador de contenidos en torno a la historia saberes y haceres que forman parte de patrimonio inmaterial de Bogotá, difundiendo con respeto y claridad a todos los ciudadanos de una forma dinámica e integradora en la que todos sean protagonistas.</t>
  </si>
  <si>
    <t>21 - Creación y vida cotidiana: Apropiación ciudadana del arte, la cultura y el patrimonio, para la democracia cultural</t>
  </si>
  <si>
    <t>El indicador mide el numero de iniciativas de memoria y patrimonio con enfoque de mujer y  género apoyadas en el marco de la estrategia de territorialización del Museo de Bogotá</t>
  </si>
  <si>
    <t>Las iniciativas a apoyar se enmaracan en el desarrollo de la estrategia de territorialización del Museo de Bogotá del IDPC. La estrategia de apoyo a iniciativas de memoria y patrimonio pone en el centro a las personas y su diversidad así como a sus experiencias de la ciudad. El Museo de Bogotá es una plataforma de debate, diálogo y reconocimiento, expone ideas y cuenta historias.
Las iniciativas a apoyar son entendidas como proyectos colaborativos o acompañados, orientados al debate y la visibilizacion de derechos, que pueden ser exhibidos en los equipamientos culturales y comunitarios, el espacio público, los medios de comunicación y las plataformas digitales.
Puede incluir los siguientes tipos de proyectos museográficos entre otros: 
Exposiciones permanentes, temporales e itinerantes
Acciones situadas en el espacio público
Programa educativo y cultural descentralizado
Proyectos radiofónicos
Proyectos digitales</t>
  </si>
  <si>
    <t>Género, territorio y derechos de las mujeres</t>
  </si>
  <si>
    <t>Iniciativas apoyadas</t>
  </si>
  <si>
    <t>El indicador se contabiliza al momento de materializar el producto resultado de la iniciativa de memoria y patrimonio, antes de su divulgación. El registro administrativo de cumplimiento es el producto resultado de la iniciativa.</t>
  </si>
  <si>
    <t>30 días a partir del momento en que se consolida el producto de la iniciativa</t>
  </si>
  <si>
    <t>ANDRES FERNANDO SUÁREZ</t>
  </si>
  <si>
    <t>Gerente Museo de Bogotá</t>
  </si>
  <si>
    <t>Museo de Bogotá - IDPC</t>
  </si>
  <si>
    <t>andres.suarez@idpc.gov.co</t>
  </si>
  <si>
    <t>Jefe Oficina Asesora de Planeacion</t>
  </si>
  <si>
    <t>FICHA TÉCNICA INDICADOR DE PRODUCTO 8.1.14</t>
  </si>
  <si>
    <t>Número de actividades físicas con enfoque de género realizadas</t>
  </si>
  <si>
    <t>Instituto Distrital de Recreación y Deporte IDRD</t>
  </si>
  <si>
    <t>IDRD</t>
  </si>
  <si>
    <t>Este indicador se mide a través de  la suma de actividades físicas con enfoque de género realizadas por parte del IDRD. Se realizará la sumatoria de dichas actividades realizadas con una anualización tipo suma,  con el fin de alcanzar la meta establecida para el final de la ejecución del producto</t>
  </si>
  <si>
    <t>El proyecto consiste en programas para la actividad física de las mujeres en ámbitos comunitarios e institucionales. Las sesiones de actividad física tienen una duración entre 45 y 50 minutos con tres fases cada una; Fase inicial (Calentamiento), Fase central (Objetivo de la clase) y Fase final (estiramientos). Cada una de nuestras sesiones se fundamentan en la transversalidad de los siguientes componentes: Fisiológico-Educativo-Social e Institucional. Las Sesiones de Actividad Física Musicalizada se dividen en: Gimnasia Aeróbica de Mantenimiento, Estimulación Muscular, Artes Marciales Musicalizadas, Movilidad Articular, Pilates, Gimnasia Psicofísica, Gimnasia Aeróbica Musicalizada, Gimnasia Funcional Musicalizada, Rumba Tropical Folcklórica, Taller de Danza, Actividad física para Niños y Gimnasio Al aire Libre que es la única sesión sin música. Con la implementación del producto se busca fortalecer la participación de las mujeres, promover el goce del tiempo libre, la apropiación de hábitos saludables, la promoción de la salud mental y la prevención de violencias basadas en género por medio de la actividad física.</t>
  </si>
  <si>
    <t>8.1  Las mujeres en sus diferencias y diversidad de Bogotá cuentan con garantías y condiciones para participar libremente en la vida cultural, artística y en actividades de esparcimiento, recreativas y deportivas.</t>
  </si>
  <si>
    <t>Procesos</t>
  </si>
  <si>
    <t xml:space="preserve">Los reportes de los procesos de  creación y acompañamiento a las prácticas artísticas que desarrollan las mujeres en sus diferencias y diversidad en la ciudad realizados. se consolidan por parte de la Subdirección Técnica de Recreación y Deportes y se procede a hacer el cálculo según la fórmula del indicador </t>
  </si>
  <si>
    <t>Informes de Subdirección Técnica de Recreación y Deportes</t>
  </si>
  <si>
    <t>Subdirector Técnico de Recreación y Deporte</t>
  </si>
  <si>
    <t>Subdirección Técnica de Recreación y Deportes</t>
  </si>
  <si>
    <t>giovanni.monroy@idrd.gov.co</t>
  </si>
  <si>
    <t>660 5400 Ext. 501</t>
  </si>
  <si>
    <t>Martha Rodríguez Martínez</t>
  </si>
  <si>
    <t>FICHA TÉCNICA INDICADOR DE PRODUCTO 8.1.15</t>
  </si>
  <si>
    <t>Número de capacitaciónes realizadas con enfoque de género</t>
  </si>
  <si>
    <t>Este indicador se mide a través de  la suma de las capacitaciónes realizadas con enfoque de género. Se realizará la sumatoria de estas capacitaciones realizadas con una anualización tipo suma,  con el fin de alcanzar la meta establecida para el final de la ejecución del producto</t>
  </si>
  <si>
    <t>El producto consiste en jornadas de capacitación deportiva con enfoques de género y derechos de las mujeres para grupos de mujeres y colectividades. Con su implementación se busca fortalecer su participación en el campo deportivo, la cualificación de las prácticas y la visibilidad de su aporte a las mismas.</t>
  </si>
  <si>
    <t>Sumatoria de capacitaciónes realizadas con enfoque de género</t>
  </si>
  <si>
    <t xml:space="preserve">Los reportes decapacitaciónes realizadas con enfoque de género se consolidan por parte de la Subdirección Técnica de Recreación y Deportes y se procede a hacer el cálculo según la fórmula del indicador </t>
  </si>
  <si>
    <t>FICHA TÉCNICA INDICADOR DE PRODUCTO 8.1.16</t>
  </si>
  <si>
    <t>Número de mujeres participantes en  el registro de Bogotá en las etapas de Tecnificación y Rendimiento del sector deportivo convencional y paralímpico.</t>
  </si>
  <si>
    <t>Este indicador se mide a través de  la suma de las mujeres participantes en  el registro de Bogotá en las etapas de Tecnificación y Rendimiento del sector deportivo convencional y paralímpico. Se realizará la sumatoria de las mujeres participantes con una anualización tipo creciente hasta la quinta vigencia de ejecución, para las vigencias siguiente se espera mantener la meta constante en el número de mujeres participantes hasta el año de finalización del producto.</t>
  </si>
  <si>
    <t xml:space="preserve">El producto propone aumentar la participación de las mujeres en el sector deportivo convencional y paralímpico, para dar mayor cabida a su presencia y visibilidad en áreas donde tradicionalmente han estado subrepresentadas.
</t>
  </si>
  <si>
    <t>5.2 Eliminar todas las formas de violencia contra todas las mujeres y las niñas en los ámbitos público y privado, incluidas la trata y la explotación sexual y otros tipos de explotación</t>
  </si>
  <si>
    <t xml:space="preserve">Los reportes de las mujeres participantes en  el registro de Bogotá en las etapas de Tecnificación y Rendimiento del sector deportivo convencional y paralímpico se consolidan por parte de la Subdirección Técnica de Recreación y Deportes y se procede a hacer el cálculo según la fórmula del indicador </t>
  </si>
  <si>
    <t xml:space="preserve"> Sistema de Información Misional - SIM</t>
  </si>
  <si>
    <t>FICHA TÉCNICA INDICADOR DE PRODUCTO 9.1.1</t>
  </si>
  <si>
    <t xml:space="preserve">9.1 Aumento de mujeres con capacidades de autogestión para el acceso y mejoramiento de vivienda y sus entornos, en los territorios rural y urbano. </t>
  </si>
  <si>
    <t>Informes de gestión Oficina de Gestión Social</t>
  </si>
  <si>
    <t xml:space="preserve">Laura Marcela Sanguino Gutiérrez </t>
  </si>
  <si>
    <t>Directora Mejoramiento de Barrios</t>
  </si>
  <si>
    <t>Caja de la Vivienda Popular</t>
  </si>
  <si>
    <t>Dirección  Mejoramiento de Barrios</t>
  </si>
  <si>
    <t>lsanguinog@cajaviviendapopular.gov.co</t>
  </si>
  <si>
    <t xml:space="preserve">Tulio Ricardo Ramírez Borbón </t>
  </si>
  <si>
    <t>Director de Mejoramiento de Vivienda</t>
  </si>
  <si>
    <t>Dirección de Mejoramiento de Vivienda</t>
  </si>
  <si>
    <t>tramirezb@cajaviviendapopular.gov.co</t>
  </si>
  <si>
    <t xml:space="preserve">Natalia Andrea Hincapié Cardona </t>
  </si>
  <si>
    <t>Directora de Urbanizaciones y Titulación</t>
  </si>
  <si>
    <t>Dirección  de Urbanizaciones y Titulación</t>
  </si>
  <si>
    <t>nhincapiec@cajaviviendapopular.gov.co</t>
  </si>
  <si>
    <t xml:space="preserve">María Victoria Villamil Páez </t>
  </si>
  <si>
    <t>Directora de Reasentamiento</t>
  </si>
  <si>
    <t xml:space="preserve">Dirección de Reasentamientos </t>
  </si>
  <si>
    <t xml:space="preserve"> mvillamilp@cajaviviendapopular.gov.co</t>
  </si>
  <si>
    <t xml:space="preserve">Catalina Nagy Patiño </t>
  </si>
  <si>
    <t>Jefe Oficina de Planeación</t>
  </si>
  <si>
    <t>Existen 4 procesos responsables de reportar el avance del indicador.</t>
  </si>
  <si>
    <t>FICHA TÉCNICA INDICADOR DE PRODUCTO 9.1.2</t>
  </si>
  <si>
    <t>SDHT</t>
  </si>
  <si>
    <t>Este indicador se mide a través de  la suma de Incentivos para organizaciones de mujeres y mujeres diversas que aporten al mejoramiento del entorno desde la innovación social.</t>
  </si>
  <si>
    <t>Incentivos para organizaciones de mujeres y mujeres diversas que aporten al mejoramiento del entorno desde la innovación social.</t>
  </si>
  <si>
    <t xml:space="preserve">9.1 Aumento de mujeres con capacidades de autogestión para el acceso y mejoramiento de vivienda y sus entornos, en los territorio urbano. </t>
  </si>
  <si>
    <t>De aquí a 2030, aumentar la urbanización inclusiva y sostenible y la capacidad para la planificación y la gestión participativas, integradas y sostenibles de los asentamientos humanos en todos los países</t>
  </si>
  <si>
    <t>Acciones</t>
  </si>
  <si>
    <t xml:space="preserve">Los reportes de los Incentivos para organizaciones de mujeres y mujeres diversas que aporten al mejoramiento del entorno desde la innovación social. realizadas se consolidan por parte de la SubSecretaría de Coordinación Operativa y se procede a hacer el cálculo según la fórmula del indicador </t>
  </si>
  <si>
    <t>Informes de SubSecretaría de Coordinación Operativa</t>
  </si>
  <si>
    <t>Juan Carlos Arbeláez</t>
  </si>
  <si>
    <t>Sub Director de Barrios</t>
  </si>
  <si>
    <t>Secretaría Distrital del Hábitat</t>
  </si>
  <si>
    <t>SubSecretaría de Coordinación Operativa</t>
  </si>
  <si>
    <t>juan.arbelaez@habitat.gov.co</t>
  </si>
  <si>
    <t>Claudia Andrea Ramírez Montilla</t>
  </si>
  <si>
    <t>Sub Secretaria de Planeación y Política</t>
  </si>
  <si>
    <t>En esta ficha se medirán los incentivos que se entregarán a las organizaciones de mujeres y será el 3.33% del presupuesto asignado para la estrategia Conéctate con Tu Territorio.  Se aclara que una vez se tenga la ruta metodológica para dicha asignación, se establecerá la meta del producto por año.</t>
  </si>
  <si>
    <t>FICHA TÉCNICA INDICADOR DE PRODUCTO 9.1.3</t>
  </si>
  <si>
    <t>Número de capacitaciones para el desarrollo de capacidades y habilidades para mujeres diversas en temas de mejoramiento y apropiación de las condiciones de habitabilidad de sus viviendas y entornos.</t>
  </si>
  <si>
    <t xml:space="preserve">Índice de mejoramiento de hábitat y condiciones de vivienda
</t>
  </si>
  <si>
    <t>Este indicador se mide a través de  la suma de las capacitaciones para el desarrollo de capacidades y habilidades para mujeres diversas en temas de mejoramiento y apropiación de las condiciones de habitabilidad de sus viviendas y entornos.</t>
  </si>
  <si>
    <t>El producto consiste en capacitar a las mujeres residentes de los territorios priorizados por la Secretaria Distrital del Hábitat, en el marco de la estrategia "Conéctate con tu Territorio" con el objetivo de promover el fortalecimiento del tejido social y la reactivación económica como parte de la estrategia de apropiación de los barrios de origen informal. Esta actividad está compuesta por cuatro (4) líneas de formación: medio ambiente, sistema de cuidado, estuco y pintura y una línea alternativa que es escogida por la misma comunidad.</t>
  </si>
  <si>
    <t>9.1 Aumento de mujeres con capacidades para el mejoramiento de las viviendas y sus entornos, en los territorios  urbano.</t>
  </si>
  <si>
    <t xml:space="preserve"> De aquí a 2030, aumentar la urbanización inclusiva y sostenible y la capacidad para la planificación y la gestión participativas, integradas y sostenibles de los asentamientos humanos en todos los países</t>
  </si>
  <si>
    <t>Género, Diferencial y Derechos Humanos</t>
  </si>
  <si>
    <t>Sumatoria de capacitaciones para el desarrollo de capacidades y habilidades para mujeres diversas en temas de construcción y mantenimiento de las condiciones de habitabilidad de sus viviendas y entornos</t>
  </si>
  <si>
    <t>Número de acciones</t>
  </si>
  <si>
    <t>Subdirección de Barrios</t>
  </si>
  <si>
    <t>FICHA TÉCNICA INDICADOR DE PRODUCTO 9.1.5</t>
  </si>
  <si>
    <t xml:space="preserve">Porcentaje  de mujeres que participan en actividades del componente social en el territorio de la ERU incorporando el enfoques de género, derechos y diferencial  
</t>
  </si>
  <si>
    <t xml:space="preserve">Número de mujeres que participan en actividades del componente social en el territorio incorporando el enfoque de género, derechos y diferencial   </t>
  </si>
  <si>
    <t>El producto consiste en la participación de mujeres en actividades del componente social en el territorio de los proyectos priorizados por la Empresa de Renovación y Desarrollo Urbano  incorporando el enfoque de género, derechos y diferencial.</t>
  </si>
  <si>
    <t xml:space="preserve">1. Cuantificación de la asistencia a los diferentes escenarios de participación que desarrolle la Empresa </t>
  </si>
  <si>
    <t>Empresa de Renovación y Desarrollo Urbano de Bogotá</t>
  </si>
  <si>
    <t xml:space="preserve">Margarita Isabel Cordoba </t>
  </si>
  <si>
    <t xml:space="preserve">Jefe Oficina de Gestión Social </t>
  </si>
  <si>
    <t>Empresa de Renovación y Desarrollo Urbano</t>
  </si>
  <si>
    <t>mcordoba@eru.gov.co</t>
  </si>
  <si>
    <t>Maria Constanza Eraso Concha</t>
  </si>
  <si>
    <t xml:space="preserve">Subgerente de Planeación y Administración de Proyectos </t>
  </si>
  <si>
    <t xml:space="preserve">Empresa de Renovación y Desarrollo Urbano </t>
  </si>
  <si>
    <t>Para la meta de este indicador el objetivo es cumplir con el 20% de personas con enfoque de género, derechos y diferencial del total</t>
  </si>
  <si>
    <t xml:space="preserve">Número de personas participantes en caminatas ecológicas con enfoque de género y diferencial 
</t>
  </si>
  <si>
    <t>El indicador refiere la cantidad de personas que participan en la actividad de Caminatas Ecológicas, ya que se entiende que no son dirigidas exclusivamente a mujeres, sino que el enfoque de género y diferencial puede abarcar, beneficiar y empoderar también a hombres y personas de diversa construcción de género, pero que se enmarcarán en el enfoque de la actividad hacia el respeto por las diferencias, características y potenciales del género y la diversidad. Esta actividad será implementada a través de un protocolo que contenga el enfoque diferencial y de genero, y que será construida, en conjunto, con las Secretaría Distrital de la Mujer en el segundo semestre del año 2020. Esta actividad hace parte del conjunto de la oferta pedagógica y participativa de la Secretaría Distrital de Ambiente.</t>
  </si>
  <si>
    <t>SDA: Las caminatas ecológicas están definidas en el Decreto 577 de 2011 por medio del cual se dictan lineamientos para promover las caminatas ecológicas en el Distrito Capital y se dictan otras disposiciones como: Actividad de recreación pasiva, organizada y programada previamente para un colectivo, por un/a operador/a o sus participantes, que consiste en realizar un recorrido pedestre para contemplar el paisaje o el ambiente, con fines informativos, interpretativos, de disfrute, culturales y/o educativos. El resultado del producto son las caminatas ecológicas que sean desarrolladas a través del protocolo construido con la Secretaría Distrital de Mujer en el segundo semestre del año 2020 La Secretaría Distrital de Ambiente establece esta actividad como una estrategia de educación ambiental, reconociéndola como una alternativa de formación ambiental vivencial.
JBB: si bien el JBB no cuenta en su portafolio de servicios con caminatas ecológica, si plantea realizar actividades de educación ambiental que puedan ser aplicadas con enfoque de género y diferencial, las cuales se reportarán como aporte a este producto.</t>
  </si>
  <si>
    <t>Género, diferencial-poblacional y Derechos Humanos</t>
  </si>
  <si>
    <t xml:space="preserve">Sumatoria de personas participantes en  caminatas ecológicas con enfoque de género y diferencial </t>
  </si>
  <si>
    <t xml:space="preserve"> Sumatoria de personas participantes en caminatas ecológicas con enfoque de género y diferencial en el período previsto</t>
  </si>
  <si>
    <t xml:space="preserve"> Reportes de la Oficina de Participación, Educación y Localidades - OPEL, de la SDA, en el marco de las actividades de su oferrta pedagógica y participativa</t>
  </si>
  <si>
    <t xml:space="preserve">En cuanto a los recursos presupuestales, se debe mencionar que estas metas no hacen diferenciación por grupos poblacionales, dentro de los rubros institucionales, por tal motivo, desde la SDA se realiza la atención de manera transversal a toda la ciudadania mediante la implementación de un enfoque de derechos y diferencial. Es así que en el desarrollo y cumplimiento de la misma y en su presupuesto general, se incluye la atención a la población mujer en el D.C. </t>
  </si>
  <si>
    <t>FICHA TÉCNICA INDICADOR DE PRODUCTO 9.1.6</t>
  </si>
  <si>
    <t>Jardin Botanico</t>
  </si>
  <si>
    <t xml:space="preserve">Instituto de Protección Animal </t>
  </si>
  <si>
    <t>IDIGER</t>
  </si>
  <si>
    <t>Este indicador se mide a través de  la suma de personas participantes en procesos de formación ambiental.</t>
  </si>
  <si>
    <t>El producto consiste en la realización de procesos de formación ambiental con enfoques de género y diferencial. Los procesos formativos que integran este producto, son los siguientes, por parte de cada entidad del sector ambiente: 
* Secretaría Distrital de Ambiente - SDA:  Procesos de formación Ambiental son ejercicios pedagógicos que complementan los aprendizajes, experiencias y saberes por medio de los cuales las personas establecen procesos dialógicos de enseñanza-aprendizaje para fortalecer y potencializar conocimientos que les permitan establecer relaciones responsables con el ambiente. La implementación y  desarrollo de este produco dependerá de la construcción interinstitucional del protocolo de implementación de enfoque de mujer y género. Estos pueden ser varias acciones pedagógicas con un mínimo de 10 horas de intensidad.
* IDIGER: Las actividades y servicios que harán parte de este producto para los grupos de valor y grupos de interés del IDIGER, se desarrollarán basados en el enfoque de innovación publica (apoyada por metodologías como el Desing Thinking) por lo cual se requiere una participación activa de la Secretaría Distrital de la Mujer.
* IDPYBA: Desde el Instituto Distrital de Protección y Bienestar Animal se implementan estrategias de sensibilización, educación y capacitación por la protección y el bienestar animal, las cuales cuentan con fichas metodológicas que describen el contenido, objetivos, metodologías y actividades a desarrollar para el cumplimiento de cada estrategia.    Para la construcción de esta ficha metodológica se tiene en cuenta la inclusión del enfoque de género, con el fin de identificar acciones estratégicas que se puedan desarrollar para mitigar las diferencias generadas por el sistema patriarcal, las cuales se presentan en las dinámicas sociales que se abordan dentro de cada estrategia pedagógica. 
*JBB:  lo que asumirá el JBB se darán en el marco los procesos que lidera el proyecto de agricultura urbana, dentro de los cuales se incluye capacitación técnica y tecnológica en producción de huertas.</t>
  </si>
  <si>
    <t>Sumatoria de personas participantes en procesos de formación ambiental</t>
  </si>
  <si>
    <t xml:space="preserve"> La oficina de Participación, Educación y Localidad de la Secretaria de Ambiente liderara los procesos de formación, con las entidades del sector donde consolidara el numero de mujeres participantes en procesos de formación ambiental de las entidades del sector.</t>
  </si>
  <si>
    <t xml:space="preserve"> Desarrollo de las actividades de los procesos de Formación, reportadas desde cada una de las entidades del sector ambiente</t>
  </si>
  <si>
    <t>FICHA TÉCNICA INDICADOR DE PRODUCTO 9.1.7</t>
  </si>
  <si>
    <t>Este indicador mide el número de productos de investigación generados en el Semillero de Investigación Género, Protección y Bienestar Animal que son el resultado de los procesos de formación en investigación y reflexión-teorico práctica, mediante los cuales las participantes del semillero divulgan su trabajo realizado en el marco de los cuatro espacios que integran el semillero
 La tipología y los requerimientos mínimos para ser catalogado como un producto de investigación estarán establecidos en el procedimiento aprobado e incluído en el Sistema Integrado de Gestión del Instituto Distrital de Protección y Bienestar Animal. El indicador tiene una anualización tipo suma, de tal forma que se programa generar 4 productos de investigación  por año para llegar a un total de 40 productos al finalizar la vigencia de la Política.</t>
  </si>
  <si>
    <t xml:space="preserve">El objetivo general del Semillero de investigación Género, Protección y Bienestar Animal es promover la inclusión de enfoques de género, mujeres y diferencial en el diseño,  implementación y evaluación de las políticas, planes, programas, proyectos y acciones para la protección y el bienestar animal del Distrito.Para lo cual, se abrirá un espacio de formación en investigación y reflexión teórico- práctica frente al estudio de la protección y el bienestar animal desde la perspectiva de género, al igual que se promoverá  la elaboración y divulgación de las investigaciones que incorporen el género y/o los feminismos como enfoques o categorías de análisis. 
El Semillero  funcionará a partir de cuatro dinámicas o espacios complementarios: 
1. Espacios de pedagogía y reflexión: Dirigido exclusivamente a mujeres, en estos espacios se le brindarán insumos a las participantes para que desarrollen o cualifiquen sus destrezas investigativas y para que dialoguen acerca de los distintos temas del currículo. 
2. Espacios de charlas con expertas: Dirigido a las participantes del Semillero y a las personas ─mujeres u hombres─ que se inscriban, estos espacios servirán para conocer distintos enfoques, experiencias, prácticas y enseñanzas que han dejado distintas iniciativas en el tema a nivel local, nacional e internacional. 
3. Espacios de investigación guiada: Dirigido a las participantes del Semillero, en estos espacios se brindará apoyo metodológico para el desarrollo de los diferentes productos de investigación que autónomamente, de manera individual o grupal, hayan decidido realizar. 
4. Espacios de divulgación: Dirigido tanto a público interno como externo del Instituto, en estos espacios se mostrarán los resultados del Semillero y los productos de investigación realizados por las participantes, motivando la reflexión acerca de la protección y el bienestar animal con enfoque de género. 
</t>
  </si>
  <si>
    <t>Aspectos a considerar para el desarrollo del producto</t>
  </si>
  <si>
    <t>Este producto inicia ejecución a partir del segundo semestre de la vigencia 2020 y tendrá cohortes anuales a partir del año 2021 hasta  2029</t>
  </si>
  <si>
    <t xml:space="preserve">Igualdad de género </t>
  </si>
  <si>
    <t>Productos</t>
  </si>
  <si>
    <t>Metas
Establecerlas por cada entidad, para la sumatoria de sector</t>
  </si>
  <si>
    <t>Meta Final</t>
  </si>
  <si>
    <t xml:space="preserve">Se realiza la sumatoria de productos de investigación generados en el Semillero de Investigación Género, Protección y Bienestar Animal que reporta el equipo de investigación de la Subdirección de Cultura Ciudadana y Gestión del Conocimiento en el informe de gestión del proyecto de inversión que le corresponda. </t>
  </si>
  <si>
    <t>Equipo de investigación de la  Subdirección de Cultura Ciudadana y Gestión de Conocimiento del Instituto Distrital de Protección y Bienestar Animal</t>
  </si>
  <si>
    <t>Ingrid Elizabeth Torres Rodríguez</t>
  </si>
  <si>
    <t xml:space="preserve">FICHA TÉCNICA INDICADOR DE PRODUCTO </t>
  </si>
  <si>
    <t>Número de subsidios asignados en la modalidad de vivienda nueva o usada</t>
  </si>
  <si>
    <t>Habitat</t>
  </si>
  <si>
    <t>Este indicador se mide a través de  la suma de los subsidios asignados en la modalidad de vivienda nueva o usada para familias vulnerables con prioridad  en hogares con jefatura femenina, personas con discapacidad, victimas del conflicto armado, población étnica y adultos mayores. Se realizará la sumatoria de estos subsidios que fueron asignados con una anualización tipo suma,  con el fin de alcanzar la meta establecida para el final de la ejecución del producto</t>
  </si>
  <si>
    <t>Los subsidios en la modalidad de vivienda nueva o usada para familias vulnerables con jefatura femenina  personas con discapacidad, victimas del conflicto armado, población étnica y adultos mayores, corresponden a soluciones habitacionales que están orientadas a mejorar la calidad de vida de los hogares en situación de vulnerabilidad, especialmente aquellos con jefatura femenina, facilitando el acceso a una vivienda digna, segura y con servicios públicos habilitados.</t>
  </si>
  <si>
    <t>Ciudades y comunidades sostenibles</t>
  </si>
  <si>
    <t>Para 2030, asegurar el acceso de todas las personas a viviendas y servicios básicos adecuados, seguros y asequibles y mejorar los barrios marginales</t>
  </si>
  <si>
    <t>Subsidios</t>
  </si>
  <si>
    <t>Se realizará la sumatoria de los subsidios  en la modalidad de vivienda nueva o usada para familias vulnerables con prioridad  en hogares con jefatura femenina, personas con discapacidad, victimas del conflicto armado, población étnica y adultos mayores asignados por la Subsecretaría de Gestión Financiera de la Secretaría de Distrital de Hábitat</t>
  </si>
  <si>
    <t>Informes de gestión Subsecretaría de Gestión Financiera</t>
  </si>
  <si>
    <t>Subsecretario de Gestión Financiera</t>
  </si>
  <si>
    <t>Subsecretaría de Planeación y Política</t>
  </si>
  <si>
    <t>Este indicador se mide a través de  la suma de las intervenciones urbanas enfocadas en una mejor iluminación, mejores andenes, parques más seguros y otros espacios urbanos, en áreas de alta incidencia de violencia sexual realizadas. Se realizará la sumatoria de estas intervenciones realizadas con una anualización tipo suma,  con el fin de alcanzar la meta establecida para el final de la ejecución del producto</t>
  </si>
  <si>
    <t xml:space="preserve">Las intervenciones urbanas enfocadas en una mejor iluminación, mejores andenes, parques más seguros y otros espacios urbanos, en áreas de alta incidencia de violencia sexual, buscan mejorar las condiciones de seguridad para las mujeres en dichos espacios, disminuyendo factores de riesgo asociados a temas de infraestructura en los espacios públicos urbanos. </t>
  </si>
  <si>
    <t>Intervenciones urbanas</t>
  </si>
  <si>
    <t>Se realizará la sumatoria de las intervenciones urbanas enfocadas en una mejor iluminación, mejores andenes, parques más seguros y otros espacios urbanos, en áreas de alta incidencia de violencia sexual realizadas por la Subsecretaría de Gestión Financiera de la Secretaría de Distrital de Hábitat</t>
  </si>
  <si>
    <t>FICHA TÉCNICA INDICADOR DE PRODUCTO 9.1.10</t>
  </si>
  <si>
    <t xml:space="preserve">El indicador mide el avance en la incorporación del enfoque de género y diferencial en el documento técnico de soporte del Plan de Ordenamiento Territorial, que se elabore en el marco de formulación de la revisión del POT, así como, los ajustes que se deriven de las etapas de concertación, consulta y aprobación. Para realizar el cálculo se debe tener en cuenta la siguiente ponderación de las vigencias:
2020:0.60
2021: 1
</t>
  </si>
  <si>
    <t>Documento técnico de la revisión del POT, elaborado y formulado, que contiene, entre otros, los elementos de política, objetivos, estrategias, normas urbanísticas y acciones territoriales que responden a la incorporación del enfoque de género y diferencial en el ordenamiento territorial del Distrito Capital, para promover que Bogotá represente un territorio cuidador y una ciudad diversa. En todo caso este producto se elaborará teniendo en cuenta a los alcances de los contenidos establecidos por la Ley 388 de 1997 y el Decreto Nacional 1077 de 2015 para los planes de ordenamiento territorial.</t>
  </si>
  <si>
    <t>Ponderación vigencia*(fases del documento ajustado de POT con enfoque de género y diferencial realizadas /fases del documento ajustado de POT con enfoque de género y diferencial programadas)*100</t>
  </si>
  <si>
    <t xml:space="preserve">Se establecen fases para la elaboración del documento, todos ellos acordados por los responsables y se monitorea como la relación entre las fases  cumplidas a la fecha de medición sobre el total de fases establecidas
</t>
  </si>
  <si>
    <t>Entidades Distritales  - SDP Subsecretaría de Planeación Territorial</t>
  </si>
  <si>
    <t>Subsecretaria de Planeación Territorial</t>
  </si>
  <si>
    <t>FICHA TÉCNICA INDICADOR DE PRODUCTO 9.1.11</t>
  </si>
  <si>
    <t>Plan de Ordenamiento Territorial ajustado.
Plan de Ordenamiento Territorial reglamentado</t>
  </si>
  <si>
    <t>435
449</t>
  </si>
  <si>
    <t>Integración regional, distrital y local</t>
  </si>
  <si>
    <t>Mide la realización de las jornadas programadas de presentación y divulgación de los avances en la incorporación del enfoque de género y diferencial, tanto en el proceso de formulación del POT, de la revisión del POT, así como de las reglamentaciones que se deriven del mismo, ante los diversos colectivos y organizaciones sociales de mujeres en coordinación de la Secretaría Distrital de Mujer.</t>
  </si>
  <si>
    <t xml:space="preserve">
Corresponde a reuniones (Virutales o presenciales de conformidad con las medidas de bioseguridad que apliquen) donde se presentan los avances y resultados de la incorporación del enfoque de género y diferencial en el POT,  convocando, de manera coordinada con la Secretaría Distrital de la Mujer, a las representaciones  de los diversos colectivos y organizaciones sociales de mujeres. Estas reuniones serviran para validar las decisiones tomadas y recibir retroalimentación de las organizaciones de mujeres como lideres del enfoque.</t>
  </si>
  <si>
    <t>Género; Diferencial; Territorial</t>
  </si>
  <si>
    <t>Se realizan las jornadas según la convocatoria y como evidencia se aportaran la asistencia y el acta respectiva.</t>
  </si>
  <si>
    <t>FICHA TÉCNICA INDICADOR DE PRODUCTO 9.1.12</t>
  </si>
  <si>
    <t>Plan de Ordenamiento Territorial reglamentado</t>
  </si>
  <si>
    <t xml:space="preserve">El indicador mide la incorporación del enfoque de género y diferencial en el proceso de reglamentación del Plan de Ordenamiento Territorial, según los alcances, aspectos y temas que establezca el POT aprobado.
</t>
  </si>
  <si>
    <t>Corresponde a actos administrativos de reglamentación, elaborados y formulados, que desarrollan y complementan las normas urbanisticas e instrumentos del Plan de Ordenamiento Territorial, según lo alcances y lineamientos adoptados en este instrumento; generando las condiciones para que se concrete el enfoque de género y diferencial en las acciones y actuaciones urbanisticas en el Distrito Capital.</t>
  </si>
  <si>
    <t>Se establecen los alcances o temas frente al enfoque de género y diferencial aplicables a  cada reglamentación según lo establezca el POT aprobado, todos ellos acordados por los responsables y se monitorea como la relación entre los temas cumplidos a la fecha de medición sobre el total de temas establecidos</t>
  </si>
  <si>
    <t>FICHA TÉCNICA INDICADOR DE PRODUCTO 9.1.13</t>
  </si>
  <si>
    <t>Número  de reportes de avance en la implementación del POT con enfoque de género y diferencial</t>
  </si>
  <si>
    <t>El indicador mide el avance del cumplimiento de las metas establecidas en el POT y relacionadas con el enfoque de género y diferencial, entre otras en el desarrollo de reglamentaciones, programas, proyectos, operaciones estratégicas y demás acciones territoriales que defina el POT.</t>
  </si>
  <si>
    <t xml:space="preserve">Corresponde a un reporte que incluye el avance técnico, urbanistico y ambiental de las reglamentaciones, programas, proyectos, operaciones estratégicas y demás acciones territoriales, con el fin de hacer seguimiento y evaluación a lo establecido en el POT y así mismo monitorear la aplicación de enfoque de género y diferencial. Este reporte permite que las organizaciones sociales de mujeres y la ciudadanía en general conozcan el grado de avance en la implemtación del enfoque.
</t>
  </si>
  <si>
    <t xml:space="preserve">Se elabora un documento con el avance del cumplimiento de los indicadores que establezca el POT para medir las políticas, programas y normas del POT que se desaqrrollen con enfoque de género y diferencial; este reporte será el insumo técnico generado desde la Subsecretaría de Planeación Territorial para el Expediente Distrital.
</t>
  </si>
  <si>
    <t>FICHA TÉCNICA INDICADOR DE PRODUCTO 10.1.1</t>
  </si>
  <si>
    <t>Porcentaje de avance del diseño y socialización del Manual estratégico de comunicaciones con lineamientos para la inclusión de los enfoques de género, diferencial y de derechos de las mujeres, en las piezas comunicacionales y campañas distritales</t>
  </si>
  <si>
    <t>índice de capacidades para la identificación y desnaturalización de los diferentes tipos de discriminación contra las mujeres</t>
  </si>
  <si>
    <t>El indicador esta estructurado en función de las etapas que se deben desarrollar para diseñar y socializar el Manual estratégico de comunicaciones con lineamientos para la inclusión de los enfoques de género, diferencial y de derechos de las mujeres. De lo anterior, se incluyen las actividades de asistencia técnica que la Secretaría Distrital de la Mujer debe brindar, para cumplir con todos los parametros en materia de enfoques.</t>
  </si>
  <si>
    <t>El producto consiste en el diseño y socialización de un manual estratégico de comunicaciones con lineamientos para la inclusión de los enfoques de género, diferencial y de derechos de las mujeres, en las piezas comunicacionales y campañas distritales. Con su implementación se pretende generar orientaciones técnicas para la incorporación de los enfoques de género, diferencial y de derechos en la comunicación pública distrital, unificando los criterios de uso del lenguaje y el desarrollo de la estrategia comunicacional a nivel distrital.</t>
  </si>
  <si>
    <t>Se desarrolla la actividad programada, donde se diligencia en un formato ya establecido de acta o memoria de la actividad. Despúes de la ejecución, los datos cuantitativos y cualitativos de avance son recopilados y consolidados por la Oficina consejería de comunicaciones, para ser reportados en los sistemas de sreporte y seguimiento establecidos para tal fin.</t>
  </si>
  <si>
    <t xml:space="preserve">Actas de reunión con la Secretaría Distrital de la Mujer
Documentos de construcción de textos, correción de estilo, diagramación, etc.
Acto adminitrativo donde se constituye legalmente el Manual estratégico de comunicaciones
Campañas o piezas comunicacionales para la socialización del Manual estratégico de comunicaciones
</t>
  </si>
  <si>
    <t xml:space="preserve">15 Días </t>
  </si>
  <si>
    <t>Consejera de comunicaciones</t>
  </si>
  <si>
    <t>FICHA TÉCNICA INDICADOR DE PRODUCTO 10.1.2</t>
  </si>
  <si>
    <t>índice de capacidades para la identificación y desnaturalización de los diferentes tipos de discriminación contra las mujeres. El producto aporta a este resultado desde la búsqueda de la superación estereotipos negativos existentes frente a las mismas, promoviendo un aumento en el porcentaje de mujeres que usan y disfrutan de la bicicleta en la ciudad</t>
  </si>
  <si>
    <t>El indicador presenta el porcentaje de avance de la implementación de la estrategia de promoción del uso de la bicicleta por parte de las mujeres año a año</t>
  </si>
  <si>
    <t>El producto consiste en la implementación de una estrategia para la promoción del uso de la bicicleta enfocada en el aumento de su uso por parte de las mujeres,  buscando superar estereotipos negativos existentes frente a las mismas, promoviendo un aumento en el porcentaje de mujeres que usan y disfrutan de la bicicleta en la ciudad.  En su desarrollo se pretende el desarrollo de acciones de promoción tales como campañas de comunicación, sensibilización y pedagogía orientadas a que más mujeres se suban a la bicicleta rompiendo estereotipos negativos sobre su uso.</t>
  </si>
  <si>
    <t xml:space="preserve">Género </t>
  </si>
  <si>
    <t>La información para consolidar el indicador proviene del desarrollo de las diferentes actividades proyectadas, es así que para el desarrollo de las campañas de comunicación se tendrá en cuenta tanto la generación como la difusión de las piezas comunicativas; las campañas de sensibilización se medirán a través del cumplimiento de las acciones en vía (entrega de información en la calle a mujeres ciclistas) y las campañas pedagógicas a través de las acciones en vía y de la identificación de actores particulares (colectivos, organizaciones, grupos de ciudadanos) que puedan ser focalizados a través de talleres o sesiones de trabajo</t>
  </si>
  <si>
    <t>Se usarán los registros administrativos proyectados por la Subdirección de la Bicicleta y el Peatón de la Secretaría Distrital de Movilidad</t>
  </si>
  <si>
    <t>La primera serie se tendrá disponible en abril de 2021</t>
  </si>
  <si>
    <t>Subdirectora de la Bicicleta y el Peatón</t>
  </si>
  <si>
    <t xml:space="preserve">Subdirección de la Bicicleta y el Peatón </t>
  </si>
  <si>
    <t>FICHA TÉCNICA INDICADOR DE PRODUCTO 10.1.3</t>
  </si>
  <si>
    <t>Número de procesos de cualificación o fortalecimiento a agentes educativos  en enfoques de derechos, diferencial y de género que promuevan la trasformación de imaginarios que generan segregación y discriminación. Implementados</t>
  </si>
  <si>
    <t>El indicador presenta numero de procesos de cualificación o fortalecimiento a agentes educativos  en enfoques de derechos, diferencial y de género que promuevan la trasformación de imaginarios que generan segregación y discriminación. Implementados</t>
  </si>
  <si>
    <t xml:space="preserve"> El producto consiste en la realización de procesos de cualificación para el fortalecimiento en la implementación de los enfoques de derechos de las mujeres, de género y diferencial que promuevan la trasformación de imaginarios que generan segregación y discriminación.</t>
  </si>
  <si>
    <t xml:space="preserve">Procesos de cualificación </t>
  </si>
  <si>
    <t>Los procesos de cualificación o fortalecimiento se reportarán conforme al resultado de las acciones de los diferentes equipos de la Subdirección para la Infancia, inidicando localidad y número de participantes.</t>
  </si>
  <si>
    <t>Suministro de Información de los equipos de la Subdirección para la Infancia (Enfoque Diferencial - Fortalecimiento técnico)</t>
  </si>
  <si>
    <t>Ivette Martinez</t>
  </si>
  <si>
    <t xml:space="preserve">Directora de Analisis y Diseño Estrategico </t>
  </si>
  <si>
    <t>FICHA TÉCNICA INDICADOR DE PRODUCTO 10.1.4</t>
  </si>
  <si>
    <t>Diseñar e implementar al 100% una (1) estrategia de fortalecimiento de la cultura ciudadana y la participación para la seguridad, convivencia y la prevención de violencia basada en género y el machismo, a través de la gestión en el territorio.</t>
  </si>
  <si>
    <t>Inspirar confianza y legitimidad para vivir sin miedo y ser epicentro de cultura ciudadana, paz y reconciliación.</t>
  </si>
  <si>
    <t xml:space="preserve">Reducir los mercados criminales, los delitos, las muertes y hechos violentos con énfasis en los que afectan a mujeres, peatones, biciusuarios y usuarios del transporte público
</t>
  </si>
  <si>
    <t>SDMujer</t>
  </si>
  <si>
    <t>El indicador presenta el porcentaje de avance de la implementación de la estrategia de reduccción de imaginarios, comportamientos, prácticas y actitudes machistas.</t>
  </si>
  <si>
    <t>El producto consiste en la implementación de una estrategia para promover el cambio de imaginarios y reducción de comportamientos machistas.</t>
  </si>
  <si>
    <t>USAQUEN, TEUSAQUILLO, USME, TUNJUELITO, MÁRTIRES, KENNEDY, BOSA, ANOTNIO NARIÑO, PUENTE ARANDA, CANDELARIA, CHAPINERO, SANTA FE, SAN CRISTOBAL, FONTIBÓN, BARRIOS UNIDOS, SUBA, ENGATIVA, RAFAEL URIBE URIBE, CIUDAD BOLIVAR, SUMAPAZ</t>
  </si>
  <si>
    <t>Informe de gestión</t>
  </si>
  <si>
    <t>15 de abril</t>
  </si>
  <si>
    <t>FICHA TÉCNICA INDICADOR DE PRODUCTO FILA 10.1.5</t>
  </si>
  <si>
    <t>Formación en derechos de las mujeres, género y masculinidades alternativas dirigida a adolescentes mujeres y hombres ofensores, victimas y adultas(os) redes de apoyo, viculaddos al sistema de responsabilidad penal adolescente</t>
  </si>
  <si>
    <t>Plantea un proceso de formación en derechos de las mujeres para los adolescentes y jóvenes que se vinculan en el SRPA y que participan en procesos liderados por la SDSCJ, así como las víctimas y los entornos de apoyo de los adolescentes. El producto plantea la realización de un proceso de formación en derechos de las mujeres para los adolescentes y jóvenes que se vinculan en el sistema de responsabilidad penal adolescente y que participan en procesos liderados por la SDSCJ, así como las víctimas y los entornos de apoyo de los adolescentes.</t>
  </si>
  <si>
    <t xml:space="preserve">Género 
diferencial
derechos  humanos </t>
  </si>
  <si>
    <t>Sesiones implementadas</t>
  </si>
  <si>
    <t>2020</t>
  </si>
  <si>
    <t>Reporte según sesiones implementadas (Sumatoria de sesiones implementados)</t>
  </si>
  <si>
    <t>Reportes Dirección de Responsabilidad Penal Adolescente</t>
  </si>
  <si>
    <t>Iván Arturo Torres Aranguren</t>
  </si>
  <si>
    <t>Driector Responsabilidad Penal Adolescente</t>
  </si>
  <si>
    <t>Dirección Responsabilidad Penal Adolescente</t>
  </si>
  <si>
    <t>ivan.torres@scj.gov.co</t>
  </si>
  <si>
    <t>FICHA TÉCNICA INDICADOR DE PRODUCTO 10.1.6</t>
  </si>
  <si>
    <t>Número de localidades con el modelo de atención de las Casas de Igualdad de Oportunidades para las Mujeres implementado</t>
  </si>
  <si>
    <t>Igualdad de Oportunidades y desarrollo de capacidades para las mujeres</t>
  </si>
  <si>
    <t>Cada una de las 20 localidades requiere garantizar la operación de un mecanismo o modelo de intervención que articule la Política en los territorios y permita ofrecer servicios de sensibilización y campañas de difusión de derechos, servicios de asesoría técnica, acompañamiento y apoyo a grupos, redes y organizaciones de mujeres, de orientación y asesoría jurídica y acompañamiento psicosocial, desarrollo e implementación de estrategias misionales, desarrollo de acciones afirmativas en el marco del Plan de Igualdad de Oportunidades para las Mujeres y procesos de transversalización y asistencia a localidades así como otros servicios de territorialización de la Política Pública de Equidad de Género para las mujeres.</t>
  </si>
  <si>
    <t>La operación  del modelo de atención de las  Casas de Igualdad de Opoertunidades para las Mujeres, en las 20 localidades, es la apuesta de la Secretaría Distrital de la Mujer, paraTerritorializar la PPMYEG y de esta manera  avanzar hacia la garantia, apropiación, restitución de los derechos de las mujeres.</t>
  </si>
  <si>
    <t>género, de derecho de las mujeres y diferencial, territorial</t>
  </si>
  <si>
    <t>Sumatoria de localidades con el modelo de atención de las Casas de Igualdad de Oportunidades para las Mujeres operando</t>
  </si>
  <si>
    <t>localidad</t>
  </si>
  <si>
    <t>SEGPLAN</t>
  </si>
  <si>
    <t>ar. 14 PPD</t>
  </si>
  <si>
    <t xml:space="preserve">Se parte de los reportes POA (interno) para validar la  implementación del Modelo de Atención de las CIOM en las 20 localidades, </t>
  </si>
  <si>
    <t>FICHA TÉCNICA INDICADOR DE PRODUCTO 10.1.7</t>
  </si>
  <si>
    <t>Policía Metropolitana de Bogotá</t>
  </si>
  <si>
    <t>Este indicador se mide a través de  la suma de los miembros de organismos de seguridad que recibieron formación en enfoque de género, prevención de violencias y construcción de masculinidades alternativas, en el marco del plan estratégico de formación dea miembros de organismos de seguridad . Se realizará la sumatoria de estas personas formadas con una anualización tipo suma,  con el fin de alcanzar la meta establecida para el final de la ejecución del producto</t>
  </si>
  <si>
    <t>Este producto busca brindar una formación  en temas de enfoque de género, prevención de violencias y construcción de masculinidades alternativas a los  miembros de organismos de seguridad, con el fin de prevenir acciones de violencia   contra las mujeres y desmontar imaginarios sexistas en los miembros de las fuerzas de seguridad.</t>
  </si>
  <si>
    <t>5.1 Poner fin a todas las formas de discriminación contra todas las mujeres y las niñas en todo el mundo</t>
  </si>
  <si>
    <t xml:space="preserve"> La subsecretarìa de Seguridad y Convivencia cuenta con  informes internos que se sistematizan mediante el sistema PROGRESUS, con esta información se procede a hacer la sumatoria de los miembros de las fuerzas de seguridad que fueron formados</t>
  </si>
  <si>
    <t>Informes de gestión subsecretarìa de Seguridad y Convivencia</t>
  </si>
  <si>
    <t xml:space="preserve">Director de Seguridad </t>
  </si>
  <si>
    <t>Alejandro Londoño@scj.gov.co</t>
  </si>
  <si>
    <t>FICHA TÉCNICA INDICADOR DE PRODUCTO 10.1.8</t>
  </si>
  <si>
    <t xml:space="preserve">Número de jornadas sobre las disposiciones de la ley 1801 de 2016 con enfoque de género. </t>
  </si>
  <si>
    <t>Este indicador se mide a través de  la suma de las jornadas pedagógicas sobre Código Nacional de Seguridad y Convivencia Ciudadana con enfoque de género realizadas. Se realizará la sumatoria de estas jornadas realizadas con una anualización tipo suma,  con el fin de alcanzar la meta establecida para el final de la ejecución del producto</t>
  </si>
  <si>
    <t>Las jornadas pedagógicas sobre Código Nacional de Seguridad y Convivencia Ciudadana con enfoque de género hacen parte de una estrategia pedagógica diseñada para fortalecer competencias ciudadanas entorno al cumplimiento de la Ley 1801 de 2016. El contenido y metodología pedagógicica de estas jornadas será diseñado teniendo en cuenta la implementación del enfoque de género, con el fin de identificar de forma diferencial las implicaciones y afectaciones que tienen las mujeres frente a la infracción o aplicación del Código Nacional de Seguridad y Convivencia Ciudadna.</t>
  </si>
  <si>
    <t>Jornadas pedagógicas</t>
  </si>
  <si>
    <t>Se realizará la sumatoria de las jornadas pedagógicas sobre Código Nacional de Seguridad y Convivencia Ciudadana con enfoque de género realizadas por el grupo Código Nacional de Seguridad y Convivencia Ciudadana de la Secretaría de Seguridad, Convivencia y Justicia</t>
  </si>
  <si>
    <t>Resgistros del proceso de formación del Código Nacional de Polícía</t>
  </si>
  <si>
    <t>Lina Guzman</t>
  </si>
  <si>
    <t>Asesor Despacho</t>
  </si>
  <si>
    <t>Secretaria de Seguridad, Convivencia y Justicia</t>
  </si>
  <si>
    <t>Grupo Código Nacional de Seguridad y Convivencia Ciudadana</t>
  </si>
  <si>
    <t>ANDRÉS PRECIADO RESTREPO</t>
  </si>
  <si>
    <t>FICHA TÉCNICA INDICADOR DE PRODUCTO 10.1.9</t>
  </si>
  <si>
    <t>Indice de implementación del SIDICU</t>
  </si>
  <si>
    <t xml:space="preserve">N/A					</t>
  </si>
  <si>
    <t>Este indicador mide la proporción entre el gasto promedio en trasporte y el Ingreso del hogar con jefatura femenina,  para lo cual, multiplica el costo promedio del viaje por 2, que corresponde a la canasta de viajes que hace una persona al día y a su vez este resultado por 30, que 
 corresponde a los días del mes; y este resultado por el número de pensonas en el hogar, para finalmente dividirlo por el ingreso del hogar. Las fuentes de información de estas variables son:
Costo promedio del viaje: Encuesta de Orígenes y Destinos de Hogares 2019
Número de personas en el hogar: Gran Encuesta Integrada de Hogares - DANE 
Ingreso del Hogar: Gran Encuesta Integrada de Hogares - DANE
Se espera que este indicador tenga un comportamiento decreciente hasta llegar a un 15 %, lo cual significa que se logró reducir a esta cifra el gasto en transporte de los hogares con jefatura femenina</t>
  </si>
  <si>
    <t xml:space="preserve">La estrategia de reducción del gasto en transporte de los hogares con jefatura femenina para que no supere el 15% de sus ingresos, consiste en el diseño e implementación de un conjunto de acciones que permita reducir el gasto que realizan los hogares con jefatura femenina para movilizarse en la ciudad, lo cual permitirá que estos hogares destinen más dinero a la satisfacción de otras necesidades como alimentación, vivienda, recreación, entre otras.                                                                                 </t>
  </si>
  <si>
    <t xml:space="preserve">10.1 Aumento de capacidades en el sector público, privado, y la ciudadanía, para la identificación y desnaturalización de los diferentes tipos de discriminación contra las mujeres generados y reproducidos por imaginarios, prejuicios, estereotipos y prácticas sociales.										                                                                             </t>
  </si>
  <si>
    <t>((Costo promedio del viaje*2*30)* Número de personas en el hogar)/ Ingreso del hogar</t>
  </si>
  <si>
    <t xml:space="preserve"> 25,85%</t>
  </si>
  <si>
    <t>Estrato:1 Secretaría Distrital de Movilidad</t>
  </si>
  <si>
    <t>La medología para el cálculo del indicador es el cociente resultante de la división de las variables "gasto promedio en transporte público del hogar" entre la variable "ingreso promedio del hogar" durante el año de la medición, para lo cual se tomaron en cuenta la siguientes fuentes de información:
Costo promedio del viaje: Encuesta de Orígenes y Destinos de Hogares 2019
Número de personas en el hogar: Gran Encuesta Integrada de Hogares - DANE 
Ingreso del Hogar: Gran Encuesta Integrada de Hogares - DANE
Con estos datos la Dirección inteligencia para la movilidad calculará el porcentaje de gasto en transporte para los hogares con jefatura femenina</t>
  </si>
  <si>
    <t>Costo promedio del viaje: Encuesta de Orígenes y Destinos de Hogares 2019
Número de personas en el hogar: Gran Encuesta Integrada de Hogares - DANE 
Ingreso del Hogar: Gran Encuesta Integrada de Hogares - DANE</t>
  </si>
  <si>
    <t>Alimar Benitez Molina</t>
  </si>
  <si>
    <t xml:space="preserve">abenitezm@movilidadbogota.gov.co </t>
  </si>
  <si>
    <t>FICHA TÉCNICA INDICADOR DE PRODUCTO  10.1.10</t>
  </si>
  <si>
    <t>Número de capítulos sobre mujeres lesbianas, bisexuales y transgènero en el estudio sobre la situación de derechos humanos de las personas de los sectores LGBTI, desarrollados.</t>
  </si>
  <si>
    <t xml:space="preserve">Este indicador mide el número de capítulos que la Dirección de Diversidad Sexual desarrollará sobre la garantía o vulneración de los derechos a la vida e integridad, salud, educación, trabajo de que son sujeto las   mujeres lesbianas, bisexuales y transgènero en Bogotá, los cuales harán parte del estudio sobre la situación de derechos humanos de las personas de los sectores LGBTI.
Abordará de manera especifica sus problematicas y decidirá acciones de poltíca pública que responda a sus situaciones de derechos. De esta forma, la información contenida en el capítulo se desarrollará con mayor profundidad específicamente para mujeres Lesbianas, bisexuales y transgénero.
</t>
  </si>
  <si>
    <t xml:space="preserve">La Dirección de Diversidad Sexual de la Secretaría Distrital de Planeación, coordina la Política Pública para la garantía plena de derechos de personas de los sectores sociales LGBTI y tiene a su cargo el desarrollo de estudios sobre situación de derechos humanos de estos sectores sociales. Como antecedentes de estos estudios se pueden mencionar las líneas de base y sus actualizaciones en los años 2010, 2014, 2018 y la proyectada para el año 2023. Dicha investigación indaga sobre aspectos de garantía y acceso a derechos de personas LGBTI y representaciones sociales de la ciudadanía en general sobre personas LGBTI.  Para la actualización del mencionado estudio se desarrollará un capítulo sobre mujeres lesbianas, bisexuales y transgènero que logre profundizar, desde el enfoque diferencial y de género necesidades y problemáticas sobre mujeres lesbianas, bisexuales y transgénero, de esta forma el producto es: 
Elaboración de un capítulo sobre mujeres lesbianas, bisexuales y transgènero, en el marco el estudio sobre la situación de derechos humanos de las personas de los sectores LGBTI, el cual busca responder a la desactualizada e insuficiente información sobre la situación de derechos de personas de los sectores sociales LGBTI en la ciudad de Bogotá
</t>
  </si>
  <si>
    <t>Poblacional Diferencial; Derechos Humanos</t>
  </si>
  <si>
    <t xml:space="preserve"> Sumatoria de capítulos sobre mujeres lesbianas, bisexuales y transgénero en el estudio sobre la situación de derechos humanos de las personas de los sectores LGBTI desarrollados</t>
  </si>
  <si>
    <t>Capítulos</t>
  </si>
  <si>
    <t xml:space="preserve">La Dirección de Diversidad Sexual realiza la sumatoria de capitulos sobre la situación de derechos de las mujeres lesbianas, bisexuales y transgénero en Bogotá que fueron desarrollados. </t>
  </si>
  <si>
    <t>Entidades Distritales  - SDP Subsecretaría de Planeación Socioeconómica - Dirección de Diversidad Sexual</t>
  </si>
  <si>
    <t xml:space="preserve">FICHA TÉCNICA INDICADOR DE PRODUCTO 10.1.11. </t>
  </si>
  <si>
    <t>El indicador mide el avance en el diseño y puesta en marcha de al menos 4 componentes o líneas de acción, en el marco de la estrategia de cultura ciudadana para la prevención de volencia de género, la promoción de masculinidades cuidadoras y elminación del machismo. Durante cada vigencia se definirá conjuntamente con la Secretaria de la Mujer el plan de acción para el desarrollo del componente priorizado. En 2024 la estrategia tendrá al menos 4 componentes en ejecución. Para el cálculo se tendrán encuenta las siguientes ponderaciones por vigencia;
2021: 0.25
2022: 0.50
2023: 0.75
2024: 1</t>
  </si>
  <si>
    <t xml:space="preserve"> La estrategia de cultura ciudadana para la prevención de volencia de género, la promoción de masculinidades cuidadoras y eliminación del machismo se construirá y desarrollará a través de al menos 4 componentes durante el periodo de ejecución. Entre las acciones identificadas se ha previsto la puesta en marcha de una propuesta de atención para hombres y una escuela de cuidado entre otras. 
</t>
  </si>
  <si>
    <t>5.1 Poner fin a todas las formas de discriminación contra todas las mujeres y las niñas en todo el mundo
5.2 Eliminar todas las formas de violencia contra todas las mujeres y las niñas en los ámbitos público y privado, incluidas la trata y la explotación sexual y otros tipos de explotación</t>
  </si>
  <si>
    <t>Género; diferencial</t>
  </si>
  <si>
    <t>Año 15</t>
  </si>
  <si>
    <t>Año 16</t>
  </si>
  <si>
    <t>Año 17</t>
  </si>
  <si>
    <t>Año 18</t>
  </si>
  <si>
    <t>Año 19</t>
  </si>
  <si>
    <t xml:space="preserve">Seguimiento al cumplimiento de acciones definidas y concertadas entre el Grupo de la Política de Mujer y Equidad y Género y la DCC para el diseño e implementación de la estrategia de forma anual, a partir de la definición y concertación de un plan de acción para cada una de las vigencias proyectadas. </t>
  </si>
  <si>
    <t xml:space="preserve">Secretaria Distrital de Cultura Recreación y Deporte. Informe de seguimiento al Plan de Acción construido </t>
  </si>
  <si>
    <t>Dirección de Cultura Ciudadana</t>
  </si>
  <si>
    <t>henry.murrain@scrd.gov.co</t>
  </si>
  <si>
    <t>327 48 50 Ext. 548</t>
  </si>
  <si>
    <t>FICHA TÉCNICA INDICADOR DE PRODUCTO 10.1.12</t>
  </si>
  <si>
    <t>Porcentaje de avance en el diseño y acompañamiento a la implementación del protocolo para estrategias de transformación cultural  dirigidas a promover cambios voluntarios para una ciudad incluyente, equitativa y libre de machismo y de violencias de género</t>
  </si>
  <si>
    <t>El indicador mide el avance en el diseño del protocolo, por una única vez, proceso que se realizará de forma colaborativa entre los equipos de la Secretaría de la Mujer y la Dirección de Cultura Ciudadana. Su implementación estará a cargo del equipo de la política de Mujer y Equidad de Género con el acompañamiento de la Dirección de Cultura Ciudadana de la Secretaría de Cultura, Recreación y Deporte. El diseño y acompañamiento a su implementación estará dividivo en tres fases. Para realizar el cálculo se tendrán en cuenta las siguientes ponderaciónes por vigencia:
2021: 0.20
2022: 0.60
2023: 1</t>
  </si>
  <si>
    <t xml:space="preserve">Este protocolo tiene como propósito principal ofrecer pautas y herramientas que aporten insumos para diagnosticar e identificar elementos culturales y sociales que guien el diseño, la implementación, el monitoreo y la evaluación rigurosa de las estrategias y apuestas contempladas en la PDMyEG, en cuya definición se identifiquen o prevean acciones dirigidas a promover cambios voluntarios para una ciudad incluyente, equitativa y libre de machismo y de violencias de género. Esta caja de herramientas se construye bajo el enfoque de cultura ciudadana, de género y diferencial y  le permitirá a la SDM una aproximación rigurosa a las acciones de transformación cultural dirigidas a las poblaciones, grupos y sectores sociales diferenciales. El enfoque de cultura ciudadana enfatiza en la capacidad de auto transformación y transformación ciudadana, resaltando cuatro aspectos fundamentales: 
• Los ciudadanos tenemos el poder de cambiar Los ciudadanos son personas activas que reconocen y asumen su corresponsabilidad en la construcción de una mejor convivencia. Todos tenemos la capacidad de transformarnos y de influir en la transformación de nuestra sociedad. 
• Los datos y la investigación son el punto de partida Contar con investigaciones y datos de calidad como punto de partida, nos permite no solo entender las acciones de las personas y sus dinámicas de interacción, sino que facilitan el monitoreo de los procesos y los resultados, permitiendo la iteración y ajuste de las estrategias. Un enfoque pedagógico permite que la ciudadanía, el gobierno distrital y demás actores de la ciudad participen en un proceso de aprendizaje continuo para entender las problemáticas y las soluciones identificadas.  
•Transformando narrativas Entender que la realidad social es una construcción narrativa, es necesario, en gran medida, para transformarla; cambiar las historias que comunicamos es vital para lograr cambios culturales que ayuden a resolver problemas colectivos. 
• El cambio cultural es voluntario El diálogo social es herramienta fundamental para construir el cambio cultural; diálogo que se da de forma simétrica con la ciudadanía e invita al cambio voluntario de comportamientos, evitando la manipulación o la condescendencia para lograrlo. 
El desarrollo de este producto contempla 3 fase: una primera de alistamiento que corresponde al 20%, el diseño que representa el 40% y la fase de acompañamiento para su apropiación e implementación representa un 40%. 
</t>
  </si>
  <si>
    <t xml:space="preserve">Seguimiento al cumplimiento de acciones definidas y concertadas entre el Grupo de la Política de Mujer y Equidad y Género y la DCC para el diseño y acompañamiento a la implementación del protocolo de forma anual, a partir de la definición y concertación de un plan de acción para cada una de las vigencias proyectadas. </t>
  </si>
  <si>
    <t>FICHA TÉCNICA INDICADOR DE PRODUCTO 10.1.13</t>
  </si>
  <si>
    <t>INTEGRACIÓN SOCIAL</t>
  </si>
  <si>
    <t>SECRETARÍA DISTRITAL DE INTEGRACIÓN SOCIAL</t>
  </si>
  <si>
    <t>Este indicador se mide a través de  la suma de los encuentros anuales diseñados e implementado  con gestantes frente a los derechos de las mujeres. Se realizará la sumatoria de estos encuentros realizadas con una anualización tipo suma,  con el fin de alcanzar la meta establecida para el final de la ejecución del producto</t>
  </si>
  <si>
    <t xml:space="preserve">Los encuentros anuales con mujeres gestantes frente a los derechos de las mujeres, es un espacio que permite sensibilizar a las mujeres que se encuentran en proceso de gestación sobre sus derechos, con el fin de generar acciones de prevención de violencia de género, o de discriminación  </t>
  </si>
  <si>
    <t>Género; diferencial, derechos humanos</t>
  </si>
  <si>
    <t>La Dirección Poblacional y la Subdirección para la Infancia realizarán la sumatorio de los encuentros que se desarrollaron para cada vigencia</t>
  </si>
  <si>
    <t>Informes de gestión Dirección Poblacional y Subdirección para la Infancia</t>
  </si>
  <si>
    <t>Viviana del Pilar Bohorquez</t>
  </si>
  <si>
    <t>Subdirectora para la Infancia (e)</t>
  </si>
  <si>
    <t>vbohorquez@sdis.gov.co</t>
  </si>
  <si>
    <t>FICHA TÉCNICA INDICADOR DE PRODUCTO 10.1.15</t>
  </si>
  <si>
    <t xml:space="preserve">Porcentaje de avance en la implementación de la estrategia de comunicaciones con enfoque de género y de derechos, para la transformación cultural y el cambio social </t>
  </si>
  <si>
    <t>Este indicador mide la proporción entre el número de fases de la estrategia de comunicaciones con enfoque de género y de derechos, para la transformación cultural y el cambio social implementadas y el número de fases programadas de la estrategia de comunicaciones con enfoque de género y de derechos, para la transformación cultural y el cambio social. Este indicador es de caracter creciente y se espera que en un periodo de 5 años se logre llegar a la meta del 100%, de esta manera se lograría la implementación completa de la estrategia de comunicaciones con enfoque de género y de derechos, para la transformación cultural y el cambio social. Para el cálculo del indicador se debe tener en cuenta la ponderación de cada vigencia:
2020: 0.20
2021: 0.40
2022 :0.60
2023: 0.80
2024:1</t>
  </si>
  <si>
    <r>
      <t xml:space="preserve">El producto Estrategia de comunicaciones con enfoque de género y de derechos, para la transformación cultural y el cambio social, esta asociado al indicador </t>
    </r>
    <r>
      <rPr>
        <i/>
        <sz val="12"/>
        <rFont val="Arial Narrow"/>
        <family val="2"/>
      </rPr>
      <t xml:space="preserve">Estrategias de divulgación pedagógica y transformación cultural para el cambio social, con enfoques de género, para articular la oferta institucional con el ejercicio pleno de los derechos de las mujeres diseñadas e implementas, </t>
    </r>
    <r>
      <rPr>
        <sz val="12"/>
        <rFont val="Arial Narrow"/>
        <family val="2"/>
      </rPr>
      <t xml:space="preserve">de la meta "Diseñar e implementar estrategias de divulgación pedagógica y de transformación cultural para el cambio social con enfoques de género, diferencial, de derechos de las mujeres e interseccional que articulen la oferta institucional con el ejercicio pleno de los derechos de las mujeres" del Plan de Desarrollo Distrital 2020 – 2024: Un Nuevo Contrato Social y Ambiental para la Bogotá del Siglo XXI. Este producto tiene como objetivo generar una estrategia de comunicaciones con enfoque de género y de derechos que promueva y - en el mediano plazo - logré la transformación cultural y el cambio social en el Distrito Capital frente a los imaginarios, prejuicios, estereotipos y prácticas sociales generados hacia las mujeres. </t>
    </r>
  </si>
  <si>
    <t>Ponderación vigencia *(Número de fases de la  estrategia de comunicaciones con enfoque de género y de derechos, para la transformación cultural y el cambio social implementadas / numero de fases programadas de la estrategia  de comunicaciones con enfoque de género y de derechos, para la transformación cultural y el cambio social)*100</t>
  </si>
  <si>
    <t xml:space="preserve">Anualmente se sumarán el número de fases implementadas de la estrategia de comunicaciones con enfoque de género y de derechos y se contrastará con el numero de fases programadas de la estrategia para la vigencia, para luego multiplicarlo por la ponderación de la vigencia, con el fin de determinar el porcentaje de avance en cada año de implementación del producto. </t>
  </si>
  <si>
    <t>Desde el área de comunicaciones de la SDMujer anualmente se hará la verificación de acuerdo a las metas anuales contempladas en el plan de acción de la entidad, junto con un reporte de los mismos, y a través del diligenciamiento de la matriz de seguimiento del plan de acción de la política pública.</t>
  </si>
  <si>
    <t xml:space="preserve">Asesora de Comunicaciones </t>
  </si>
  <si>
    <t>Despacho</t>
  </si>
  <si>
    <t>FICHA TÉCNICA INDICADOR DE PRODUCTO 10.1.16</t>
  </si>
  <si>
    <t>Índice de de capacidades para la identificación y desnaturalización de los diferentes tipos de discriminación contra las mujeres .</t>
  </si>
  <si>
    <t xml:space="preserve">Este indicador mide el número de ciudadanos y ciudadanas a las cuales les ha llegado el contenido informativo sobre los derechos de las mujeres y oferta de servicios para su garantía en Bogotá. Este indicador es de caracter creciente y se espera que en un periodo de 4 años se logre llegar a la meta del 15 millones de personas, de esta manera se lograría alcanzar el número de personas programada en la meta del producto final. </t>
  </si>
  <si>
    <r>
      <t xml:space="preserve">El producto Contenido informativo dirigido a ciudadanos y ciudadanas sobre los derechos de las mujeres y oferta de servicios para su garantía en Bogotá, esta asociado al indicador </t>
    </r>
    <r>
      <rPr>
        <i/>
        <sz val="12"/>
        <rFont val="Arial Narrow"/>
        <family val="2"/>
      </rPr>
      <t xml:space="preserve">Estrategias de divulgación pedagógica y transformación cultural para el cambio social, con enfoques de género, para articular la oferta institucional con el ejercicio pleno de los derechos de las mujeres diseñadas e implementas, </t>
    </r>
    <r>
      <rPr>
        <sz val="12"/>
        <rFont val="Arial Narrow"/>
        <family val="2"/>
      </rPr>
      <t xml:space="preserve">de la meta "Diseñar e implementar estrategias de divulgación pedagógica y de transformación cultural para el cambio social con enfoques de género, diferencial, de derechos de las mujeres e interseccional que articulen la oferta institucional con el ejercicio pleno de los derechos de las mujeres" del Plan de Desarrollo Distrital 2020 – 2024: Un Nuevo Contrato Social y Ambiental para la Bogotá del Siglo XXI. Este producto tiene como objetivo entregar contenido informativo dirigido 15.000.000 de ciudadanos y ciudadanas sobre los derechos de las mujeres y oferta de servicios para su garantía en Bogotá. </t>
    </r>
  </si>
  <si>
    <t xml:space="preserve">Anualmente se sumarán el de ciudadanos y ciudadanas que recibieron o accederieron al contenido sobre los derechos de las mujeres y oferta de servicios para su garantía en Bogotá. </t>
  </si>
  <si>
    <t>FICHA TÉCNICA INDICADOR DE PRODUCTO 10.1.17</t>
  </si>
  <si>
    <t>Porcentaje de avance de la  implementación de las estrategias de transformación de imaginarios y representaciones y estereotipos de discriminación con enfoque diferencial y de género en los 15 sectores del distrito.</t>
  </si>
  <si>
    <t>Este indicador mide el número de acciones implementadas de la estrategia para la transformación cultural y los 15 sectores de la Administración distrital vinculados a acciones de transformación cultural que permitan disminuir los imaginarios estereotipos y representación de las mujeres en sus diferencias y diversidad. Este indicador es de caracter creciente y se espera que en un periodo de 4 años se logre llegar a la meta del 100%. Para el cálculo del indicador se debe tener en cuenta la ponderación de cada vigencia:
2021: 0.30
2022 :0.60
2023: 0.90
2024:1</t>
  </si>
  <si>
    <t>El producto está Contenido en la meta de "Diseñar e implementar 4 estrategias de transformación de imaginarios, representaciones  y estereotipos de discriminación con enfoque diferencial y de género, dirigidas a la ciudadanía" contenida en el Plan de Desarrollo "Hacer un nuevo contrato social con igualdad de oportunidades para la inclusión social, productiva y política", del proyecto de inversión 7671 "Implementación de acciones afirmativas dirigidas a las mujeres con enfoque diferencial y de género en Bogotá"  por el cual se espera por medio del diseño e implementación de herramientas pedagógicas de sensibilización, vincular a los 15 sectores de la Administración distrital a acciones de transformación cultural que permitan disminuir los imaginarios estereotipos y representación de las mujeres en sus diferencias y diversidad, logrando impactar desde los sectores a la ciudadanía en general en Bogotá.</t>
  </si>
  <si>
    <t>La Dirección de Enfoque Diferencial realizará el cálculo con el número de acciones de la estrategia que fueron implementadas y los sectores de la Administración Distrital que fueron vinculados a las acciones programadas, luego se multiplicará por la ponderación de la vigencia.</t>
  </si>
  <si>
    <t>Informes de gestión Dirección de Enfoque Diferencial</t>
  </si>
  <si>
    <t>FICHA TÉCNICA INDICADOR DE PRODUCTO 10.1.14</t>
  </si>
  <si>
    <r>
      <t xml:space="preserve">Número de talleres </t>
    </r>
    <r>
      <rPr>
        <b/>
        <sz val="11"/>
        <color theme="1"/>
        <rFont val="Calibri"/>
        <family val="2"/>
      </rPr>
      <t>realizados</t>
    </r>
    <r>
      <rPr>
        <sz val="11"/>
        <color theme="1"/>
        <rFont val="Calibri"/>
        <family val="2"/>
      </rPr>
      <t xml:space="preserve"> para el fortalecimiento del Enfoque de Género y derechos de las mujeres.</t>
    </r>
  </si>
  <si>
    <t>El indicador mide el número de talleres realizados para el fortalecimiento del Enfoque de Género y derechos de las mujeres participantes en las unidades operativas del servicio social Centro Día. Los talleres realizados con personas mayores, buscan sensibilizar y generar conciencia sobre la protección de sus derechos, con especial énfasis en los derechos de las mujeres.</t>
  </si>
  <si>
    <t>Este producto busca mediante la realización de talleres relacionados con el fortalecimiento del Enfoque de Género y derechos de las mujeres, contribuir a la transformación de los imaginarios, prejuicios, estereotipos y prácticas sociales que generan y reproducen los diferentes tipos de discriminación contra las mujeres en sus diferencias y diversidad, a través del fortalecimiento de las capacidades y habilidades de las personas mayores para la exigibilidad de sus derechos, el ejercicio de su autonomía y su ciudadanía, y la prevención de las violencias contra las mujeres y transformación de estereotipos e imaginarios de otras personas participantes de los talleres.</t>
  </si>
  <si>
    <t>Género, Diferencial, de Derechos, Territorial</t>
  </si>
  <si>
    <t>Sumatoria de talleres realizados para el fortalecimiento del Enfoque de Género y derechos de las mujeres.</t>
  </si>
  <si>
    <t>N.D.</t>
  </si>
  <si>
    <t>Año 2020</t>
  </si>
  <si>
    <t>Año 2021</t>
  </si>
  <si>
    <t>Año 2022</t>
  </si>
  <si>
    <t>Año 2023</t>
  </si>
  <si>
    <t>Año 2024</t>
  </si>
  <si>
    <t>Año 2025</t>
  </si>
  <si>
    <t>Año 2026</t>
  </si>
  <si>
    <t>Año 2027</t>
  </si>
  <si>
    <t>Año 2028</t>
  </si>
  <si>
    <t>Año 2029</t>
  </si>
  <si>
    <t>Año 2030</t>
  </si>
  <si>
    <t>Para la medición de este indicador se tendrá en cuenta el consolidado de talleres realizados para el fortalecimiento del Enfoque de Género y derechos de las mujeres con los participantes de las unidades operativas del servicio social Centro Día. Para ello desde la Subdirección para la Vejez se hará el seguimiento al desarrollo de los talleres mediante la revisión de las fichas metodológicas y listados de asistencia que den cuenta de su realización.</t>
  </si>
  <si>
    <t>Fichas metodológicas y listados de asistencia a los talleres de enfoque de género y derechos de las mujeres.</t>
  </si>
  <si>
    <t>Subdirectora para la Vejez</t>
  </si>
  <si>
    <t>FICHA TÉCNICA INDICADOR DE PRODUCTO 11.1.1</t>
  </si>
  <si>
    <t>Secretaría Distrtial de la Mujer</t>
  </si>
  <si>
    <t xml:space="preserve">Este indicador mide  el avance en la formulación del documento del Sistema Distrital de Cuidado de acuerdo con cada una de sus fases. Al finalizar cada vigencia se espera contar con el documento elaborado al 100%. </t>
  </si>
  <si>
    <t>El producto consiste en un documento de lineamientos técnicos para la implementación del Sistema Distrital de Cuidado en la Secretaría Distrital de Integración Social. Su desarrollo está planteado en las siguientes fases:
Fase 1: Documento sobre las bases técnicas del Sistema Distrital de Cuidado en la SDIS. 
Fase 2: Documento sobre la territorialización del Sistema Distrital de Cuidado en la Secretaría de Integración Social. 
Fase 3. Documento sobre los impactos en materia de política social y la ETIS y su relación con Sistema Distrital de Cuidado. 
Fase 4.  presentación de resultados preliminares de la implementación del Sistema Distrital de Cuidado.</t>
  </si>
  <si>
    <t>11.1.Acceso de las mujeres a un sistema de cuidado con el fin de reconocer, redistribuir y reducir su tiempo de trabajo no remunerado".</t>
  </si>
  <si>
    <t xml:space="preserve"> Reconocer y valorar los cuidados y el trabajo doméstico no remunerados mediante servicios públicos, infraestructuras y políticas de protección social, y promoviendo la responsabilidad compartida en el hogar y la familia, según proceda en cada país</t>
  </si>
  <si>
    <t xml:space="preserve">El indicador se medirá una vez se cuente con el documento elaborado que contenga los lineamientos conceptuales del Sistema Distrital de Cuidado, los criterios para la priorización de territorios y las manzanas distritales de cuidado. </t>
  </si>
  <si>
    <t>Informe de gestión del proyecto 7735 Fortalecimiento de los procesos territoriales y la construcción de respuestas integradoras e
innovadoras en los territorios de Bogotá - Región</t>
  </si>
  <si>
    <t>Subsecretaria de Despacho</t>
  </si>
  <si>
    <t>jmorenop@sdis.gov.co</t>
  </si>
  <si>
    <t>FICHA TÉCNICA INDICADOR DE PRODUCTO 11.1.2</t>
  </si>
  <si>
    <t>Porcentaje de avance en la elaboración del documento de lineamientos para las formulación de las bases del Sistema Distrital de Cuidado</t>
  </si>
  <si>
    <t xml:space="preserve">Propósito 1 Hacer un nuevo contrato social con igualdad de oportunidades para la inclusión social, productiva y política </t>
  </si>
  <si>
    <t xml:space="preserve">Programa 6 Sistema Distrital de Cuidado </t>
  </si>
  <si>
    <t>El indicador mide el porcentaje de avance en la elaboración del  documento de lineamientos para la formulación de las bases del Sistema Distrtial de Cuidado. Este plan programa unos productos que se deben generar para lograr su implementación cada vigencia, por tal motivo, se debe establecer la proporción entre el número de los productos que se ejecutaron y el número de productos que fueron programados, para posteriormente ser multiplicados por la ponderación que tenga cada vigencia con relación a su importancia relativa en la implementación de la estrategia:
Se espera que este indicador tenga un comportamiento creciente para que en la vigencia 2024 se logre el 100% de la implementación</t>
  </si>
  <si>
    <t>El producto consiste en la elaboración por parte de la Secretaría Distrital de la Mujer de un documento de lineamientos conceptuales, técnicos, normativos y metodológicos para fundamentar las acciones interinstitucionales que consolidan el Sistema Distrital de Cuidado.</t>
  </si>
  <si>
    <t xml:space="preserve">Género, diferencial, poblacional </t>
  </si>
  <si>
    <t>El indicador se medirá una vez se cuente con el documento elaborado que contenga los lineamientos conceptuales, tecnicos, normativos y metodologicos para findamentar las acciones interinsitucionales que consolidan el Sistema Distrital de Cuidado.</t>
  </si>
  <si>
    <t xml:space="preserve"> Secretaría Técnica de la Comisión Intersectorial del Sistema Distrial de Cuidado, ejercida por la Dirección del Sistema de Cuidado de la SDMujer.</t>
  </si>
  <si>
    <t xml:space="preserve">Jefa de Oficina Asesora de Planeación </t>
  </si>
  <si>
    <t>La Dirección del Sistema Distrital de Cuidado se creo mediante el decreto 434 de 2021, por medio del cual se modfiica al estrtcura de la SDMujer y se dictan otras disposiciones.</t>
  </si>
  <si>
    <t>FICHA TÉCNICA INDICADOR DE PRODUCTO 11.1.3</t>
  </si>
  <si>
    <t xml:space="preserve">Secretaría  General del Distrito </t>
  </si>
  <si>
    <t>Secretaría Distrital de  Desarrollo Económico</t>
  </si>
  <si>
    <t xml:space="preserve">Secretaría Distrital de Cultura Recreación y Deporte </t>
  </si>
  <si>
    <t xml:space="preserve">Secretaría  Distrital de Salud </t>
  </si>
  <si>
    <t>El indicador mide el porcentaje de entidades que conforman la Comisión Intersectorial del Sistema de Cuidado articuladas con gestión intersectorial.</t>
  </si>
  <si>
    <t>El producto consiste en la coordinación y articulación entre entidades distritales para la implementación y seguimiento del Sistema Distrital de Cuidado. Se llevará a cabo mediante la vinculación de 12 entidades a la Comisión Intersectorial del Sistema de Cuidado como espacio de articulación de la gestión intersectorial.</t>
  </si>
  <si>
    <t>Género, diferencial, territorial</t>
  </si>
  <si>
    <t>(Número de entidades asistidas técnicamante para la implemetación del Sistema Distrtial de Cuidado/ Número de entidades integrantes del Sistema Distrital de Cuidado)*100</t>
  </si>
  <si>
    <t>Secretaría Tecnica de la Comisión Intersectorial del Sistema Distrial de Cuidado, ejercida por la Dirección del Sistema de Cuidado de la SDMujer.</t>
  </si>
  <si>
    <t>FICHA TÉCNICA INDICADOR DE PRODUCTO 11.1.4</t>
  </si>
  <si>
    <t>IDARTES</t>
  </si>
  <si>
    <t>IDT</t>
  </si>
  <si>
    <t>Jardin Botanico Jose Celestino Mutis</t>
  </si>
  <si>
    <t>IDYPIBA</t>
  </si>
  <si>
    <t>UAESP</t>
  </si>
  <si>
    <t>La implementación de la estrategia de manzanas de cuidado se realizará por fases teniendo en cuenta la georreferenciación para la definición de las manzanas y la gestión de la infraestructura necesaria para los servicios de cuidado (existente y nueva).El indicador mide el porcentaje de avance en la implementación de la estrategia de manzanas de cuidado. Este plan programa unos productos que se deben generar para lograr su implementación cada vigencia, por tal motivo, se debe establecer la proporción entre el número de los productos que se ejecutaron y el número de productos que fueron programados, para posteriormente ser multiplicados por la ponderación que tenga cada vigencia con relación a su importancia relativa en la implementación de la estrategia
Se espera que este indicador tenga un comportamiento creciente para que en la vigencia 2030 se logre el 100% de la implementación</t>
  </si>
  <si>
    <t>El producto consiste en la estrategia para la adecuación de la infraestructura de las manzanas de cuidado. Tales manzanas son espacios dedicados a la articulación de diversos servicios como jardines infantiles, espacios del cuidado para el adulto mayor, para las personas en condición de discapacidad, menores de 5 años y personas cuidadoras, así como para la formación y la capacitación (https://www.larepublica.co/economia/secretaria-distrital-de-la-mujer-de-bogota-ha-habilitado-dos-manzanas-del-cuidado-3074214) La implementación de la estrategia de manzanas de cuidado se realizará por fases teniendo en cuenta la georreferenciación para la definición de las manzanas y la gestión de la infraestructura necesaria para los servicios de cuidado (existente y nueva).</t>
  </si>
  <si>
    <t xml:space="preserve">Manzanas de cuidado  </t>
  </si>
  <si>
    <t>(Ponderación de la vigencia* (Número de fases elaboradas  de la estrategia manzanas de cuidado/número de fases programadas  de la estrategia manzanas de cuidado)) *100</t>
  </si>
  <si>
    <t>FICHA TÉCNICA INDICADOR DE PRODUCTO 11.1.5</t>
  </si>
  <si>
    <t>Porcentaje de avance e implementacion de la estrategia de unidades móviles</t>
  </si>
  <si>
    <t>La implementación de la estrategia de unidades móviles de cuidado se realizará por fases según georeferenciación, diagnostico de oferta y demanda del cuidado y definición de rutas</t>
  </si>
  <si>
    <t>El producto consiste en la formulación e implementación de la estrategia de unidades móviles de servicios de cuidado con los cuales se busca acercar la oferta de servicios para el cuidado de infantes, personas en situación de discapacidad y personas mayores a las mujeres de los diferentes territorios de Bogotá.</t>
  </si>
  <si>
    <t>Porcentaje de avance en las fases de construcción e implementación de la estrategia de unidades móviles de servicios de cuidado</t>
  </si>
  <si>
    <t>FICHA TÉCNICA INDICADOR DE PRODUCTO 11.1.6</t>
  </si>
  <si>
    <t>Porcentaje de avance de implementación de la estrategia de cuidado a cuidadoras</t>
  </si>
  <si>
    <t>Implementación de la estrategia de cuidado a cuidadoras por fases en articulación con los otros componentes del Sistema Distrital del Cuidado</t>
  </si>
  <si>
    <t>El producto consiste en la formulación e implementación de la estrategia de cuidado a cuidadoras, con la que se busca aportar al bienestar de las mujeres que se dedican al cuidado de otras personas en la ciudad, en particular de niños y niñas, personas con discapacidad y personas mayores. Con su desarrollo se aporta al sentido general del sistema distrital de cuidado, que se sintetiza en las tres R: redistribuir, reconocer y reducir el trabajo de cuidado que realizan cotidianamente las mujeres.</t>
  </si>
  <si>
    <t xml:space="preserve">Otro </t>
  </si>
  <si>
    <t>Distrital</t>
  </si>
  <si>
    <t xml:space="preserve">Porcentaje de avance en las fases de construcción e implementación de la estrategia. Dado por el sistema Distrtial de Cuidado </t>
  </si>
  <si>
    <t>FICHA TÉCNICA INDICADOR DE PRODUCTO 11.1.7</t>
  </si>
  <si>
    <t xml:space="preserve">Porcentaje de avance en la fase de elaboración del documento de estrategia de transformación cultural.     </t>
  </si>
  <si>
    <t>Secretaría de Cultura, Recreación y Deportes</t>
  </si>
  <si>
    <t>Documento formulado estrategia de cambio cultural y pedagógica en el Distrito diseñado por fases</t>
  </si>
  <si>
    <t>El producto consiste en la elaboración de un documento de estrategia de cambio cultural y pedagógica en el Distrito diseñado. Sus contenidos aportan a la resignificación del cuidado como actividad social de manera que se comprenda como trabajo fundamental para el sostenimiento de la vida. Asimismo, aporta en la reflexión sobre la necesidad de modificar la división sexual del trabajo, en el sentido que hombres y mujeres se involucren de manera equitativa en las labores de trabajo doméstico y en general del cuidado de la vida.</t>
  </si>
  <si>
    <t>Urbano/Rural</t>
  </si>
  <si>
    <t xml:space="preserve">Porcentaje de avance en las fases de construcción del documento remitido por el equipo del Sistema Distrital de Cuidado </t>
  </si>
  <si>
    <t>Informes mensuales de actividades, versiones preliminares, Secretaría Tecnica de la Comisión Intersectorial del Sistema Distrial de Cuidado, ejercida por la Dirección del Sistema de Cuidado de la SDMujer.</t>
  </si>
  <si>
    <t>FICHA TÉCNICA INDICADOR DE PRODUCTO 11.1.8</t>
  </si>
  <si>
    <t xml:space="preserve">Porcentaje de avance de implementación de la estrategia de transformación cultural   </t>
  </si>
  <si>
    <t>Estrategia de cambio cultural y pedagógica en el Distrito, implementada. El indicador mide el porcentaje de avance de implementación de la estrategia de trasformación cultural  del Sistema Distrtial de Cuidado. Este plan programa unos productos que se deben generar para lograr su implementación cada vigencia, por tal motivo, se debe establecer la proporción entre el número de los productos que se ejecutaron y el número de productos que fueron programados, para posteriormente ser multiplicados por la ponderación que tenga cada vigencia con relación a su importancia relativa en la implementación de la estrategia:
Se espera que este indicador tenga un comportamiento creciente para que en la vigencia 2030 se logre el 100% de la implementación</t>
  </si>
  <si>
    <t>El producto consiste en la implementación de la estrategia de cambio cultural y pedagogía sobre la importancia del trabajo de cuidado y la distribución equitativa de su desarrollo por parte de mujeres y hombres.</t>
  </si>
  <si>
    <t xml:space="preserve">Género, Diferencial </t>
  </si>
  <si>
    <t xml:space="preserve">Porcentaje de avance en las fases de implementación de la estrategia, realizada y reportada por el equipo del Sistema Distrital de Cuidado </t>
  </si>
  <si>
    <t>30 dias</t>
  </si>
  <si>
    <t>FICHA TÉCNICA INDICADOR DE PRODUCTO 11.1.9</t>
  </si>
  <si>
    <t>El indicador mide el porcentaje de avance de  la implementación de la estrategia de participación ciudadana incidente, orientada a promover dinámicas de movilidad segura, incluyente, sostenible y accesible, con enfoque de género en el Sistema Distrital de Cuidado, la cual  está diseñada para ejecutarse en 10 años. Esta estrategia determina un número de  acciones que se deben generar para lograr su implementación cada vigencia.</t>
  </si>
  <si>
    <t>La Estrategia de participación ciudadana incidente, orientada a promover dinámicas de movilidad segura, incluyente, sostenible y accesible, con enfoque de género en el Sistema Distrital de Cuidado, busca fortalecer las capacidades ciudadadanas de las mujeres para participar de forma incidente en las decisiones que se tomen  para garantizar la seguirdad, sostenibilidad, accesibilidad e inclusión en las dinámicas de movilidad de la ciudad de Bogotá.</t>
  </si>
  <si>
    <t>alianzas para lograr los objetivos</t>
  </si>
  <si>
    <t>Género, diferencial y territorial</t>
  </si>
  <si>
    <t>Se tomará la información de los reportes de las acciones implementadas de la Estrategia de participación ciudadana incidente, orientada a promover dinámicas de movilidad segura, incluyente, sostenible y accesible, con enfoque de género en el Sistema Distrital de Cuidado y se relacionarán con las  acciones programadas para la implementación de esta estrategia, luego de hacer la relación entre las acciones que fueron implementadas y programadas, se procede a multiplicar por la ponderación de la vigencia que sea objeto de medición.</t>
  </si>
  <si>
    <t>FICHA TÉCNICA INDICADOR DE PRODUCTO 11.1.10</t>
  </si>
  <si>
    <t>Porcentaje de implementación de la estrategia de Capacitacion y formacion con enfoque de genero sobre temas asociados a movilidad</t>
  </si>
  <si>
    <t xml:space="preserve">Secretaria Distrital de Movilidad </t>
  </si>
  <si>
    <t>El indicador mide el porcentaje de avance de  la implementación de la estrategia de Capacitacion y formacion con enfoque de genero sobre temas asociados a movilidad, la cual  está diseñada para ejecutarse en 10 años. Esta estrategia determina un número de  acciones que se deben generar para lograr su implementación cada vigencia, por tal motivo, se debe establecer la proporción entre el número de acciones que se ejecutaron y el número de  acciones que fueron programadas.</t>
  </si>
  <si>
    <t xml:space="preserve"> Se tomará la información de los reportes de las acciones implementadas estrategia de capacitación y formación con enfoque de género sobre temas asociados a movilidad y se relacionará con las acciones programadas para la implementación de esta estrategia para establecer el cálculo del porcentaje de avance.</t>
  </si>
  <si>
    <t>FICHA TÉCNICA INDICADOR DE PRODUCTO 11.1.11</t>
  </si>
  <si>
    <t>Número de espacios (actividades) de participación colaborativa para la generación y apropiación hábitos de cuidado y protección de la mujer en espacio público en el centro de la ciudad.</t>
  </si>
  <si>
    <t>Número de espacios (actividades) de participación colaborativa para la generación, y apropiación de hábitos de cuidado y protección de la mujer en espacio público en el centro de la ciudad.</t>
  </si>
  <si>
    <t>Este producto tiene como objetivo la generación de un espacio o actividad de participación colaborativa para la generación, y apropiación de hábitos de cuidado y protección de la mujer en espacio público en el centro de la ciudad</t>
  </si>
  <si>
    <t xml:space="preserve"> De aquí a 2030, proporcionar acceso universal a zonas verdes y espacios públicos seguros, inclusivos y accesibles, en particular para las mujeres y los niños, las personas de edad y las personas con discapacidadPoner fin a todas las formas de discriminación contra todas las mujeres y las niñas en todo el mundo</t>
  </si>
  <si>
    <t>Género, Diferencial.</t>
  </si>
  <si>
    <t>Sumatoria de espacios (actividades) de participación colaborativa para la generación, y apropiación de hábitos de cuidado y protección de la mujer en espacio público en el centro de la ciudad generados</t>
  </si>
  <si>
    <t>Espacios</t>
  </si>
  <si>
    <t>Sumatoria de de espacios (actividades) de participación colaborativa para la generación, y apropiación de hábitos de cuidado y protección de la mujer en espacio público en el centro de la ciudad.</t>
  </si>
  <si>
    <t>Subdirectora para la gestión del centro de Bogotá</t>
  </si>
  <si>
    <t>Subdirección para la gestión del centro de Bogotá</t>
  </si>
  <si>
    <t xml:space="preserve">Porcentaje  de avance en la implementacion de la estrategia de territorios cuidadores en las localidades del distrito </t>
  </si>
  <si>
    <t>El indicador mide el porcentaje de avance de  la implementación de la estrategia de territorios cuidadores en las localidades del distrito , la cual  está diseñada para ejecutarse en 5 años. Esta estrategia determina un número de  acciones que se deben generar para lograr su implementación cada vigencia, por tal motivo, se debe establecer la proporción entre el número de acciones que se ejecutaron y el número de  acciones que fueron programadas, para posteriormente ser multiplicados por la ponderación que tenga cada vigencia con relación a su importancia relativa en la implementación de la estrategia:
2020: 0.20
2021: 0.40
2022: 0.60
2023: 0.80
2024: 1</t>
  </si>
  <si>
    <t>Esta estrategia busca promover en las 20 localidades territorios cuidadores a partir de la identificación y caracterización de las acciones para la respuesta a emergencias sociales, sanitarias, naturales, antrópicas y de vulnerabilidad inminente con enfoque de géneero</t>
  </si>
  <si>
    <t>1. fin de la pobreza
10. Reducción de las desigualdades
11. Ciudades y comunidades sostenibles
13. Acción por el clima</t>
  </si>
  <si>
    <t xml:space="preserve">1.3   Poner en práctica a nivel nacional sistemas y medidas apropiadas de protección social para todos y, para 2030, lograr una amplia cobertura de los pobres y los más vulnerables. 
1.5   Para 2030, fomentar la resiliencia de los pobres y las personas que se encuentran en situaciones vulnerables y reducir su exposición y vulnerabilidad a los fenómenos extremos relacionados con el clima y a otros desastres económicos, sociales y ambientales.
10.2 De aquí a 2030, potenciar y promover la inclusión social, económica y política de todas las personas, independientemente de su edad, sexo, discapacidad, raza, etnia, origen, religión o situación económica u otra condición.
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
13.1 Fortalecer la resiliencia y la capacidad de adaptación a los riesgos relacionados con el clima y los desastres naturales en todos los países.
</t>
  </si>
  <si>
    <t>La Dirección territorial realizará la proporción entre las acciones de la estretagia que fueron realizadas y las programadas, para luego multiplicar por la ponderación de la vigencia</t>
  </si>
  <si>
    <t>Informes de gestión Dirección territorial</t>
  </si>
  <si>
    <t>Miguel Barriga</t>
  </si>
  <si>
    <t>FICHA TÉCNICA INDICADOR DE PRODUCTO 11.1.13</t>
  </si>
  <si>
    <t>Número de cuidadoras de personas con discapacidad atendidas en la estrategia territorial</t>
  </si>
  <si>
    <t>Este indicador se mide a través de  la suma del número de personas cuidadoras de personas con discapacidad atendidas en la estrategia territorial. Se realizará la sumatoria de estos personas atendidas con una anualización tipo suma,  con el fin de alcanzar la meta establecida para el final de la ejecución del producto</t>
  </si>
  <si>
    <t>Este producto tiene como objetivo implementar una estrategia territorial para cuidadores y cuidadoras de personas con discapacidad, que contribuya al reconocimiento socioeconómico y redistribución de roles en el marco del Sistema Distrital de Cuidado.</t>
  </si>
  <si>
    <t>5. Igualdad de Género</t>
  </si>
  <si>
    <t>5.4. Reconocer el trabajo de cuidado y doméstico</t>
  </si>
  <si>
    <t>Diferencial, de género, territorial</t>
  </si>
  <si>
    <t>La dirección del proyecto de discapacidad realizará la sumatoria de personas atendidas en la estrategia según los registros</t>
  </si>
  <si>
    <t>Informes de gestión proyecto de discapacidad</t>
  </si>
  <si>
    <t>COORDINADORA PROYECTO</t>
  </si>
  <si>
    <t>PROYECTO DE DISCAPACIDAD</t>
  </si>
  <si>
    <t>FICHA TÉCNICA INDICADOR DE PRODUCTO 11.1.14</t>
  </si>
  <si>
    <t>Este indicador se mide a través de  la suma del número de Unidades Operativas con el servicio "arte de Cuidarte" implementado. Se realizará la sumatoria de estas Unidades Operativas con una anualización tipo constante,  con el fin de alcanzar la meta establecida para el final de la ejecución del producto</t>
  </si>
  <si>
    <t>Diseñar e implementar un servicio que promueva procesos de desarrollo en la primera infancia a través de experiencias artísticas, musicales y literarias en escenarios con horarios flexibles, que favorezcan el vinculo afectivo con sus familias, así como el desarrollo personal y profesional de sus madres, padres o cuidadores, redistribuyendo los tiempos de cuidado.</t>
  </si>
  <si>
    <t>Derechos Humanos - Género - Diferencial</t>
  </si>
  <si>
    <t>Unidades Operativas</t>
  </si>
  <si>
    <t>Manzanas del Cuidado</t>
  </si>
  <si>
    <t>Generación del reporte de la Unidad Operativa "Arte de Cuidarte" en el Sistema de Registri de Información de Beneficiarios SIRBE</t>
  </si>
  <si>
    <t>Sistema de Registri de Información de Beneficiarios -SIRBE- Reporte de Unidad Operativa creada</t>
  </si>
  <si>
    <t>FICHA TÉCNICA INDICADOR DE PRODUCTO 11.1.15</t>
  </si>
  <si>
    <t>Este indicador se mide a través de  la suma del número de mujeres gestantes, lactantes y niños menores de 2 años con un apoyo alimentario articulado a la  estrategia de nutrición, alimentación y salud  basada en "1000 días de oportunidades para la vida”. Se realizará la sumatoria de estas las mujeres con apoyo con una anualización tipo constante,  con el fin de alcanzar la meta establecida para el final de la ejecución del producto</t>
  </si>
  <si>
    <t>Beneficiar a 15.000 mujeres gestantes, lactantes y niños menores de 2 años con un apoyo alimentario articulado a la  estrategia de nutrición, alimentación y salud  basada en "1000 días de oportunidades para la vida”</t>
  </si>
  <si>
    <t>La Dirección de nutrición y abastecimiento realizará la sumatoria que mujeres beneficiadas</t>
  </si>
  <si>
    <t>1. Sistema registro de beneficiarios- SIRBE</t>
  </si>
  <si>
    <t>FICHA TÉCNICA INDICADOR DE PRODUCTO 11.1.16</t>
  </si>
  <si>
    <t>Este indicador mide la proporción entre el  número de apoyos alimentarios entregados para atencer emergencias sociales y el número de apoyos programados para entregar. Se espera que este indicador tenga un comportamiento constante de 100%</t>
  </si>
  <si>
    <t>Suministrar apoyos humanitarios, impulsando las compras locales y el consumo sostenible, teniendo en cuenta las necesidades territoriales y poblacionales diferencialesy el enfoque de género</t>
  </si>
  <si>
    <t>2.1  Para 2030, poner fin al hambre y asegurar el acceso de todas las personas, en particular los pobres y las personas en situaciones vulnerables, incluidos los lactantes, a una alimentación sana, nutritiva y suficiente durante todo el año</t>
  </si>
  <si>
    <t>La Dirección de nutrición y abastecimiento calcalurá la proporción de los apoyos humanitarios entregados con relación a los que fueron programados.</t>
  </si>
  <si>
    <t>FICHA TÉCNICA INDICADOR DE PRODUCTO 11.1.17</t>
  </si>
  <si>
    <t>Propósito 5 - Construir Bogotá Región con gobierno abierto, transparente y ciudadanía consciente</t>
  </si>
  <si>
    <t>57 - Gestión Pública Local</t>
  </si>
  <si>
    <t xml:space="preserve">Este indicador mide la proporción entre el número de actividades realizadas de la  estrategia territorial integral social -ETIS y el número de actividades de la estrategia que fueron programadas. Se espera que este indicador tenga un comportamiento constante con una meta de 100%.
Para el cumplimiento de este indicador, se programan los recursos y las acciones de la meta 1 "Diseñar e implementar una (1) estrategia territorial integral social -ETIS -, para la gestión del territorio con el involucramiento de sus actores institucionales, sociales y comunitarios" del proyecto de inversión 7735 - Fortalecimiento de los procesos territoriales y la construcción de respuestas integradoras e innovadoras en los territorios de la Bogotá – Región. Esta meta consta de dos actividades:
1. Aumento de la participación incidente y mayor confianza de la ciudadanía en la gestión publica 
2. Respuestas articuladas y complementarias de los actores institucionales a las necesidades del territorio.
</t>
  </si>
  <si>
    <t>El producto tiene como objetivo fortalecer procesos territoriales en las 20 localidades, a partir de la Estrategia Territorial Social - ETIS, vinculando instancias de participación local,   formas organizativas solidarias y comunitarias de la ciudadanía, con un enfoque de género.</t>
  </si>
  <si>
    <t>1.  Poner fin a la pobreza.</t>
  </si>
  <si>
    <t>1.1  Para 2030, erradicar la pobreza extrema para todas las personas en el mundo, actualmente medida por un ingreso por persona inferior a 1,25 dólares al día.
1.2  Para 2030, reducir al menos a la mitad la proporción de hombres, mujeres y niños y niñas de todas las edades que viven en la pobreza en todas sus dimensiones con arreglo a las definiciones nacionales.</t>
  </si>
  <si>
    <t xml:space="preserve">3.  Salud y bienestar. </t>
  </si>
  <si>
    <t>3.7  Para 2030, garantizar el acceso universal a los servicios de salud sexual y reproductiva, incluidos los de planificación de la familia, información y educación, y la integración de la salud reproductiva en las estrategias y los programas nacionales.</t>
  </si>
  <si>
    <t>4.Educacion de calidad.</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</si>
  <si>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</si>
  <si>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 xml:space="preserve">10.  Reducción de las desigualdades. </t>
  </si>
  <si>
    <t>10.2 De aquí a 2030, potenciar y promover la inclusión social, económica y política de todas las personas, independientemente de su edad, sexo, discapacidad, raza, etnia, origen, religión o situación económica u otra condición.</t>
  </si>
  <si>
    <t>17. Alianzas para lograr los objetivos.</t>
  </si>
  <si>
    <t>17.Fomentar y promover la constitución de alianzas eficaces en las esferas pública, público-privada y de la sociedad civil, aprovechando la experiencia y las estrategias de obtención de recursos de las alianzas.</t>
  </si>
  <si>
    <t>Género, Diferencial, Territorial</t>
  </si>
  <si>
    <t>El avance de la implementación de la estrategia de conformidad con la programación realizada en cada vigencia, será la base de medición para el grado de implementación de la misma, la cual comprende unas actividades y tareas que de manera complementaria aportan a la medición de este indicador. Se mide el avance obtenido en la implementación de la estrategis sobre el avance proyectado en la vigencia.</t>
  </si>
  <si>
    <t>Equipo técnico de la Estrategia Territorial Integral Social, Equipo de la Tropa Social.</t>
  </si>
  <si>
    <t xml:space="preserve">Fanny Melina Gutierrez </t>
  </si>
  <si>
    <t>Directora Territorial</t>
  </si>
  <si>
    <t>fmelinag@sdis.gov.co</t>
  </si>
  <si>
    <t>La estrategia de transversalización del enfoque de género está conformada por un conjunto de actividades orientadas a la incorporación del enfoque de género en políticas públicas, planes, programas y proyectos, al igual que en la gestión administrativa de las entidades, con el fin de contribuir con la reducción de la desigualdad de género, garantía de los derechos de las mujeres y cierre de brechas de género, tomando como referencia el Modelo Integrado de Planeación y Gestión (MIPG), y  sus 7 dimensiones: Contextos organizacionales favorables a la igualdad de género, Gestión del conocimiento, la innovación y comunicación para la igualdad de género, Direccionamiento estratégico y planeación con enfoque de género, Acciones institucionales para la garantía de derechos con igualdad de género, Seguimiento y evaluación de resultados para la igualdad de género y Arquitectura institucional y compromiso con la igualdad de género.
 La estrategia se implementa a través de la asistencia técnica a los 15 sectores de la Administración Distrital para la incorporación del enfoque de género en las actividades formuladas en el marco de los planes de trabajo del mecanismo: “En Igualdad: Sello Distrital de Igualdad de Género”, en los productos de Política Pública liderados por el sector Mujeres, y demás planes, programas y proyectos. La asistencia técnica se realiza por medio de insumos conceptuales y metodológicos. La estrategia de transversalización de género también se podrá implementar mediante otros instrumentos que se destinen para este efecto desde la dirección de Derechos y Diseño de Política de la Secretaría Distrital de la Mujer.</t>
  </si>
  <si>
    <t>La estrategia de transversalización cuenta un instrumento de planeación y seguimiento el cual corresponde a los planes de trabajo del mecanismo "Sello Distrital de Igualdad de Género". En estos planes de trabajo se identifican las actividades correspondientes a la estrategia de transversalización con la etiqueta "ESTRATEGIA_DE_TRANSVERSALIZACIÓN_DE_GÉNERO" y con al etiqueta de la dimensión de MIPG a la que corresponde; así mismo, se identifica el sector y entidad responsable de la ejecución de cada una de las acciones, lo cual permite conocer el número de sectores que están implementando acciones en el marco de la Estrategia de Transversalización para la Equidad de Género.</t>
  </si>
  <si>
    <t>Porcentaje de entidades asistidas técnicamente para la implementación de actividades concertadas en el Plan de Igualdad de Oportunidades</t>
  </si>
  <si>
    <t>Informes de asistencia técnica de la Dirección de Derechos y Diseño de Política de la Secretaría Distrital de la Mujer</t>
  </si>
  <si>
    <t xml:space="preserve">Dirección de Diversidad Sexual, Poblaciones y Géneros.
 </t>
  </si>
  <si>
    <t>Dirección de Diversidad Sexual, Poblaciones y Géneros</t>
  </si>
  <si>
    <t>Subsecretaría del Cuidado y Políticas de Igualdad</t>
  </si>
  <si>
    <t>Liza Garcia Reyes</t>
  </si>
  <si>
    <t>lygarcia@sdmujer.gov.co</t>
  </si>
  <si>
    <t>7676/8223</t>
  </si>
  <si>
    <t xml:space="preserve">Dirección de Territorializacion de Derechos y Participación </t>
  </si>
  <si>
    <t>FICHA TÉCNICA INDICADOR DE PRODUCTO 4.1.21</t>
  </si>
  <si>
    <t>(Número de mujeres orientadas y asesoradas en el  sistema de aseguramiento en salud 
/Número de mujeres que demandan orientación y asesoria en el  sistema de aseguramiento en salud  )*100</t>
  </si>
  <si>
    <t>Porcentaje de mujeres orientadas y asesoradas en el  sistema de aseguramiento en salud</t>
  </si>
  <si>
    <t>La Secretaría Distrital de Salud en desarrollo del alcance de sus competencias, a través de la Dirección de Aseguramiento, desarrolla el producto a traves de la participación en las jornadas o actividades programadas por entidades distritales, brindando orientación, asesoria e información en el Sistema General de Seguridad Social en Salud  en procesos de promocion del aseguramiento:: afiliación, portabilidad, movilidad y traslado de EPS , de tal manera que puedan acceder a este derecho fundamental, de acuerdo con lo contemplado en la Ley 1751 de 2015 y el Decreto Único Reglamentario 780 de 2016. .
Como parte del proceso se realizará una verificación de la población que se encuentra sin afiliación;. la información será cruzada con la base de datos BDUA ADRESS, y finalmente se brindara  la mencionada orientación y asesoria  a las mujeres que lo demandan.</t>
  </si>
  <si>
    <t xml:space="preserve">Este indicador mide la proporción entre el número de  mujeres orientadas y asesoradas en aseguramiento en salud y el número total de mujeres que demandan orientación y asesoria en el  sistema de aseguramiento en salud . Se espera que este indicador tenga un comportamiento constante para lograr la meta del 100% en todas las vigencias
 </t>
  </si>
  <si>
    <t>Número de actividades implementadas en los Planes de Gestión Social de los procesos misionales de la CVP, que incorporan la participación incidente de las mujeres con enfoque de género, derechos y diferencial.</t>
  </si>
  <si>
    <t>Sumatoria de actividades implementadas en los Planes de Gestión Social de los procesos misionales de la CVP, que incorporan la participación incidente de las mujeres con enfoque de género, derechos y diferencial.</t>
  </si>
  <si>
    <t xml:space="preserve">Número de actividades implementadas en los Planes de Gestión Social de los procesos misionales de la CVP, que incorporan la participación incidente de las mujeres con enfoque de género, derechos y diferencial.
 </t>
  </si>
  <si>
    <t>Este indicador mide el número de actividades desarrolladas en el marco de los Planes de Gestión Social de los procesos misionales de Mejoramiento de Barrios, Mejoramiento de Vivienda, Urbanizaciones, Titulación de Predios y Reasentamientos Humanos, que incorporan la participación incidente de las mujeres. Se reconoce esta participación a partir de la aplicación de enfoques de género, derechos y diferencial, asegurando que las acciones desarrolladas promuevan la inclusión, equidad y el reconocimiento de las necesidades específicas de las mujeres en dichos procesos.</t>
  </si>
  <si>
    <t>El producto consiste en incorporar la participación incidente de las mujeres, bajo los enfoques de la Política Pública de Mujeres y Equidad de Género, en las actividades implementadas en los Planes de Gestión Social de los procesos misionales de Mejoramiento de Barrios, Mejoramiento de Vivienda, Urbanizaciones, Titulación de Predios y Reasentamientos.</t>
  </si>
  <si>
    <t xml:space="preserve">Actividades del Plan de Gestión Social </t>
  </si>
  <si>
    <t xml:space="preserve">Los reportes de las actividades desarrolladas en la implementación de los Planes de Gestión Social de de los procesos misionales de Mejoramiento de Barrios, Mejoramiento de Vivienda, Urbanizaciones y Titulación de Predios y Reasentamientos Humanos, que incluyan la participación incidente de las mujeres desde los enfoques de género, derechos y/o diferencial.
 </t>
  </si>
  <si>
    <t xml:space="preserve">Número de Servicios Integrales en Salud para Mujeres implementados </t>
  </si>
  <si>
    <t xml:space="preserve">Sumatoria de Servicios Integrales en Salud para Mujeres implementados </t>
  </si>
  <si>
    <t>Este indicador se mide a través de  la suma de los Servicios Integrales en Salud para Mujeres implementados. Se realizará la sumatoria de estos lineamientos con una anualización tipo suma,  con el fin de alcanzar la meta establecida para el final de la ejecución del producto</t>
  </si>
  <si>
    <t xml:space="preserve">El reporte de los servicios Integrales en Salud para Mujeres implementados son consolidados por parte de la Subsecretaria de Salud Pública  y se procede a hacer el cálculo del indicador </t>
  </si>
  <si>
    <t>Este indicador mide el número de acciones implementadas dentro de una estrategia destinada a promocionar y fortalecer el control social y las veedurías ciudadanas con enfoque de género, con el objetivo de garantizar los derechos de las mujeres. Las acciones incluyen actividades de sensibilización y asistencia técnica orientadas a mejorar la participación ciudadana, el control social y la vigilancia de políticas públicas y estrategias que afecten los derechos de las mujeres. Se realizará la sumatoria de estas acciones con una anualización tipo suma, con el fin de alcanzar la meta establecida para el final de la ejecución del producto.</t>
  </si>
  <si>
    <t>Este producto consiste en una estrategia destinada a promover y fortalecer el control social y las veedurías ciudadanas con enfoque de género, se busca fortalecer las capacidades y herramientas de las mujeres para que puedan ejercer de manera efectiva el control social y promoviendo  las veedurías ciudadanas, asegurando su autonomía y participación activa. Las acciones contempladas incluyen la sensibilización y asistencia técnica con el fin de fomentar la exigibilidad de los derechos de las mujeres, su participación incidente y su empoderamiento, alineado con los enfoques de género y derechos de las mujeres establecidos en la Política Pública de Mujeres y Equidad de Género (PPMYEG).</t>
  </si>
  <si>
    <t>Número de acciones implementadas en el marco de la estrategia para fortalecer y promover el control social y las veedurías ciudadanas con enfoque de género para la garantía de los derechos de las mujeres</t>
  </si>
  <si>
    <t>Sumatoria de las acciones implementadas en el marco de la estrategia para fortalecer y promover el control social y las veedurías ciudadanas con enfoque de género para la garantía de los derechos de las mujeres</t>
  </si>
  <si>
    <t>Número de acciones implementadas en el marco de la estrategia para fortalecer y promover el control social y las veedurías ciudadanas con enfoque de género en la garantía de los derechos de las mujeres.</t>
  </si>
  <si>
    <t>Sumatoria de acciones implementadas en el marco de la estrategia para fortalecer y promover el control social y las veedurías ciudadanas con enfoque de género para la garantía de los derechos de las mujeres</t>
  </si>
  <si>
    <t>Anualmente se medirá la implementación de las acciones contempladas en la estrategia para promover y fortalecer el control social y las veedurías ciudadanas con enfoque de género, orientada a la garantía de los derechos de las mujeres. La medición se realizará mediante el conteo de las actividades desarrolladas en el marco de la estrategia, como las sesiones de acompañamiento, orientación y asistencia técnica dirigidas a las mujeres, para fortalecer sus capacidades en el ejercicio de la participación incidente y la ciudadanía activa.</t>
  </si>
  <si>
    <t>Dirección de Estudios de Desarrollo Económico</t>
  </si>
  <si>
    <t>Director  - Gabriel Angarita Toval</t>
  </si>
  <si>
    <t>601 3693777</t>
  </si>
  <si>
    <t>gangarita@desarrrolloeconomico.gov.co</t>
  </si>
  <si>
    <t xml:space="preserve">gangarita@desarrolloeconomico.gov.co </t>
  </si>
  <si>
    <t>Gabriel Angarita Tovar</t>
  </si>
  <si>
    <r>
      <t>4.1.21</t>
    </r>
    <r>
      <rPr>
        <sz val="10"/>
        <color theme="9"/>
        <rFont val="Arial"/>
        <family val="2"/>
      </rPr>
      <t xml:space="preserve"> </t>
    </r>
    <r>
      <rPr>
        <sz val="10"/>
        <color theme="1"/>
        <rFont val="Arial"/>
        <family val="2"/>
      </rPr>
      <t>Estrategia para promover y fortalecer el control social y las veedurías ciudadanas con enfoque de género para la garantía de los derechos de las mujeres</t>
    </r>
  </si>
  <si>
    <t>Número de Planes de Gestión Social formulados en los procesos misionales de Mejoramiento de Barrios, Mejoramiento de Vivienda, Urbanizaciones y Titulación de Predios y Reasentamientos Humanos, que incluyan la participación incidente de las mujeres desde los enfoques de género, derechos y/o diferencial.</t>
  </si>
  <si>
    <t>Sumaroria de Planes de Gestión Social formulados en los procesos misionales de Mejoramiento de Barrios, Mejoramiento de Vivienda, Urbanizaciones y Titulación de Predios y Reasentamientos Humanos, que incluyan la participación incidente de las mujeres desde los enfoques de género, derechos y/o diferencial.</t>
  </si>
  <si>
    <t>Este indicador se mide a través de  la suma de los Planes de Gestión Social formulados en los procesos misionales de Mejoramiento de Barrios, Mejoramiento de Vivienda, Urbanizaciones y Titulación de Predios y Reasentamientos Humanos, que incluyan la participación incidente de las mujeres desde los enfoques de género, derechos y/o diferencial. . Se realizará la sumatoria de estos Planes de Gestión formulados con una anualización tipo suma,  con el fin de alcanzar la meta establecida para el final de la ejecución del producto</t>
  </si>
  <si>
    <t>El producto consiste en incluir la participación incidente de las mujeres desde los enfoques de la Política Pública de Mujeres y Equidad de Género en los planes de gestión social formulados en los procesos misionales de mejoramiento de barrios, mejoramiento de vivienda, urbanizaciones y titulación de predios y reasentamientos humanos.</t>
  </si>
  <si>
    <t>Planes de estión</t>
  </si>
  <si>
    <t xml:space="preserve">Los reportes de los Planes de Gestión Social formulados en los procesos misionales de Mejoramiento de Barrios, Mejoramiento de Vivienda, Urbanizaciones y Titulación de Predios y Reasentamientos Humanos, que incluyan la participación incidente de las mujeres desde los enfoques de género, derechos y/o diferencial. se consolidan por parte de laDirección  Mejoramiento de Barrios y se procede a hacer el cálculo según la fórmula del indicador </t>
  </si>
  <si>
    <t>FICHA TÉCNICA INDICADOR DE PRODUCTO 9.1.14</t>
  </si>
  <si>
    <t>FICHA TÉCNICA INDICADOR DE PRODUCTO 1.1.19</t>
  </si>
  <si>
    <t>9.1.14 Actividades desarrolladas en la implementación de los Planes de Gestión Social de los procesos misionales de la CVP, que incluyan la participación incidente de las mujeres desde los enfoques de género, derechos y/o diferencial.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</si>
</sst>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
    <numFmt numFmtId="165" formatCode="&quot;$&quot;#,##0"/>
    <numFmt numFmtId="166" formatCode="#.##000"/>
    <numFmt numFmtId="167" formatCode="_ * #,##0.00_ ;_ * \-#,##0.00_ ;_ * &quot;-&quot;??_ ;_ @_ "/>
    <numFmt numFmtId="168" formatCode="d/m/yyyy"/>
    <numFmt numFmtId="169" formatCode="_(&quot;$&quot;* #,##0_);_(&quot;$&quot;* \(#,##0\);_(&quot;$&quot;* &quot;-&quot;??_);_(@_)"/>
    <numFmt numFmtId="170" formatCode="&quot;$&quot;#,##0.00"/>
    <numFmt numFmtId="171" formatCode="&quot;$&quot;\ #,##0"/>
    <numFmt numFmtId="172" formatCode="0.0%"/>
    <numFmt numFmtId="173" formatCode="0.00,,"/>
    <numFmt numFmtId="174" formatCode="_(* #,##0_);_(* \(#,##0\);_(* &quot;-&quot;??_);_(@_)"/>
    <numFmt numFmtId="175" formatCode="_(&quot;$&quot;\ * #,##0_);_(&quot;$&quot;\ * \(#,##0\);_(&quot;$&quot;\ * &quot;-&quot;??_);_(@_)"/>
    <numFmt numFmtId="176" formatCode="#,##0.0,,"/>
    <numFmt numFmtId="177" formatCode="0;[Red]0"/>
    <numFmt numFmtId="178" formatCode="_-* #,##0_-;\-* #,##0_-;_-* &quot;-&quot;??_-;_-@_-"/>
    <numFmt numFmtId="179" formatCode="#,##0.000000,,"/>
    <numFmt numFmtId="180" formatCode="0.0"/>
  </numFmts>
  <fonts count="86">
    <font>
      <sz val="11"/>
      <color theme="1"/>
      <name val="Aptos Narrow"/>
      <family val="2"/>
      <scheme val="minor"/>
    </font>
    <font>
      <sz val="11"/>
      <color theme="1"/>
      <name val="Aptos Narrow"/>
      <family val="2"/>
      <scheme val="minor"/>
    </font>
    <font>
      <u/>
      <sz val="11"/>
      <color theme="10"/>
      <name val="Aptos Narrow"/>
      <family val="2"/>
      <scheme val="minor"/>
    </font>
    <font>
      <sz val="10"/>
      <color theme="1"/>
      <name val="Arial"/>
      <family val="2"/>
    </font>
    <font>
      <b/>
      <sz val="10"/>
      <color theme="1"/>
      <name val="Arial"/>
      <family val="2"/>
    </font>
    <font>
      <sz val="10"/>
      <name val="Arial"/>
      <family val="2"/>
    </font>
    <font>
      <b/>
      <sz val="10"/>
      <name val="Arial"/>
      <family val="2"/>
    </font>
    <font>
      <u/>
      <sz val="10"/>
      <color indexed="12"/>
      <name val="Arial"/>
      <family val="2"/>
    </font>
    <font>
      <u/>
      <sz val="10"/>
      <name val="Arial"/>
      <family val="2"/>
    </font>
    <font>
      <sz val="10"/>
      <color rgb="FF000000"/>
      <name val="Arial"/>
      <family val="2"/>
    </font>
    <font>
      <sz val="11"/>
      <color theme="8"/>
      <name val="Arial Narrow"/>
      <family val="2"/>
    </font>
    <font>
      <u/>
      <sz val="10"/>
      <color theme="10"/>
      <name val="Arial"/>
      <family val="2"/>
    </font>
    <font>
      <sz val="10"/>
      <color theme="10"/>
      <name val="Arial"/>
      <family val="2"/>
    </font>
    <font>
      <sz val="1"/>
      <color indexed="8"/>
      <name val="Courier"/>
      <family val="3"/>
    </font>
    <font>
      <sz val="10"/>
      <color rgb="FF0070C0"/>
      <name val="Arial"/>
      <family val="2"/>
    </font>
    <font>
      <sz val="10"/>
      <color theme="8"/>
      <name val="Arial"/>
      <family val="2"/>
    </font>
    <font>
      <sz val="10"/>
      <color indexed="8"/>
      <name val="Arial"/>
      <family val="2"/>
    </font>
    <font>
      <sz val="10"/>
      <color rgb="FF202124"/>
      <name val="Arial"/>
      <family val="2"/>
    </font>
    <font>
      <sz val="10"/>
      <color rgb="FFC00000"/>
      <name val="Arial"/>
      <family val="2"/>
    </font>
    <font>
      <u/>
      <sz val="11"/>
      <color theme="10"/>
      <name val="Arial"/>
      <family val="2"/>
    </font>
    <font>
      <u/>
      <sz val="10"/>
      <color theme="1"/>
      <name val="Arial"/>
      <family val="2"/>
    </font>
    <font>
      <u/>
      <sz val="10"/>
      <color rgb="FF0000FF"/>
      <name val="Arial"/>
      <family val="2"/>
    </font>
    <font>
      <sz val="11"/>
      <color rgb="FF000000"/>
      <name val="Calibri"/>
      <family val="2"/>
    </font>
    <font>
      <sz val="10"/>
      <color rgb="FFFF0000"/>
      <name val="Arial"/>
      <family val="2"/>
    </font>
    <font>
      <sz val="10"/>
      <color rgb="FF0000FF"/>
      <name val="Arial"/>
      <family val="2"/>
    </font>
    <font>
      <sz val="12"/>
      <color theme="1"/>
      <name val="Arial Narrow"/>
      <family val="2"/>
    </font>
    <font>
      <b/>
      <sz val="12"/>
      <name val="Arial Narrow"/>
      <family val="2"/>
    </font>
    <font>
      <b/>
      <sz val="12"/>
      <color theme="0"/>
      <name val="Arial Narrow"/>
      <family val="2"/>
    </font>
    <font>
      <b/>
      <sz val="12"/>
      <color theme="1"/>
      <name val="Arial Narrow"/>
      <family val="2"/>
    </font>
    <font>
      <b/>
      <i/>
      <sz val="12"/>
      <name val="Arial Narrow"/>
      <family val="2"/>
    </font>
    <font>
      <sz val="12"/>
      <name val="Arial Narrow"/>
      <family val="2"/>
    </font>
    <font>
      <u/>
      <sz val="12"/>
      <name val="Arial Narrow"/>
      <family val="2"/>
    </font>
    <font>
      <i/>
      <sz val="12"/>
      <name val="Arial Narrow"/>
      <family val="2"/>
    </font>
    <font>
      <i/>
      <sz val="12"/>
      <color theme="1"/>
      <name val="Arial Narrow"/>
      <family val="2"/>
    </font>
    <font>
      <u/>
      <sz val="12"/>
      <color indexed="12"/>
      <name val="Arial Narrow"/>
      <family val="2"/>
    </font>
    <font>
      <sz val="12"/>
      <color rgb="FFFF0000"/>
      <name val="Arial Narrow"/>
      <family val="2"/>
    </font>
    <font>
      <sz val="11"/>
      <name val="Arial Narrow"/>
      <family val="2"/>
    </font>
    <font>
      <sz val="11"/>
      <color theme="1"/>
      <name val="Arial Narrow"/>
      <family val="2"/>
    </font>
    <font>
      <sz val="11"/>
      <color rgb="FF000000"/>
      <name val="Arial Narrow"/>
      <family val="2"/>
    </font>
    <font>
      <sz val="11"/>
      <name val="Arial"/>
      <family val="2"/>
    </font>
    <font>
      <u/>
      <sz val="10"/>
      <color indexed="12"/>
      <name val="Arial Narrow"/>
      <family val="2"/>
    </font>
    <font>
      <sz val="11"/>
      <name val="Calibri"/>
      <family val="2"/>
    </font>
    <font>
      <b/>
      <sz val="12"/>
      <color theme="5" tint="-0.249977111117893"/>
      <name val="Arial Narrow"/>
      <family val="2"/>
    </font>
    <font>
      <b/>
      <i/>
      <sz val="12"/>
      <color theme="1"/>
      <name val="Arial Narrow"/>
      <family val="2"/>
    </font>
    <font>
      <u/>
      <sz val="12"/>
      <color theme="1"/>
      <name val="Arial Narrow"/>
      <family val="2"/>
    </font>
    <font>
      <sz val="11"/>
      <color theme="1"/>
      <name val="Calibri"/>
      <family val="2"/>
    </font>
    <font>
      <u/>
      <sz val="11"/>
      <color theme="1"/>
      <name val="Aptos Narrow"/>
      <family val="2"/>
      <scheme val="minor"/>
    </font>
    <font>
      <b/>
      <sz val="11"/>
      <color rgb="FFFFFFFF"/>
      <name val="Arial Narrow"/>
      <family val="2"/>
    </font>
    <font>
      <sz val="12"/>
      <color rgb="FF000000"/>
      <name val="Arial Narrow"/>
      <family val="2"/>
    </font>
    <font>
      <b/>
      <sz val="11"/>
      <color rgb="FF000000"/>
      <name val="Arial Narrow"/>
      <family val="2"/>
    </font>
    <font>
      <b/>
      <i/>
      <sz val="11"/>
      <color theme="1"/>
      <name val="Arial Narrow"/>
      <family val="2"/>
    </font>
    <font>
      <b/>
      <i/>
      <sz val="11"/>
      <name val="Arial Narrow"/>
      <family val="2"/>
    </font>
    <font>
      <sz val="11"/>
      <color rgb="FF800000"/>
      <name val="Arial Narrow"/>
      <family val="2"/>
    </font>
    <font>
      <b/>
      <sz val="11"/>
      <name val="Arial Narrow"/>
      <family val="2"/>
    </font>
    <font>
      <u/>
      <sz val="11"/>
      <color theme="10"/>
      <name val="Liberation Sans"/>
    </font>
    <font>
      <u/>
      <sz val="11"/>
      <name val="Arial Narrow"/>
      <family val="2"/>
    </font>
    <font>
      <b/>
      <sz val="11"/>
      <color theme="1"/>
      <name val="Arial Narrow"/>
      <family val="2"/>
    </font>
    <font>
      <u/>
      <sz val="11"/>
      <color theme="10"/>
      <name val="Arial Narrow"/>
      <family val="2"/>
    </font>
    <font>
      <i/>
      <sz val="11"/>
      <color theme="1"/>
      <name val="Arial Narrow"/>
      <family val="2"/>
    </font>
    <font>
      <i/>
      <sz val="11"/>
      <color rgb="FF000000"/>
      <name val="Arial Narrow"/>
      <family val="2"/>
    </font>
    <font>
      <u/>
      <sz val="11"/>
      <color indexed="12"/>
      <name val="Arial"/>
      <family val="2"/>
    </font>
    <font>
      <sz val="12"/>
      <color theme="1"/>
      <name val="Arial"/>
      <family val="2"/>
    </font>
    <font>
      <sz val="11"/>
      <color indexed="8"/>
      <name val="Calibri"/>
      <family val="2"/>
    </font>
    <font>
      <sz val="12"/>
      <color indexed="8"/>
      <name val="Arial Narrow"/>
      <family val="2"/>
    </font>
    <font>
      <u/>
      <sz val="10"/>
      <color indexed="21"/>
      <name val="Arial"/>
      <family val="2"/>
    </font>
    <font>
      <sz val="12"/>
      <name val="Arial"/>
      <family val="2"/>
    </font>
    <font>
      <b/>
      <sz val="12"/>
      <color rgb="FFFFFFFF"/>
      <name val="Arial Narrow"/>
      <family val="2"/>
    </font>
    <font>
      <b/>
      <sz val="12"/>
      <color rgb="FF000000"/>
      <name val="Arial Narrow"/>
      <family val="2"/>
    </font>
    <font>
      <sz val="12"/>
      <color rgb="FF000000"/>
      <name val="Arial"/>
      <family val="2"/>
    </font>
    <font>
      <i/>
      <sz val="12"/>
      <color rgb="FF000000"/>
      <name val="Arial Narrow"/>
      <family val="2"/>
    </font>
    <font>
      <sz val="10"/>
      <name val="Arial Narrow"/>
      <family val="2"/>
    </font>
    <font>
      <u/>
      <sz val="11"/>
      <color theme="10"/>
      <name val="Calibri"/>
      <family val="2"/>
    </font>
    <font>
      <sz val="11"/>
      <name val="Aptos Narrow"/>
      <family val="2"/>
      <scheme val="minor"/>
    </font>
    <font>
      <u/>
      <sz val="11"/>
      <name val="Aptos Narrow"/>
      <family val="2"/>
      <scheme val="minor"/>
    </font>
    <font>
      <sz val="11"/>
      <color theme="1"/>
      <name val="Arial"/>
      <family val="2"/>
    </font>
    <font>
      <sz val="11"/>
      <color rgb="FF000000"/>
      <name val="Arial"/>
      <family val="2"/>
    </font>
    <font>
      <sz val="11"/>
      <color theme="0"/>
      <name val="Arial"/>
      <family val="2"/>
    </font>
    <font>
      <sz val="9"/>
      <color rgb="FF4A4A4A"/>
      <name val="Segoe UI"/>
      <family val="2"/>
    </font>
    <font>
      <sz val="9"/>
      <color indexed="81"/>
      <name val="Tahoma"/>
      <family val="2"/>
    </font>
    <font>
      <sz val="12"/>
      <color theme="4"/>
      <name val="Arial Narrow"/>
      <family val="2"/>
    </font>
    <font>
      <sz val="12"/>
      <color theme="1"/>
      <name val="&quot;Arial Narrow&quot;"/>
    </font>
    <font>
      <u/>
      <sz val="11"/>
      <color rgb="FF0563C1"/>
      <name val="Calibri"/>
      <family val="2"/>
    </font>
    <font>
      <b/>
      <sz val="11"/>
      <color theme="1"/>
      <name val="Calibri"/>
      <family val="2"/>
    </font>
    <font>
      <sz val="12"/>
      <color theme="0"/>
      <name val="Arial Narrow"/>
      <family val="2"/>
    </font>
    <font>
      <b/>
      <sz val="9"/>
      <color indexed="81"/>
      <name val="Tahoma"/>
      <family val="2"/>
    </font>
    <font>
      <sz val="10"/>
      <color theme="9"/>
      <name val="Arial"/>
      <family val="2"/>
    </font>
  </fonts>
  <fills count="24">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rgb="FF00B0F0"/>
        <bgColor indexed="64"/>
      </patternFill>
    </fill>
    <fill>
      <patternFill patternType="solid">
        <fgColor rgb="FF7030A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FFFF"/>
        <bgColor rgb="FFFFFFFF"/>
      </patternFill>
    </fill>
    <fill>
      <patternFill patternType="solid">
        <fgColor rgb="FF8FAADC"/>
        <bgColor rgb="FF8FAADC"/>
      </patternFill>
    </fill>
    <fill>
      <patternFill patternType="solid">
        <fgColor theme="9" tint="0.39997558519241921"/>
        <bgColor indexed="64"/>
      </patternFill>
    </fill>
    <fill>
      <patternFill patternType="solid">
        <fgColor theme="0"/>
        <bgColor theme="0"/>
      </patternFill>
    </fill>
    <fill>
      <patternFill patternType="solid">
        <fgColor indexed="9"/>
        <bgColor auto="1"/>
      </patternFill>
    </fill>
    <fill>
      <patternFill patternType="solid">
        <fgColor rgb="FF8EAADB"/>
        <bgColor rgb="FF8EAADB"/>
      </patternFill>
    </fill>
    <fill>
      <patternFill patternType="solid">
        <fgColor rgb="FF8FABDB"/>
        <bgColor indexed="64"/>
      </patternFill>
    </fill>
    <fill>
      <patternFill patternType="solid">
        <fgColor rgb="FFFFFFFF"/>
        <bgColor indexed="64"/>
      </patternFill>
    </fill>
    <fill>
      <patternFill patternType="solid">
        <fgColor rgb="FF9CC2E5"/>
        <bgColor rgb="FF9CC2E5"/>
      </patternFill>
    </fill>
    <fill>
      <patternFill patternType="solid">
        <fgColor theme="0"/>
        <bgColor rgb="FFFFFF00"/>
      </patternFill>
    </fill>
    <fill>
      <patternFill patternType="solid">
        <fgColor theme="0"/>
        <bgColor rgb="FFFFFFFF"/>
      </patternFill>
    </fill>
    <fill>
      <patternFill patternType="solid">
        <fgColor rgb="FF92D050"/>
        <bgColor indexed="64"/>
      </patternFill>
    </fill>
    <fill>
      <patternFill patternType="solid">
        <fgColor theme="2"/>
        <bgColor indexed="64"/>
      </patternFill>
    </fill>
  </fills>
  <borders count="151">
    <border>
      <left/>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auto="1"/>
      </top>
      <bottom/>
      <diagonal/>
    </border>
    <border>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auto="1"/>
      </left>
      <right style="medium">
        <color auto="1"/>
      </right>
      <top/>
      <bottom style="thin">
        <color auto="1"/>
      </bottom>
      <diagonal/>
    </border>
    <border>
      <left/>
      <right style="medium">
        <color indexed="64"/>
      </right>
      <top/>
      <bottom/>
      <diagonal/>
    </border>
    <border>
      <left/>
      <right style="medium">
        <color auto="1"/>
      </right>
      <top/>
      <bottom style="thin">
        <color auto="1"/>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right style="thin">
        <color auto="1"/>
      </right>
      <top style="thin">
        <color auto="1"/>
      </top>
      <bottom/>
      <diagonal/>
    </border>
    <border>
      <left/>
      <right style="medium">
        <color indexed="64"/>
      </right>
      <top style="thin">
        <color indexed="64"/>
      </top>
      <bottom/>
      <diagonal/>
    </border>
    <border>
      <left style="thin">
        <color indexed="64"/>
      </left>
      <right/>
      <top style="thin">
        <color indexed="64"/>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style="medium">
        <color indexed="64"/>
      </right>
      <top style="medium">
        <color rgb="FF000000"/>
      </top>
      <bottom style="thin">
        <color indexed="64"/>
      </bottom>
      <diagonal/>
    </border>
    <border>
      <left style="thin">
        <color rgb="FF000000"/>
      </left>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rgb="FF000000"/>
      </bottom>
      <diagonal/>
    </border>
    <border>
      <left style="medium">
        <color rgb="FF000000"/>
      </left>
      <right/>
      <top/>
      <bottom style="thin">
        <color indexed="64"/>
      </bottom>
      <diagonal/>
    </border>
    <border>
      <left style="medium">
        <color rgb="FF000000"/>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thin">
        <color rgb="FF000000"/>
      </bottom>
      <diagonal/>
    </border>
    <border>
      <left style="thin">
        <color auto="1"/>
      </left>
      <right style="thin">
        <color auto="1"/>
      </right>
      <top style="thin">
        <color auto="1"/>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auto="1"/>
      </top>
      <bottom style="thin">
        <color rgb="FF000000"/>
      </bottom>
      <diagonal/>
    </border>
    <border>
      <left/>
      <right style="medium">
        <color auto="1"/>
      </right>
      <top style="thin">
        <color auto="1"/>
      </top>
      <bottom style="thin">
        <color rgb="FF000000"/>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50">
    <xf numFmtId="0" fontId="0" fillId="0" borderId="0"/>
    <xf numFmtId="41"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xf numFmtId="0" fontId="5"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xf numFmtId="43" fontId="1" fillId="0" borderId="0" applyFont="0" applyFill="0" applyBorder="0" applyAlignment="0" applyProtection="0"/>
    <xf numFmtId="166" fontId="13" fillId="0" borderId="0">
      <protection locked="0"/>
    </xf>
    <xf numFmtId="167" fontId="5"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xf numFmtId="0" fontId="5" fillId="0" borderId="0"/>
    <xf numFmtId="0" fontId="5" fillId="0" borderId="0"/>
    <xf numFmtId="0" fontId="22" fillId="0" borderId="0"/>
    <xf numFmtId="0" fontId="22" fillId="0" borderId="0"/>
    <xf numFmtId="9" fontId="1" fillId="0" borderId="0" applyFont="0" applyFill="0" applyBorder="0" applyAlignment="0" applyProtection="0"/>
    <xf numFmtId="0" fontId="1" fillId="0" borderId="0"/>
    <xf numFmtId="0" fontId="5" fillId="0" borderId="0"/>
    <xf numFmtId="0" fontId="22" fillId="0" borderId="0"/>
    <xf numFmtId="0" fontId="3" fillId="0" borderId="0"/>
    <xf numFmtId="0" fontId="21" fillId="0" borderId="0"/>
    <xf numFmtId="0" fontId="3" fillId="0" borderId="0"/>
    <xf numFmtId="0" fontId="54" fillId="0" borderId="0" applyNumberFormat="0" applyFill="0" applyBorder="0" applyAlignment="0" applyProtection="0"/>
    <xf numFmtId="0" fontId="1" fillId="0" borderId="0"/>
    <xf numFmtId="41" fontId="1" fillId="0" borderId="0" applyFont="0" applyFill="0" applyBorder="0" applyAlignment="0" applyProtection="0"/>
    <xf numFmtId="0" fontId="61" fillId="0" borderId="0"/>
    <xf numFmtId="0" fontId="62" fillId="0" borderId="0" applyNumberFormat="0" applyFill="0" applyBorder="0" applyProtection="0"/>
    <xf numFmtId="0" fontId="7" fillId="0" borderId="0">
      <alignment vertical="top"/>
      <protection locked="0"/>
    </xf>
    <xf numFmtId="0" fontId="68" fillId="0" borderId="0">
      <protection locked="0"/>
    </xf>
    <xf numFmtId="167" fontId="5" fillId="0" borderId="0">
      <alignment vertical="top"/>
      <protection locked="0"/>
    </xf>
    <xf numFmtId="0" fontId="22" fillId="0" borderId="0">
      <protection locked="0"/>
    </xf>
    <xf numFmtId="0" fontId="5" fillId="0" borderId="0">
      <protection locked="0"/>
    </xf>
    <xf numFmtId="0" fontId="41" fillId="0" borderId="0">
      <alignment vertical="center"/>
    </xf>
    <xf numFmtId="0" fontId="7" fillId="0" borderId="0">
      <protection locked="0"/>
    </xf>
    <xf numFmtId="0" fontId="5" fillId="0" borderId="0">
      <protection locked="0"/>
    </xf>
    <xf numFmtId="167" fontId="5" fillId="0" borderId="0">
      <protection locked="0"/>
    </xf>
    <xf numFmtId="0" fontId="5" fillId="0" borderId="0">
      <protection locked="0"/>
    </xf>
    <xf numFmtId="9" fontId="22" fillId="0" borderId="0">
      <protection locked="0"/>
    </xf>
    <xf numFmtId="0" fontId="71" fillId="0" borderId="0" applyNumberFormat="0" applyFill="0" applyBorder="0" applyAlignment="0" applyProtection="0">
      <alignment vertical="center"/>
    </xf>
    <xf numFmtId="43" fontId="1" fillId="0" borderId="0" applyFont="0" applyFill="0" applyBorder="0" applyAlignment="0" applyProtection="0"/>
    <xf numFmtId="0" fontId="2" fillId="0" borderId="0" applyNumberFormat="0" applyFill="0" applyBorder="0" applyAlignment="0" applyProtection="0"/>
    <xf numFmtId="0" fontId="74" fillId="0" borderId="0"/>
    <xf numFmtId="0" fontId="1" fillId="0" borderId="0"/>
    <xf numFmtId="41" fontId="1" fillId="0" borderId="0" applyFont="0" applyFill="0" applyBorder="0" applyAlignment="0" applyProtection="0"/>
    <xf numFmtId="43" fontId="1" fillId="0" borderId="0" applyFont="0" applyFill="0" applyBorder="0" applyAlignment="0" applyProtection="0"/>
    <xf numFmtId="0" fontId="1" fillId="0" borderId="0"/>
    <xf numFmtId="0" fontId="74" fillId="0" borderId="0"/>
    <xf numFmtId="43" fontId="1" fillId="0" borderId="0" applyFont="0" applyFill="0" applyBorder="0" applyAlignment="0" applyProtection="0"/>
  </cellStyleXfs>
  <cellXfs count="3517">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xf>
    <xf numFmtId="0" fontId="6" fillId="0" borderId="2" xfId="4" applyFont="1" applyBorder="1" applyAlignment="1">
      <alignment horizontal="left" vertical="center"/>
    </xf>
    <xf numFmtId="0" fontId="6" fillId="0" borderId="3" xfId="4" applyFont="1" applyBorder="1" applyAlignment="1">
      <alignment horizontal="left" vertical="center"/>
    </xf>
    <xf numFmtId="0" fontId="6" fillId="0" borderId="5" xfId="4" applyFont="1" applyBorder="1" applyAlignment="1">
      <alignment horizontal="left" vertical="center"/>
    </xf>
    <xf numFmtId="0" fontId="5" fillId="2" borderId="5" xfId="4" applyFill="1" applyBorder="1" applyAlignment="1">
      <alignment horizontal="left" vertical="center"/>
    </xf>
    <xf numFmtId="0" fontId="6" fillId="0" borderId="6" xfId="4" applyFont="1" applyBorder="1" applyAlignment="1">
      <alignment horizontal="left" vertical="center"/>
    </xf>
    <xf numFmtId="0" fontId="5" fillId="2" borderId="7" xfId="4" applyFill="1" applyBorder="1" applyAlignment="1">
      <alignment horizontal="left" vertical="center"/>
    </xf>
    <xf numFmtId="0" fontId="5" fillId="2" borderId="2" xfId="4" applyFill="1" applyBorder="1" applyAlignment="1">
      <alignment horizontal="left" vertical="center"/>
    </xf>
    <xf numFmtId="0" fontId="6" fillId="2" borderId="2" xfId="4" applyFont="1" applyFill="1" applyBorder="1" applyAlignment="1">
      <alignment horizontal="left" vertical="center"/>
    </xf>
    <xf numFmtId="0" fontId="6" fillId="2" borderId="3" xfId="4" applyFont="1" applyFill="1" applyBorder="1" applyAlignment="1">
      <alignment horizontal="left" vertical="center"/>
    </xf>
    <xf numFmtId="0" fontId="5" fillId="2" borderId="3" xfId="4" applyFill="1" applyBorder="1" applyAlignment="1">
      <alignment horizontal="left" vertical="center"/>
    </xf>
    <xf numFmtId="0" fontId="6" fillId="0" borderId="7" xfId="4" applyFont="1" applyBorder="1" applyAlignment="1">
      <alignment horizontal="left" vertical="center"/>
    </xf>
    <xf numFmtId="0" fontId="3" fillId="2" borderId="0" xfId="0" applyFont="1" applyFill="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8" borderId="0" xfId="0" applyFont="1" applyFill="1" applyAlignment="1">
      <alignment horizontal="left" vertical="top" wrapText="1"/>
    </xf>
    <xf numFmtId="0" fontId="6" fillId="2" borderId="28" xfId="4" applyFont="1" applyFill="1" applyBorder="1" applyAlignment="1">
      <alignment horizontal="left" vertical="top" wrapText="1"/>
    </xf>
    <xf numFmtId="0" fontId="3" fillId="2" borderId="0" xfId="0" applyFont="1" applyFill="1" applyAlignment="1">
      <alignment horizontal="center" vertical="center" wrapText="1"/>
    </xf>
    <xf numFmtId="10" fontId="3" fillId="0" borderId="0" xfId="0" applyNumberFormat="1" applyFont="1" applyAlignment="1">
      <alignment horizontal="center" vertical="center" wrapText="1"/>
    </xf>
    <xf numFmtId="0" fontId="3" fillId="0" borderId="0" xfId="0" applyFont="1" applyAlignment="1">
      <alignment horizontal="left" vertical="center" wrapText="1"/>
    </xf>
    <xf numFmtId="179" fontId="3" fillId="0" borderId="0" xfId="0" applyNumberFormat="1" applyFont="1" applyAlignment="1">
      <alignment horizontal="center" vertical="center" wrapText="1"/>
    </xf>
    <xf numFmtId="44" fontId="3" fillId="0" borderId="0" xfId="11" applyFont="1" applyAlignment="1">
      <alignment horizontal="center" vertical="center" wrapText="1"/>
    </xf>
    <xf numFmtId="0" fontId="25" fillId="3" borderId="29" xfId="18" applyFont="1" applyFill="1" applyBorder="1"/>
    <xf numFmtId="49" fontId="26" fillId="3" borderId="30" xfId="14" applyNumberFormat="1" applyFont="1" applyFill="1" applyBorder="1" applyAlignment="1">
      <alignment horizontal="left" vertical="center"/>
    </xf>
    <xf numFmtId="49" fontId="27" fillId="3" borderId="15" xfId="14" applyNumberFormat="1" applyFont="1" applyFill="1" applyBorder="1" applyAlignment="1">
      <alignment horizontal="center" vertical="center"/>
    </xf>
    <xf numFmtId="49" fontId="27" fillId="3" borderId="31" xfId="14" applyNumberFormat="1" applyFont="1" applyFill="1" applyBorder="1" applyAlignment="1">
      <alignment horizontal="center" vertical="center"/>
    </xf>
    <xf numFmtId="0" fontId="25" fillId="0" borderId="0" xfId="0" applyFont="1"/>
    <xf numFmtId="0" fontId="29" fillId="0" borderId="29" xfId="14" applyFont="1" applyBorder="1" applyAlignment="1">
      <alignment horizontal="left" vertical="center" wrapText="1"/>
    </xf>
    <xf numFmtId="0" fontId="29" fillId="0" borderId="34" xfId="14" applyFont="1" applyBorder="1" applyAlignment="1">
      <alignment horizontal="left" vertical="center" wrapText="1"/>
    </xf>
    <xf numFmtId="0" fontId="29" fillId="2" borderId="34" xfId="14" applyFont="1" applyFill="1" applyBorder="1" applyAlignment="1">
      <alignment horizontal="left" vertical="center" wrapText="1"/>
    </xf>
    <xf numFmtId="0" fontId="30" fillId="2" borderId="5" xfId="14" applyFont="1" applyFill="1" applyBorder="1" applyAlignment="1">
      <alignment horizontal="left" vertical="center"/>
    </xf>
    <xf numFmtId="0" fontId="30" fillId="2" borderId="5" xfId="0" applyFont="1" applyFill="1" applyBorder="1" applyAlignment="1">
      <alignment horizontal="center"/>
    </xf>
    <xf numFmtId="0" fontId="30" fillId="2" borderId="5" xfId="0" applyFont="1" applyFill="1" applyBorder="1"/>
    <xf numFmtId="0" fontId="30" fillId="2" borderId="0" xfId="0" applyFont="1" applyFill="1" applyAlignment="1">
      <alignment horizontal="center" wrapText="1"/>
    </xf>
    <xf numFmtId="0" fontId="30" fillId="2" borderId="0" xfId="0" applyFont="1" applyFill="1" applyAlignment="1">
      <alignment horizontal="center"/>
    </xf>
    <xf numFmtId="0" fontId="30" fillId="2" borderId="0" xfId="0" applyFont="1" applyFill="1"/>
    <xf numFmtId="0" fontId="30" fillId="2" borderId="35" xfId="0" applyFont="1" applyFill="1" applyBorder="1"/>
    <xf numFmtId="0" fontId="30" fillId="2" borderId="2" xfId="0" applyFont="1" applyFill="1" applyBorder="1" applyAlignment="1">
      <alignment horizontal="center"/>
    </xf>
    <xf numFmtId="0" fontId="30" fillId="2" borderId="2" xfId="0" applyFont="1" applyFill="1" applyBorder="1"/>
    <xf numFmtId="0" fontId="30" fillId="2" borderId="36" xfId="0" applyFont="1" applyFill="1" applyBorder="1"/>
    <xf numFmtId="0" fontId="30" fillId="2" borderId="5" xfId="14" applyFont="1" applyFill="1" applyBorder="1" applyAlignment="1">
      <alignment vertical="center" wrapText="1"/>
    </xf>
    <xf numFmtId="0" fontId="30" fillId="2" borderId="37" xfId="14" applyFont="1" applyFill="1" applyBorder="1" applyAlignment="1">
      <alignment vertical="center"/>
    </xf>
    <xf numFmtId="0" fontId="30" fillId="2" borderId="2" xfId="14" applyFont="1" applyFill="1" applyBorder="1" applyAlignment="1">
      <alignment vertical="center" wrapText="1"/>
    </xf>
    <xf numFmtId="0" fontId="30" fillId="2" borderId="0" xfId="14" applyFont="1" applyFill="1" applyAlignment="1">
      <alignment vertical="center" wrapText="1"/>
    </xf>
    <xf numFmtId="0" fontId="30" fillId="2" borderId="35" xfId="14" applyFont="1" applyFill="1" applyBorder="1" applyAlignment="1">
      <alignment vertical="center" wrapText="1"/>
    </xf>
    <xf numFmtId="0" fontId="30" fillId="2" borderId="37" xfId="6" applyFont="1" applyFill="1" applyBorder="1" applyAlignment="1" applyProtection="1">
      <alignment horizontal="right" vertical="center" wrapText="1"/>
    </xf>
    <xf numFmtId="0" fontId="30" fillId="2" borderId="6" xfId="6" applyFont="1" applyFill="1" applyBorder="1" applyAlignment="1" applyProtection="1">
      <alignment horizontal="justify" vertical="center" wrapText="1"/>
    </xf>
    <xf numFmtId="0" fontId="30" fillId="2" borderId="0" xfId="6" applyFont="1" applyFill="1" applyBorder="1" applyAlignment="1" applyProtection="1">
      <alignment horizontal="right" vertical="center" wrapText="1"/>
    </xf>
    <xf numFmtId="0" fontId="30" fillId="2" borderId="35" xfId="6" applyFont="1" applyFill="1" applyBorder="1" applyAlignment="1" applyProtection="1">
      <alignment vertical="center" wrapText="1"/>
    </xf>
    <xf numFmtId="0" fontId="30" fillId="2" borderId="0" xfId="6" applyFont="1" applyFill="1" applyBorder="1" applyAlignment="1" applyProtection="1">
      <alignment vertical="center" wrapText="1"/>
    </xf>
    <xf numFmtId="0" fontId="30" fillId="2" borderId="2" xfId="18" applyFont="1" applyFill="1" applyBorder="1" applyAlignment="1">
      <alignment horizontal="left"/>
    </xf>
    <xf numFmtId="0" fontId="30" fillId="2" borderId="2" xfId="18" applyFont="1" applyFill="1" applyBorder="1" applyAlignment="1">
      <alignment horizontal="center"/>
    </xf>
    <xf numFmtId="0" fontId="30" fillId="2" borderId="36" xfId="18" applyFont="1" applyFill="1" applyBorder="1" applyAlignment="1">
      <alignment horizontal="center"/>
    </xf>
    <xf numFmtId="0" fontId="30" fillId="2" borderId="1" xfId="6" applyFont="1" applyFill="1" applyBorder="1" applyAlignment="1" applyProtection="1">
      <alignment horizontal="center" vertical="center" wrapText="1"/>
    </xf>
    <xf numFmtId="0" fontId="30" fillId="2" borderId="2" xfId="6" applyFont="1" applyFill="1" applyBorder="1" applyAlignment="1" applyProtection="1">
      <alignment horizontal="center" vertical="center" wrapText="1"/>
    </xf>
    <xf numFmtId="0" fontId="30" fillId="2" borderId="36" xfId="6" applyFont="1" applyFill="1" applyBorder="1" applyAlignment="1" applyProtection="1">
      <alignment horizontal="center" vertical="center" wrapText="1"/>
    </xf>
    <xf numFmtId="0" fontId="30" fillId="2" borderId="5" xfId="6" applyFont="1" applyFill="1" applyBorder="1" applyAlignment="1" applyProtection="1">
      <alignment vertical="center" wrapText="1"/>
    </xf>
    <xf numFmtId="0" fontId="30" fillId="2" borderId="0" xfId="6" applyFont="1" applyFill="1" applyBorder="1" applyAlignment="1" applyProtection="1">
      <alignment horizontal="center" vertical="center" wrapText="1"/>
    </xf>
    <xf numFmtId="0" fontId="30" fillId="2" borderId="0" xfId="0" applyFont="1" applyFill="1" applyAlignment="1">
      <alignment horizontal="right"/>
    </xf>
    <xf numFmtId="0" fontId="30" fillId="2" borderId="1" xfId="6" applyFont="1" applyFill="1" applyBorder="1" applyAlignment="1" applyProtection="1">
      <alignment vertical="center" wrapText="1"/>
    </xf>
    <xf numFmtId="0" fontId="30" fillId="2" borderId="2" xfId="6" applyFont="1" applyFill="1" applyBorder="1" applyAlignment="1" applyProtection="1">
      <alignment vertical="center" wrapText="1"/>
    </xf>
    <xf numFmtId="0" fontId="30" fillId="2" borderId="5" xfId="6" applyFont="1" applyFill="1" applyBorder="1" applyAlignment="1" applyProtection="1">
      <alignment horizontal="center" vertical="center" wrapText="1"/>
    </xf>
    <xf numFmtId="0" fontId="29" fillId="2" borderId="33" xfId="14" applyFont="1" applyFill="1" applyBorder="1" applyAlignment="1">
      <alignment horizontal="left" vertical="center" wrapText="1"/>
    </xf>
    <xf numFmtId="0" fontId="30" fillId="2" borderId="27" xfId="6" applyFont="1" applyFill="1" applyBorder="1" applyAlignment="1" applyProtection="1">
      <alignment horizontal="right" vertical="center" wrapText="1"/>
    </xf>
    <xf numFmtId="0" fontId="30" fillId="2" borderId="0" xfId="6" applyFont="1" applyFill="1" applyBorder="1" applyAlignment="1" applyProtection="1">
      <alignment horizontal="right" vertical="center"/>
    </xf>
    <xf numFmtId="0" fontId="30" fillId="2" borderId="35" xfId="6" applyFont="1" applyFill="1" applyBorder="1" applyAlignment="1" applyProtection="1">
      <alignment horizontal="center" vertical="center" wrapText="1"/>
    </xf>
    <xf numFmtId="49" fontId="26" fillId="2" borderId="5" xfId="14" applyNumberFormat="1" applyFont="1" applyFill="1" applyBorder="1" applyAlignment="1">
      <alignment horizontal="center" vertical="center"/>
    </xf>
    <xf numFmtId="0" fontId="30" fillId="2" borderId="37" xfId="6" applyFont="1" applyFill="1" applyBorder="1" applyAlignment="1" applyProtection="1">
      <alignment horizontal="center" vertical="center" wrapText="1"/>
    </xf>
    <xf numFmtId="49" fontId="26" fillId="2" borderId="0" xfId="14" applyNumberFormat="1" applyFont="1" applyFill="1" applyAlignment="1">
      <alignment horizontal="center" vertical="center"/>
    </xf>
    <xf numFmtId="174" fontId="30" fillId="2" borderId="0" xfId="9" applyNumberFormat="1" applyFont="1" applyFill="1" applyBorder="1" applyAlignment="1" applyProtection="1">
      <alignment vertical="center" wrapText="1"/>
    </xf>
    <xf numFmtId="0" fontId="30" fillId="2" borderId="5" xfId="14" applyFont="1" applyFill="1" applyBorder="1" applyAlignment="1">
      <alignment horizontal="left" vertical="center" wrapText="1"/>
    </xf>
    <xf numFmtId="0" fontId="30" fillId="2" borderId="37" xfId="14" applyFont="1" applyFill="1" applyBorder="1" applyAlignment="1">
      <alignment horizontal="right" vertical="center" wrapText="1"/>
    </xf>
    <xf numFmtId="0" fontId="30" fillId="2" borderId="0" xfId="14" applyFont="1" applyFill="1" applyAlignment="1">
      <alignment horizontal="center" vertical="center" wrapText="1"/>
    </xf>
    <xf numFmtId="0" fontId="30" fillId="2" borderId="0" xfId="18" applyFont="1" applyFill="1" applyAlignment="1">
      <alignment horizontal="center"/>
    </xf>
    <xf numFmtId="0" fontId="30" fillId="2" borderId="35" xfId="14" applyFont="1" applyFill="1" applyBorder="1" applyAlignment="1">
      <alignment horizontal="left" vertical="center" wrapText="1"/>
    </xf>
    <xf numFmtId="9" fontId="30" fillId="2" borderId="0" xfId="14" applyNumberFormat="1" applyFont="1" applyFill="1" applyAlignment="1">
      <alignment horizontal="center" vertical="center" wrapText="1"/>
    </xf>
    <xf numFmtId="9" fontId="30" fillId="2" borderId="0" xfId="18" applyNumberFormat="1" applyFont="1" applyFill="1" applyAlignment="1">
      <alignment horizontal="center"/>
    </xf>
    <xf numFmtId="9" fontId="30" fillId="2" borderId="35" xfId="14" applyNumberFormat="1" applyFont="1" applyFill="1" applyBorder="1" applyAlignment="1">
      <alignment vertical="center" wrapText="1"/>
    </xf>
    <xf numFmtId="10" fontId="30" fillId="2" borderId="5" xfId="14" applyNumberFormat="1" applyFont="1" applyFill="1" applyBorder="1" applyAlignment="1">
      <alignment horizontal="center" vertical="center" wrapText="1"/>
    </xf>
    <xf numFmtId="10" fontId="30" fillId="2" borderId="0" xfId="14" applyNumberFormat="1" applyFont="1" applyFill="1" applyAlignment="1">
      <alignment horizontal="center" vertical="center" wrapText="1"/>
    </xf>
    <xf numFmtId="10" fontId="30" fillId="2" borderId="35" xfId="14" applyNumberFormat="1" applyFont="1" applyFill="1" applyBorder="1" applyAlignment="1">
      <alignment horizontal="center" vertical="center" wrapText="1"/>
    </xf>
    <xf numFmtId="0" fontId="30" fillId="2" borderId="1" xfId="14" applyFont="1" applyFill="1" applyBorder="1" applyAlignment="1">
      <alignment horizontal="right" vertical="center" wrapText="1"/>
    </xf>
    <xf numFmtId="9" fontId="30" fillId="2" borderId="2" xfId="14" applyNumberFormat="1" applyFont="1" applyFill="1" applyBorder="1" applyAlignment="1">
      <alignment horizontal="center" vertical="center" wrapText="1"/>
    </xf>
    <xf numFmtId="0" fontId="30" fillId="2" borderId="2" xfId="14" applyFont="1" applyFill="1" applyBorder="1" applyAlignment="1">
      <alignment horizontal="center" vertical="center" wrapText="1"/>
    </xf>
    <xf numFmtId="0" fontId="30" fillId="2" borderId="36" xfId="14" applyFont="1" applyFill="1" applyBorder="1" applyAlignment="1">
      <alignment horizontal="center" vertical="center" wrapText="1"/>
    </xf>
    <xf numFmtId="0" fontId="30" fillId="2" borderId="37" xfId="6" applyFont="1" applyFill="1" applyBorder="1" applyAlignment="1" applyProtection="1">
      <alignment vertical="center" wrapText="1"/>
    </xf>
    <xf numFmtId="0" fontId="30" fillId="2" borderId="37" xfId="0" applyFont="1" applyFill="1" applyBorder="1"/>
    <xf numFmtId="0" fontId="30" fillId="2" borderId="0" xfId="14" applyFont="1" applyFill="1" applyAlignment="1">
      <alignment horizontal="center" vertical="top" wrapText="1"/>
    </xf>
    <xf numFmtId="0" fontId="30" fillId="2" borderId="2" xfId="14" applyFont="1" applyFill="1" applyBorder="1" applyAlignment="1">
      <alignment horizontal="center" vertical="top" wrapText="1"/>
    </xf>
    <xf numFmtId="0" fontId="30" fillId="2" borderId="0" xfId="6" applyFont="1" applyFill="1" applyBorder="1" applyAlignment="1" applyProtection="1">
      <alignment horizontal="left" vertical="center" wrapText="1"/>
    </xf>
    <xf numFmtId="0" fontId="30" fillId="2" borderId="1" xfId="0" applyFont="1" applyFill="1" applyBorder="1"/>
    <xf numFmtId="0" fontId="26" fillId="3" borderId="10" xfId="14" applyFont="1" applyFill="1" applyBorder="1" applyAlignment="1">
      <alignment horizontal="center" vertical="center" wrapText="1"/>
    </xf>
    <xf numFmtId="0" fontId="32" fillId="0" borderId="39" xfId="18" applyFont="1" applyBorder="1" applyAlignment="1">
      <alignment horizontal="left"/>
    </xf>
    <xf numFmtId="0" fontId="32" fillId="0" borderId="0" xfId="0" applyFont="1" applyAlignment="1">
      <alignment horizontal="left"/>
    </xf>
    <xf numFmtId="9" fontId="30" fillId="2" borderId="5" xfId="14" applyNumberFormat="1" applyFont="1" applyFill="1" applyBorder="1" applyAlignment="1">
      <alignment horizontal="center" vertical="center" wrapText="1"/>
    </xf>
    <xf numFmtId="9" fontId="30" fillId="2" borderId="35" xfId="14" applyNumberFormat="1" applyFont="1" applyFill="1" applyBorder="1" applyAlignment="1">
      <alignment horizontal="center" vertical="center" wrapText="1"/>
    </xf>
    <xf numFmtId="0" fontId="32" fillId="0" borderId="38" xfId="18" applyFont="1" applyBorder="1" applyAlignment="1">
      <alignment horizontal="left"/>
    </xf>
    <xf numFmtId="49" fontId="27" fillId="3" borderId="30" xfId="14" applyNumberFormat="1" applyFont="1" applyFill="1" applyBorder="1" applyAlignment="1">
      <alignment horizontal="left" vertical="center"/>
    </xf>
    <xf numFmtId="0" fontId="30" fillId="0" borderId="2" xfId="18" applyFont="1" applyBorder="1" applyAlignment="1">
      <alignment horizontal="left"/>
    </xf>
    <xf numFmtId="0" fontId="30" fillId="0" borderId="2" xfId="18" applyFont="1" applyBorder="1" applyAlignment="1">
      <alignment horizontal="center"/>
    </xf>
    <xf numFmtId="9" fontId="30" fillId="0" borderId="0" xfId="14" applyNumberFormat="1" applyFont="1" applyAlignment="1">
      <alignment horizontal="center" vertical="center" wrapText="1"/>
    </xf>
    <xf numFmtId="9" fontId="30" fillId="0" borderId="0" xfId="18" applyNumberFormat="1" applyFont="1" applyAlignment="1">
      <alignment horizontal="center"/>
    </xf>
    <xf numFmtId="9" fontId="30" fillId="0" borderId="35" xfId="14" applyNumberFormat="1" applyFont="1" applyBorder="1" applyAlignment="1">
      <alignment vertical="center" wrapText="1"/>
    </xf>
    <xf numFmtId="9" fontId="30" fillId="0" borderId="5" xfId="14" applyNumberFormat="1" applyFont="1" applyBorder="1" applyAlignment="1">
      <alignment horizontal="center" vertical="center" wrapText="1"/>
    </xf>
    <xf numFmtId="0" fontId="30" fillId="0" borderId="5" xfId="14" applyFont="1" applyBorder="1" applyAlignment="1">
      <alignment horizontal="center" vertical="center" wrapText="1"/>
    </xf>
    <xf numFmtId="0" fontId="30" fillId="2" borderId="35" xfId="14" applyFont="1" applyFill="1" applyBorder="1" applyAlignment="1">
      <alignment horizontal="center" vertical="center" wrapText="1"/>
    </xf>
    <xf numFmtId="0" fontId="33" fillId="0" borderId="38" xfId="18" applyFont="1" applyBorder="1" applyAlignment="1">
      <alignment horizontal="left"/>
    </xf>
    <xf numFmtId="0" fontId="33" fillId="0" borderId="0" xfId="0" applyFont="1" applyAlignment="1">
      <alignment horizontal="left"/>
    </xf>
    <xf numFmtId="0" fontId="30" fillId="2" borderId="5" xfId="14" applyFont="1" applyFill="1" applyBorder="1" applyAlignment="1">
      <alignment horizontal="center" vertical="center" wrapText="1"/>
    </xf>
    <xf numFmtId="0" fontId="25" fillId="9" borderId="0" xfId="0" applyFont="1" applyFill="1"/>
    <xf numFmtId="0" fontId="25" fillId="0" borderId="0" xfId="0" applyFont="1" applyAlignment="1">
      <alignment wrapText="1"/>
    </xf>
    <xf numFmtId="9" fontId="30" fillId="2" borderId="2" xfId="0" applyNumberFormat="1" applyFont="1" applyFill="1" applyBorder="1"/>
    <xf numFmtId="9" fontId="30" fillId="2" borderId="36" xfId="14" applyNumberFormat="1" applyFont="1" applyFill="1" applyBorder="1" applyAlignment="1">
      <alignment horizontal="center" vertical="center" wrapText="1"/>
    </xf>
    <xf numFmtId="0" fontId="25" fillId="0" borderId="0" xfId="18" applyFont="1"/>
    <xf numFmtId="0" fontId="30" fillId="2" borderId="30" xfId="18" applyFont="1" applyFill="1" applyBorder="1"/>
    <xf numFmtId="0" fontId="30" fillId="2" borderId="15" xfId="18" applyFont="1" applyFill="1" applyBorder="1"/>
    <xf numFmtId="0" fontId="30" fillId="2" borderId="15" xfId="18" applyFont="1" applyFill="1" applyBorder="1" applyAlignment="1">
      <alignment horizontal="center"/>
    </xf>
    <xf numFmtId="0" fontId="30" fillId="2" borderId="31" xfId="18" applyFont="1" applyFill="1" applyBorder="1"/>
    <xf numFmtId="0" fontId="30" fillId="2" borderId="37" xfId="18" applyFont="1" applyFill="1" applyBorder="1"/>
    <xf numFmtId="0" fontId="30" fillId="2" borderId="0" xfId="18" applyFont="1" applyFill="1"/>
    <xf numFmtId="0" fontId="30" fillId="2" borderId="35" xfId="18" applyFont="1" applyFill="1" applyBorder="1"/>
    <xf numFmtId="0" fontId="30" fillId="2" borderId="37" xfId="18" applyFont="1" applyFill="1" applyBorder="1" applyAlignment="1">
      <alignment horizontal="left"/>
    </xf>
    <xf numFmtId="0" fontId="30" fillId="2" borderId="0" xfId="18" applyFont="1" applyFill="1" applyAlignment="1">
      <alignment horizontal="left"/>
    </xf>
    <xf numFmtId="0" fontId="25" fillId="2" borderId="0" xfId="18" applyFont="1" applyFill="1"/>
    <xf numFmtId="0" fontId="30" fillId="2" borderId="39" xfId="18" applyFont="1" applyFill="1" applyBorder="1"/>
    <xf numFmtId="0" fontId="30" fillId="2" borderId="41" xfId="18" applyFont="1" applyFill="1" applyBorder="1"/>
    <xf numFmtId="0" fontId="30" fillId="2" borderId="41" xfId="18" applyFont="1" applyFill="1" applyBorder="1" applyAlignment="1">
      <alignment horizontal="center"/>
    </xf>
    <xf numFmtId="0" fontId="25" fillId="2" borderId="41" xfId="18" applyFont="1" applyFill="1" applyBorder="1"/>
    <xf numFmtId="0" fontId="25" fillId="2" borderId="42" xfId="18" applyFont="1" applyFill="1" applyBorder="1"/>
    <xf numFmtId="0" fontId="30" fillId="2" borderId="5" xfId="18" applyFont="1" applyFill="1" applyBorder="1"/>
    <xf numFmtId="0" fontId="30" fillId="2" borderId="0" xfId="18" applyFont="1" applyFill="1" applyAlignment="1">
      <alignment horizontal="right"/>
    </xf>
    <xf numFmtId="0" fontId="30" fillId="2" borderId="2" xfId="18" applyFont="1" applyFill="1" applyBorder="1"/>
    <xf numFmtId="0" fontId="30" fillId="2" borderId="36" xfId="18" applyFont="1" applyFill="1" applyBorder="1"/>
    <xf numFmtId="174" fontId="30" fillId="2" borderId="2" xfId="9" applyNumberFormat="1" applyFont="1" applyFill="1" applyBorder="1" applyAlignment="1" applyProtection="1">
      <alignment vertical="center" wrapText="1"/>
    </xf>
    <xf numFmtId="49" fontId="26" fillId="2" borderId="2" xfId="14" applyNumberFormat="1" applyFont="1" applyFill="1" applyBorder="1" applyAlignment="1">
      <alignment horizontal="center" vertical="center"/>
    </xf>
    <xf numFmtId="0" fontId="30" fillId="2" borderId="2" xfId="6" applyFont="1" applyFill="1" applyBorder="1" applyAlignment="1" applyProtection="1">
      <alignment horizontal="right" vertical="center"/>
    </xf>
    <xf numFmtId="0" fontId="30" fillId="2" borderId="1" xfId="18" applyFont="1" applyFill="1" applyBorder="1"/>
    <xf numFmtId="0" fontId="26" fillId="3" borderId="10" xfId="14" applyFont="1" applyFill="1" applyBorder="1" applyAlignment="1">
      <alignment horizontal="centerContinuous" vertical="center" wrapText="1"/>
    </xf>
    <xf numFmtId="0" fontId="33" fillId="0" borderId="0" xfId="18" applyFont="1" applyAlignment="1">
      <alignment horizontal="left"/>
    </xf>
    <xf numFmtId="49" fontId="27" fillId="3" borderId="15" xfId="14" applyNumberFormat="1" applyFont="1" applyFill="1" applyBorder="1" applyAlignment="1">
      <alignment horizontal="centerContinuous" vertical="center"/>
    </xf>
    <xf numFmtId="49" fontId="27" fillId="3" borderId="31" xfId="14" applyNumberFormat="1" applyFont="1" applyFill="1" applyBorder="1" applyAlignment="1">
      <alignment horizontal="centerContinuous" vertical="center"/>
    </xf>
    <xf numFmtId="0" fontId="30" fillId="2" borderId="5" xfId="0" applyFont="1" applyFill="1" applyBorder="1" applyAlignment="1">
      <alignment wrapText="1"/>
    </xf>
    <xf numFmtId="0" fontId="30" fillId="2" borderId="0" xfId="0" applyFont="1" applyFill="1" applyAlignment="1">
      <alignment wrapText="1"/>
    </xf>
    <xf numFmtId="0" fontId="30" fillId="2" borderId="35" xfId="0" applyFont="1" applyFill="1" applyBorder="1" applyAlignment="1">
      <alignment wrapText="1"/>
    </xf>
    <xf numFmtId="0" fontId="30" fillId="2" borderId="5" xfId="18" applyFont="1" applyFill="1" applyBorder="1" applyAlignment="1">
      <alignment horizontal="center"/>
    </xf>
    <xf numFmtId="0" fontId="25" fillId="2" borderId="5" xfId="14" applyFont="1" applyFill="1" applyBorder="1" applyAlignment="1">
      <alignment horizontal="left" vertical="center" wrapText="1"/>
    </xf>
    <xf numFmtId="0" fontId="25" fillId="2" borderId="37" xfId="14" applyFont="1" applyFill="1" applyBorder="1" applyAlignment="1">
      <alignment horizontal="right" vertical="center" wrapText="1"/>
    </xf>
    <xf numFmtId="0" fontId="25" fillId="2" borderId="0" xfId="14" applyFont="1" applyFill="1" applyAlignment="1">
      <alignment horizontal="center" vertical="center" wrapText="1"/>
    </xf>
    <xf numFmtId="0" fontId="25" fillId="2" borderId="0" xfId="18" applyFont="1" applyFill="1" applyAlignment="1">
      <alignment horizontal="center"/>
    </xf>
    <xf numFmtId="0" fontId="25" fillId="2" borderId="35" xfId="14" applyFont="1" applyFill="1" applyBorder="1" applyAlignment="1">
      <alignment horizontal="left" vertical="center" wrapText="1"/>
    </xf>
    <xf numFmtId="0" fontId="25" fillId="2" borderId="35" xfId="14" applyFont="1" applyFill="1" applyBorder="1" applyAlignment="1">
      <alignment vertical="center" wrapText="1"/>
    </xf>
    <xf numFmtId="0" fontId="25" fillId="2" borderId="5" xfId="14" applyFont="1" applyFill="1" applyBorder="1" applyAlignment="1">
      <alignment horizontal="center" vertical="center" wrapText="1"/>
    </xf>
    <xf numFmtId="0" fontId="25" fillId="2" borderId="35" xfId="14" applyFont="1" applyFill="1" applyBorder="1" applyAlignment="1">
      <alignment horizontal="center" vertical="center" wrapText="1"/>
    </xf>
    <xf numFmtId="0" fontId="43" fillId="0" borderId="29" xfId="14" applyFont="1" applyBorder="1" applyAlignment="1">
      <alignment horizontal="left" vertical="center" wrapText="1"/>
    </xf>
    <xf numFmtId="0" fontId="43" fillId="2" borderId="34" xfId="14" applyFont="1" applyFill="1" applyBorder="1" applyAlignment="1">
      <alignment horizontal="left" vertical="center" wrapText="1"/>
    </xf>
    <xf numFmtId="0" fontId="25" fillId="2" borderId="5" xfId="14" applyFont="1" applyFill="1" applyBorder="1" applyAlignment="1">
      <alignment horizontal="left" vertical="center"/>
    </xf>
    <xf numFmtId="0" fontId="25" fillId="2" borderId="2" xfId="0" applyFont="1" applyFill="1" applyBorder="1" applyAlignment="1">
      <alignment horizontal="center"/>
    </xf>
    <xf numFmtId="0" fontId="25" fillId="2" borderId="2" xfId="0" applyFont="1" applyFill="1" applyBorder="1"/>
    <xf numFmtId="0" fontId="25" fillId="2" borderId="36" xfId="0" applyFont="1" applyFill="1" applyBorder="1"/>
    <xf numFmtId="0" fontId="25" fillId="2" borderId="5" xfId="14" applyFont="1" applyFill="1" applyBorder="1" applyAlignment="1">
      <alignment vertical="center" wrapText="1"/>
    </xf>
    <xf numFmtId="0" fontId="25" fillId="2" borderId="37" xfId="14" applyFont="1" applyFill="1" applyBorder="1" applyAlignment="1">
      <alignment vertical="center"/>
    </xf>
    <xf numFmtId="0" fontId="25" fillId="2" borderId="2" xfId="14" applyFont="1" applyFill="1" applyBorder="1" applyAlignment="1">
      <alignment vertical="center" wrapText="1"/>
    </xf>
    <xf numFmtId="0" fontId="25" fillId="2" borderId="0" xfId="14" applyFont="1" applyFill="1" applyAlignment="1">
      <alignment vertical="center" wrapText="1"/>
    </xf>
    <xf numFmtId="0" fontId="25" fillId="2" borderId="37" xfId="6" applyFont="1" applyFill="1" applyBorder="1" applyAlignment="1" applyProtection="1">
      <alignment horizontal="right" vertical="center" wrapText="1"/>
    </xf>
    <xf numFmtId="0" fontId="25" fillId="2" borderId="6" xfId="6" applyFont="1" applyFill="1" applyBorder="1" applyAlignment="1" applyProtection="1">
      <alignment horizontal="justify" vertical="center" wrapText="1"/>
    </xf>
    <xf numFmtId="0" fontId="25" fillId="2" borderId="0" xfId="6" applyFont="1" applyFill="1" applyBorder="1" applyAlignment="1" applyProtection="1">
      <alignment horizontal="right" vertical="center" wrapText="1"/>
    </xf>
    <xf numFmtId="0" fontId="25" fillId="2" borderId="35" xfId="6" applyFont="1" applyFill="1" applyBorder="1" applyAlignment="1" applyProtection="1">
      <alignment vertical="center" wrapText="1"/>
    </xf>
    <xf numFmtId="0" fontId="25" fillId="2" borderId="0" xfId="6" applyFont="1" applyFill="1" applyBorder="1" applyAlignment="1" applyProtection="1">
      <alignment vertical="center" wrapText="1"/>
    </xf>
    <xf numFmtId="0" fontId="25" fillId="2" borderId="2" xfId="18" applyFont="1" applyFill="1" applyBorder="1" applyAlignment="1">
      <alignment horizontal="center"/>
    </xf>
    <xf numFmtId="0" fontId="25" fillId="2" borderId="36" xfId="18" applyFont="1" applyFill="1" applyBorder="1" applyAlignment="1">
      <alignment horizontal="center"/>
    </xf>
    <xf numFmtId="0" fontId="25" fillId="2" borderId="1" xfId="6" applyFont="1" applyFill="1" applyBorder="1" applyAlignment="1" applyProtection="1">
      <alignment horizontal="center" vertical="center" wrapText="1"/>
    </xf>
    <xf numFmtId="0" fontId="25" fillId="2" borderId="2" xfId="6" applyFont="1" applyFill="1" applyBorder="1" applyAlignment="1" applyProtection="1">
      <alignment horizontal="center" vertical="center" wrapText="1"/>
    </xf>
    <xf numFmtId="0" fontId="25" fillId="2" borderId="36" xfId="6" applyFont="1" applyFill="1" applyBorder="1" applyAlignment="1" applyProtection="1">
      <alignment horizontal="center" vertical="center" wrapText="1"/>
    </xf>
    <xf numFmtId="0" fontId="25" fillId="2" borderId="5" xfId="6" applyFont="1" applyFill="1" applyBorder="1" applyAlignment="1" applyProtection="1">
      <alignment vertical="center" wrapText="1"/>
    </xf>
    <xf numFmtId="0" fontId="25" fillId="2" borderId="5" xfId="0" applyFont="1" applyFill="1" applyBorder="1"/>
    <xf numFmtId="0" fontId="25" fillId="2" borderId="0" xfId="6" applyFont="1" applyFill="1" applyBorder="1" applyAlignment="1" applyProtection="1">
      <alignment horizontal="center" vertical="center" wrapText="1"/>
    </xf>
    <xf numFmtId="0" fontId="25" fillId="2" borderId="0" xfId="0" applyFont="1" applyFill="1"/>
    <xf numFmtId="0" fontId="25" fillId="2" borderId="35" xfId="0" applyFont="1" applyFill="1" applyBorder="1"/>
    <xf numFmtId="0" fontId="25" fillId="2" borderId="0" xfId="0" applyFont="1" applyFill="1" applyAlignment="1">
      <alignment horizontal="right"/>
    </xf>
    <xf numFmtId="0" fontId="25" fillId="2" borderId="0" xfId="0" applyFont="1" applyFill="1" applyAlignment="1">
      <alignment horizontal="center"/>
    </xf>
    <xf numFmtId="0" fontId="25" fillId="2" borderId="1" xfId="6" applyFont="1" applyFill="1" applyBorder="1" applyAlignment="1" applyProtection="1">
      <alignment vertical="center" wrapText="1"/>
    </xf>
    <xf numFmtId="0" fontId="25" fillId="2" borderId="2" xfId="6" applyFont="1" applyFill="1" applyBorder="1" applyAlignment="1" applyProtection="1">
      <alignment vertical="center" wrapText="1"/>
    </xf>
    <xf numFmtId="0" fontId="43" fillId="2" borderId="33" xfId="14" applyFont="1" applyFill="1" applyBorder="1" applyAlignment="1">
      <alignment horizontal="left" vertical="center" wrapText="1"/>
    </xf>
    <xf numFmtId="0" fontId="25" fillId="2" borderId="5" xfId="6" applyFont="1" applyFill="1" applyBorder="1" applyAlignment="1" applyProtection="1">
      <alignment horizontal="center" vertical="center" wrapText="1"/>
    </xf>
    <xf numFmtId="0" fontId="25" fillId="2" borderId="27" xfId="6" applyFont="1" applyFill="1" applyBorder="1" applyAlignment="1" applyProtection="1">
      <alignment horizontal="right" vertical="center" wrapText="1"/>
    </xf>
    <xf numFmtId="0" fontId="25" fillId="2" borderId="0" xfId="6" applyFont="1" applyFill="1" applyBorder="1" applyAlignment="1" applyProtection="1">
      <alignment horizontal="right" vertical="center"/>
    </xf>
    <xf numFmtId="0" fontId="25" fillId="2" borderId="35" xfId="6" applyFont="1" applyFill="1" applyBorder="1" applyAlignment="1" applyProtection="1">
      <alignment horizontal="center" vertical="center" wrapText="1"/>
    </xf>
    <xf numFmtId="49" fontId="28" fillId="2" borderId="5" xfId="14" applyNumberFormat="1" applyFont="1" applyFill="1" applyBorder="1" applyAlignment="1">
      <alignment horizontal="center" vertical="center"/>
    </xf>
    <xf numFmtId="0" fontId="25" fillId="2" borderId="37" xfId="6" applyFont="1" applyFill="1" applyBorder="1" applyAlignment="1" applyProtection="1">
      <alignment horizontal="center" vertical="center" wrapText="1"/>
    </xf>
    <xf numFmtId="49" fontId="28" fillId="2" borderId="0" xfId="14" applyNumberFormat="1" applyFont="1" applyFill="1" applyAlignment="1">
      <alignment horizontal="center" vertical="center"/>
    </xf>
    <xf numFmtId="174" fontId="25" fillId="2" borderId="2" xfId="9" applyNumberFormat="1" applyFont="1" applyFill="1" applyBorder="1" applyAlignment="1" applyProtection="1">
      <alignment vertical="center" wrapText="1"/>
    </xf>
    <xf numFmtId="49" fontId="28" fillId="2" borderId="2" xfId="14" applyNumberFormat="1" applyFont="1" applyFill="1" applyBorder="1" applyAlignment="1">
      <alignment horizontal="center" vertical="center"/>
    </xf>
    <xf numFmtId="0" fontId="25" fillId="2" borderId="2" xfId="6" applyFont="1" applyFill="1" applyBorder="1" applyAlignment="1" applyProtection="1">
      <alignment horizontal="right" vertical="center"/>
    </xf>
    <xf numFmtId="0" fontId="25" fillId="2" borderId="1" xfId="14" applyFont="1" applyFill="1" applyBorder="1" applyAlignment="1">
      <alignment horizontal="right" vertical="center" wrapText="1"/>
    </xf>
    <xf numFmtId="9" fontId="25" fillId="2" borderId="2" xfId="14" applyNumberFormat="1" applyFont="1" applyFill="1" applyBorder="1" applyAlignment="1">
      <alignment horizontal="center" vertical="center" wrapText="1"/>
    </xf>
    <xf numFmtId="0" fontId="25" fillId="2" borderId="2" xfId="14" applyFont="1" applyFill="1" applyBorder="1" applyAlignment="1">
      <alignment horizontal="center" vertical="center" wrapText="1"/>
    </xf>
    <xf numFmtId="0" fontId="25" fillId="2" borderId="36" xfId="14" applyFont="1" applyFill="1" applyBorder="1" applyAlignment="1">
      <alignment horizontal="center" vertical="center" wrapText="1"/>
    </xf>
    <xf numFmtId="0" fontId="25" fillId="2" borderId="37" xfId="0" applyFont="1" applyFill="1" applyBorder="1"/>
    <xf numFmtId="0" fontId="25" fillId="2" borderId="0" xfId="14" applyFont="1" applyFill="1" applyAlignment="1">
      <alignment horizontal="center" vertical="top" wrapText="1"/>
    </xf>
    <xf numFmtId="0" fontId="25" fillId="2" borderId="2" xfId="14" applyFont="1" applyFill="1" applyBorder="1" applyAlignment="1">
      <alignment horizontal="center" vertical="top" wrapText="1"/>
    </xf>
    <xf numFmtId="0" fontId="25" fillId="2" borderId="0" xfId="6" applyFont="1" applyFill="1" applyBorder="1" applyAlignment="1" applyProtection="1">
      <alignment horizontal="left" vertical="center" wrapText="1"/>
    </xf>
    <xf numFmtId="0" fontId="25" fillId="2" borderId="1" xfId="0" applyFont="1" applyFill="1" applyBorder="1"/>
    <xf numFmtId="0" fontId="30" fillId="2" borderId="5" xfId="18" applyFont="1" applyFill="1" applyBorder="1" applyAlignment="1">
      <alignment wrapText="1"/>
    </xf>
    <xf numFmtId="0" fontId="30" fillId="2" borderId="0" xfId="18" applyFont="1" applyFill="1" applyAlignment="1">
      <alignment wrapText="1"/>
    </xf>
    <xf numFmtId="0" fontId="30" fillId="2" borderId="2" xfId="18" applyFont="1" applyFill="1" applyBorder="1" applyAlignment="1">
      <alignment wrapText="1"/>
    </xf>
    <xf numFmtId="0" fontId="30" fillId="2" borderId="35" xfId="18" applyFont="1" applyFill="1" applyBorder="1" applyAlignment="1">
      <alignment wrapText="1"/>
    </xf>
    <xf numFmtId="1" fontId="30" fillId="2" borderId="0" xfId="14" applyNumberFormat="1" applyFont="1" applyFill="1" applyAlignment="1">
      <alignment horizontal="center" vertical="center" wrapText="1"/>
    </xf>
    <xf numFmtId="1" fontId="30" fillId="2" borderId="0" xfId="18" applyNumberFormat="1" applyFont="1" applyFill="1" applyAlignment="1">
      <alignment horizontal="center"/>
    </xf>
    <xf numFmtId="1" fontId="30" fillId="2" borderId="35" xfId="14" applyNumberFormat="1" applyFont="1" applyFill="1" applyBorder="1" applyAlignment="1">
      <alignment vertical="center" wrapText="1"/>
    </xf>
    <xf numFmtId="0" fontId="38" fillId="12" borderId="46" xfId="20" applyFont="1" applyFill="1" applyBorder="1"/>
    <xf numFmtId="0" fontId="48" fillId="0" borderId="0" xfId="0" applyFont="1"/>
    <xf numFmtId="0" fontId="38" fillId="0" borderId="0" xfId="0" applyFont="1"/>
    <xf numFmtId="0" fontId="49" fillId="12" borderId="46" xfId="20" applyFont="1" applyFill="1" applyBorder="1" applyAlignment="1">
      <alignment vertical="center"/>
    </xf>
    <xf numFmtId="0" fontId="36" fillId="2" borderId="5" xfId="21" applyFont="1" applyFill="1" applyBorder="1" applyAlignment="1">
      <alignment vertical="center" wrapText="1"/>
    </xf>
    <xf numFmtId="0" fontId="36" fillId="2" borderId="37" xfId="21" applyFont="1" applyFill="1" applyBorder="1" applyAlignment="1">
      <alignment vertical="center"/>
    </xf>
    <xf numFmtId="0" fontId="36" fillId="2" borderId="2" xfId="21" applyFont="1" applyFill="1" applyBorder="1" applyAlignment="1">
      <alignment vertical="center" wrapText="1"/>
    </xf>
    <xf numFmtId="0" fontId="36" fillId="2" borderId="0" xfId="21" applyFont="1" applyFill="1" applyAlignment="1">
      <alignment vertical="center" wrapText="1"/>
    </xf>
    <xf numFmtId="0" fontId="36" fillId="2" borderId="35" xfId="21" applyFont="1" applyFill="1" applyBorder="1" applyAlignment="1">
      <alignment vertical="center" wrapText="1"/>
    </xf>
    <xf numFmtId="0" fontId="36" fillId="2" borderId="37" xfId="24" applyFont="1" applyFill="1" applyBorder="1" applyAlignment="1" applyProtection="1">
      <alignment horizontal="right" vertical="center" wrapText="1"/>
    </xf>
    <xf numFmtId="0" fontId="36" fillId="2" borderId="6" xfId="24" applyFont="1" applyFill="1" applyBorder="1" applyAlignment="1" applyProtection="1">
      <alignment horizontal="justify" vertical="center" wrapText="1"/>
    </xf>
    <xf numFmtId="0" fontId="36" fillId="2" borderId="0" xfId="24" applyFont="1" applyFill="1" applyBorder="1" applyAlignment="1" applyProtection="1">
      <alignment horizontal="right" vertical="center" wrapText="1"/>
    </xf>
    <xf numFmtId="0" fontId="36" fillId="2" borderId="35" xfId="24" applyFont="1" applyFill="1" applyBorder="1" applyAlignment="1" applyProtection="1">
      <alignment vertical="center" wrapText="1"/>
    </xf>
    <xf numFmtId="0" fontId="36" fillId="2" borderId="0" xfId="24" applyFont="1" applyFill="1" applyBorder="1" applyAlignment="1" applyProtection="1">
      <alignment vertical="center" wrapText="1"/>
    </xf>
    <xf numFmtId="0" fontId="36" fillId="2" borderId="1" xfId="24" applyFont="1" applyFill="1" applyBorder="1" applyAlignment="1" applyProtection="1">
      <alignment horizontal="center" vertical="center" wrapText="1"/>
    </xf>
    <xf numFmtId="0" fontId="36" fillId="2" borderId="2" xfId="24" applyFont="1" applyFill="1" applyBorder="1" applyAlignment="1" applyProtection="1">
      <alignment horizontal="center" vertical="center" wrapText="1"/>
    </xf>
    <xf numFmtId="0" fontId="36" fillId="2" borderId="36" xfId="24" applyFont="1" applyFill="1" applyBorder="1" applyAlignment="1" applyProtection="1">
      <alignment horizontal="center" vertical="center" wrapText="1"/>
    </xf>
    <xf numFmtId="0" fontId="36" fillId="2" borderId="5" xfId="24" applyFont="1" applyFill="1" applyBorder="1" applyAlignment="1" applyProtection="1">
      <alignment vertical="center" wrapText="1"/>
    </xf>
    <xf numFmtId="0" fontId="36" fillId="2" borderId="5" xfId="0" applyFont="1" applyFill="1" applyBorder="1"/>
    <xf numFmtId="0" fontId="36" fillId="2" borderId="0" xfId="24" applyFont="1" applyFill="1" applyBorder="1" applyAlignment="1" applyProtection="1">
      <alignment horizontal="center" vertical="center" wrapText="1"/>
    </xf>
    <xf numFmtId="0" fontId="36" fillId="2" borderId="0" xfId="0" applyFont="1" applyFill="1"/>
    <xf numFmtId="0" fontId="36" fillId="2" borderId="35" xfId="0" applyFont="1" applyFill="1" applyBorder="1"/>
    <xf numFmtId="0" fontId="36" fillId="2" borderId="0" xfId="0" applyFont="1" applyFill="1" applyAlignment="1">
      <alignment horizontal="right"/>
    </xf>
    <xf numFmtId="0" fontId="36" fillId="2" borderId="0" xfId="0" applyFont="1" applyFill="1" applyAlignment="1">
      <alignment horizontal="center"/>
    </xf>
    <xf numFmtId="0" fontId="36" fillId="2" borderId="1" xfId="24" applyFont="1" applyFill="1" applyBorder="1" applyAlignment="1" applyProtection="1">
      <alignment vertical="center" wrapText="1"/>
    </xf>
    <xf numFmtId="0" fontId="36" fillId="2" borderId="2" xfId="24" applyFont="1" applyFill="1" applyBorder="1" applyAlignment="1" applyProtection="1">
      <alignment vertical="center" wrapText="1"/>
    </xf>
    <xf numFmtId="0" fontId="36" fillId="2" borderId="2" xfId="0" applyFont="1" applyFill="1" applyBorder="1"/>
    <xf numFmtId="0" fontId="36" fillId="2" borderId="36" xfId="0" applyFont="1" applyFill="1" applyBorder="1"/>
    <xf numFmtId="0" fontId="36" fillId="2" borderId="5" xfId="24" applyFont="1" applyFill="1" applyBorder="1" applyAlignment="1" applyProtection="1">
      <alignment horizontal="center" vertical="center" wrapText="1"/>
    </xf>
    <xf numFmtId="0" fontId="36" fillId="2" borderId="27" xfId="24" applyFont="1" applyFill="1" applyBorder="1" applyAlignment="1" applyProtection="1">
      <alignment horizontal="right" vertical="center" wrapText="1"/>
    </xf>
    <xf numFmtId="0" fontId="36" fillId="2" borderId="0" xfId="24" applyFont="1" applyFill="1" applyBorder="1" applyAlignment="1" applyProtection="1">
      <alignment horizontal="right" vertical="center"/>
    </xf>
    <xf numFmtId="0" fontId="36" fillId="2" borderId="35" xfId="24" applyFont="1" applyFill="1" applyBorder="1" applyAlignment="1" applyProtection="1">
      <alignment horizontal="center" vertical="center" wrapText="1"/>
    </xf>
    <xf numFmtId="49" fontId="53" fillId="2" borderId="5" xfId="21" applyNumberFormat="1" applyFont="1" applyFill="1" applyBorder="1" applyAlignment="1">
      <alignment horizontal="center" vertical="center"/>
    </xf>
    <xf numFmtId="0" fontId="36" fillId="2" borderId="37" xfId="24" applyFont="1" applyFill="1" applyBorder="1" applyAlignment="1" applyProtection="1">
      <alignment horizontal="center" vertical="center" wrapText="1"/>
    </xf>
    <xf numFmtId="49" fontId="53" fillId="2" borderId="0" xfId="21" applyNumberFormat="1" applyFont="1" applyFill="1" applyAlignment="1">
      <alignment horizontal="center" vertical="center"/>
    </xf>
    <xf numFmtId="174" fontId="36" fillId="2" borderId="0" xfId="9" applyNumberFormat="1" applyFont="1" applyFill="1" applyBorder="1" applyAlignment="1" applyProtection="1">
      <alignment vertical="center" wrapText="1"/>
    </xf>
    <xf numFmtId="0" fontId="36" fillId="2" borderId="5" xfId="21" applyFont="1" applyFill="1" applyBorder="1" applyAlignment="1">
      <alignment horizontal="left" vertical="center" wrapText="1"/>
    </xf>
    <xf numFmtId="0" fontId="36" fillId="2" borderId="37" xfId="21" applyFont="1" applyFill="1" applyBorder="1" applyAlignment="1">
      <alignment horizontal="right" vertical="center" wrapText="1"/>
    </xf>
    <xf numFmtId="0" fontId="36" fillId="2" borderId="0" xfId="21" applyFont="1" applyFill="1" applyAlignment="1">
      <alignment horizontal="center" vertical="center" wrapText="1"/>
    </xf>
    <xf numFmtId="0" fontId="36" fillId="2" borderId="0" xfId="20" applyFont="1" applyFill="1" applyAlignment="1">
      <alignment horizontal="center"/>
    </xf>
    <xf numFmtId="0" fontId="36" fillId="2" borderId="35" xfId="21" applyFont="1" applyFill="1" applyBorder="1" applyAlignment="1">
      <alignment horizontal="left" vertical="center" wrapText="1"/>
    </xf>
    <xf numFmtId="9" fontId="36" fillId="2" borderId="5" xfId="21" applyNumberFormat="1" applyFont="1" applyFill="1" applyBorder="1" applyAlignment="1">
      <alignment horizontal="center" vertical="center" wrapText="1"/>
    </xf>
    <xf numFmtId="0" fontId="36" fillId="2" borderId="5" xfId="21" applyFont="1" applyFill="1" applyBorder="1" applyAlignment="1">
      <alignment horizontal="center" vertical="center" wrapText="1"/>
    </xf>
    <xf numFmtId="9" fontId="36" fillId="2" borderId="0" xfId="21" applyNumberFormat="1" applyFont="1" applyFill="1" applyAlignment="1">
      <alignment horizontal="center" vertical="center" wrapText="1"/>
    </xf>
    <xf numFmtId="0" fontId="36" fillId="2" borderId="35" xfId="21" applyFont="1" applyFill="1" applyBorder="1" applyAlignment="1">
      <alignment horizontal="center" vertical="center" wrapText="1"/>
    </xf>
    <xf numFmtId="0" fontId="36" fillId="2" borderId="1" xfId="21" applyFont="1" applyFill="1" applyBorder="1" applyAlignment="1">
      <alignment horizontal="right" vertical="center" wrapText="1"/>
    </xf>
    <xf numFmtId="9" fontId="36" fillId="2" borderId="2" xfId="21" applyNumberFormat="1" applyFont="1" applyFill="1" applyBorder="1" applyAlignment="1">
      <alignment horizontal="center" vertical="center" wrapText="1"/>
    </xf>
    <xf numFmtId="0" fontId="36" fillId="2" borderId="2" xfId="21" applyFont="1" applyFill="1" applyBorder="1" applyAlignment="1">
      <alignment horizontal="center" vertical="center" wrapText="1"/>
    </xf>
    <xf numFmtId="0" fontId="36" fillId="2" borderId="36" xfId="21" applyFont="1" applyFill="1" applyBorder="1" applyAlignment="1">
      <alignment horizontal="center" vertical="center" wrapText="1"/>
    </xf>
    <xf numFmtId="0" fontId="36" fillId="2" borderId="37" xfId="24" applyFont="1" applyFill="1" applyBorder="1" applyAlignment="1" applyProtection="1">
      <alignment vertical="center" wrapText="1"/>
    </xf>
    <xf numFmtId="0" fontId="36" fillId="2" borderId="37" xfId="0" applyFont="1" applyFill="1" applyBorder="1"/>
    <xf numFmtId="0" fontId="36" fillId="2" borderId="0" xfId="21" applyFont="1" applyFill="1" applyAlignment="1">
      <alignment horizontal="center" vertical="top" wrapText="1"/>
    </xf>
    <xf numFmtId="0" fontId="36" fillId="2" borderId="2" xfId="21" applyFont="1" applyFill="1" applyBorder="1" applyAlignment="1">
      <alignment horizontal="center" vertical="top" wrapText="1"/>
    </xf>
    <xf numFmtId="0" fontId="36" fillId="2" borderId="0" xfId="24" applyFont="1" applyFill="1" applyBorder="1" applyAlignment="1" applyProtection="1">
      <alignment horizontal="left" vertical="center" wrapText="1"/>
    </xf>
    <xf numFmtId="0" fontId="36" fillId="2" borderId="1" xfId="0" applyFont="1" applyFill="1" applyBorder="1"/>
    <xf numFmtId="0" fontId="56" fillId="12" borderId="49" xfId="21" applyFont="1" applyFill="1" applyBorder="1" applyAlignment="1">
      <alignment horizontal="center" vertical="center" wrapText="1"/>
    </xf>
    <xf numFmtId="0" fontId="59" fillId="0" borderId="0" xfId="0" applyFont="1" applyAlignment="1">
      <alignment horizontal="left"/>
    </xf>
    <xf numFmtId="0" fontId="30" fillId="0" borderId="2" xfId="0" applyFont="1" applyBorder="1" applyAlignment="1">
      <alignment horizontal="center"/>
    </xf>
    <xf numFmtId="0" fontId="30" fillId="0" borderId="0" xfId="0" applyFont="1"/>
    <xf numFmtId="0" fontId="30" fillId="0" borderId="2" xfId="0" applyFont="1" applyBorder="1"/>
    <xf numFmtId="0" fontId="30" fillId="0" borderId="0" xfId="0" applyFont="1" applyAlignment="1">
      <alignment horizontal="center"/>
    </xf>
    <xf numFmtId="0" fontId="30" fillId="0" borderId="3" xfId="0" applyFont="1" applyBorder="1" applyAlignment="1">
      <alignment horizontal="center"/>
    </xf>
    <xf numFmtId="0" fontId="30" fillId="2" borderId="37" xfId="0" applyFont="1" applyFill="1" applyBorder="1" applyAlignment="1">
      <alignment wrapText="1"/>
    </xf>
    <xf numFmtId="0" fontId="30" fillId="2" borderId="2" xfId="0" applyFont="1" applyFill="1" applyBorder="1" applyAlignment="1">
      <alignment wrapText="1"/>
    </xf>
    <xf numFmtId="0" fontId="25" fillId="3" borderId="29" xfId="25" applyFont="1" applyFill="1" applyBorder="1" applyAlignment="1">
      <alignment vertical="center" wrapText="1"/>
    </xf>
    <xf numFmtId="49" fontId="27" fillId="3" borderId="30" xfId="14" applyNumberFormat="1" applyFont="1" applyFill="1" applyBorder="1" applyAlignment="1">
      <alignment vertical="center"/>
    </xf>
    <xf numFmtId="49" fontId="27" fillId="3" borderId="15" xfId="14" applyNumberFormat="1" applyFont="1" applyFill="1" applyBorder="1" applyAlignment="1">
      <alignment vertical="center"/>
    </xf>
    <xf numFmtId="49" fontId="27" fillId="3" borderId="31" xfId="14" applyNumberFormat="1" applyFont="1" applyFill="1" applyBorder="1" applyAlignment="1">
      <alignment vertical="center"/>
    </xf>
    <xf numFmtId="0" fontId="25" fillId="0" borderId="0" xfId="25" applyFont="1" applyAlignment="1">
      <alignment vertical="center"/>
    </xf>
    <xf numFmtId="0" fontId="26" fillId="0" borderId="29" xfId="14" applyFont="1" applyBorder="1" applyAlignment="1">
      <alignment vertical="center"/>
    </xf>
    <xf numFmtId="0" fontId="26" fillId="2" borderId="34" xfId="14" applyFont="1" applyFill="1" applyBorder="1" applyAlignment="1">
      <alignment vertical="center"/>
    </xf>
    <xf numFmtId="0" fontId="30" fillId="2" borderId="5" xfId="14" applyFont="1" applyFill="1" applyBorder="1" applyAlignment="1">
      <alignment vertical="center"/>
    </xf>
    <xf numFmtId="0" fontId="30" fillId="2" borderId="5" xfId="25" applyFont="1" applyFill="1" applyBorder="1" applyAlignment="1">
      <alignment vertical="center"/>
    </xf>
    <xf numFmtId="0" fontId="30" fillId="2" borderId="0" xfId="25" applyFont="1" applyFill="1" applyAlignment="1">
      <alignment vertical="center"/>
    </xf>
    <xf numFmtId="0" fontId="30" fillId="2" borderId="35" xfId="25" applyFont="1" applyFill="1" applyBorder="1" applyAlignment="1">
      <alignment vertical="center"/>
    </xf>
    <xf numFmtId="0" fontId="30" fillId="2" borderId="2" xfId="25" applyFont="1" applyFill="1" applyBorder="1" applyAlignment="1">
      <alignment vertical="center"/>
    </xf>
    <xf numFmtId="0" fontId="30" fillId="2" borderId="36" xfId="25" applyFont="1" applyFill="1" applyBorder="1" applyAlignment="1">
      <alignment vertical="center"/>
    </xf>
    <xf numFmtId="0" fontId="30" fillId="2" borderId="5" xfId="6" applyFont="1" applyFill="1" applyBorder="1" applyAlignment="1" applyProtection="1">
      <alignment vertical="center"/>
    </xf>
    <xf numFmtId="0" fontId="30" fillId="2" borderId="2" xfId="14" applyFont="1" applyFill="1" applyBorder="1" applyAlignment="1">
      <alignment vertical="center"/>
    </xf>
    <xf numFmtId="0" fontId="30" fillId="2" borderId="0" xfId="14" applyFont="1" applyFill="1" applyAlignment="1">
      <alignment vertical="center"/>
    </xf>
    <xf numFmtId="0" fontId="30" fillId="2" borderId="35" xfId="14" applyFont="1" applyFill="1" applyBorder="1" applyAlignment="1">
      <alignment vertical="center"/>
    </xf>
    <xf numFmtId="0" fontId="30" fillId="2" borderId="37" xfId="6" applyFont="1" applyFill="1" applyBorder="1" applyAlignment="1" applyProtection="1">
      <alignment vertical="center"/>
    </xf>
    <xf numFmtId="0" fontId="30" fillId="2" borderId="6" xfId="6" applyFont="1" applyFill="1" applyBorder="1" applyAlignment="1" applyProtection="1">
      <alignment vertical="center"/>
    </xf>
    <xf numFmtId="0" fontId="30" fillId="2" borderId="0" xfId="6" applyFont="1" applyFill="1" applyBorder="1" applyAlignment="1" applyProtection="1">
      <alignment vertical="center"/>
    </xf>
    <xf numFmtId="0" fontId="30" fillId="2" borderId="35" xfId="6" applyFont="1" applyFill="1" applyBorder="1" applyAlignment="1" applyProtection="1">
      <alignment vertical="center"/>
    </xf>
    <xf numFmtId="0" fontId="30" fillId="2" borderId="1" xfId="6" applyFont="1" applyFill="1" applyBorder="1" applyAlignment="1" applyProtection="1">
      <alignment vertical="center"/>
    </xf>
    <xf numFmtId="0" fontId="30" fillId="2" borderId="2" xfId="6" applyFont="1" applyFill="1" applyBorder="1" applyAlignment="1" applyProtection="1">
      <alignment vertical="center"/>
    </xf>
    <xf numFmtId="0" fontId="30" fillId="2" borderId="36" xfId="6" applyFont="1" applyFill="1" applyBorder="1" applyAlignment="1" applyProtection="1">
      <alignment vertical="center"/>
    </xf>
    <xf numFmtId="0" fontId="26" fillId="2" borderId="33" xfId="14" applyFont="1" applyFill="1" applyBorder="1" applyAlignment="1">
      <alignment vertical="center"/>
    </xf>
    <xf numFmtId="0" fontId="30" fillId="2" borderId="27" xfId="6" applyFont="1" applyFill="1" applyBorder="1" applyAlignment="1" applyProtection="1">
      <alignment vertical="center"/>
    </xf>
    <xf numFmtId="49" fontId="26" fillId="2" borderId="5" xfId="14" applyNumberFormat="1" applyFont="1" applyFill="1" applyBorder="1" applyAlignment="1">
      <alignment vertical="center"/>
    </xf>
    <xf numFmtId="49" fontId="26" fillId="2" borderId="0" xfId="14" applyNumberFormat="1" applyFont="1" applyFill="1" applyAlignment="1">
      <alignment vertical="center"/>
    </xf>
    <xf numFmtId="174" fontId="30" fillId="2" borderId="2" xfId="9" applyNumberFormat="1" applyFont="1" applyFill="1" applyBorder="1" applyAlignment="1" applyProtection="1">
      <alignment vertical="center"/>
    </xf>
    <xf numFmtId="49" fontId="26" fillId="2" borderId="2" xfId="14" applyNumberFormat="1" applyFont="1" applyFill="1" applyBorder="1" applyAlignment="1">
      <alignment vertical="center"/>
    </xf>
    <xf numFmtId="9" fontId="30" fillId="2" borderId="5" xfId="14" applyNumberFormat="1" applyFont="1" applyFill="1" applyBorder="1" applyAlignment="1">
      <alignment vertical="center"/>
    </xf>
    <xf numFmtId="9" fontId="30" fillId="2" borderId="0" xfId="14" applyNumberFormat="1" applyFont="1" applyFill="1" applyAlignment="1">
      <alignment vertical="center"/>
    </xf>
    <xf numFmtId="0" fontId="30" fillId="2" borderId="1" xfId="14" applyFont="1" applyFill="1" applyBorder="1" applyAlignment="1">
      <alignment vertical="center"/>
    </xf>
    <xf numFmtId="9" fontId="30" fillId="2" borderId="2" xfId="14" applyNumberFormat="1" applyFont="1" applyFill="1" applyBorder="1" applyAlignment="1">
      <alignment vertical="center"/>
    </xf>
    <xf numFmtId="0" fontId="30" fillId="2" borderId="36" xfId="14" applyFont="1" applyFill="1" applyBorder="1" applyAlignment="1">
      <alignment vertical="center"/>
    </xf>
    <xf numFmtId="0" fontId="30" fillId="2" borderId="37" xfId="25" applyFont="1" applyFill="1" applyBorder="1" applyAlignment="1">
      <alignment vertical="center"/>
    </xf>
    <xf numFmtId="0" fontId="30" fillId="2" borderId="1" xfId="25" applyFont="1" applyFill="1" applyBorder="1" applyAlignment="1">
      <alignment vertical="center"/>
    </xf>
    <xf numFmtId="0" fontId="26" fillId="3" borderId="10" xfId="14" applyFont="1" applyFill="1" applyBorder="1" applyAlignment="1">
      <alignment vertical="center" wrapText="1"/>
    </xf>
    <xf numFmtId="0" fontId="25" fillId="0" borderId="38" xfId="25" applyFont="1" applyBorder="1" applyAlignment="1">
      <alignment vertical="center"/>
    </xf>
    <xf numFmtId="0" fontId="25" fillId="0" borderId="0" xfId="25" applyFont="1" applyAlignment="1">
      <alignment vertical="center" wrapText="1"/>
    </xf>
    <xf numFmtId="0" fontId="30" fillId="2" borderId="5" xfId="0" applyFont="1" applyFill="1" applyBorder="1" applyAlignment="1">
      <alignment horizontal="left"/>
    </xf>
    <xf numFmtId="0" fontId="30" fillId="2" borderId="0" xfId="0" applyFont="1" applyFill="1" applyAlignment="1">
      <alignment horizontal="left"/>
    </xf>
    <xf numFmtId="0" fontId="30" fillId="2" borderId="35" xfId="0" applyFont="1" applyFill="1" applyBorder="1" applyAlignment="1">
      <alignment horizontal="left"/>
    </xf>
    <xf numFmtId="0" fontId="30" fillId="2" borderId="2" xfId="0" applyFont="1" applyFill="1" applyBorder="1" applyAlignment="1">
      <alignment horizontal="left"/>
    </xf>
    <xf numFmtId="0" fontId="30" fillId="2" borderId="36" xfId="0" applyFont="1" applyFill="1" applyBorder="1" applyAlignment="1">
      <alignment horizontal="left"/>
    </xf>
    <xf numFmtId="0" fontId="30" fillId="2" borderId="37" xfId="14" applyFont="1" applyFill="1" applyBorder="1" applyAlignment="1">
      <alignment horizontal="left" vertical="center"/>
    </xf>
    <xf numFmtId="0" fontId="30" fillId="2" borderId="2" xfId="14" applyFont="1" applyFill="1" applyBorder="1" applyAlignment="1">
      <alignment horizontal="left" vertical="center" wrapText="1"/>
    </xf>
    <xf numFmtId="0" fontId="30" fillId="2" borderId="0" xfId="14" applyFont="1" applyFill="1" applyAlignment="1">
      <alignment horizontal="left" vertical="center" wrapText="1"/>
    </xf>
    <xf numFmtId="0" fontId="30" fillId="2" borderId="37" xfId="6" applyFont="1" applyFill="1" applyBorder="1" applyAlignment="1" applyProtection="1">
      <alignment horizontal="left" vertical="center" wrapText="1"/>
    </xf>
    <xf numFmtId="0" fontId="30" fillId="2" borderId="6" xfId="6" applyFont="1" applyFill="1" applyBorder="1" applyAlignment="1" applyProtection="1">
      <alignment horizontal="left" vertical="center" wrapText="1"/>
    </xf>
    <xf numFmtId="0" fontId="30" fillId="2" borderId="35" xfId="6" applyFont="1" applyFill="1" applyBorder="1" applyAlignment="1" applyProtection="1">
      <alignment horizontal="left" vertical="center" wrapText="1"/>
    </xf>
    <xf numFmtId="0" fontId="30" fillId="2" borderId="36" xfId="18" applyFont="1" applyFill="1" applyBorder="1" applyAlignment="1">
      <alignment horizontal="left"/>
    </xf>
    <xf numFmtId="0" fontId="30" fillId="2" borderId="1" xfId="6" applyFont="1" applyFill="1" applyBorder="1" applyAlignment="1" applyProtection="1">
      <alignment horizontal="left" vertical="center" wrapText="1"/>
    </xf>
    <xf numFmtId="0" fontId="30" fillId="2" borderId="2" xfId="6" applyFont="1" applyFill="1" applyBorder="1" applyAlignment="1" applyProtection="1">
      <alignment horizontal="left" vertical="center" wrapText="1"/>
    </xf>
    <xf numFmtId="0" fontId="30" fillId="2" borderId="36" xfId="6" applyFont="1" applyFill="1" applyBorder="1" applyAlignment="1" applyProtection="1">
      <alignment horizontal="left" vertical="center" wrapText="1"/>
    </xf>
    <xf numFmtId="0" fontId="30" fillId="2" borderId="5" xfId="6" applyFont="1" applyFill="1" applyBorder="1" applyAlignment="1" applyProtection="1">
      <alignment horizontal="left" vertical="center" wrapText="1"/>
    </xf>
    <xf numFmtId="0" fontId="30" fillId="2" borderId="27" xfId="6" applyFont="1" applyFill="1" applyBorder="1" applyAlignment="1" applyProtection="1">
      <alignment horizontal="left" vertical="center" wrapText="1"/>
    </xf>
    <xf numFmtId="0" fontId="30" fillId="2" borderId="0" xfId="6" applyFont="1" applyFill="1" applyBorder="1" applyAlignment="1" applyProtection="1">
      <alignment horizontal="left" vertical="center"/>
    </xf>
    <xf numFmtId="49" fontId="26" fillId="2" borderId="5" xfId="14" applyNumberFormat="1" applyFont="1" applyFill="1" applyBorder="1" applyAlignment="1">
      <alignment horizontal="left" vertical="center"/>
    </xf>
    <xf numFmtId="49" fontId="26" fillId="2" borderId="0" xfId="14" applyNumberFormat="1" applyFont="1" applyFill="1" applyAlignment="1">
      <alignment horizontal="left" vertical="center"/>
    </xf>
    <xf numFmtId="174" fontId="30" fillId="2" borderId="2" xfId="9" applyNumberFormat="1" applyFont="1" applyFill="1" applyBorder="1" applyAlignment="1" applyProtection="1">
      <alignment horizontal="left" vertical="center" wrapText="1"/>
    </xf>
    <xf numFmtId="49" fontId="26" fillId="2" borderId="2" xfId="14" applyNumberFormat="1" applyFont="1" applyFill="1" applyBorder="1" applyAlignment="1">
      <alignment horizontal="left" vertical="center"/>
    </xf>
    <xf numFmtId="0" fontId="30" fillId="2" borderId="2" xfId="6" applyFont="1" applyFill="1" applyBorder="1" applyAlignment="1" applyProtection="1">
      <alignment horizontal="left" vertical="center"/>
    </xf>
    <xf numFmtId="0" fontId="25" fillId="0" borderId="37" xfId="0" applyFont="1" applyBorder="1" applyAlignment="1">
      <alignment vertical="center" wrapText="1"/>
    </xf>
    <xf numFmtId="0" fontId="30" fillId="2" borderId="37" xfId="14" applyFont="1" applyFill="1" applyBorder="1" applyAlignment="1">
      <alignment horizontal="left" vertical="center" wrapText="1"/>
    </xf>
    <xf numFmtId="0" fontId="30" fillId="2" borderId="1" xfId="14" applyFont="1" applyFill="1" applyBorder="1" applyAlignment="1">
      <alignment horizontal="left" vertical="center" wrapText="1"/>
    </xf>
    <xf numFmtId="0" fontId="30" fillId="2" borderId="36" xfId="14" applyFont="1" applyFill="1" applyBorder="1" applyAlignment="1">
      <alignment horizontal="left" vertical="center" wrapText="1"/>
    </xf>
    <xf numFmtId="0" fontId="30" fillId="2" borderId="37" xfId="0" applyFont="1" applyFill="1" applyBorder="1" applyAlignment="1">
      <alignment horizontal="left"/>
    </xf>
    <xf numFmtId="0" fontId="30" fillId="2" borderId="0" xfId="14" applyFont="1" applyFill="1" applyAlignment="1">
      <alignment horizontal="left" vertical="top" wrapText="1"/>
    </xf>
    <xf numFmtId="0" fontId="30" fillId="2" borderId="2" xfId="14" applyFont="1" applyFill="1" applyBorder="1" applyAlignment="1">
      <alignment horizontal="left" vertical="top" wrapText="1"/>
    </xf>
    <xf numFmtId="0" fontId="30" fillId="2" borderId="1" xfId="0" applyFont="1" applyFill="1" applyBorder="1" applyAlignment="1">
      <alignment horizontal="left"/>
    </xf>
    <xf numFmtId="0" fontId="33" fillId="0" borderId="38" xfId="18" applyFont="1" applyBorder="1" applyAlignment="1">
      <alignment horizontal="left" vertical="center"/>
    </xf>
    <xf numFmtId="0" fontId="33" fillId="0" borderId="0" xfId="0" applyFont="1" applyAlignment="1">
      <alignment horizontal="left" vertical="center"/>
    </xf>
    <xf numFmtId="0" fontId="25" fillId="0" borderId="0" xfId="0" applyFont="1" applyAlignment="1">
      <alignment horizontal="left"/>
    </xf>
    <xf numFmtId="0" fontId="36" fillId="2" borderId="5" xfId="0" applyFont="1" applyFill="1" applyBorder="1" applyAlignment="1">
      <alignment wrapText="1"/>
    </xf>
    <xf numFmtId="0" fontId="36" fillId="2" borderId="0" xfId="0" applyFont="1" applyFill="1" applyAlignment="1">
      <alignment wrapText="1"/>
    </xf>
    <xf numFmtId="0" fontId="36" fillId="2" borderId="2" xfId="0" applyFont="1" applyFill="1" applyBorder="1" applyAlignment="1">
      <alignment wrapText="1"/>
    </xf>
    <xf numFmtId="0" fontId="36" fillId="2" borderId="35" xfId="0" applyFont="1" applyFill="1" applyBorder="1" applyAlignment="1">
      <alignment wrapText="1"/>
    </xf>
    <xf numFmtId="0" fontId="30" fillId="0" borderId="5" xfId="0" applyFont="1" applyBorder="1" applyAlignment="1">
      <alignment wrapText="1"/>
    </xf>
    <xf numFmtId="0" fontId="30" fillId="0" borderId="0" xfId="0" applyFont="1" applyAlignment="1">
      <alignment wrapText="1"/>
    </xf>
    <xf numFmtId="0" fontId="30" fillId="0" borderId="2" xfId="0" applyFont="1" applyBorder="1" applyAlignment="1">
      <alignment wrapText="1"/>
    </xf>
    <xf numFmtId="0" fontId="30" fillId="0" borderId="35" xfId="0" applyFont="1" applyBorder="1" applyAlignment="1">
      <alignment wrapText="1"/>
    </xf>
    <xf numFmtId="0" fontId="30" fillId="0" borderId="36" xfId="0" applyFont="1" applyBorder="1"/>
    <xf numFmtId="0" fontId="30" fillId="0" borderId="5" xfId="14" applyFont="1" applyBorder="1" applyAlignment="1">
      <alignment vertical="center" wrapText="1"/>
    </xf>
    <xf numFmtId="0" fontId="30" fillId="0" borderId="37" xfId="14" applyFont="1" applyBorder="1" applyAlignment="1">
      <alignment vertical="center"/>
    </xf>
    <xf numFmtId="0" fontId="30" fillId="0" borderId="2" xfId="14" applyFont="1" applyBorder="1" applyAlignment="1">
      <alignment vertical="center" wrapText="1"/>
    </xf>
    <xf numFmtId="0" fontId="30" fillId="0" borderId="0" xfId="14" applyFont="1" applyAlignment="1">
      <alignment vertical="center" wrapText="1"/>
    </xf>
    <xf numFmtId="0" fontId="30" fillId="0" borderId="35" xfId="14" applyFont="1" applyBorder="1" applyAlignment="1">
      <alignment vertical="center" wrapText="1"/>
    </xf>
    <xf numFmtId="0" fontId="30" fillId="0" borderId="37" xfId="6" applyFont="1" applyFill="1" applyBorder="1" applyAlignment="1" applyProtection="1">
      <alignment horizontal="right" vertical="center" wrapText="1"/>
    </xf>
    <xf numFmtId="0" fontId="30" fillId="0" borderId="6" xfId="6" applyFont="1" applyFill="1" applyBorder="1" applyAlignment="1" applyProtection="1">
      <alignment horizontal="justify" vertical="center" wrapText="1"/>
    </xf>
    <xf numFmtId="0" fontId="30" fillId="0" borderId="0" xfId="6" applyFont="1" applyFill="1" applyBorder="1" applyAlignment="1" applyProtection="1">
      <alignment horizontal="right" vertical="center" wrapText="1"/>
    </xf>
    <xf numFmtId="0" fontId="30" fillId="0" borderId="35" xfId="6" applyFont="1" applyFill="1" applyBorder="1" applyAlignment="1" applyProtection="1">
      <alignment vertical="center" wrapText="1"/>
    </xf>
    <xf numFmtId="0" fontId="30" fillId="0" borderId="0" xfId="6" applyFont="1" applyFill="1" applyBorder="1" applyAlignment="1" applyProtection="1">
      <alignment vertical="center" wrapText="1"/>
    </xf>
    <xf numFmtId="0" fontId="30" fillId="0" borderId="36" xfId="18" applyFont="1" applyBorder="1" applyAlignment="1">
      <alignment horizontal="center"/>
    </xf>
    <xf numFmtId="0" fontId="30" fillId="0" borderId="1" xfId="6" applyFont="1" applyFill="1" applyBorder="1" applyAlignment="1" applyProtection="1">
      <alignment horizontal="center" vertical="center" wrapText="1"/>
    </xf>
    <xf numFmtId="0" fontId="30" fillId="0" borderId="2" xfId="6" applyFont="1" applyFill="1" applyBorder="1" applyAlignment="1" applyProtection="1">
      <alignment horizontal="center" vertical="center" wrapText="1"/>
    </xf>
    <xf numFmtId="0" fontId="30" fillId="0" borderId="36" xfId="6" applyFont="1" applyFill="1" applyBorder="1" applyAlignment="1" applyProtection="1">
      <alignment horizontal="center" vertical="center" wrapText="1"/>
    </xf>
    <xf numFmtId="0" fontId="30" fillId="0" borderId="5" xfId="6" applyFont="1" applyFill="1" applyBorder="1" applyAlignment="1" applyProtection="1">
      <alignment vertical="center" wrapText="1"/>
    </xf>
    <xf numFmtId="0" fontId="30" fillId="0" borderId="5" xfId="0" applyFont="1" applyBorder="1"/>
    <xf numFmtId="0" fontId="30" fillId="0" borderId="0" xfId="6" applyFont="1" applyFill="1" applyBorder="1" applyAlignment="1" applyProtection="1">
      <alignment horizontal="center" vertical="center" wrapText="1"/>
    </xf>
    <xf numFmtId="0" fontId="30" fillId="0" borderId="35" xfId="0" applyFont="1" applyBorder="1"/>
    <xf numFmtId="0" fontId="30" fillId="0" borderId="0" xfId="0" applyFont="1" applyAlignment="1">
      <alignment horizontal="right"/>
    </xf>
    <xf numFmtId="0" fontId="30" fillId="0" borderId="1" xfId="6" applyFont="1" applyFill="1" applyBorder="1" applyAlignment="1" applyProtection="1">
      <alignment vertical="center" wrapText="1"/>
    </xf>
    <xf numFmtId="0" fontId="30" fillId="0" borderId="2" xfId="6" applyFont="1" applyFill="1" applyBorder="1" applyAlignment="1" applyProtection="1">
      <alignment vertical="center" wrapText="1"/>
    </xf>
    <xf numFmtId="0" fontId="30" fillId="0" borderId="5" xfId="6" applyFont="1" applyFill="1" applyBorder="1" applyAlignment="1" applyProtection="1">
      <alignment horizontal="center" vertical="center" wrapText="1"/>
    </xf>
    <xf numFmtId="0" fontId="30" fillId="0" borderId="27" xfId="6" applyFont="1" applyFill="1" applyBorder="1" applyAlignment="1" applyProtection="1">
      <alignment horizontal="right" vertical="center" wrapText="1"/>
    </xf>
    <xf numFmtId="0" fontId="30" fillId="0" borderId="0" xfId="6" applyFont="1" applyFill="1" applyBorder="1" applyAlignment="1" applyProtection="1">
      <alignment horizontal="right" vertical="center"/>
    </xf>
    <xf numFmtId="0" fontId="30" fillId="0" borderId="35" xfId="6" applyFont="1" applyFill="1" applyBorder="1" applyAlignment="1" applyProtection="1">
      <alignment horizontal="center" vertical="center" wrapText="1"/>
    </xf>
    <xf numFmtId="49" fontId="26" fillId="0" borderId="5" xfId="14" applyNumberFormat="1" applyFont="1" applyBorder="1" applyAlignment="1">
      <alignment horizontal="center" vertical="center"/>
    </xf>
    <xf numFmtId="0" fontId="30" fillId="0" borderId="37" xfId="6" applyFont="1" applyFill="1" applyBorder="1" applyAlignment="1" applyProtection="1">
      <alignment horizontal="center" vertical="center" wrapText="1"/>
    </xf>
    <xf numFmtId="49" fontId="26" fillId="0" borderId="0" xfId="14" applyNumberFormat="1" applyFont="1" applyAlignment="1">
      <alignment horizontal="center" vertical="center"/>
    </xf>
    <xf numFmtId="174" fontId="30" fillId="0" borderId="2" xfId="9" applyNumberFormat="1" applyFont="1" applyFill="1" applyBorder="1" applyAlignment="1" applyProtection="1">
      <alignment vertical="center" wrapText="1"/>
    </xf>
    <xf numFmtId="49" fontId="26" fillId="0" borderId="2" xfId="14" applyNumberFormat="1" applyFont="1" applyBorder="1" applyAlignment="1">
      <alignment horizontal="center" vertical="center"/>
    </xf>
    <xf numFmtId="0" fontId="30" fillId="0" borderId="2" xfId="6" applyFont="1" applyFill="1" applyBorder="1" applyAlignment="1" applyProtection="1">
      <alignment horizontal="right" vertical="center"/>
    </xf>
    <xf numFmtId="0" fontId="30" fillId="0" borderId="5" xfId="14" applyFont="1" applyBorder="1" applyAlignment="1">
      <alignment horizontal="left" vertical="center" wrapText="1"/>
    </xf>
    <xf numFmtId="0" fontId="30" fillId="0" borderId="37" xfId="14" applyFont="1" applyBorder="1" applyAlignment="1">
      <alignment horizontal="right" vertical="center" wrapText="1"/>
    </xf>
    <xf numFmtId="0" fontId="30" fillId="0" borderId="0" xfId="14" applyFont="1" applyAlignment="1">
      <alignment horizontal="center" vertical="center" wrapText="1"/>
    </xf>
    <xf numFmtId="0" fontId="30" fillId="0" borderId="0" xfId="18" applyFont="1" applyAlignment="1">
      <alignment horizontal="center"/>
    </xf>
    <xf numFmtId="0" fontId="30" fillId="0" borderId="35" xfId="14" applyFont="1" applyBorder="1" applyAlignment="1">
      <alignment horizontal="left" vertical="center" wrapText="1"/>
    </xf>
    <xf numFmtId="1" fontId="30" fillId="0" borderId="0" xfId="14" applyNumberFormat="1" applyFont="1" applyAlignment="1">
      <alignment horizontal="center" vertical="center" wrapText="1"/>
    </xf>
    <xf numFmtId="1" fontId="30" fillId="0" borderId="0" xfId="18" applyNumberFormat="1" applyFont="1" applyAlignment="1">
      <alignment horizontal="center"/>
    </xf>
    <xf numFmtId="1" fontId="30" fillId="0" borderId="35" xfId="14" applyNumberFormat="1" applyFont="1" applyBorder="1" applyAlignment="1">
      <alignment vertical="center" wrapText="1"/>
    </xf>
    <xf numFmtId="0" fontId="30" fillId="0" borderId="35" xfId="14" applyFont="1" applyBorder="1" applyAlignment="1">
      <alignment horizontal="center" vertical="center" wrapText="1"/>
    </xf>
    <xf numFmtId="0" fontId="30" fillId="0" borderId="1" xfId="14" applyFont="1" applyBorder="1" applyAlignment="1">
      <alignment horizontal="right" vertical="center" wrapText="1"/>
    </xf>
    <xf numFmtId="9" fontId="30" fillId="0" borderId="2" xfId="14" applyNumberFormat="1" applyFont="1" applyBorder="1" applyAlignment="1">
      <alignment horizontal="center" vertical="center" wrapText="1"/>
    </xf>
    <xf numFmtId="0" fontId="30" fillId="0" borderId="2" xfId="14" applyFont="1" applyBorder="1" applyAlignment="1">
      <alignment horizontal="center" vertical="center" wrapText="1"/>
    </xf>
    <xf numFmtId="0" fontId="30" fillId="0" borderId="36" xfId="14" applyFont="1" applyBorder="1" applyAlignment="1">
      <alignment horizontal="center" vertical="center" wrapText="1"/>
    </xf>
    <xf numFmtId="0" fontId="30" fillId="0" borderId="37" xfId="0" applyFont="1" applyBorder="1"/>
    <xf numFmtId="0" fontId="30" fillId="0" borderId="0" xfId="14" applyFont="1" applyAlignment="1">
      <alignment horizontal="center" vertical="top" wrapText="1"/>
    </xf>
    <xf numFmtId="0" fontId="30" fillId="0" borderId="2" xfId="14" applyFont="1" applyBorder="1" applyAlignment="1">
      <alignment horizontal="center" vertical="top" wrapText="1"/>
    </xf>
    <xf numFmtId="0" fontId="30" fillId="0" borderId="0" xfId="6" applyFont="1" applyFill="1" applyBorder="1" applyAlignment="1" applyProtection="1">
      <alignment horizontal="left" vertical="center" wrapText="1"/>
    </xf>
    <xf numFmtId="0" fontId="30" fillId="0" borderId="1" xfId="0" applyFont="1" applyBorder="1"/>
    <xf numFmtId="0" fontId="48" fillId="14" borderId="50" xfId="27" applyFont="1" applyFill="1" applyBorder="1" applyAlignment="1">
      <alignment vertical="center" wrapText="1"/>
    </xf>
    <xf numFmtId="0" fontId="40" fillId="0" borderId="5" xfId="6" applyFont="1" applyFill="1" applyBorder="1" applyAlignment="1" applyProtection="1">
      <alignment vertical="center" wrapText="1"/>
    </xf>
    <xf numFmtId="0" fontId="30" fillId="0" borderId="5" xfId="13" applyFont="1" applyBorder="1"/>
    <xf numFmtId="0" fontId="25" fillId="16" borderId="51" xfId="0" applyFont="1" applyFill="1" applyBorder="1"/>
    <xf numFmtId="49" fontId="27" fillId="16" borderId="52" xfId="0" applyNumberFormat="1" applyFont="1" applyFill="1" applyBorder="1" applyAlignment="1">
      <alignment horizontal="left" vertical="center"/>
    </xf>
    <xf numFmtId="49" fontId="27" fillId="16" borderId="53" xfId="0" applyNumberFormat="1" applyFont="1" applyFill="1" applyBorder="1" applyAlignment="1">
      <alignment horizontal="center" vertical="center"/>
    </xf>
    <xf numFmtId="49" fontId="27" fillId="16" borderId="54" xfId="0" applyNumberFormat="1" applyFont="1" applyFill="1" applyBorder="1" applyAlignment="1">
      <alignment horizontal="center" vertical="center"/>
    </xf>
    <xf numFmtId="0" fontId="43" fillId="0" borderId="51" xfId="0" applyFont="1" applyBorder="1" applyAlignment="1">
      <alignment horizontal="left" vertical="center" wrapText="1"/>
    </xf>
    <xf numFmtId="0" fontId="43" fillId="14" borderId="60" xfId="0" applyFont="1" applyFill="1" applyBorder="1" applyAlignment="1">
      <alignment horizontal="left" vertical="center" wrapText="1"/>
    </xf>
    <xf numFmtId="0" fontId="43" fillId="14" borderId="61" xfId="0" applyFont="1" applyFill="1" applyBorder="1" applyAlignment="1">
      <alignment horizontal="left" vertical="center" wrapText="1"/>
    </xf>
    <xf numFmtId="0" fontId="25" fillId="14" borderId="43" xfId="0" applyFont="1" applyFill="1" applyBorder="1" applyAlignment="1">
      <alignment horizontal="left" vertical="center" wrapText="1"/>
    </xf>
    <xf numFmtId="0" fontId="25" fillId="14" borderId="49" xfId="0" applyFont="1" applyFill="1" applyBorder="1" applyAlignment="1">
      <alignment horizontal="left" vertical="center" wrapText="1"/>
    </xf>
    <xf numFmtId="0" fontId="25" fillId="0" borderId="62" xfId="0" applyFont="1" applyBorder="1"/>
    <xf numFmtId="0" fontId="25" fillId="14" borderId="50" xfId="0" applyFont="1" applyFill="1" applyBorder="1" applyAlignment="1">
      <alignment horizontal="left" vertical="center" wrapText="1"/>
    </xf>
    <xf numFmtId="0" fontId="25" fillId="14" borderId="44" xfId="0" applyFont="1" applyFill="1" applyBorder="1" applyAlignment="1">
      <alignment horizontal="left" vertical="center" wrapText="1"/>
    </xf>
    <xf numFmtId="0" fontId="25" fillId="14" borderId="45" xfId="0" applyFont="1" applyFill="1" applyBorder="1" applyAlignment="1">
      <alignment horizontal="left" vertical="center" wrapText="1"/>
    </xf>
    <xf numFmtId="0" fontId="43" fillId="14" borderId="63" xfId="0" applyFont="1" applyFill="1" applyBorder="1" applyAlignment="1">
      <alignment horizontal="left" vertical="center" wrapText="1"/>
    </xf>
    <xf numFmtId="0" fontId="25" fillId="14" borderId="65" xfId="0" applyFont="1" applyFill="1" applyBorder="1" applyAlignment="1">
      <alignment wrapText="1"/>
    </xf>
    <xf numFmtId="0" fontId="25" fillId="14" borderId="66" xfId="0" applyFont="1" applyFill="1" applyBorder="1" applyAlignment="1">
      <alignment wrapText="1"/>
    </xf>
    <xf numFmtId="0" fontId="25" fillId="14" borderId="0" xfId="0" applyFont="1" applyFill="1" applyAlignment="1">
      <alignment wrapText="1"/>
    </xf>
    <xf numFmtId="0" fontId="25" fillId="14" borderId="70" xfId="0" applyFont="1" applyFill="1" applyBorder="1" applyAlignment="1">
      <alignment wrapText="1"/>
    </xf>
    <xf numFmtId="0" fontId="25" fillId="14" borderId="69" xfId="0" applyFont="1" applyFill="1" applyBorder="1" applyAlignment="1">
      <alignment horizontal="center"/>
    </xf>
    <xf numFmtId="0" fontId="25" fillId="14" borderId="69" xfId="0" applyFont="1" applyFill="1" applyBorder="1"/>
    <xf numFmtId="0" fontId="25" fillId="14" borderId="71" xfId="0" applyFont="1" applyFill="1" applyBorder="1"/>
    <xf numFmtId="0" fontId="43" fillId="14" borderId="64" xfId="0" applyFont="1" applyFill="1" applyBorder="1" applyAlignment="1">
      <alignment horizontal="left" vertical="top" wrapText="1"/>
    </xf>
    <xf numFmtId="0" fontId="28" fillId="14" borderId="50" xfId="0" applyFont="1" applyFill="1" applyBorder="1" applyAlignment="1">
      <alignment horizontal="left" vertical="center" wrapText="1"/>
    </xf>
    <xf numFmtId="0" fontId="43" fillId="0" borderId="60" xfId="0" applyFont="1" applyBorder="1" applyAlignment="1">
      <alignment horizontal="left" vertical="center" wrapText="1"/>
    </xf>
    <xf numFmtId="0" fontId="25" fillId="14" borderId="55" xfId="0" applyFont="1" applyFill="1" applyBorder="1" applyAlignment="1">
      <alignment vertical="center"/>
    </xf>
    <xf numFmtId="0" fontId="25" fillId="14" borderId="65" xfId="0" applyFont="1" applyFill="1" applyBorder="1" applyAlignment="1">
      <alignment vertical="center" wrapText="1"/>
    </xf>
    <xf numFmtId="0" fontId="25" fillId="14" borderId="66" xfId="0" applyFont="1" applyFill="1" applyBorder="1" applyAlignment="1">
      <alignment vertical="center" wrapText="1"/>
    </xf>
    <xf numFmtId="0" fontId="25" fillId="14" borderId="59" xfId="0" applyFont="1" applyFill="1" applyBorder="1" applyAlignment="1">
      <alignment vertical="center"/>
    </xf>
    <xf numFmtId="0" fontId="25" fillId="14" borderId="69" xfId="0" applyFont="1" applyFill="1" applyBorder="1" applyAlignment="1">
      <alignment vertical="center" wrapText="1"/>
    </xf>
    <xf numFmtId="0" fontId="25" fillId="14" borderId="0" xfId="0" applyFont="1" applyFill="1" applyAlignment="1">
      <alignment vertical="center" wrapText="1"/>
    </xf>
    <xf numFmtId="0" fontId="25" fillId="14" borderId="70" xfId="0" applyFont="1" applyFill="1" applyBorder="1" applyAlignment="1">
      <alignment vertical="center" wrapText="1"/>
    </xf>
    <xf numFmtId="0" fontId="25" fillId="14" borderId="59" xfId="0" applyFont="1" applyFill="1" applyBorder="1" applyAlignment="1">
      <alignment horizontal="right" vertical="center" wrapText="1"/>
    </xf>
    <xf numFmtId="0" fontId="25" fillId="14" borderId="72" xfId="0" applyFont="1" applyFill="1" applyBorder="1" applyAlignment="1">
      <alignment horizontal="left" vertical="center" wrapText="1"/>
    </xf>
    <xf numFmtId="0" fontId="25" fillId="14" borderId="0" xfId="0" applyFont="1" applyFill="1" applyAlignment="1">
      <alignment horizontal="right" vertical="center" wrapText="1"/>
    </xf>
    <xf numFmtId="0" fontId="25" fillId="14" borderId="50" xfId="0" applyFont="1" applyFill="1" applyBorder="1" applyAlignment="1">
      <alignment horizontal="center" vertical="center" wrapText="1"/>
    </xf>
    <xf numFmtId="0" fontId="25" fillId="14" borderId="50" xfId="0" applyFont="1" applyFill="1" applyBorder="1" applyAlignment="1">
      <alignment vertical="center" wrapText="1"/>
    </xf>
    <xf numFmtId="0" fontId="25" fillId="14" borderId="71" xfId="0" applyFont="1" applyFill="1" applyBorder="1" applyAlignment="1">
      <alignment horizontal="center"/>
    </xf>
    <xf numFmtId="0" fontId="25" fillId="14" borderId="68" xfId="0" applyFont="1" applyFill="1" applyBorder="1" applyAlignment="1">
      <alignment horizontal="center" vertical="center" wrapText="1"/>
    </xf>
    <xf numFmtId="0" fontId="25" fillId="14" borderId="69" xfId="0" applyFont="1" applyFill="1" applyBorder="1" applyAlignment="1">
      <alignment horizontal="center" vertical="center" wrapText="1"/>
    </xf>
    <xf numFmtId="0" fontId="25" fillId="14" borderId="71" xfId="0" applyFont="1" applyFill="1" applyBorder="1" applyAlignment="1">
      <alignment horizontal="center" vertical="center" wrapText="1"/>
    </xf>
    <xf numFmtId="0" fontId="25" fillId="14" borderId="55" xfId="0" applyFont="1" applyFill="1" applyBorder="1" applyAlignment="1">
      <alignment vertical="center" wrapText="1"/>
    </xf>
    <xf numFmtId="0" fontId="25" fillId="14" borderId="65" xfId="0" applyFont="1" applyFill="1" applyBorder="1"/>
    <xf numFmtId="0" fontId="25" fillId="14" borderId="66" xfId="0" applyFont="1" applyFill="1" applyBorder="1"/>
    <xf numFmtId="0" fontId="25" fillId="14" borderId="0" xfId="0" applyFont="1" applyFill="1" applyAlignment="1">
      <alignment horizontal="center" vertical="center" wrapText="1"/>
    </xf>
    <xf numFmtId="0" fontId="25" fillId="14" borderId="0" xfId="0" applyFont="1" applyFill="1"/>
    <xf numFmtId="0" fontId="25" fillId="14" borderId="70" xfId="0" applyFont="1" applyFill="1" applyBorder="1"/>
    <xf numFmtId="0" fontId="25" fillId="14" borderId="50" xfId="0" applyFont="1" applyFill="1" applyBorder="1"/>
    <xf numFmtId="0" fontId="25" fillId="14" borderId="0" xfId="0" applyFont="1" applyFill="1" applyAlignment="1">
      <alignment horizontal="right"/>
    </xf>
    <xf numFmtId="0" fontId="25" fillId="14" borderId="0" xfId="0" applyFont="1" applyFill="1" applyAlignment="1">
      <alignment horizontal="center"/>
    </xf>
    <xf numFmtId="0" fontId="25" fillId="14" borderId="68" xfId="0" applyFont="1" applyFill="1" applyBorder="1" applyAlignment="1">
      <alignment vertical="center" wrapText="1"/>
    </xf>
    <xf numFmtId="0" fontId="43" fillId="14" borderId="67" xfId="0" applyFont="1" applyFill="1" applyBorder="1" applyAlignment="1">
      <alignment horizontal="left" vertical="center" wrapText="1"/>
    </xf>
    <xf numFmtId="0" fontId="25" fillId="14" borderId="55" xfId="0" applyFont="1" applyFill="1" applyBorder="1" applyAlignment="1">
      <alignment horizontal="center" vertical="center" wrapText="1"/>
    </xf>
    <xf numFmtId="0" fontId="25" fillId="14" borderId="65" xfId="0" applyFont="1" applyFill="1" applyBorder="1" applyAlignment="1">
      <alignment horizontal="center" vertical="center" wrapText="1"/>
    </xf>
    <xf numFmtId="0" fontId="25" fillId="14" borderId="66" xfId="0" applyFont="1" applyFill="1" applyBorder="1" applyAlignment="1">
      <alignment horizontal="center" vertical="center" wrapText="1"/>
    </xf>
    <xf numFmtId="0" fontId="25" fillId="14" borderId="73" xfId="0" applyFont="1" applyFill="1" applyBorder="1" applyAlignment="1">
      <alignment horizontal="right" vertical="center" wrapText="1"/>
    </xf>
    <xf numFmtId="0" fontId="44" fillId="14" borderId="50" xfId="0" applyFont="1" applyFill="1" applyBorder="1" applyAlignment="1">
      <alignment vertical="center" wrapText="1"/>
    </xf>
    <xf numFmtId="0" fontId="25" fillId="14" borderId="0" xfId="0" applyFont="1" applyFill="1" applyAlignment="1">
      <alignment horizontal="right" vertical="center"/>
    </xf>
    <xf numFmtId="0" fontId="25" fillId="14" borderId="70" xfId="0" applyFont="1" applyFill="1" applyBorder="1" applyAlignment="1">
      <alignment horizontal="center" vertical="center" wrapText="1"/>
    </xf>
    <xf numFmtId="49" fontId="28" fillId="14" borderId="55" xfId="0" applyNumberFormat="1" applyFont="1" applyFill="1" applyBorder="1" applyAlignment="1">
      <alignment horizontal="center" vertical="center"/>
    </xf>
    <xf numFmtId="49" fontId="28" fillId="14" borderId="65" xfId="0" applyNumberFormat="1" applyFont="1" applyFill="1" applyBorder="1" applyAlignment="1">
      <alignment horizontal="center" vertical="center"/>
    </xf>
    <xf numFmtId="0" fontId="25" fillId="14" borderId="59" xfId="0" applyFont="1" applyFill="1" applyBorder="1" applyAlignment="1">
      <alignment horizontal="center" vertical="center" wrapText="1"/>
    </xf>
    <xf numFmtId="49" fontId="25" fillId="14" borderId="50" xfId="0" applyNumberFormat="1" applyFont="1" applyFill="1" applyBorder="1" applyAlignment="1">
      <alignment horizontal="center" vertical="center"/>
    </xf>
    <xf numFmtId="49" fontId="28" fillId="14" borderId="0" xfId="0" applyNumberFormat="1" applyFont="1" applyFill="1" applyAlignment="1">
      <alignment horizontal="center" vertical="center"/>
    </xf>
    <xf numFmtId="174" fontId="25" fillId="14" borderId="69" xfId="0" applyNumberFormat="1" applyFont="1" applyFill="1" applyBorder="1" applyAlignment="1">
      <alignment vertical="center" wrapText="1"/>
    </xf>
    <xf numFmtId="49" fontId="28" fillId="14" borderId="69" xfId="0" applyNumberFormat="1" applyFont="1" applyFill="1" applyBorder="1" applyAlignment="1">
      <alignment horizontal="center" vertical="center"/>
    </xf>
    <xf numFmtId="0" fontId="25" fillId="14" borderId="69" xfId="0" applyFont="1" applyFill="1" applyBorder="1" applyAlignment="1">
      <alignment horizontal="right" vertical="center"/>
    </xf>
    <xf numFmtId="0" fontId="25" fillId="14" borderId="55" xfId="0" applyFont="1" applyFill="1" applyBorder="1" applyAlignment="1">
      <alignment horizontal="left" vertical="center" wrapText="1"/>
    </xf>
    <xf numFmtId="0" fontId="25" fillId="14" borderId="65" xfId="0" applyFont="1" applyFill="1" applyBorder="1" applyAlignment="1">
      <alignment horizontal="left" vertical="center" wrapText="1"/>
    </xf>
    <xf numFmtId="0" fontId="25" fillId="14" borderId="66" xfId="0" applyFont="1" applyFill="1" applyBorder="1" applyAlignment="1">
      <alignment horizontal="left" vertical="center" wrapText="1"/>
    </xf>
    <xf numFmtId="0" fontId="25" fillId="14" borderId="70" xfId="0" applyFont="1" applyFill="1" applyBorder="1" applyAlignment="1">
      <alignment horizontal="left" vertical="center" wrapText="1"/>
    </xf>
    <xf numFmtId="0" fontId="25" fillId="14" borderId="49" xfId="0" applyFont="1" applyFill="1" applyBorder="1" applyAlignment="1">
      <alignment horizontal="center" vertical="center" wrapText="1"/>
    </xf>
    <xf numFmtId="0" fontId="25" fillId="14" borderId="62" xfId="0" applyFont="1" applyFill="1" applyBorder="1" applyAlignment="1">
      <alignment horizontal="center" vertical="center" wrapText="1"/>
    </xf>
    <xf numFmtId="0" fontId="25" fillId="14" borderId="45" xfId="0" applyFont="1" applyFill="1" applyBorder="1" applyAlignment="1">
      <alignment horizontal="center" vertical="center" wrapText="1"/>
    </xf>
    <xf numFmtId="0" fontId="25" fillId="14" borderId="44" xfId="0" applyFont="1" applyFill="1" applyBorder="1" applyAlignment="1">
      <alignment horizontal="center" vertical="center" wrapText="1"/>
    </xf>
    <xf numFmtId="0" fontId="25" fillId="14" borderId="68" xfId="0" applyFont="1" applyFill="1" applyBorder="1" applyAlignment="1">
      <alignment horizontal="right" vertical="center" wrapText="1"/>
    </xf>
    <xf numFmtId="9" fontId="25" fillId="14" borderId="44" xfId="0" applyNumberFormat="1" applyFont="1" applyFill="1" applyBorder="1" applyAlignment="1">
      <alignment horizontal="center" vertical="center" wrapText="1"/>
    </xf>
    <xf numFmtId="9" fontId="25" fillId="14" borderId="69" xfId="0" applyNumberFormat="1" applyFont="1" applyFill="1" applyBorder="1" applyAlignment="1">
      <alignment horizontal="center" vertical="center" wrapText="1"/>
    </xf>
    <xf numFmtId="0" fontId="25" fillId="14" borderId="59" xfId="0" applyFont="1" applyFill="1" applyBorder="1"/>
    <xf numFmtId="0" fontId="25" fillId="14" borderId="0" xfId="0" applyFont="1" applyFill="1" applyAlignment="1">
      <alignment horizontal="center" vertical="top" wrapText="1"/>
    </xf>
    <xf numFmtId="0" fontId="25" fillId="14" borderId="69" xfId="0" applyFont="1" applyFill="1" applyBorder="1" applyAlignment="1">
      <alignment horizontal="center" vertical="top" wrapText="1"/>
    </xf>
    <xf numFmtId="0" fontId="25" fillId="14" borderId="0" xfId="0" applyFont="1" applyFill="1" applyAlignment="1">
      <alignment horizontal="left" vertical="center" wrapText="1"/>
    </xf>
    <xf numFmtId="0" fontId="25" fillId="14" borderId="50" xfId="0" applyFont="1" applyFill="1" applyBorder="1" applyAlignment="1">
      <alignment horizontal="center"/>
    </xf>
    <xf numFmtId="0" fontId="25" fillId="14" borderId="68" xfId="0" applyFont="1" applyFill="1" applyBorder="1"/>
    <xf numFmtId="0" fontId="25" fillId="0" borderId="60" xfId="0" applyFont="1" applyBorder="1" applyAlignment="1">
      <alignment horizontal="left" vertical="center" wrapText="1"/>
    </xf>
    <xf numFmtId="0" fontId="25" fillId="0" borderId="60" xfId="0" applyFont="1" applyBorder="1" applyAlignment="1">
      <alignment vertical="center" wrapText="1"/>
    </xf>
    <xf numFmtId="0" fontId="25" fillId="0" borderId="60" xfId="0" applyFont="1" applyBorder="1" applyAlignment="1">
      <alignment horizontal="left" vertical="center"/>
    </xf>
    <xf numFmtId="0" fontId="33" fillId="0" borderId="60" xfId="0" applyFont="1" applyBorder="1" applyAlignment="1">
      <alignment horizontal="left" vertical="center"/>
    </xf>
    <xf numFmtId="0" fontId="28" fillId="16" borderId="78" xfId="0" applyFont="1" applyFill="1" applyBorder="1" applyAlignment="1">
      <alignment horizontal="center" vertical="center" wrapText="1"/>
    </xf>
    <xf numFmtId="0" fontId="33" fillId="0" borderId="79" xfId="0" applyFont="1" applyBorder="1" applyAlignment="1">
      <alignment horizontal="left"/>
    </xf>
    <xf numFmtId="0" fontId="29" fillId="0" borderId="33" xfId="14" applyFont="1" applyBorder="1" applyAlignment="1">
      <alignment horizontal="left" vertical="center" wrapText="1"/>
    </xf>
    <xf numFmtId="0" fontId="30" fillId="2" borderId="0" xfId="5" applyNumberFormat="1" applyFont="1" applyFill="1" applyBorder="1" applyAlignment="1">
      <alignment horizontal="left" vertical="center" wrapText="1"/>
    </xf>
    <xf numFmtId="0" fontId="48" fillId="17" borderId="29" xfId="18" applyFont="1" applyFill="1" applyBorder="1"/>
    <xf numFmtId="49" fontId="66" fillId="17" borderId="30" xfId="14" applyNumberFormat="1" applyFont="1" applyFill="1" applyBorder="1" applyAlignment="1">
      <alignment horizontal="left" vertical="center"/>
    </xf>
    <xf numFmtId="49" fontId="66" fillId="17" borderId="15" xfId="14" applyNumberFormat="1" applyFont="1" applyFill="1" applyBorder="1" applyAlignment="1">
      <alignment horizontal="centerContinuous" vertical="center"/>
    </xf>
    <xf numFmtId="49" fontId="66" fillId="17" borderId="31" xfId="14" applyNumberFormat="1" applyFont="1" applyFill="1" applyBorder="1" applyAlignment="1">
      <alignment horizontal="centerContinuous" vertical="center"/>
    </xf>
    <xf numFmtId="0" fontId="29" fillId="18" borderId="34" xfId="14" applyFont="1" applyFill="1" applyBorder="1" applyAlignment="1">
      <alignment horizontal="left" vertical="center" wrapText="1"/>
    </xf>
    <xf numFmtId="0" fontId="30" fillId="18" borderId="5" xfId="0" applyFont="1" applyFill="1" applyBorder="1" applyAlignment="1">
      <alignment wrapText="1"/>
    </xf>
    <xf numFmtId="0" fontId="30" fillId="18" borderId="0" xfId="0" applyFont="1" applyFill="1" applyAlignment="1">
      <alignment wrapText="1"/>
    </xf>
    <xf numFmtId="0" fontId="30" fillId="18" borderId="35" xfId="0" applyFont="1" applyFill="1" applyBorder="1" applyAlignment="1">
      <alignment wrapText="1"/>
    </xf>
    <xf numFmtId="0" fontId="30" fillId="18" borderId="2" xfId="0" applyFont="1" applyFill="1" applyBorder="1" applyAlignment="1">
      <alignment horizontal="center"/>
    </xf>
    <xf numFmtId="0" fontId="30" fillId="18" borderId="2" xfId="0" applyFont="1" applyFill="1" applyBorder="1"/>
    <xf numFmtId="0" fontId="30" fillId="18" borderId="36" xfId="0" applyFont="1" applyFill="1" applyBorder="1"/>
    <xf numFmtId="0" fontId="30" fillId="18" borderId="5" xfId="14" applyFont="1" applyFill="1" applyBorder="1" applyAlignment="1">
      <alignment vertical="center" wrapText="1"/>
    </xf>
    <xf numFmtId="0" fontId="30" fillId="18" borderId="37" xfId="14" applyFont="1" applyFill="1" applyBorder="1" applyAlignment="1">
      <alignment vertical="center"/>
    </xf>
    <xf numFmtId="0" fontId="30" fillId="18" borderId="2" xfId="14" applyFont="1" applyFill="1" applyBorder="1" applyAlignment="1">
      <alignment vertical="center" wrapText="1"/>
    </xf>
    <xf numFmtId="0" fontId="30" fillId="18" borderId="0" xfId="14" applyFont="1" applyFill="1" applyAlignment="1">
      <alignment vertical="center" wrapText="1"/>
    </xf>
    <xf numFmtId="0" fontId="30" fillId="18" borderId="35" xfId="14" applyFont="1" applyFill="1" applyBorder="1" applyAlignment="1">
      <alignment vertical="center" wrapText="1"/>
    </xf>
    <xf numFmtId="0" fontId="30" fillId="18" borderId="37" xfId="29" applyFont="1" applyFill="1" applyBorder="1" applyAlignment="1" applyProtection="1">
      <alignment horizontal="right" vertical="center" wrapText="1"/>
    </xf>
    <xf numFmtId="0" fontId="30" fillId="18" borderId="0" xfId="29" applyFont="1" applyFill="1" applyAlignment="1" applyProtection="1">
      <alignment horizontal="right" vertical="center" wrapText="1"/>
    </xf>
    <xf numFmtId="0" fontId="30" fillId="18" borderId="35" xfId="29" applyFont="1" applyFill="1" applyBorder="1" applyAlignment="1" applyProtection="1">
      <alignment vertical="center" wrapText="1"/>
    </xf>
    <xf numFmtId="0" fontId="30" fillId="18" borderId="0" xfId="29" applyFont="1" applyFill="1" applyAlignment="1" applyProtection="1">
      <alignment vertical="center" wrapText="1"/>
    </xf>
    <xf numFmtId="0" fontId="30" fillId="18" borderId="2" xfId="18" applyFont="1" applyFill="1" applyBorder="1" applyAlignment="1">
      <alignment horizontal="center"/>
    </xf>
    <xf numFmtId="0" fontId="30" fillId="18" borderId="36" xfId="18" applyFont="1" applyFill="1" applyBorder="1" applyAlignment="1">
      <alignment horizontal="center"/>
    </xf>
    <xf numFmtId="0" fontId="30" fillId="18" borderId="1" xfId="29" applyFont="1" applyFill="1" applyBorder="1" applyAlignment="1" applyProtection="1">
      <alignment horizontal="center" vertical="center" wrapText="1"/>
    </xf>
    <xf numFmtId="0" fontId="30" fillId="18" borderId="2" xfId="29" applyFont="1" applyFill="1" applyBorder="1" applyAlignment="1" applyProtection="1">
      <alignment horizontal="center" vertical="center" wrapText="1"/>
    </xf>
    <xf numFmtId="0" fontId="30" fillId="18" borderId="36" xfId="29" applyFont="1" applyFill="1" applyBorder="1" applyAlignment="1" applyProtection="1">
      <alignment horizontal="center" vertical="center" wrapText="1"/>
    </xf>
    <xf numFmtId="0" fontId="30" fillId="18" borderId="5" xfId="29" applyFont="1" applyFill="1" applyBorder="1" applyAlignment="1" applyProtection="1">
      <alignment vertical="center" wrapText="1"/>
    </xf>
    <xf numFmtId="0" fontId="30" fillId="18" borderId="5" xfId="0" applyFont="1" applyFill="1" applyBorder="1"/>
    <xf numFmtId="0" fontId="30" fillId="18" borderId="0" xfId="29" applyFont="1" applyFill="1" applyAlignment="1" applyProtection="1">
      <alignment horizontal="center" vertical="center" wrapText="1"/>
    </xf>
    <xf numFmtId="0" fontId="30" fillId="18" borderId="0" xfId="0" applyFont="1" applyFill="1"/>
    <xf numFmtId="0" fontId="30" fillId="18" borderId="35" xfId="0" applyFont="1" applyFill="1" applyBorder="1"/>
    <xf numFmtId="0" fontId="30" fillId="18" borderId="0" xfId="0" applyFont="1" applyFill="1" applyAlignment="1">
      <alignment horizontal="right"/>
    </xf>
    <xf numFmtId="0" fontId="30" fillId="18" borderId="0" xfId="0" applyFont="1" applyFill="1" applyAlignment="1">
      <alignment horizontal="center"/>
    </xf>
    <xf numFmtId="0" fontId="30" fillId="18" borderId="1" xfId="29" applyFont="1" applyFill="1" applyBorder="1" applyAlignment="1" applyProtection="1">
      <alignment vertical="center" wrapText="1"/>
    </xf>
    <xf numFmtId="0" fontId="30" fillId="18" borderId="2" xfId="29" applyFont="1" applyFill="1" applyBorder="1" applyAlignment="1" applyProtection="1">
      <alignment vertical="center" wrapText="1"/>
    </xf>
    <xf numFmtId="0" fontId="29" fillId="18" borderId="33" xfId="14" applyFont="1" applyFill="1" applyBorder="1" applyAlignment="1">
      <alignment horizontal="left" vertical="center" wrapText="1"/>
    </xf>
    <xf numFmtId="0" fontId="30" fillId="18" borderId="5" xfId="29" applyFont="1" applyFill="1" applyBorder="1" applyAlignment="1" applyProtection="1">
      <alignment horizontal="center" vertical="center" wrapText="1"/>
    </xf>
    <xf numFmtId="0" fontId="30" fillId="18" borderId="27" xfId="29" applyFont="1" applyFill="1" applyBorder="1" applyAlignment="1" applyProtection="1">
      <alignment horizontal="right" vertical="center" wrapText="1"/>
    </xf>
    <xf numFmtId="0" fontId="48" fillId="11" borderId="50" xfId="30" applyFont="1" applyFill="1" applyBorder="1" applyAlignment="1" applyProtection="1">
      <alignment vertical="center" wrapText="1"/>
    </xf>
    <xf numFmtId="0" fontId="30" fillId="18" borderId="0" xfId="29" applyFont="1" applyFill="1" applyAlignment="1" applyProtection="1">
      <alignment horizontal="right" vertical="center"/>
    </xf>
    <xf numFmtId="0" fontId="30" fillId="18" borderId="35" xfId="29" applyFont="1" applyFill="1" applyBorder="1" applyAlignment="1" applyProtection="1">
      <alignment horizontal="center" vertical="center" wrapText="1"/>
    </xf>
    <xf numFmtId="49" fontId="26" fillId="18" borderId="5" xfId="14" applyNumberFormat="1" applyFont="1" applyFill="1" applyBorder="1" applyAlignment="1">
      <alignment horizontal="center" vertical="center"/>
    </xf>
    <xf numFmtId="0" fontId="30" fillId="18" borderId="37" xfId="29" applyFont="1" applyFill="1" applyBorder="1" applyAlignment="1" applyProtection="1">
      <alignment horizontal="center" vertical="center" wrapText="1"/>
    </xf>
    <xf numFmtId="49" fontId="26" fillId="18" borderId="0" xfId="14" applyNumberFormat="1" applyFont="1" applyFill="1" applyAlignment="1">
      <alignment horizontal="center" vertical="center"/>
    </xf>
    <xf numFmtId="174" fontId="30" fillId="18" borderId="2" xfId="31" applyNumberFormat="1" applyFont="1" applyFill="1" applyBorder="1" applyAlignment="1" applyProtection="1">
      <alignment vertical="center" wrapText="1"/>
    </xf>
    <xf numFmtId="49" fontId="26" fillId="18" borderId="2" xfId="14" applyNumberFormat="1" applyFont="1" applyFill="1" applyBorder="1" applyAlignment="1">
      <alignment horizontal="center" vertical="center"/>
    </xf>
    <xf numFmtId="0" fontId="30" fillId="18" borderId="2" xfId="29" applyFont="1" applyFill="1" applyBorder="1" applyAlignment="1" applyProtection="1">
      <alignment horizontal="right" vertical="center"/>
    </xf>
    <xf numFmtId="0" fontId="30" fillId="18" borderId="5" xfId="14" applyFont="1" applyFill="1" applyBorder="1" applyAlignment="1">
      <alignment horizontal="left" vertical="center" wrapText="1"/>
    </xf>
    <xf numFmtId="0" fontId="30" fillId="18" borderId="37" xfId="14" applyFont="1" applyFill="1" applyBorder="1" applyAlignment="1">
      <alignment horizontal="right" vertical="center" wrapText="1"/>
    </xf>
    <xf numFmtId="0" fontId="30" fillId="18" borderId="0" xfId="14" applyFont="1" applyFill="1" applyAlignment="1">
      <alignment horizontal="center" vertical="center" wrapText="1"/>
    </xf>
    <xf numFmtId="0" fontId="30" fillId="18" borderId="0" xfId="18" applyFont="1" applyFill="1" applyAlignment="1">
      <alignment horizontal="center"/>
    </xf>
    <xf numFmtId="0" fontId="30" fillId="18" borderId="35" xfId="14" applyFont="1" applyFill="1" applyBorder="1" applyAlignment="1">
      <alignment horizontal="left" vertical="center" wrapText="1"/>
    </xf>
    <xf numFmtId="0" fontId="30" fillId="18" borderId="5" xfId="14" applyFont="1" applyFill="1" applyBorder="1" applyAlignment="1">
      <alignment horizontal="center" vertical="center" wrapText="1"/>
    </xf>
    <xf numFmtId="0" fontId="30" fillId="18" borderId="35" xfId="14" applyFont="1" applyFill="1" applyBorder="1" applyAlignment="1">
      <alignment horizontal="center" vertical="center" wrapText="1"/>
    </xf>
    <xf numFmtId="0" fontId="30" fillId="18" borderId="1" xfId="14" applyFont="1" applyFill="1" applyBorder="1" applyAlignment="1">
      <alignment horizontal="right" vertical="center" wrapText="1"/>
    </xf>
    <xf numFmtId="9" fontId="30" fillId="18" borderId="2" xfId="14" applyNumberFormat="1" applyFont="1" applyFill="1" applyBorder="1" applyAlignment="1">
      <alignment horizontal="center" vertical="center" wrapText="1"/>
    </xf>
    <xf numFmtId="0" fontId="30" fillId="18" borderId="2" xfId="14" applyFont="1" applyFill="1" applyBorder="1" applyAlignment="1">
      <alignment horizontal="center" vertical="center" wrapText="1"/>
    </xf>
    <xf numFmtId="0" fontId="30" fillId="18" borderId="36" xfId="14" applyFont="1" applyFill="1" applyBorder="1" applyAlignment="1">
      <alignment horizontal="center" vertical="center" wrapText="1"/>
    </xf>
    <xf numFmtId="0" fontId="30" fillId="18" borderId="37" xfId="0" applyFont="1" applyFill="1" applyBorder="1"/>
    <xf numFmtId="0" fontId="30" fillId="18" borderId="0" xfId="14" applyFont="1" applyFill="1" applyAlignment="1">
      <alignment horizontal="center" vertical="top" wrapText="1"/>
    </xf>
    <xf numFmtId="0" fontId="30" fillId="18" borderId="2" xfId="14" applyFont="1" applyFill="1" applyBorder="1" applyAlignment="1">
      <alignment horizontal="center" vertical="top" wrapText="1"/>
    </xf>
    <xf numFmtId="0" fontId="30" fillId="18" borderId="0" xfId="29" applyFont="1" applyFill="1" applyAlignment="1" applyProtection="1">
      <alignment horizontal="left" vertical="center" wrapText="1"/>
    </xf>
    <xf numFmtId="0" fontId="30" fillId="18" borderId="1" xfId="0" applyFont="1" applyFill="1" applyBorder="1"/>
    <xf numFmtId="0" fontId="26" fillId="17" borderId="10" xfId="14" applyFont="1" applyFill="1" applyBorder="1" applyAlignment="1">
      <alignment horizontal="centerContinuous" vertical="center" wrapText="1"/>
    </xf>
    <xf numFmtId="0" fontId="69" fillId="0" borderId="38" xfId="18" applyFont="1" applyBorder="1" applyAlignment="1">
      <alignment horizontal="left"/>
    </xf>
    <xf numFmtId="0" fontId="48" fillId="17" borderId="29" xfId="32" applyFont="1" applyFill="1" applyBorder="1" applyProtection="1"/>
    <xf numFmtId="49" fontId="66" fillId="17" borderId="30" xfId="33" applyNumberFormat="1" applyFont="1" applyFill="1" applyBorder="1" applyAlignment="1" applyProtection="1">
      <alignment horizontal="left" vertical="center"/>
    </xf>
    <xf numFmtId="49" fontId="66" fillId="17" borderId="15" xfId="33" applyNumberFormat="1" applyFont="1" applyFill="1" applyBorder="1" applyAlignment="1" applyProtection="1">
      <alignment horizontal="centerContinuous" vertical="center"/>
    </xf>
    <xf numFmtId="49" fontId="66" fillId="17" borderId="31" xfId="33" applyNumberFormat="1" applyFont="1" applyFill="1" applyBorder="1" applyAlignment="1" applyProtection="1">
      <alignment horizontal="centerContinuous" vertical="center"/>
    </xf>
    <xf numFmtId="0" fontId="48" fillId="0" borderId="0" xfId="34" applyFont="1" applyAlignment="1"/>
    <xf numFmtId="0" fontId="29" fillId="0" borderId="29" xfId="33" applyFont="1" applyBorder="1" applyAlignment="1" applyProtection="1">
      <alignment horizontal="left" vertical="center" wrapText="1"/>
    </xf>
    <xf numFmtId="0" fontId="29" fillId="18" borderId="34" xfId="33" applyFont="1" applyFill="1" applyBorder="1" applyAlignment="1" applyProtection="1">
      <alignment horizontal="left" vertical="center" wrapText="1"/>
    </xf>
    <xf numFmtId="0" fontId="30" fillId="18" borderId="5" xfId="34" applyFont="1" applyFill="1" applyBorder="1" applyAlignment="1">
      <alignment wrapText="1"/>
    </xf>
    <xf numFmtId="0" fontId="30" fillId="18" borderId="0" xfId="34" applyFont="1" applyFill="1" applyAlignment="1">
      <alignment wrapText="1"/>
    </xf>
    <xf numFmtId="0" fontId="30" fillId="18" borderId="35" xfId="34" applyFont="1" applyFill="1" applyBorder="1" applyAlignment="1">
      <alignment wrapText="1"/>
    </xf>
    <xf numFmtId="0" fontId="30" fillId="18" borderId="2" xfId="34" applyFont="1" applyFill="1" applyBorder="1" applyAlignment="1">
      <alignment horizontal="center"/>
    </xf>
    <xf numFmtId="0" fontId="30" fillId="18" borderId="2" xfId="34" applyFont="1" applyFill="1" applyBorder="1" applyAlignment="1"/>
    <xf numFmtId="0" fontId="30" fillId="18" borderId="36" xfId="34" applyFont="1" applyFill="1" applyBorder="1" applyAlignment="1"/>
    <xf numFmtId="0" fontId="30" fillId="18" borderId="5" xfId="33" applyFont="1" applyFill="1" applyBorder="1" applyAlignment="1" applyProtection="1">
      <alignment vertical="center" wrapText="1"/>
    </xf>
    <xf numFmtId="0" fontId="30" fillId="18" borderId="37" xfId="33" applyFont="1" applyFill="1" applyBorder="1" applyAlignment="1" applyProtection="1">
      <alignment vertical="center"/>
    </xf>
    <xf numFmtId="0" fontId="30" fillId="18" borderId="2" xfId="33" applyFont="1" applyFill="1" applyBorder="1" applyAlignment="1" applyProtection="1">
      <alignment vertical="center" wrapText="1"/>
    </xf>
    <xf numFmtId="0" fontId="30" fillId="18" borderId="0" xfId="33" applyFont="1" applyFill="1" applyAlignment="1" applyProtection="1">
      <alignment vertical="center" wrapText="1"/>
    </xf>
    <xf numFmtId="0" fontId="30" fillId="18" borderId="35" xfId="33" applyFont="1" applyFill="1" applyBorder="1" applyAlignment="1" applyProtection="1">
      <alignment vertical="center" wrapText="1"/>
    </xf>
    <xf numFmtId="0" fontId="30" fillId="18" borderId="37" xfId="35" applyFont="1" applyFill="1" applyBorder="1" applyAlignment="1" applyProtection="1">
      <alignment horizontal="right" vertical="center" wrapText="1"/>
    </xf>
    <xf numFmtId="0" fontId="30" fillId="18" borderId="0" xfId="35" applyFont="1" applyFill="1" applyAlignment="1" applyProtection="1">
      <alignment horizontal="right" vertical="center" wrapText="1"/>
    </xf>
    <xf numFmtId="0" fontId="30" fillId="18" borderId="35" xfId="35" applyFont="1" applyFill="1" applyBorder="1" applyAlignment="1" applyProtection="1">
      <alignment vertical="center" wrapText="1"/>
    </xf>
    <xf numFmtId="0" fontId="30" fillId="18" borderId="0" xfId="35" applyFont="1" applyFill="1" applyAlignment="1" applyProtection="1">
      <alignment vertical="center" wrapText="1"/>
    </xf>
    <xf numFmtId="0" fontId="30" fillId="18" borderId="2" xfId="32" applyFont="1" applyFill="1" applyBorder="1" applyAlignment="1" applyProtection="1">
      <alignment horizontal="center"/>
    </xf>
    <xf numFmtId="0" fontId="30" fillId="18" borderId="36" xfId="32" applyFont="1" applyFill="1" applyBorder="1" applyAlignment="1" applyProtection="1">
      <alignment horizontal="center"/>
    </xf>
    <xf numFmtId="0" fontId="30" fillId="18" borderId="1" xfId="35" applyFont="1" applyFill="1" applyBorder="1" applyAlignment="1" applyProtection="1">
      <alignment horizontal="center" vertical="center" wrapText="1"/>
    </xf>
    <xf numFmtId="0" fontId="30" fillId="18" borderId="2" xfId="35" applyFont="1" applyFill="1" applyBorder="1" applyAlignment="1" applyProtection="1">
      <alignment horizontal="center" vertical="center" wrapText="1"/>
    </xf>
    <xf numFmtId="0" fontId="30" fillId="18" borderId="36" xfId="35" applyFont="1" applyFill="1" applyBorder="1" applyAlignment="1" applyProtection="1">
      <alignment horizontal="center" vertical="center" wrapText="1"/>
    </xf>
    <xf numFmtId="0" fontId="30" fillId="18" borderId="5" xfId="35" applyFont="1" applyFill="1" applyBorder="1" applyAlignment="1" applyProtection="1">
      <alignment vertical="center" wrapText="1"/>
    </xf>
    <xf numFmtId="0" fontId="30" fillId="18" borderId="5" xfId="34" applyFont="1" applyFill="1" applyBorder="1" applyAlignment="1"/>
    <xf numFmtId="0" fontId="30" fillId="18" borderId="0" xfId="35" applyFont="1" applyFill="1" applyAlignment="1" applyProtection="1">
      <alignment horizontal="center" vertical="center" wrapText="1"/>
    </xf>
    <xf numFmtId="0" fontId="30" fillId="18" borderId="0" xfId="34" applyFont="1" applyFill="1" applyAlignment="1"/>
    <xf numFmtId="0" fontId="30" fillId="18" borderId="35" xfId="34" applyFont="1" applyFill="1" applyBorder="1" applyAlignment="1"/>
    <xf numFmtId="0" fontId="30" fillId="18" borderId="0" xfId="34" applyFont="1" applyFill="1" applyAlignment="1">
      <alignment horizontal="right"/>
    </xf>
    <xf numFmtId="0" fontId="30" fillId="18" borderId="0" xfId="34" applyFont="1" applyFill="1" applyAlignment="1">
      <alignment horizontal="center"/>
    </xf>
    <xf numFmtId="0" fontId="30" fillId="18" borderId="1" xfId="35" applyFont="1" applyFill="1" applyBorder="1" applyAlignment="1" applyProtection="1">
      <alignment vertical="center" wrapText="1"/>
    </xf>
    <xf numFmtId="0" fontId="30" fillId="18" borderId="2" xfId="35" applyFont="1" applyFill="1" applyBorder="1" applyAlignment="1" applyProtection="1">
      <alignment vertical="center" wrapText="1"/>
    </xf>
    <xf numFmtId="0" fontId="29" fillId="18" borderId="33" xfId="33" applyFont="1" applyFill="1" applyBorder="1" applyAlignment="1" applyProtection="1">
      <alignment horizontal="left" vertical="center" wrapText="1"/>
    </xf>
    <xf numFmtId="0" fontId="30" fillId="18" borderId="5" xfId="35" applyFont="1" applyFill="1" applyBorder="1" applyAlignment="1" applyProtection="1">
      <alignment horizontal="center" vertical="center" wrapText="1"/>
    </xf>
    <xf numFmtId="0" fontId="30" fillId="18" borderId="27" xfId="35" applyFont="1" applyFill="1" applyBorder="1" applyAlignment="1" applyProtection="1">
      <alignment horizontal="right" vertical="center" wrapText="1"/>
    </xf>
    <xf numFmtId="0" fontId="30" fillId="18" borderId="0" xfId="35" applyFont="1" applyFill="1" applyAlignment="1" applyProtection="1">
      <alignment horizontal="right" vertical="center"/>
    </xf>
    <xf numFmtId="0" fontId="30" fillId="18" borderId="35" xfId="35" applyFont="1" applyFill="1" applyBorder="1" applyAlignment="1" applyProtection="1">
      <alignment horizontal="center" vertical="center" wrapText="1"/>
    </xf>
    <xf numFmtId="49" fontId="26" fillId="18" borderId="5" xfId="33" applyNumberFormat="1" applyFont="1" applyFill="1" applyBorder="1" applyAlignment="1" applyProtection="1">
      <alignment horizontal="center" vertical="center"/>
    </xf>
    <xf numFmtId="0" fontId="30" fillId="18" borderId="37" xfId="35" applyFont="1" applyFill="1" applyBorder="1" applyAlignment="1" applyProtection="1">
      <alignment horizontal="center" vertical="center" wrapText="1"/>
    </xf>
    <xf numFmtId="49" fontId="26" fillId="18" borderId="0" xfId="33" applyNumberFormat="1" applyFont="1" applyFill="1" applyAlignment="1" applyProtection="1">
      <alignment horizontal="center" vertical="center"/>
    </xf>
    <xf numFmtId="174" fontId="30" fillId="18" borderId="2" xfId="37" applyNumberFormat="1" applyFont="1" applyFill="1" applyBorder="1" applyAlignment="1" applyProtection="1">
      <alignment vertical="center" wrapText="1"/>
    </xf>
    <xf numFmtId="49" fontId="26" fillId="18" borderId="2" xfId="33" applyNumberFormat="1" applyFont="1" applyFill="1" applyBorder="1" applyAlignment="1" applyProtection="1">
      <alignment horizontal="center" vertical="center"/>
    </xf>
    <xf numFmtId="0" fontId="30" fillId="18" borderId="2" xfId="35" applyFont="1" applyFill="1" applyBorder="1" applyAlignment="1" applyProtection="1">
      <alignment horizontal="right" vertical="center"/>
    </xf>
    <xf numFmtId="0" fontId="30" fillId="18" borderId="5" xfId="33" applyFont="1" applyFill="1" applyBorder="1" applyAlignment="1" applyProtection="1">
      <alignment horizontal="left" vertical="center" wrapText="1"/>
    </xf>
    <xf numFmtId="0" fontId="30" fillId="18" borderId="37" xfId="33" applyFont="1" applyFill="1" applyBorder="1" applyAlignment="1" applyProtection="1">
      <alignment horizontal="right" vertical="center" wrapText="1"/>
    </xf>
    <xf numFmtId="0" fontId="30" fillId="18" borderId="0" xfId="33" applyFont="1" applyFill="1" applyAlignment="1" applyProtection="1">
      <alignment horizontal="center" vertical="center" wrapText="1"/>
    </xf>
    <xf numFmtId="0" fontId="30" fillId="18" borderId="0" xfId="32" applyFont="1" applyFill="1" applyAlignment="1" applyProtection="1">
      <alignment horizontal="center"/>
    </xf>
    <xf numFmtId="0" fontId="30" fillId="18" borderId="35" xfId="33" applyFont="1" applyFill="1" applyBorder="1" applyAlignment="1" applyProtection="1">
      <alignment horizontal="left" vertical="center" wrapText="1"/>
    </xf>
    <xf numFmtId="0" fontId="30" fillId="18" borderId="5" xfId="33" applyFont="1" applyFill="1" applyBorder="1" applyAlignment="1" applyProtection="1">
      <alignment horizontal="center" vertical="center" wrapText="1"/>
    </xf>
    <xf numFmtId="0" fontId="30" fillId="18" borderId="35" xfId="33" applyFont="1" applyFill="1" applyBorder="1" applyAlignment="1" applyProtection="1">
      <alignment horizontal="center" vertical="center" wrapText="1"/>
    </xf>
    <xf numFmtId="0" fontId="30" fillId="18" borderId="1" xfId="33" applyFont="1" applyFill="1" applyBorder="1" applyAlignment="1" applyProtection="1">
      <alignment horizontal="right" vertical="center" wrapText="1"/>
    </xf>
    <xf numFmtId="9" fontId="30" fillId="18" borderId="2" xfId="33" applyNumberFormat="1" applyFont="1" applyFill="1" applyBorder="1" applyAlignment="1" applyProtection="1">
      <alignment horizontal="center" vertical="center" wrapText="1"/>
    </xf>
    <xf numFmtId="0" fontId="30" fillId="18" borderId="2" xfId="33" applyFont="1" applyFill="1" applyBorder="1" applyAlignment="1" applyProtection="1">
      <alignment horizontal="center" vertical="center" wrapText="1"/>
    </xf>
    <xf numFmtId="0" fontId="30" fillId="18" borderId="36" xfId="33" applyFont="1" applyFill="1" applyBorder="1" applyAlignment="1" applyProtection="1">
      <alignment horizontal="center" vertical="center" wrapText="1"/>
    </xf>
    <xf numFmtId="0" fontId="30" fillId="18" borderId="37" xfId="34" applyFont="1" applyFill="1" applyBorder="1" applyAlignment="1"/>
    <xf numFmtId="0" fontId="30" fillId="18" borderId="0" xfId="33" applyFont="1" applyFill="1" applyAlignment="1" applyProtection="1">
      <alignment horizontal="center" vertical="top" wrapText="1"/>
    </xf>
    <xf numFmtId="0" fontId="30" fillId="18" borderId="2" xfId="33" applyFont="1" applyFill="1" applyBorder="1" applyAlignment="1" applyProtection="1">
      <alignment horizontal="center" vertical="top" wrapText="1"/>
    </xf>
    <xf numFmtId="0" fontId="30" fillId="18" borderId="0" xfId="35" applyFont="1" applyFill="1" applyAlignment="1" applyProtection="1">
      <alignment horizontal="left" vertical="center" wrapText="1"/>
    </xf>
    <xf numFmtId="0" fontId="30" fillId="18" borderId="1" xfId="34" applyFont="1" applyFill="1" applyBorder="1" applyAlignment="1"/>
    <xf numFmtId="0" fontId="26" fillId="17" borderId="10" xfId="33" applyFont="1" applyFill="1" applyBorder="1" applyAlignment="1" applyProtection="1">
      <alignment horizontal="centerContinuous" vertical="center" wrapText="1"/>
    </xf>
    <xf numFmtId="0" fontId="69" fillId="0" borderId="38" xfId="32" applyFont="1" applyBorder="1" applyAlignment="1" applyProtection="1">
      <alignment horizontal="left"/>
    </xf>
    <xf numFmtId="0" fontId="69" fillId="0" borderId="0" xfId="34" applyFont="1" applyAlignment="1">
      <alignment horizontal="left"/>
    </xf>
    <xf numFmtId="9" fontId="30" fillId="18" borderId="0" xfId="39" applyFont="1" applyFill="1" applyAlignment="1" applyProtection="1">
      <alignment horizontal="center" vertical="center" wrapText="1"/>
    </xf>
    <xf numFmtId="9" fontId="30" fillId="18" borderId="0" xfId="39" applyFont="1" applyFill="1" applyAlignment="1" applyProtection="1">
      <alignment horizontal="center"/>
    </xf>
    <xf numFmtId="9" fontId="30" fillId="18" borderId="35" xfId="39" applyFont="1" applyFill="1" applyBorder="1" applyAlignment="1" applyProtection="1">
      <alignment vertical="center" wrapText="1"/>
    </xf>
    <xf numFmtId="0" fontId="30" fillId="2" borderId="0" xfId="5" applyNumberFormat="1" applyFont="1" applyFill="1" applyAlignment="1">
      <alignment horizontal="center" vertical="center" wrapText="1"/>
    </xf>
    <xf numFmtId="0" fontId="30" fillId="2" borderId="0" xfId="5" applyNumberFormat="1" applyFont="1" applyFill="1" applyAlignment="1">
      <alignment horizontal="center"/>
    </xf>
    <xf numFmtId="0" fontId="30" fillId="2" borderId="35" xfId="5" applyNumberFormat="1" applyFont="1" applyFill="1" applyBorder="1" applyAlignment="1">
      <alignment vertical="center" wrapText="1"/>
    </xf>
    <xf numFmtId="10" fontId="30" fillId="2" borderId="0" xfId="18" applyNumberFormat="1" applyFont="1" applyFill="1" applyAlignment="1">
      <alignment horizontal="center"/>
    </xf>
    <xf numFmtId="10" fontId="30" fillId="2" borderId="35" xfId="14" applyNumberFormat="1" applyFont="1" applyFill="1" applyBorder="1" applyAlignment="1">
      <alignment vertical="center" wrapText="1"/>
    </xf>
    <xf numFmtId="9" fontId="30" fillId="2" borderId="0" xfId="5" applyFont="1" applyFill="1" applyAlignment="1">
      <alignment horizontal="center" vertical="center" wrapText="1"/>
    </xf>
    <xf numFmtId="9" fontId="30" fillId="2" borderId="0" xfId="5" applyFont="1" applyFill="1" applyAlignment="1">
      <alignment horizontal="center"/>
    </xf>
    <xf numFmtId="9" fontId="30" fillId="2" borderId="35" xfId="5" applyFont="1" applyFill="1" applyBorder="1" applyAlignment="1">
      <alignment vertical="center" wrapText="1"/>
    </xf>
    <xf numFmtId="9" fontId="30" fillId="2" borderId="5" xfId="5" applyFont="1" applyFill="1" applyBorder="1" applyAlignment="1">
      <alignment horizontal="center" vertical="center" wrapText="1"/>
    </xf>
    <xf numFmtId="9" fontId="30" fillId="2" borderId="35" xfId="5" applyFont="1" applyFill="1" applyBorder="1" applyAlignment="1">
      <alignment horizontal="center" vertical="center" wrapText="1"/>
    </xf>
    <xf numFmtId="0" fontId="30" fillId="2" borderId="5" xfId="5" applyNumberFormat="1" applyFont="1" applyFill="1" applyBorder="1" applyAlignment="1">
      <alignment horizontal="center" vertical="center" wrapText="1"/>
    </xf>
    <xf numFmtId="0" fontId="30" fillId="2" borderId="35" xfId="5" applyNumberFormat="1" applyFont="1" applyFill="1" applyBorder="1" applyAlignment="1">
      <alignment horizontal="center" vertical="center" wrapText="1"/>
    </xf>
    <xf numFmtId="9" fontId="48" fillId="14" borderId="50" xfId="27" applyNumberFormat="1" applyFont="1" applyFill="1" applyBorder="1" applyAlignment="1">
      <alignment vertical="center" wrapText="1"/>
    </xf>
    <xf numFmtId="180" fontId="48" fillId="14" borderId="50" xfId="27" applyNumberFormat="1" applyFont="1" applyFill="1" applyBorder="1" applyAlignment="1">
      <alignment vertical="center" wrapText="1"/>
    </xf>
    <xf numFmtId="9" fontId="70" fillId="2" borderId="0" xfId="5" applyFont="1" applyFill="1" applyAlignment="1">
      <alignment horizontal="center" vertical="center" wrapText="1"/>
    </xf>
    <xf numFmtId="9" fontId="70" fillId="2" borderId="0" xfId="5" applyFont="1" applyFill="1" applyAlignment="1">
      <alignment horizontal="center"/>
    </xf>
    <xf numFmtId="9" fontId="70" fillId="2" borderId="35" xfId="5" applyFont="1" applyFill="1" applyBorder="1" applyAlignment="1">
      <alignment horizontal="left" vertical="center" wrapText="1"/>
    </xf>
    <xf numFmtId="9" fontId="70" fillId="2" borderId="35" xfId="5" applyFont="1" applyFill="1" applyBorder="1" applyAlignment="1">
      <alignment vertical="center" wrapText="1"/>
    </xf>
    <xf numFmtId="9" fontId="70" fillId="18" borderId="0" xfId="39" applyFont="1" applyFill="1" applyAlignment="1" applyProtection="1">
      <alignment horizontal="center" vertical="center" wrapText="1"/>
    </xf>
    <xf numFmtId="9" fontId="70" fillId="18" borderId="0" xfId="39" applyFont="1" applyFill="1" applyAlignment="1" applyProtection="1">
      <alignment horizontal="center"/>
    </xf>
    <xf numFmtId="9" fontId="70" fillId="18" borderId="35" xfId="39" applyFont="1" applyFill="1" applyBorder="1" applyAlignment="1" applyProtection="1">
      <alignment horizontal="left" vertical="center" wrapText="1"/>
    </xf>
    <xf numFmtId="9" fontId="70" fillId="18" borderId="35" xfId="39" applyFont="1" applyFill="1" applyBorder="1" applyAlignment="1" applyProtection="1">
      <alignment vertical="center" wrapText="1"/>
    </xf>
    <xf numFmtId="9" fontId="30" fillId="18" borderId="5" xfId="39" applyFont="1" applyFill="1" applyBorder="1" applyAlignment="1" applyProtection="1">
      <alignment horizontal="center" vertical="center" wrapText="1"/>
    </xf>
    <xf numFmtId="9" fontId="30" fillId="18" borderId="35" xfId="39" applyFont="1" applyFill="1" applyBorder="1" applyAlignment="1" applyProtection="1">
      <alignment horizontal="center" vertical="center" wrapText="1"/>
    </xf>
    <xf numFmtId="0" fontId="30" fillId="3" borderId="29" xfId="18" applyFont="1" applyFill="1" applyBorder="1"/>
    <xf numFmtId="49" fontId="26" fillId="3" borderId="15" xfId="14" applyNumberFormat="1" applyFont="1" applyFill="1" applyBorder="1" applyAlignment="1">
      <alignment horizontal="centerContinuous" vertical="center"/>
    </xf>
    <xf numFmtId="49" fontId="26" fillId="3" borderId="31" xfId="14" applyNumberFormat="1" applyFont="1" applyFill="1" applyBorder="1" applyAlignment="1">
      <alignment horizontal="centerContinuous" vertical="center"/>
    </xf>
    <xf numFmtId="0" fontId="72" fillId="0" borderId="0" xfId="0" applyFont="1"/>
    <xf numFmtId="172" fontId="70" fillId="2" borderId="0" xfId="5" applyNumberFormat="1" applyFont="1" applyFill="1" applyAlignment="1">
      <alignment horizontal="center" vertical="center" wrapText="1"/>
    </xf>
    <xf numFmtId="172" fontId="70" fillId="2" borderId="0" xfId="5" applyNumberFormat="1" applyFont="1" applyFill="1" applyAlignment="1">
      <alignment horizontal="center"/>
    </xf>
    <xf numFmtId="172" fontId="70" fillId="2" borderId="35" xfId="5" applyNumberFormat="1" applyFont="1" applyFill="1" applyBorder="1" applyAlignment="1">
      <alignment vertical="center" wrapText="1"/>
    </xf>
    <xf numFmtId="172" fontId="30" fillId="2" borderId="0" xfId="5" applyNumberFormat="1" applyFont="1" applyFill="1" applyAlignment="1">
      <alignment horizontal="center" vertical="center" wrapText="1"/>
    </xf>
    <xf numFmtId="172" fontId="30" fillId="2" borderId="0" xfId="5" applyNumberFormat="1" applyFont="1" applyFill="1" applyAlignment="1">
      <alignment horizontal="center"/>
    </xf>
    <xf numFmtId="172" fontId="30" fillId="2" borderId="35" xfId="5" applyNumberFormat="1" applyFont="1" applyFill="1" applyBorder="1" applyAlignment="1">
      <alignment vertical="center" wrapText="1"/>
    </xf>
    <xf numFmtId="172" fontId="30" fillId="2" borderId="5" xfId="5" applyNumberFormat="1" applyFont="1" applyFill="1" applyBorder="1" applyAlignment="1">
      <alignment horizontal="center" vertical="center" wrapText="1"/>
    </xf>
    <xf numFmtId="172" fontId="30" fillId="2" borderId="35" xfId="5" applyNumberFormat="1" applyFont="1" applyFill="1" applyBorder="1" applyAlignment="1">
      <alignment horizontal="center" vertical="center" wrapText="1"/>
    </xf>
    <xf numFmtId="0" fontId="70" fillId="2" borderId="0" xfId="5" applyNumberFormat="1" applyFont="1" applyFill="1" applyAlignment="1">
      <alignment horizontal="center" vertical="center" wrapText="1"/>
    </xf>
    <xf numFmtId="0" fontId="70" fillId="2" borderId="0" xfId="5" applyNumberFormat="1" applyFont="1" applyFill="1" applyAlignment="1">
      <alignment horizontal="center"/>
    </xf>
    <xf numFmtId="0" fontId="70" fillId="2" borderId="35" xfId="5" applyNumberFormat="1" applyFont="1" applyFill="1" applyBorder="1" applyAlignment="1">
      <alignment vertical="center" wrapText="1"/>
    </xf>
    <xf numFmtId="0" fontId="70" fillId="2" borderId="35" xfId="5" applyNumberFormat="1" applyFont="1" applyFill="1" applyBorder="1" applyAlignment="1">
      <alignment horizontal="left" vertical="center" wrapText="1"/>
    </xf>
    <xf numFmtId="0" fontId="30" fillId="2" borderId="88" xfId="14" applyFont="1" applyFill="1" applyBorder="1" applyAlignment="1">
      <alignment horizontal="left" vertical="center"/>
    </xf>
    <xf numFmtId="0" fontId="30" fillId="2" borderId="89" xfId="0" applyFont="1" applyFill="1" applyBorder="1"/>
    <xf numFmtId="0" fontId="30" fillId="2" borderId="89" xfId="14" applyFont="1" applyFill="1" applyBorder="1" applyAlignment="1">
      <alignment vertical="center" wrapText="1"/>
    </xf>
    <xf numFmtId="0" fontId="30" fillId="2" borderId="89" xfId="6" applyFont="1" applyFill="1" applyBorder="1" applyAlignment="1" applyProtection="1">
      <alignment horizontal="center" vertical="center" wrapText="1"/>
    </xf>
    <xf numFmtId="0" fontId="30" fillId="2" borderId="89" xfId="14" applyFont="1" applyFill="1" applyBorder="1" applyAlignment="1">
      <alignment horizontal="left" vertical="center" wrapText="1"/>
    </xf>
    <xf numFmtId="0" fontId="30" fillId="2" borderId="89" xfId="14" applyFont="1" applyFill="1" applyBorder="1" applyAlignment="1">
      <alignment horizontal="center" vertical="center" wrapText="1"/>
    </xf>
    <xf numFmtId="0" fontId="30" fillId="2" borderId="89" xfId="0" applyFont="1" applyFill="1" applyBorder="1" applyAlignment="1">
      <alignment wrapText="1"/>
    </xf>
    <xf numFmtId="0" fontId="25" fillId="19" borderId="51" xfId="43" applyFont="1" applyFill="1" applyBorder="1"/>
    <xf numFmtId="0" fontId="35" fillId="0" borderId="0" xfId="43" applyFont="1" applyAlignment="1">
      <alignment wrapText="1"/>
    </xf>
    <xf numFmtId="0" fontId="25" fillId="0" borderId="0" xfId="43" applyFont="1"/>
    <xf numFmtId="0" fontId="0" fillId="0" borderId="0" xfId="43" applyFont="1"/>
    <xf numFmtId="0" fontId="43" fillId="0" borderId="51" xfId="43" applyFont="1" applyBorder="1" applyAlignment="1">
      <alignment horizontal="left" vertical="center" wrapText="1"/>
    </xf>
    <xf numFmtId="0" fontId="35" fillId="0" borderId="0" xfId="43" applyFont="1" applyAlignment="1">
      <alignment vertical="top" wrapText="1"/>
    </xf>
    <xf numFmtId="0" fontId="43" fillId="14" borderId="60" xfId="43" applyFont="1" applyFill="1" applyBorder="1" applyAlignment="1">
      <alignment horizontal="left" vertical="center" wrapText="1"/>
    </xf>
    <xf numFmtId="0" fontId="43" fillId="0" borderId="61" xfId="43" applyFont="1" applyBorder="1" applyAlignment="1">
      <alignment horizontal="left" vertical="center" wrapText="1"/>
    </xf>
    <xf numFmtId="0" fontId="25" fillId="0" borderId="43" xfId="43" applyFont="1" applyBorder="1" applyAlignment="1">
      <alignment horizontal="left" vertical="center"/>
    </xf>
    <xf numFmtId="0" fontId="25" fillId="0" borderId="49" xfId="43" applyFont="1" applyBorder="1" applyAlignment="1">
      <alignment horizontal="left" vertical="center" wrapText="1"/>
    </xf>
    <xf numFmtId="0" fontId="25" fillId="0" borderId="62" xfId="43" applyFont="1" applyBorder="1"/>
    <xf numFmtId="0" fontId="30" fillId="20" borderId="50" xfId="43" applyFont="1" applyFill="1" applyBorder="1" applyAlignment="1">
      <alignment horizontal="left" vertical="center" wrapText="1"/>
    </xf>
    <xf numFmtId="0" fontId="25" fillId="14" borderId="65" xfId="43" applyFont="1" applyFill="1" applyBorder="1" applyAlignment="1">
      <alignment horizontal="left" vertical="center"/>
    </xf>
    <xf numFmtId="0" fontId="25" fillId="14" borderId="75" xfId="43" applyFont="1" applyFill="1" applyBorder="1" applyAlignment="1">
      <alignment horizontal="left" vertical="center"/>
    </xf>
    <xf numFmtId="0" fontId="43" fillId="14" borderId="63" xfId="43" applyFont="1" applyFill="1" applyBorder="1" applyAlignment="1">
      <alignment horizontal="left" vertical="center" wrapText="1"/>
    </xf>
    <xf numFmtId="0" fontId="25" fillId="14" borderId="65" xfId="43" applyFont="1" applyFill="1" applyBorder="1" applyAlignment="1">
      <alignment horizontal="center"/>
    </xf>
    <xf numFmtId="0" fontId="25" fillId="14" borderId="0" xfId="43" applyFont="1" applyFill="1" applyAlignment="1">
      <alignment horizontal="center"/>
    </xf>
    <xf numFmtId="0" fontId="25" fillId="14" borderId="0" xfId="43" applyFont="1" applyFill="1" applyAlignment="1">
      <alignment horizontal="center" vertical="top"/>
    </xf>
    <xf numFmtId="0" fontId="25" fillId="14" borderId="69" xfId="43" applyFont="1" applyFill="1" applyBorder="1" applyAlignment="1">
      <alignment horizontal="center"/>
    </xf>
    <xf numFmtId="0" fontId="43" fillId="14" borderId="64" xfId="43" applyFont="1" applyFill="1" applyBorder="1" applyAlignment="1">
      <alignment horizontal="left" vertical="top" wrapText="1"/>
    </xf>
    <xf numFmtId="0" fontId="28" fillId="14" borderId="50" xfId="43" applyFont="1" applyFill="1" applyBorder="1" applyAlignment="1">
      <alignment horizontal="left" vertical="center" wrapText="1"/>
    </xf>
    <xf numFmtId="0" fontId="43" fillId="0" borderId="60" xfId="43" applyFont="1" applyBorder="1" applyAlignment="1">
      <alignment horizontal="left" vertical="center" wrapText="1"/>
    </xf>
    <xf numFmtId="0" fontId="25" fillId="14" borderId="55" xfId="43" applyFont="1" applyFill="1" applyBorder="1" applyAlignment="1">
      <alignment vertical="center"/>
    </xf>
    <xf numFmtId="0" fontId="25" fillId="14" borderId="65" xfId="43" applyFont="1" applyFill="1" applyBorder="1" applyAlignment="1">
      <alignment vertical="center" wrapText="1"/>
    </xf>
    <xf numFmtId="0" fontId="25" fillId="14" borderId="66" xfId="43" applyFont="1" applyFill="1" applyBorder="1" applyAlignment="1">
      <alignment vertical="center" wrapText="1"/>
    </xf>
    <xf numFmtId="0" fontId="25" fillId="14" borderId="59" xfId="43" applyFont="1" applyFill="1" applyBorder="1" applyAlignment="1">
      <alignment vertical="center"/>
    </xf>
    <xf numFmtId="0" fontId="25" fillId="14" borderId="69" xfId="43" applyFont="1" applyFill="1" applyBorder="1" applyAlignment="1">
      <alignment vertical="center" wrapText="1"/>
    </xf>
    <xf numFmtId="0" fontId="25" fillId="14" borderId="0" xfId="43" applyFont="1" applyFill="1" applyAlignment="1">
      <alignment vertical="center" wrapText="1"/>
    </xf>
    <xf numFmtId="0" fontId="25" fillId="14" borderId="70" xfId="43" applyFont="1" applyFill="1" applyBorder="1" applyAlignment="1">
      <alignment vertical="center" wrapText="1"/>
    </xf>
    <xf numFmtId="0" fontId="25" fillId="14" borderId="59" xfId="43" applyFont="1" applyFill="1" applyBorder="1" applyAlignment="1">
      <alignment horizontal="right" vertical="center" wrapText="1"/>
    </xf>
    <xf numFmtId="0" fontId="25" fillId="14" borderId="72" xfId="43" applyFont="1" applyFill="1" applyBorder="1" applyAlignment="1">
      <alignment horizontal="left" vertical="center" wrapText="1"/>
    </xf>
    <xf numFmtId="0" fontId="25" fillId="14" borderId="0" xfId="43" applyFont="1" applyFill="1" applyAlignment="1">
      <alignment horizontal="right" vertical="center" wrapText="1"/>
    </xf>
    <xf numFmtId="0" fontId="25" fillId="14" borderId="50" xfId="43" applyFont="1" applyFill="1" applyBorder="1" applyAlignment="1">
      <alignment horizontal="left" vertical="center" wrapText="1"/>
    </xf>
    <xf numFmtId="0" fontId="25" fillId="14" borderId="50" xfId="43" applyFont="1" applyFill="1" applyBorder="1" applyAlignment="1">
      <alignment horizontal="center" vertical="center" wrapText="1"/>
    </xf>
    <xf numFmtId="0" fontId="25" fillId="14" borderId="50" xfId="43" applyFont="1" applyFill="1" applyBorder="1" applyAlignment="1">
      <alignment vertical="center" wrapText="1"/>
    </xf>
    <xf numFmtId="0" fontId="25" fillId="14" borderId="71" xfId="43" applyFont="1" applyFill="1" applyBorder="1" applyAlignment="1">
      <alignment horizontal="center"/>
    </xf>
    <xf numFmtId="0" fontId="25" fillId="14" borderId="68" xfId="43" applyFont="1" applyFill="1" applyBorder="1" applyAlignment="1">
      <alignment horizontal="center" vertical="center" wrapText="1"/>
    </xf>
    <xf numFmtId="0" fontId="25" fillId="14" borderId="69" xfId="43" applyFont="1" applyFill="1" applyBorder="1" applyAlignment="1">
      <alignment horizontal="center" vertical="center" wrapText="1"/>
    </xf>
    <xf numFmtId="0" fontId="25" fillId="14" borderId="71" xfId="43" applyFont="1" applyFill="1" applyBorder="1" applyAlignment="1">
      <alignment horizontal="center" vertical="center" wrapText="1"/>
    </xf>
    <xf numFmtId="0" fontId="25" fillId="14" borderId="55" xfId="43" applyFont="1" applyFill="1" applyBorder="1" applyAlignment="1">
      <alignment vertical="center" wrapText="1"/>
    </xf>
    <xf numFmtId="0" fontId="25" fillId="14" borderId="65" xfId="43" applyFont="1" applyFill="1" applyBorder="1"/>
    <xf numFmtId="0" fontId="25" fillId="14" borderId="66" xfId="43" applyFont="1" applyFill="1" applyBorder="1"/>
    <xf numFmtId="0" fontId="25" fillId="14" borderId="0" xfId="43" applyFont="1" applyFill="1" applyAlignment="1">
      <alignment horizontal="center" vertical="center" wrapText="1"/>
    </xf>
    <xf numFmtId="0" fontId="25" fillId="14" borderId="50" xfId="43" applyFont="1" applyFill="1" applyBorder="1"/>
    <xf numFmtId="0" fontId="25" fillId="14" borderId="0" xfId="43" applyFont="1" applyFill="1"/>
    <xf numFmtId="0" fontId="25" fillId="14" borderId="68" xfId="43" applyFont="1" applyFill="1" applyBorder="1" applyAlignment="1">
      <alignment vertical="center" wrapText="1"/>
    </xf>
    <xf numFmtId="0" fontId="25" fillId="14" borderId="69" xfId="43" applyFont="1" applyFill="1" applyBorder="1"/>
    <xf numFmtId="0" fontId="25" fillId="14" borderId="71" xfId="43" applyFont="1" applyFill="1" applyBorder="1"/>
    <xf numFmtId="0" fontId="43" fillId="14" borderId="67" xfId="43" applyFont="1" applyFill="1" applyBorder="1" applyAlignment="1">
      <alignment horizontal="left" vertical="center" wrapText="1"/>
    </xf>
    <xf numFmtId="0" fontId="25" fillId="14" borderId="55" xfId="43" applyFont="1" applyFill="1" applyBorder="1" applyAlignment="1">
      <alignment horizontal="center" vertical="center" wrapText="1"/>
    </xf>
    <xf numFmtId="0" fontId="25" fillId="14" borderId="65" xfId="43" applyFont="1" applyFill="1" applyBorder="1" applyAlignment="1">
      <alignment horizontal="center" vertical="center" wrapText="1"/>
    </xf>
    <xf numFmtId="0" fontId="25" fillId="14" borderId="66" xfId="43" applyFont="1" applyFill="1" applyBorder="1" applyAlignment="1">
      <alignment horizontal="center" vertical="center" wrapText="1"/>
    </xf>
    <xf numFmtId="0" fontId="25" fillId="14" borderId="73" xfId="43" applyFont="1" applyFill="1" applyBorder="1" applyAlignment="1">
      <alignment horizontal="right" vertical="center" wrapText="1"/>
    </xf>
    <xf numFmtId="0" fontId="25" fillId="14" borderId="0" xfId="43" applyFont="1" applyFill="1" applyAlignment="1">
      <alignment horizontal="right" vertical="center"/>
    </xf>
    <xf numFmtId="0" fontId="25" fillId="14" borderId="70" xfId="43" applyFont="1" applyFill="1" applyBorder="1" applyAlignment="1">
      <alignment horizontal="center" vertical="center" wrapText="1"/>
    </xf>
    <xf numFmtId="0" fontId="43" fillId="14" borderId="61" xfId="43" applyFont="1" applyFill="1" applyBorder="1" applyAlignment="1">
      <alignment horizontal="left" vertical="center" wrapText="1"/>
    </xf>
    <xf numFmtId="49" fontId="28" fillId="14" borderId="55" xfId="43" applyNumberFormat="1" applyFont="1" applyFill="1" applyBorder="1" applyAlignment="1">
      <alignment horizontal="center" vertical="center"/>
    </xf>
    <xf numFmtId="49" fontId="28" fillId="14" borderId="65" xfId="43" applyNumberFormat="1" applyFont="1" applyFill="1" applyBorder="1" applyAlignment="1">
      <alignment horizontal="center" vertical="center"/>
    </xf>
    <xf numFmtId="0" fontId="25" fillId="14" borderId="59" xfId="43" applyFont="1" applyFill="1" applyBorder="1" applyAlignment="1">
      <alignment horizontal="center" vertical="center" wrapText="1"/>
    </xf>
    <xf numFmtId="49" fontId="28" fillId="14" borderId="0" xfId="43" applyNumberFormat="1" applyFont="1" applyFill="1" applyAlignment="1">
      <alignment horizontal="center" vertical="center"/>
    </xf>
    <xf numFmtId="49" fontId="25" fillId="14" borderId="50" xfId="43" applyNumberFormat="1" applyFont="1" applyFill="1" applyBorder="1" applyAlignment="1">
      <alignment horizontal="center" vertical="center"/>
    </xf>
    <xf numFmtId="0" fontId="25" fillId="14" borderId="70" xfId="43" applyFont="1" applyFill="1" applyBorder="1"/>
    <xf numFmtId="174" fontId="25" fillId="14" borderId="69" xfId="43" applyNumberFormat="1" applyFont="1" applyFill="1" applyBorder="1" applyAlignment="1">
      <alignment vertical="center" wrapText="1"/>
    </xf>
    <xf numFmtId="49" fontId="28" fillId="14" borderId="69" xfId="43" applyNumberFormat="1" applyFont="1" applyFill="1" applyBorder="1" applyAlignment="1">
      <alignment horizontal="center" vertical="center"/>
    </xf>
    <xf numFmtId="0" fontId="25" fillId="14" borderId="69" xfId="43" applyFont="1" applyFill="1" applyBorder="1" applyAlignment="1">
      <alignment horizontal="right" vertical="center"/>
    </xf>
    <xf numFmtId="0" fontId="25" fillId="14" borderId="55" xfId="43" applyFont="1" applyFill="1" applyBorder="1" applyAlignment="1">
      <alignment horizontal="left" vertical="center" wrapText="1"/>
    </xf>
    <xf numFmtId="0" fontId="25" fillId="14" borderId="65" xfId="43" applyFont="1" applyFill="1" applyBorder="1" applyAlignment="1">
      <alignment horizontal="left" vertical="center" wrapText="1"/>
    </xf>
    <xf numFmtId="0" fontId="25" fillId="14" borderId="66" xfId="43" applyFont="1" applyFill="1" applyBorder="1" applyAlignment="1">
      <alignment horizontal="left" vertical="center" wrapText="1"/>
    </xf>
    <xf numFmtId="0" fontId="25" fillId="14" borderId="70" xfId="43" applyFont="1" applyFill="1" applyBorder="1" applyAlignment="1">
      <alignment horizontal="left" vertical="center" wrapText="1"/>
    </xf>
    <xf numFmtId="1" fontId="25" fillId="14" borderId="49" xfId="43" applyNumberFormat="1" applyFont="1" applyFill="1" applyBorder="1" applyAlignment="1">
      <alignment horizontal="center" vertical="center" wrapText="1"/>
    </xf>
    <xf numFmtId="0" fontId="25" fillId="14" borderId="62" xfId="43" applyFont="1" applyFill="1" applyBorder="1" applyAlignment="1">
      <alignment horizontal="center" vertical="center" wrapText="1"/>
    </xf>
    <xf numFmtId="0" fontId="25" fillId="14" borderId="45" xfId="43" applyFont="1" applyFill="1" applyBorder="1" applyAlignment="1">
      <alignment horizontal="center" vertical="center" wrapText="1"/>
    </xf>
    <xf numFmtId="0" fontId="25" fillId="14" borderId="75" xfId="43" applyFont="1" applyFill="1" applyBorder="1" applyAlignment="1">
      <alignment horizontal="center" vertical="center" wrapText="1"/>
    </xf>
    <xf numFmtId="0" fontId="25" fillId="14" borderId="68" xfId="43" applyFont="1" applyFill="1" applyBorder="1" applyAlignment="1">
      <alignment horizontal="right" vertical="center" wrapText="1"/>
    </xf>
    <xf numFmtId="9" fontId="25" fillId="14" borderId="69" xfId="43" applyNumberFormat="1" applyFont="1" applyFill="1" applyBorder="1" applyAlignment="1">
      <alignment horizontal="center" vertical="center" wrapText="1"/>
    </xf>
    <xf numFmtId="0" fontId="25" fillId="14" borderId="59" xfId="43" applyFont="1" applyFill="1" applyBorder="1"/>
    <xf numFmtId="0" fontId="25" fillId="14" borderId="0" xfId="43" applyFont="1" applyFill="1" applyAlignment="1">
      <alignment horizontal="center" vertical="top" wrapText="1"/>
    </xf>
    <xf numFmtId="0" fontId="25" fillId="14" borderId="69" xfId="43" applyFont="1" applyFill="1" applyBorder="1" applyAlignment="1">
      <alignment horizontal="center" vertical="top" wrapText="1"/>
    </xf>
    <xf numFmtId="0" fontId="25" fillId="14" borderId="0" xfId="43" applyFont="1" applyFill="1" applyAlignment="1">
      <alignment horizontal="left" vertical="center" wrapText="1"/>
    </xf>
    <xf numFmtId="0" fontId="25" fillId="14" borderId="50" xfId="43" applyFont="1" applyFill="1" applyBorder="1" applyAlignment="1">
      <alignment horizontal="center"/>
    </xf>
    <xf numFmtId="0" fontId="25" fillId="14" borderId="68" xfId="43" applyFont="1" applyFill="1" applyBorder="1"/>
    <xf numFmtId="0" fontId="30" fillId="0" borderId="0" xfId="43" applyFont="1" applyAlignment="1">
      <alignment wrapText="1"/>
    </xf>
    <xf numFmtId="0" fontId="25" fillId="0" borderId="60" xfId="43" applyFont="1" applyBorder="1" applyAlignment="1">
      <alignment horizontal="left" vertical="center" wrapText="1"/>
    </xf>
    <xf numFmtId="0" fontId="25" fillId="0" borderId="60" xfId="43" applyFont="1" applyBorder="1" applyAlignment="1">
      <alignment vertical="center" wrapText="1"/>
    </xf>
    <xf numFmtId="0" fontId="25" fillId="0" borderId="60" xfId="43" applyFont="1" applyBorder="1" applyAlignment="1">
      <alignment horizontal="left" vertical="center"/>
    </xf>
    <xf numFmtId="0" fontId="33" fillId="0" borderId="60" xfId="43" applyFont="1" applyBorder="1" applyAlignment="1">
      <alignment horizontal="left" vertical="center"/>
    </xf>
    <xf numFmtId="0" fontId="28" fillId="19" borderId="78" xfId="43" applyFont="1" applyFill="1" applyBorder="1" applyAlignment="1">
      <alignment horizontal="center" vertical="center" wrapText="1"/>
    </xf>
    <xf numFmtId="0" fontId="33" fillId="0" borderId="79" xfId="43" applyFont="1" applyBorder="1" applyAlignment="1">
      <alignment horizontal="left"/>
    </xf>
    <xf numFmtId="0" fontId="33" fillId="0" borderId="0" xfId="43" applyFont="1" applyAlignment="1">
      <alignment horizontal="left"/>
    </xf>
    <xf numFmtId="0" fontId="25" fillId="3" borderId="29" xfId="25" applyFont="1" applyFill="1" applyBorder="1" applyAlignment="1">
      <alignment vertical="center"/>
    </xf>
    <xf numFmtId="0" fontId="30" fillId="2" borderId="8" xfId="6" applyFont="1" applyFill="1" applyBorder="1" applyAlignment="1" applyProtection="1">
      <alignment vertical="center"/>
    </xf>
    <xf numFmtId="0" fontId="30" fillId="2" borderId="20" xfId="6" applyFont="1" applyFill="1" applyBorder="1" applyAlignment="1" applyProtection="1">
      <alignment vertical="center"/>
    </xf>
    <xf numFmtId="0" fontId="30" fillId="2" borderId="32" xfId="6" applyFont="1" applyFill="1" applyBorder="1" applyAlignment="1" applyProtection="1">
      <alignment vertical="center"/>
    </xf>
    <xf numFmtId="0" fontId="26" fillId="0" borderId="34" xfId="14" applyFont="1" applyBorder="1" applyAlignment="1">
      <alignment vertical="center"/>
    </xf>
    <xf numFmtId="0" fontId="30" fillId="2" borderId="88" xfId="14" applyFont="1" applyFill="1" applyBorder="1" applyAlignment="1">
      <alignment vertical="center"/>
    </xf>
    <xf numFmtId="0" fontId="30" fillId="2" borderId="89" xfId="25" applyFont="1" applyFill="1" applyBorder="1" applyAlignment="1">
      <alignment vertical="center"/>
    </xf>
    <xf numFmtId="0" fontId="30" fillId="2" borderId="89" xfId="14" applyFont="1" applyFill="1" applyBorder="1" applyAlignment="1">
      <alignment vertical="center"/>
    </xf>
    <xf numFmtId="0" fontId="30" fillId="2" borderId="89" xfId="6" applyFont="1" applyFill="1" applyBorder="1" applyAlignment="1" applyProtection="1">
      <alignment vertical="center"/>
    </xf>
    <xf numFmtId="0" fontId="26" fillId="3" borderId="10" xfId="14" applyFont="1" applyFill="1" applyBorder="1" applyAlignment="1">
      <alignment vertical="center"/>
    </xf>
    <xf numFmtId="0" fontId="30" fillId="0" borderId="38" xfId="25" applyFont="1" applyBorder="1" applyAlignment="1">
      <alignment vertical="center"/>
    </xf>
    <xf numFmtId="0" fontId="77" fillId="0" borderId="0" xfId="0" applyFont="1"/>
    <xf numFmtId="0" fontId="30" fillId="2" borderId="8" xfId="6" applyFont="1" applyFill="1" applyBorder="1" applyAlignment="1" applyProtection="1">
      <alignment horizontal="left" vertical="center"/>
    </xf>
    <xf numFmtId="0" fontId="30" fillId="2" borderId="20" xfId="6" applyFont="1" applyFill="1" applyBorder="1" applyAlignment="1" applyProtection="1">
      <alignment horizontal="left" vertical="center" wrapText="1"/>
    </xf>
    <xf numFmtId="0" fontId="30" fillId="2" borderId="32" xfId="6" applyFont="1" applyFill="1" applyBorder="1" applyAlignment="1" applyProtection="1">
      <alignment horizontal="left" vertical="center" wrapText="1"/>
    </xf>
    <xf numFmtId="0" fontId="25" fillId="3" borderId="29" xfId="44" applyFont="1" applyFill="1" applyBorder="1"/>
    <xf numFmtId="0" fontId="25" fillId="0" borderId="0" xfId="44" applyFont="1"/>
    <xf numFmtId="0" fontId="30" fillId="0" borderId="20" xfId="6" applyFont="1" applyFill="1" applyBorder="1" applyAlignment="1" applyProtection="1">
      <alignment vertical="center" wrapText="1"/>
    </xf>
    <xf numFmtId="0" fontId="30" fillId="0" borderId="32" xfId="6" applyFont="1" applyFill="1" applyBorder="1" applyAlignment="1" applyProtection="1">
      <alignment vertical="center" wrapText="1"/>
    </xf>
    <xf numFmtId="0" fontId="35" fillId="0" borderId="0" xfId="44" applyFont="1"/>
    <xf numFmtId="0" fontId="30" fillId="2" borderId="5" xfId="44" applyFont="1" applyFill="1" applyBorder="1" applyAlignment="1">
      <alignment horizontal="center"/>
    </xf>
    <xf numFmtId="0" fontId="30" fillId="2" borderId="5" xfId="44" applyFont="1" applyFill="1" applyBorder="1"/>
    <xf numFmtId="0" fontId="30" fillId="2" borderId="0" xfId="44" applyFont="1" applyFill="1" applyAlignment="1">
      <alignment horizontal="center"/>
    </xf>
    <xf numFmtId="0" fontId="30" fillId="2" borderId="0" xfId="44" applyFont="1" applyFill="1"/>
    <xf numFmtId="0" fontId="30" fillId="2" borderId="35" xfId="44" applyFont="1" applyFill="1" applyBorder="1"/>
    <xf numFmtId="0" fontId="30" fillId="2" borderId="2" xfId="44" applyFont="1" applyFill="1" applyBorder="1" applyAlignment="1">
      <alignment horizontal="center"/>
    </xf>
    <xf numFmtId="0" fontId="30" fillId="2" borderId="2" xfId="44" applyFont="1" applyFill="1" applyBorder="1"/>
    <xf numFmtId="0" fontId="30" fillId="2" borderId="36" xfId="44" applyFont="1" applyFill="1" applyBorder="1"/>
    <xf numFmtId="0" fontId="30" fillId="2" borderId="36" xfId="44" applyFont="1" applyFill="1" applyBorder="1" applyAlignment="1">
      <alignment horizontal="center"/>
    </xf>
    <xf numFmtId="0" fontId="30" fillId="2" borderId="0" xfId="44" applyFont="1" applyFill="1" applyAlignment="1">
      <alignment horizontal="right"/>
    </xf>
    <xf numFmtId="178" fontId="30" fillId="2" borderId="0" xfId="46" applyNumberFormat="1" applyFont="1" applyFill="1" applyBorder="1" applyAlignment="1">
      <alignment horizontal="center" vertical="center" wrapText="1"/>
    </xf>
    <xf numFmtId="178" fontId="30" fillId="2" borderId="0" xfId="46" applyNumberFormat="1" applyFont="1" applyFill="1" applyBorder="1" applyAlignment="1">
      <alignment horizontal="center"/>
    </xf>
    <xf numFmtId="9" fontId="30" fillId="2" borderId="0" xfId="14" applyNumberFormat="1" applyFont="1" applyFill="1" applyAlignment="1">
      <alignment vertical="center" wrapText="1"/>
    </xf>
    <xf numFmtId="41" fontId="25" fillId="0" borderId="0" xfId="44" applyNumberFormat="1" applyFont="1"/>
    <xf numFmtId="0" fontId="30" fillId="2" borderId="37" xfId="44" applyFont="1" applyFill="1" applyBorder="1"/>
    <xf numFmtId="0" fontId="30" fillId="2" borderId="1" xfId="44" applyFont="1" applyFill="1" applyBorder="1"/>
    <xf numFmtId="0" fontId="33" fillId="0" borderId="38" xfId="44" applyFont="1" applyBorder="1" applyAlignment="1">
      <alignment horizontal="left"/>
    </xf>
    <xf numFmtId="0" fontId="33" fillId="0" borderId="0" xfId="44" applyFont="1" applyAlignment="1">
      <alignment horizontal="left"/>
    </xf>
    <xf numFmtId="0" fontId="25" fillId="3" borderId="29" xfId="47" applyFont="1" applyFill="1" applyBorder="1"/>
    <xf numFmtId="0" fontId="35" fillId="0" borderId="0" xfId="47" applyFont="1" applyAlignment="1">
      <alignment wrapText="1"/>
    </xf>
    <xf numFmtId="0" fontId="25" fillId="0" borderId="0" xfId="47" applyFont="1"/>
    <xf numFmtId="0" fontId="30" fillId="2" borderId="20" xfId="6" applyFont="1" applyFill="1" applyBorder="1" applyAlignment="1" applyProtection="1">
      <alignment vertical="center" wrapText="1"/>
    </xf>
    <xf numFmtId="0" fontId="30" fillId="2" borderId="32" xfId="6" applyFont="1" applyFill="1" applyBorder="1" applyAlignment="1" applyProtection="1">
      <alignment vertical="center" wrapText="1"/>
    </xf>
    <xf numFmtId="0" fontId="35" fillId="0" borderId="0" xfId="47" applyFont="1" applyAlignment="1">
      <alignment vertical="top" wrapText="1"/>
    </xf>
    <xf numFmtId="0" fontId="30" fillId="2" borderId="5" xfId="47" applyFont="1" applyFill="1" applyBorder="1" applyAlignment="1">
      <alignment horizontal="center"/>
    </xf>
    <xf numFmtId="0" fontId="30" fillId="2" borderId="0" xfId="47" applyFont="1" applyFill="1" applyAlignment="1">
      <alignment horizontal="center"/>
    </xf>
    <xf numFmtId="0" fontId="30" fillId="2" borderId="0" xfId="47" applyFont="1" applyFill="1" applyAlignment="1">
      <alignment horizontal="center" vertical="top"/>
    </xf>
    <xf numFmtId="0" fontId="30" fillId="2" borderId="2" xfId="47" applyFont="1" applyFill="1" applyBorder="1" applyAlignment="1">
      <alignment horizontal="center"/>
    </xf>
    <xf numFmtId="0" fontId="25" fillId="0" borderId="0" xfId="47" applyFont="1" applyAlignment="1">
      <alignment wrapText="1"/>
    </xf>
    <xf numFmtId="0" fontId="30" fillId="2" borderId="36" xfId="47" applyFont="1" applyFill="1" applyBorder="1" applyAlignment="1">
      <alignment horizontal="center"/>
    </xf>
    <xf numFmtId="0" fontId="30" fillId="2" borderId="5" xfId="47" applyFont="1" applyFill="1" applyBorder="1"/>
    <xf numFmtId="0" fontId="30" fillId="2" borderId="0" xfId="47" applyFont="1" applyFill="1"/>
    <xf numFmtId="0" fontId="30" fillId="2" borderId="2" xfId="47" applyFont="1" applyFill="1" applyBorder="1"/>
    <xf numFmtId="0" fontId="30" fillId="2" borderId="36" xfId="47" applyFont="1" applyFill="1" applyBorder="1"/>
    <xf numFmtId="0" fontId="30" fillId="2" borderId="35" xfId="47" applyFont="1" applyFill="1" applyBorder="1"/>
    <xf numFmtId="1" fontId="30" fillId="2" borderId="0" xfId="47" applyNumberFormat="1" applyFont="1" applyFill="1" applyAlignment="1">
      <alignment horizontal="center"/>
    </xf>
    <xf numFmtId="1" fontId="30" fillId="2" borderId="88" xfId="14" applyNumberFormat="1" applyFont="1" applyFill="1" applyBorder="1" applyAlignment="1">
      <alignment horizontal="center" vertical="center" wrapText="1"/>
    </xf>
    <xf numFmtId="1" fontId="30" fillId="2" borderId="0" xfId="14" applyNumberFormat="1" applyFont="1" applyFill="1" applyAlignment="1">
      <alignment vertical="center" wrapText="1"/>
    </xf>
    <xf numFmtId="0" fontId="30" fillId="2" borderId="37" xfId="47" applyFont="1" applyFill="1" applyBorder="1"/>
    <xf numFmtId="0" fontId="30" fillId="2" borderId="1" xfId="47" applyFont="1" applyFill="1" applyBorder="1"/>
    <xf numFmtId="0" fontId="33" fillId="0" borderId="38" xfId="47" applyFont="1" applyBorder="1" applyAlignment="1">
      <alignment horizontal="left"/>
    </xf>
    <xf numFmtId="0" fontId="33" fillId="0" borderId="0" xfId="47" applyFont="1" applyAlignment="1">
      <alignment horizontal="left"/>
    </xf>
    <xf numFmtId="0" fontId="25" fillId="19" borderId="51" xfId="48" applyFont="1" applyFill="1" applyBorder="1"/>
    <xf numFmtId="0" fontId="35" fillId="0" borderId="0" xfId="48" applyFont="1" applyAlignment="1">
      <alignment wrapText="1"/>
    </xf>
    <xf numFmtId="0" fontId="25" fillId="0" borderId="0" xfId="48" applyFont="1"/>
    <xf numFmtId="0" fontId="0" fillId="0" borderId="0" xfId="48" applyFont="1"/>
    <xf numFmtId="0" fontId="43" fillId="0" borderId="51" xfId="48" applyFont="1" applyBorder="1" applyAlignment="1">
      <alignment horizontal="left" vertical="center" wrapText="1"/>
    </xf>
    <xf numFmtId="0" fontId="35" fillId="0" borderId="0" xfId="48" applyFont="1" applyAlignment="1">
      <alignment vertical="top" wrapText="1"/>
    </xf>
    <xf numFmtId="0" fontId="43" fillId="14" borderId="60" xfId="48" applyFont="1" applyFill="1" applyBorder="1" applyAlignment="1">
      <alignment horizontal="left" vertical="center" wrapText="1"/>
    </xf>
    <xf numFmtId="0" fontId="43" fillId="0" borderId="61" xfId="48" applyFont="1" applyBorder="1" applyAlignment="1">
      <alignment horizontal="left" vertical="center" wrapText="1"/>
    </xf>
    <xf numFmtId="0" fontId="25" fillId="0" borderId="43" xfId="48" applyFont="1" applyBorder="1" applyAlignment="1">
      <alignment horizontal="left" vertical="center"/>
    </xf>
    <xf numFmtId="0" fontId="25" fillId="0" borderId="49" xfId="48" applyFont="1" applyBorder="1" applyAlignment="1">
      <alignment horizontal="left" vertical="center" wrapText="1"/>
    </xf>
    <xf numFmtId="0" fontId="25" fillId="0" borderId="62" xfId="48" applyFont="1" applyBorder="1"/>
    <xf numFmtId="0" fontId="30" fillId="20" borderId="50" xfId="48" applyFont="1" applyFill="1" applyBorder="1" applyAlignment="1">
      <alignment horizontal="left" vertical="center" wrapText="1"/>
    </xf>
    <xf numFmtId="0" fontId="25" fillId="14" borderId="65" xfId="48" applyFont="1" applyFill="1" applyBorder="1" applyAlignment="1">
      <alignment horizontal="left" vertical="center"/>
    </xf>
    <xf numFmtId="0" fontId="25" fillId="14" borderId="75" xfId="48" applyFont="1" applyFill="1" applyBorder="1" applyAlignment="1">
      <alignment horizontal="left" vertical="center"/>
    </xf>
    <xf numFmtId="0" fontId="43" fillId="14" borderId="63" xfId="48" applyFont="1" applyFill="1" applyBorder="1" applyAlignment="1">
      <alignment horizontal="left" vertical="center" wrapText="1"/>
    </xf>
    <xf numFmtId="0" fontId="25" fillId="14" borderId="65" xfId="48" applyFont="1" applyFill="1" applyBorder="1" applyAlignment="1">
      <alignment horizontal="center"/>
    </xf>
    <xf numFmtId="0" fontId="25" fillId="14" borderId="0" xfId="48" applyFont="1" applyFill="1" applyAlignment="1">
      <alignment horizontal="center"/>
    </xf>
    <xf numFmtId="0" fontId="25" fillId="14" borderId="0" xfId="48" applyFont="1" applyFill="1" applyAlignment="1">
      <alignment horizontal="center" vertical="top"/>
    </xf>
    <xf numFmtId="0" fontId="25" fillId="14" borderId="69" xfId="48" applyFont="1" applyFill="1" applyBorder="1" applyAlignment="1">
      <alignment horizontal="center"/>
    </xf>
    <xf numFmtId="0" fontId="43" fillId="14" borderId="64" xfId="48" applyFont="1" applyFill="1" applyBorder="1" applyAlignment="1">
      <alignment horizontal="left" vertical="top" wrapText="1"/>
    </xf>
    <xf numFmtId="0" fontId="28" fillId="14" borderId="50" xfId="48" applyFont="1" applyFill="1" applyBorder="1" applyAlignment="1">
      <alignment horizontal="left" vertical="center" wrapText="1"/>
    </xf>
    <xf numFmtId="0" fontId="43" fillId="0" borderId="60" xfId="48" applyFont="1" applyBorder="1" applyAlignment="1">
      <alignment horizontal="left" vertical="center" wrapText="1"/>
    </xf>
    <xf numFmtId="0" fontId="25" fillId="14" borderId="55" xfId="48" applyFont="1" applyFill="1" applyBorder="1" applyAlignment="1">
      <alignment vertical="center"/>
    </xf>
    <xf numFmtId="0" fontId="25" fillId="14" borderId="65" xfId="48" applyFont="1" applyFill="1" applyBorder="1" applyAlignment="1">
      <alignment vertical="center" wrapText="1"/>
    </xf>
    <xf numFmtId="0" fontId="25" fillId="14" borderId="66" xfId="48" applyFont="1" applyFill="1" applyBorder="1" applyAlignment="1">
      <alignment vertical="center" wrapText="1"/>
    </xf>
    <xf numFmtId="0" fontId="25" fillId="14" borderId="59" xfId="48" applyFont="1" applyFill="1" applyBorder="1" applyAlignment="1">
      <alignment vertical="center"/>
    </xf>
    <xf numFmtId="0" fontId="25" fillId="14" borderId="69" xfId="48" applyFont="1" applyFill="1" applyBorder="1" applyAlignment="1">
      <alignment vertical="center" wrapText="1"/>
    </xf>
    <xf numFmtId="0" fontId="25" fillId="14" borderId="0" xfId="48" applyFont="1" applyFill="1" applyAlignment="1">
      <alignment vertical="center" wrapText="1"/>
    </xf>
    <xf numFmtId="0" fontId="25" fillId="14" borderId="70" xfId="48" applyFont="1" applyFill="1" applyBorder="1" applyAlignment="1">
      <alignment vertical="center" wrapText="1"/>
    </xf>
    <xf numFmtId="0" fontId="25" fillId="14" borderId="59" xfId="48" applyFont="1" applyFill="1" applyBorder="1" applyAlignment="1">
      <alignment horizontal="right" vertical="center" wrapText="1"/>
    </xf>
    <xf numFmtId="0" fontId="25" fillId="14" borderId="72" xfId="48" applyFont="1" applyFill="1" applyBorder="1" applyAlignment="1">
      <alignment horizontal="left" vertical="center" wrapText="1"/>
    </xf>
    <xf numFmtId="0" fontId="25" fillId="14" borderId="0" xfId="48" applyFont="1" applyFill="1" applyAlignment="1">
      <alignment horizontal="right" vertical="center" wrapText="1"/>
    </xf>
    <xf numFmtId="0" fontId="25" fillId="14" borderId="50" xfId="48" applyFont="1" applyFill="1" applyBorder="1" applyAlignment="1">
      <alignment horizontal="left" vertical="center" wrapText="1"/>
    </xf>
    <xf numFmtId="0" fontId="25" fillId="14" borderId="50" xfId="48" applyFont="1" applyFill="1" applyBorder="1" applyAlignment="1">
      <alignment horizontal="center" vertical="center" wrapText="1"/>
    </xf>
    <xf numFmtId="0" fontId="25" fillId="14" borderId="50" xfId="48" applyFont="1" applyFill="1" applyBorder="1" applyAlignment="1">
      <alignment vertical="center" wrapText="1"/>
    </xf>
    <xf numFmtId="0" fontId="25" fillId="14" borderId="71" xfId="48" applyFont="1" applyFill="1" applyBorder="1" applyAlignment="1">
      <alignment horizontal="center"/>
    </xf>
    <xf numFmtId="0" fontId="25" fillId="14" borderId="68" xfId="48" applyFont="1" applyFill="1" applyBorder="1" applyAlignment="1">
      <alignment horizontal="center" vertical="center" wrapText="1"/>
    </xf>
    <xf numFmtId="0" fontId="25" fillId="14" borderId="69" xfId="48" applyFont="1" applyFill="1" applyBorder="1" applyAlignment="1">
      <alignment horizontal="center" vertical="center" wrapText="1"/>
    </xf>
    <xf numFmtId="0" fontId="25" fillId="14" borderId="71" xfId="48" applyFont="1" applyFill="1" applyBorder="1" applyAlignment="1">
      <alignment horizontal="center" vertical="center" wrapText="1"/>
    </xf>
    <xf numFmtId="0" fontId="25" fillId="14" borderId="55" xfId="48" applyFont="1" applyFill="1" applyBorder="1" applyAlignment="1">
      <alignment vertical="center" wrapText="1"/>
    </xf>
    <xf numFmtId="0" fontId="25" fillId="14" borderId="65" xfId="48" applyFont="1" applyFill="1" applyBorder="1"/>
    <xf numFmtId="0" fontId="25" fillId="14" borderId="66" xfId="48" applyFont="1" applyFill="1" applyBorder="1"/>
    <xf numFmtId="0" fontId="25" fillId="14" borderId="0" xfId="48" applyFont="1" applyFill="1" applyAlignment="1">
      <alignment horizontal="center" vertical="center" wrapText="1"/>
    </xf>
    <xf numFmtId="0" fontId="25" fillId="14" borderId="50" xfId="48" applyFont="1" applyFill="1" applyBorder="1"/>
    <xf numFmtId="0" fontId="25" fillId="14" borderId="0" xfId="48" applyFont="1" applyFill="1"/>
    <xf numFmtId="0" fontId="25" fillId="14" borderId="68" xfId="48" applyFont="1" applyFill="1" applyBorder="1" applyAlignment="1">
      <alignment vertical="center" wrapText="1"/>
    </xf>
    <xf numFmtId="0" fontId="25" fillId="14" borderId="69" xfId="48" applyFont="1" applyFill="1" applyBorder="1"/>
    <xf numFmtId="0" fontId="25" fillId="14" borderId="71" xfId="48" applyFont="1" applyFill="1" applyBorder="1"/>
    <xf numFmtId="0" fontId="43" fillId="14" borderId="67" xfId="48" applyFont="1" applyFill="1" applyBorder="1" applyAlignment="1">
      <alignment horizontal="left" vertical="center" wrapText="1"/>
    </xf>
    <xf numFmtId="0" fontId="25" fillId="14" borderId="55" xfId="48" applyFont="1" applyFill="1" applyBorder="1" applyAlignment="1">
      <alignment horizontal="center" vertical="center" wrapText="1"/>
    </xf>
    <xf numFmtId="0" fontId="25" fillId="14" borderId="65" xfId="48" applyFont="1" applyFill="1" applyBorder="1" applyAlignment="1">
      <alignment horizontal="center" vertical="center" wrapText="1"/>
    </xf>
    <xf numFmtId="0" fontId="25" fillId="14" borderId="66" xfId="48" applyFont="1" applyFill="1" applyBorder="1" applyAlignment="1">
      <alignment horizontal="center" vertical="center" wrapText="1"/>
    </xf>
    <xf numFmtId="0" fontId="25" fillId="14" borderId="73" xfId="48" applyFont="1" applyFill="1" applyBorder="1" applyAlignment="1">
      <alignment horizontal="right" vertical="center" wrapText="1"/>
    </xf>
    <xf numFmtId="0" fontId="25" fillId="14" borderId="0" xfId="48" applyFont="1" applyFill="1" applyAlignment="1">
      <alignment horizontal="right" vertical="center"/>
    </xf>
    <xf numFmtId="0" fontId="25" fillId="14" borderId="70" xfId="48" applyFont="1" applyFill="1" applyBorder="1" applyAlignment="1">
      <alignment horizontal="center" vertical="center" wrapText="1"/>
    </xf>
    <xf numFmtId="0" fontId="43" fillId="14" borderId="61" xfId="48" applyFont="1" applyFill="1" applyBorder="1" applyAlignment="1">
      <alignment horizontal="left" vertical="center" wrapText="1"/>
    </xf>
    <xf numFmtId="49" fontId="28" fillId="14" borderId="55" xfId="48" applyNumberFormat="1" applyFont="1" applyFill="1" applyBorder="1" applyAlignment="1">
      <alignment horizontal="center" vertical="center"/>
    </xf>
    <xf numFmtId="49" fontId="28" fillId="14" borderId="65" xfId="48" applyNumberFormat="1" applyFont="1" applyFill="1" applyBorder="1" applyAlignment="1">
      <alignment horizontal="center" vertical="center"/>
    </xf>
    <xf numFmtId="0" fontId="25" fillId="14" borderId="59" xfId="48" applyFont="1" applyFill="1" applyBorder="1" applyAlignment="1">
      <alignment horizontal="center" vertical="center" wrapText="1"/>
    </xf>
    <xf numFmtId="49" fontId="28" fillId="14" borderId="0" xfId="48" applyNumberFormat="1" applyFont="1" applyFill="1" applyAlignment="1">
      <alignment horizontal="center" vertical="center"/>
    </xf>
    <xf numFmtId="49" fontId="25" fillId="14" borderId="50" xfId="48" applyNumberFormat="1" applyFont="1" applyFill="1" applyBorder="1" applyAlignment="1">
      <alignment horizontal="center" vertical="center"/>
    </xf>
    <xf numFmtId="0" fontId="25" fillId="14" borderId="70" xfId="48" applyFont="1" applyFill="1" applyBorder="1"/>
    <xf numFmtId="174" fontId="25" fillId="14" borderId="69" xfId="48" applyNumberFormat="1" applyFont="1" applyFill="1" applyBorder="1" applyAlignment="1">
      <alignment vertical="center" wrapText="1"/>
    </xf>
    <xf numFmtId="49" fontId="28" fillId="14" borderId="69" xfId="48" applyNumberFormat="1" applyFont="1" applyFill="1" applyBorder="1" applyAlignment="1">
      <alignment horizontal="center" vertical="center"/>
    </xf>
    <xf numFmtId="0" fontId="25" fillId="14" borderId="69" xfId="48" applyFont="1" applyFill="1" applyBorder="1" applyAlignment="1">
      <alignment horizontal="right" vertical="center"/>
    </xf>
    <xf numFmtId="0" fontId="25" fillId="14" borderId="55" xfId="48" applyFont="1" applyFill="1" applyBorder="1" applyAlignment="1">
      <alignment horizontal="left" vertical="center" wrapText="1"/>
    </xf>
    <xf numFmtId="0" fontId="25" fillId="14" borderId="65" xfId="48" applyFont="1" applyFill="1" applyBorder="1" applyAlignment="1">
      <alignment horizontal="left" vertical="center" wrapText="1"/>
    </xf>
    <xf numFmtId="0" fontId="25" fillId="14" borderId="66" xfId="48" applyFont="1" applyFill="1" applyBorder="1" applyAlignment="1">
      <alignment horizontal="left" vertical="center" wrapText="1"/>
    </xf>
    <xf numFmtId="0" fontId="25" fillId="14" borderId="70" xfId="48" applyFont="1" applyFill="1" applyBorder="1" applyAlignment="1">
      <alignment horizontal="left" vertical="center" wrapText="1"/>
    </xf>
    <xf numFmtId="1" fontId="25" fillId="14" borderId="49" xfId="48" applyNumberFormat="1" applyFont="1" applyFill="1" applyBorder="1" applyAlignment="1">
      <alignment horizontal="center" vertical="center" wrapText="1"/>
    </xf>
    <xf numFmtId="0" fontId="25" fillId="14" borderId="62" xfId="48" applyFont="1" applyFill="1" applyBorder="1" applyAlignment="1">
      <alignment horizontal="center" vertical="center" wrapText="1"/>
    </xf>
    <xf numFmtId="0" fontId="25" fillId="14" borderId="45" xfId="48" applyFont="1" applyFill="1" applyBorder="1" applyAlignment="1">
      <alignment horizontal="center" vertical="center" wrapText="1"/>
    </xf>
    <xf numFmtId="1" fontId="25" fillId="14" borderId="65" xfId="48" applyNumberFormat="1" applyFont="1" applyFill="1" applyBorder="1" applyAlignment="1">
      <alignment horizontal="center" vertical="center" wrapText="1"/>
    </xf>
    <xf numFmtId="0" fontId="25" fillId="14" borderId="75" xfId="48" applyFont="1" applyFill="1" applyBorder="1" applyAlignment="1">
      <alignment horizontal="center" vertical="center" wrapText="1"/>
    </xf>
    <xf numFmtId="0" fontId="25" fillId="14" borderId="68" xfId="48" applyFont="1" applyFill="1" applyBorder="1" applyAlignment="1">
      <alignment horizontal="right" vertical="center" wrapText="1"/>
    </xf>
    <xf numFmtId="0" fontId="25" fillId="14" borderId="44" xfId="48" applyFont="1" applyFill="1" applyBorder="1" applyAlignment="1">
      <alignment horizontal="center" vertical="center" wrapText="1"/>
    </xf>
    <xf numFmtId="9" fontId="25" fillId="14" borderId="69" xfId="48" applyNumberFormat="1" applyFont="1" applyFill="1" applyBorder="1" applyAlignment="1">
      <alignment horizontal="center" vertical="center" wrapText="1"/>
    </xf>
    <xf numFmtId="0" fontId="25" fillId="14" borderId="59" xfId="48" applyFont="1" applyFill="1" applyBorder="1"/>
    <xf numFmtId="0" fontId="25" fillId="14" borderId="0" xfId="48" applyFont="1" applyFill="1" applyAlignment="1">
      <alignment horizontal="center" vertical="top" wrapText="1"/>
    </xf>
    <xf numFmtId="0" fontId="25" fillId="14" borderId="69" xfId="48" applyFont="1" applyFill="1" applyBorder="1" applyAlignment="1">
      <alignment horizontal="center" vertical="top" wrapText="1"/>
    </xf>
    <xf numFmtId="0" fontId="25" fillId="14" borderId="0" xfId="48" applyFont="1" applyFill="1" applyAlignment="1">
      <alignment horizontal="left" vertical="center" wrapText="1"/>
    </xf>
    <xf numFmtId="0" fontId="25" fillId="14" borderId="50" xfId="48" applyFont="1" applyFill="1" applyBorder="1" applyAlignment="1">
      <alignment horizontal="center"/>
    </xf>
    <xf numFmtId="0" fontId="25" fillId="14" borderId="68" xfId="48" applyFont="1" applyFill="1" applyBorder="1"/>
    <xf numFmtId="0" fontId="29" fillId="0" borderId="60" xfId="48" applyFont="1" applyBorder="1" applyAlignment="1">
      <alignment horizontal="left" vertical="center" wrapText="1"/>
    </xf>
    <xf numFmtId="0" fontId="25" fillId="0" borderId="60" xfId="48" applyFont="1" applyBorder="1" applyAlignment="1">
      <alignment horizontal="left" vertical="center" wrapText="1"/>
    </xf>
    <xf numFmtId="0" fontId="25" fillId="0" borderId="60" xfId="48" applyFont="1" applyBorder="1" applyAlignment="1">
      <alignment vertical="center" wrapText="1"/>
    </xf>
    <xf numFmtId="0" fontId="25" fillId="0" borderId="60" xfId="48" applyFont="1" applyBorder="1" applyAlignment="1">
      <alignment horizontal="left" vertical="center"/>
    </xf>
    <xf numFmtId="0" fontId="33" fillId="0" borderId="60" xfId="48" applyFont="1" applyBorder="1" applyAlignment="1">
      <alignment horizontal="left" vertical="center"/>
    </xf>
    <xf numFmtId="0" fontId="28" fillId="19" borderId="78" xfId="48" applyFont="1" applyFill="1" applyBorder="1" applyAlignment="1">
      <alignment horizontal="center" vertical="center" wrapText="1"/>
    </xf>
    <xf numFmtId="0" fontId="33" fillId="0" borderId="79" xfId="48" applyFont="1" applyBorder="1" applyAlignment="1">
      <alignment horizontal="left"/>
    </xf>
    <xf numFmtId="0" fontId="33" fillId="0" borderId="0" xfId="48" applyFont="1" applyAlignment="1">
      <alignment horizontal="left"/>
    </xf>
    <xf numFmtId="0" fontId="25" fillId="14" borderId="69" xfId="48" applyFont="1" applyFill="1" applyBorder="1" applyAlignment="1">
      <alignment horizontal="left"/>
    </xf>
    <xf numFmtId="1" fontId="25" fillId="14" borderId="44" xfId="48" applyNumberFormat="1" applyFont="1" applyFill="1" applyBorder="1" applyAlignment="1">
      <alignment horizontal="center" vertical="center" wrapText="1"/>
    </xf>
    <xf numFmtId="1" fontId="25" fillId="14" borderId="6" xfId="48" applyNumberFormat="1" applyFont="1" applyFill="1" applyBorder="1" applyAlignment="1">
      <alignment horizontal="center" vertical="center" wrapText="1"/>
    </xf>
    <xf numFmtId="0" fontId="37" fillId="2" borderId="50" xfId="43" applyFont="1" applyFill="1" applyBorder="1" applyAlignment="1">
      <alignment vertical="center" wrapText="1"/>
    </xf>
    <xf numFmtId="0" fontId="25" fillId="3" borderId="29" xfId="25" applyFont="1" applyFill="1" applyBorder="1"/>
    <xf numFmtId="0" fontId="25" fillId="0" borderId="0" xfId="25" applyFont="1"/>
    <xf numFmtId="0" fontId="30" fillId="2" borderId="5" xfId="25" applyFont="1" applyFill="1" applyBorder="1" applyAlignment="1">
      <alignment horizontal="center"/>
    </xf>
    <xf numFmtId="0" fontId="30" fillId="2" borderId="5" xfId="25" applyFont="1" applyFill="1" applyBorder="1"/>
    <xf numFmtId="0" fontId="30" fillId="2" borderId="0" xfId="25" applyFont="1" applyFill="1" applyAlignment="1">
      <alignment horizontal="center"/>
    </xf>
    <xf numFmtId="0" fontId="30" fillId="2" borderId="0" xfId="25" applyFont="1" applyFill="1"/>
    <xf numFmtId="0" fontId="30" fillId="2" borderId="35" xfId="25" applyFont="1" applyFill="1" applyBorder="1"/>
    <xf numFmtId="0" fontId="30" fillId="2" borderId="2" xfId="25" applyFont="1" applyFill="1" applyBorder="1" applyAlignment="1">
      <alignment horizontal="center"/>
    </xf>
    <xf numFmtId="0" fontId="30" fillId="2" borderId="2" xfId="25" applyFont="1" applyFill="1" applyBorder="1"/>
    <xf numFmtId="0" fontId="30" fillId="2" borderId="36" xfId="25" applyFont="1" applyFill="1" applyBorder="1"/>
    <xf numFmtId="0" fontId="30" fillId="2" borderId="36" xfId="25" applyFont="1" applyFill="1" applyBorder="1" applyAlignment="1">
      <alignment horizontal="center"/>
    </xf>
    <xf numFmtId="0" fontId="30" fillId="2" borderId="0" xfId="25" applyFont="1" applyFill="1" applyAlignment="1">
      <alignment horizontal="right"/>
    </xf>
    <xf numFmtId="0" fontId="25" fillId="2" borderId="0" xfId="25" applyFont="1" applyFill="1"/>
    <xf numFmtId="0" fontId="30" fillId="2" borderId="37" xfId="25" applyFont="1" applyFill="1" applyBorder="1"/>
    <xf numFmtId="0" fontId="30" fillId="2" borderId="1" xfId="25" applyFont="1" applyFill="1" applyBorder="1"/>
    <xf numFmtId="0" fontId="33" fillId="0" borderId="38" xfId="25" applyFont="1" applyBorder="1" applyAlignment="1">
      <alignment horizontal="left"/>
    </xf>
    <xf numFmtId="0" fontId="33" fillId="0" borderId="0" xfId="25" applyFont="1" applyAlignment="1">
      <alignment horizontal="left"/>
    </xf>
    <xf numFmtId="0" fontId="70" fillId="0" borderId="0" xfId="5" applyNumberFormat="1" applyFont="1" applyFill="1" applyAlignment="1">
      <alignment horizontal="center" vertical="center" wrapText="1"/>
    </xf>
    <xf numFmtId="0" fontId="70" fillId="0" borderId="0" xfId="5" applyNumberFormat="1" applyFont="1" applyFill="1" applyAlignment="1">
      <alignment horizontal="center"/>
    </xf>
    <xf numFmtId="0" fontId="70" fillId="0" borderId="35" xfId="5" applyNumberFormat="1" applyFont="1" applyFill="1" applyBorder="1" applyAlignment="1">
      <alignment vertical="center" wrapText="1"/>
    </xf>
    <xf numFmtId="0" fontId="30" fillId="0" borderId="0" xfId="5" applyNumberFormat="1" applyFont="1" applyFill="1" applyAlignment="1">
      <alignment horizontal="center" vertical="center" wrapText="1"/>
    </xf>
    <xf numFmtId="0" fontId="30" fillId="0" borderId="0" xfId="5" applyNumberFormat="1" applyFont="1" applyFill="1" applyAlignment="1">
      <alignment horizontal="center"/>
    </xf>
    <xf numFmtId="0" fontId="30" fillId="0" borderId="35" xfId="5" applyNumberFormat="1" applyFont="1" applyFill="1" applyBorder="1" applyAlignment="1">
      <alignment vertical="center" wrapText="1"/>
    </xf>
    <xf numFmtId="0" fontId="30" fillId="0" borderId="5" xfId="5" applyNumberFormat="1" applyFont="1" applyFill="1" applyBorder="1" applyAlignment="1">
      <alignment horizontal="center" vertical="center" wrapText="1"/>
    </xf>
    <xf numFmtId="0" fontId="30" fillId="0" borderId="35" xfId="5" applyNumberFormat="1" applyFont="1" applyFill="1" applyBorder="1" applyAlignment="1">
      <alignment horizontal="center" vertical="center" wrapText="1"/>
    </xf>
    <xf numFmtId="0" fontId="70" fillId="6" borderId="0" xfId="5" applyNumberFormat="1" applyFont="1" applyFill="1" applyAlignment="1">
      <alignment horizontal="center" vertical="center" wrapText="1"/>
    </xf>
    <xf numFmtId="0" fontId="70" fillId="6" borderId="0" xfId="5" applyNumberFormat="1" applyFont="1" applyFill="1" applyAlignment="1">
      <alignment horizontal="center"/>
    </xf>
    <xf numFmtId="0" fontId="70" fillId="6" borderId="35" xfId="5" applyNumberFormat="1" applyFont="1" applyFill="1" applyBorder="1" applyAlignment="1">
      <alignment vertical="center" wrapText="1"/>
    </xf>
    <xf numFmtId="0" fontId="30" fillId="6" borderId="0" xfId="5" applyNumberFormat="1" applyFont="1" applyFill="1" applyAlignment="1">
      <alignment horizontal="center" vertical="center" wrapText="1"/>
    </xf>
    <xf numFmtId="0" fontId="30" fillId="6" borderId="0" xfId="5" applyNumberFormat="1" applyFont="1" applyFill="1" applyAlignment="1">
      <alignment horizontal="center"/>
    </xf>
    <xf numFmtId="0" fontId="30" fillId="6" borderId="35" xfId="5" applyNumberFormat="1" applyFont="1" applyFill="1" applyBorder="1" applyAlignment="1">
      <alignment vertical="center" wrapText="1"/>
    </xf>
    <xf numFmtId="0" fontId="30" fillId="6" borderId="5" xfId="5" applyNumberFormat="1" applyFont="1" applyFill="1" applyBorder="1" applyAlignment="1">
      <alignment horizontal="center" vertical="center" wrapText="1"/>
    </xf>
    <xf numFmtId="0" fontId="30" fillId="6" borderId="35" xfId="5" applyNumberFormat="1" applyFont="1" applyFill="1" applyBorder="1" applyAlignment="1">
      <alignment horizontal="center" vertical="center" wrapText="1"/>
    </xf>
    <xf numFmtId="0" fontId="25" fillId="3" borderId="8" xfId="18" applyFont="1" applyFill="1" applyBorder="1"/>
    <xf numFmtId="0" fontId="25" fillId="3" borderId="20" xfId="18" applyFont="1" applyFill="1" applyBorder="1"/>
    <xf numFmtId="0" fontId="25" fillId="3" borderId="32" xfId="18" applyFont="1" applyFill="1" applyBorder="1"/>
    <xf numFmtId="0" fontId="30" fillId="2" borderId="88" xfId="0" applyFont="1" applyFill="1" applyBorder="1"/>
    <xf numFmtId="0" fontId="30" fillId="2" borderId="18" xfId="0" applyFont="1" applyFill="1" applyBorder="1"/>
    <xf numFmtId="0" fontId="30" fillId="2" borderId="3" xfId="0" applyFont="1" applyFill="1" applyBorder="1"/>
    <xf numFmtId="0" fontId="30" fillId="2" borderId="37" xfId="10" applyFont="1" applyFill="1" applyBorder="1" applyAlignment="1" applyProtection="1">
      <alignment horizontal="right" vertical="center" wrapText="1"/>
    </xf>
    <xf numFmtId="0" fontId="30" fillId="2" borderId="6" xfId="10" applyFont="1" applyFill="1" applyBorder="1" applyAlignment="1" applyProtection="1">
      <alignment horizontal="justify" vertical="center" wrapText="1"/>
    </xf>
    <xf numFmtId="0" fontId="30" fillId="2" borderId="0" xfId="10" applyFont="1" applyFill="1" applyBorder="1" applyAlignment="1" applyProtection="1">
      <alignment horizontal="right" vertical="center" wrapText="1"/>
    </xf>
    <xf numFmtId="0" fontId="30" fillId="2" borderId="35" xfId="10" applyFont="1" applyFill="1" applyBorder="1" applyAlignment="1" applyProtection="1">
      <alignment vertical="center" wrapText="1"/>
    </xf>
    <xf numFmtId="0" fontId="30" fillId="2" borderId="0" xfId="10" applyFont="1" applyFill="1" applyBorder="1" applyAlignment="1" applyProtection="1">
      <alignment vertical="center" wrapText="1"/>
    </xf>
    <xf numFmtId="0" fontId="30" fillId="2" borderId="1" xfId="10" applyFont="1" applyFill="1" applyBorder="1" applyAlignment="1" applyProtection="1">
      <alignment horizontal="center" vertical="center" wrapText="1"/>
    </xf>
    <xf numFmtId="0" fontId="30" fillId="2" borderId="2" xfId="10" applyFont="1" applyFill="1" applyBorder="1" applyAlignment="1" applyProtection="1">
      <alignment horizontal="center" vertical="center" wrapText="1"/>
    </xf>
    <xf numFmtId="0" fontId="30" fillId="2" borderId="36" xfId="10" applyFont="1" applyFill="1" applyBorder="1" applyAlignment="1" applyProtection="1">
      <alignment horizontal="center" vertical="center" wrapText="1"/>
    </xf>
    <xf numFmtId="0" fontId="30" fillId="2" borderId="5" xfId="10" applyFont="1" applyFill="1" applyBorder="1" applyAlignment="1" applyProtection="1">
      <alignment vertical="center" wrapText="1"/>
    </xf>
    <xf numFmtId="0" fontId="30" fillId="2" borderId="0" xfId="10" applyFont="1" applyFill="1" applyBorder="1" applyAlignment="1" applyProtection="1">
      <alignment horizontal="center" vertical="center" wrapText="1"/>
    </xf>
    <xf numFmtId="0" fontId="30" fillId="2" borderId="1" xfId="10" applyFont="1" applyFill="1" applyBorder="1" applyAlignment="1" applyProtection="1">
      <alignment vertical="center" wrapText="1"/>
    </xf>
    <xf numFmtId="0" fontId="30" fillId="2" borderId="2" xfId="10" applyFont="1" applyFill="1" applyBorder="1" applyAlignment="1" applyProtection="1">
      <alignment vertical="center" wrapText="1"/>
    </xf>
    <xf numFmtId="0" fontId="30" fillId="2" borderId="5" xfId="10" applyFont="1" applyFill="1" applyBorder="1" applyAlignment="1" applyProtection="1">
      <alignment horizontal="center" vertical="center" wrapText="1"/>
    </xf>
    <xf numFmtId="0" fontId="30" fillId="2" borderId="27" xfId="10" applyFont="1" applyFill="1" applyBorder="1" applyAlignment="1" applyProtection="1">
      <alignment horizontal="right" vertical="center" wrapText="1"/>
    </xf>
    <xf numFmtId="0" fontId="30" fillId="2" borderId="0" xfId="10" applyFont="1" applyFill="1" applyBorder="1" applyAlignment="1" applyProtection="1">
      <alignment horizontal="right" vertical="center"/>
    </xf>
    <xf numFmtId="0" fontId="30" fillId="2" borderId="35" xfId="10" applyFont="1" applyFill="1" applyBorder="1" applyAlignment="1" applyProtection="1">
      <alignment horizontal="center" vertical="center" wrapText="1"/>
    </xf>
    <xf numFmtId="0" fontId="30" fillId="2" borderId="37" xfId="10" applyFont="1" applyFill="1" applyBorder="1" applyAlignment="1" applyProtection="1">
      <alignment horizontal="center" vertical="center" wrapText="1"/>
    </xf>
    <xf numFmtId="0" fontId="30" fillId="2" borderId="2" xfId="10" applyFont="1" applyFill="1" applyBorder="1" applyAlignment="1" applyProtection="1">
      <alignment horizontal="right" vertical="center"/>
    </xf>
    <xf numFmtId="0" fontId="30" fillId="2" borderId="0" xfId="14" applyFont="1" applyFill="1" applyAlignment="1">
      <alignment horizontal="right" vertical="center" wrapText="1"/>
    </xf>
    <xf numFmtId="0" fontId="30" fillId="2" borderId="0" xfId="10" applyFont="1" applyFill="1" applyBorder="1" applyAlignment="1" applyProtection="1">
      <alignment horizontal="left" vertical="center" wrapText="1"/>
    </xf>
    <xf numFmtId="9" fontId="30" fillId="2" borderId="89" xfId="14" applyNumberFormat="1" applyFont="1" applyFill="1" applyBorder="1" applyAlignment="1">
      <alignment horizontal="center" vertical="center" wrapText="1"/>
    </xf>
    <xf numFmtId="0" fontId="30" fillId="16" borderId="51" xfId="0" applyFont="1" applyFill="1" applyBorder="1"/>
    <xf numFmtId="0" fontId="29" fillId="0" borderId="51" xfId="0" applyFont="1" applyBorder="1" applyAlignment="1">
      <alignment horizontal="left" vertical="center" wrapText="1"/>
    </xf>
    <xf numFmtId="0" fontId="29" fillId="21" borderId="60" xfId="0" applyFont="1" applyFill="1" applyBorder="1" applyAlignment="1">
      <alignment horizontal="left" vertical="center" wrapText="1"/>
    </xf>
    <xf numFmtId="0" fontId="29" fillId="11" borderId="61" xfId="0" applyFont="1" applyFill="1" applyBorder="1" applyAlignment="1">
      <alignment horizontal="left" vertical="center" wrapText="1"/>
    </xf>
    <xf numFmtId="0" fontId="29" fillId="11" borderId="60" xfId="0" applyFont="1" applyFill="1" applyBorder="1" applyAlignment="1">
      <alignment horizontal="left" vertical="center" wrapText="1"/>
    </xf>
    <xf numFmtId="0" fontId="29" fillId="0" borderId="63" xfId="0" applyFont="1" applyBorder="1" applyAlignment="1">
      <alignment horizontal="left" vertical="center" wrapText="1"/>
    </xf>
    <xf numFmtId="0" fontId="30" fillId="11" borderId="53" xfId="0" applyFont="1" applyFill="1" applyBorder="1"/>
    <xf numFmtId="0" fontId="30" fillId="11" borderId="54" xfId="0" applyFont="1" applyFill="1" applyBorder="1"/>
    <xf numFmtId="0" fontId="30" fillId="11" borderId="0" xfId="0" applyFont="1" applyFill="1"/>
    <xf numFmtId="0" fontId="30" fillId="11" borderId="70" xfId="0" applyFont="1" applyFill="1" applyBorder="1"/>
    <xf numFmtId="0" fontId="30" fillId="11" borderId="77" xfId="0" applyFont="1" applyFill="1" applyBorder="1"/>
    <xf numFmtId="0" fontId="30" fillId="11" borderId="97" xfId="0" applyFont="1" applyFill="1" applyBorder="1"/>
    <xf numFmtId="0" fontId="30" fillId="11" borderId="97" xfId="0" applyFont="1" applyFill="1" applyBorder="1" applyAlignment="1">
      <alignment horizontal="center"/>
    </xf>
    <xf numFmtId="0" fontId="30" fillId="11" borderId="98" xfId="0" applyFont="1" applyFill="1" applyBorder="1"/>
    <xf numFmtId="0" fontId="26" fillId="11" borderId="50" xfId="0" applyFont="1" applyFill="1" applyBorder="1" applyAlignment="1">
      <alignment horizontal="left" vertical="center" wrapText="1"/>
    </xf>
    <xf numFmtId="0" fontId="29" fillId="0" borderId="60" xfId="0" applyFont="1" applyBorder="1" applyAlignment="1">
      <alignment horizontal="left" vertical="center" wrapText="1"/>
    </xf>
    <xf numFmtId="0" fontId="35" fillId="0" borderId="0" xfId="0" applyFont="1" applyAlignment="1">
      <alignment wrapText="1"/>
    </xf>
    <xf numFmtId="0" fontId="30" fillId="11" borderId="55" xfId="0" applyFont="1" applyFill="1" applyBorder="1" applyAlignment="1">
      <alignment vertical="center"/>
    </xf>
    <xf numFmtId="0" fontId="30" fillId="11" borderId="65" xfId="0" applyFont="1" applyFill="1" applyBorder="1" applyAlignment="1">
      <alignment vertical="center" wrapText="1"/>
    </xf>
    <xf numFmtId="0" fontId="30" fillId="11" borderId="66" xfId="0" applyFont="1" applyFill="1" applyBorder="1" applyAlignment="1">
      <alignment vertical="center" wrapText="1"/>
    </xf>
    <xf numFmtId="0" fontId="30" fillId="11" borderId="59" xfId="0" applyFont="1" applyFill="1" applyBorder="1" applyAlignment="1">
      <alignment vertical="center"/>
    </xf>
    <xf numFmtId="0" fontId="30" fillId="11" borderId="69" xfId="0" applyFont="1" applyFill="1" applyBorder="1" applyAlignment="1">
      <alignment vertical="center" wrapText="1"/>
    </xf>
    <xf numFmtId="0" fontId="30" fillId="11" borderId="0" xfId="0" applyFont="1" applyFill="1" applyAlignment="1">
      <alignment vertical="center" wrapText="1"/>
    </xf>
    <xf numFmtId="0" fontId="30" fillId="11" borderId="70" xfId="0" applyFont="1" applyFill="1" applyBorder="1" applyAlignment="1">
      <alignment vertical="center" wrapText="1"/>
    </xf>
    <xf numFmtId="0" fontId="30" fillId="11" borderId="59" xfId="0" applyFont="1" applyFill="1" applyBorder="1" applyAlignment="1">
      <alignment horizontal="right" vertical="center" wrapText="1"/>
    </xf>
    <xf numFmtId="0" fontId="30" fillId="11" borderId="72" xfId="0" applyFont="1" applyFill="1" applyBorder="1" applyAlignment="1">
      <alignment horizontal="left" vertical="center" wrapText="1"/>
    </xf>
    <xf numFmtId="0" fontId="30" fillId="11" borderId="0" xfId="0" applyFont="1" applyFill="1" applyAlignment="1">
      <alignment horizontal="right" vertical="center" wrapText="1"/>
    </xf>
    <xf numFmtId="0" fontId="30" fillId="11" borderId="50" xfId="0" applyFont="1" applyFill="1" applyBorder="1" applyAlignment="1">
      <alignment horizontal="left" vertical="center" wrapText="1"/>
    </xf>
    <xf numFmtId="0" fontId="30" fillId="11" borderId="50" xfId="0" applyFont="1" applyFill="1" applyBorder="1" applyAlignment="1">
      <alignment horizontal="center" vertical="center" wrapText="1"/>
    </xf>
    <xf numFmtId="0" fontId="30" fillId="11" borderId="50" xfId="0" applyFont="1" applyFill="1" applyBorder="1" applyAlignment="1">
      <alignment vertical="center" wrapText="1"/>
    </xf>
    <xf numFmtId="0" fontId="36" fillId="0" borderId="50" xfId="0" applyFont="1" applyBorder="1" applyAlignment="1">
      <alignment horizontal="left" vertical="center" wrapText="1"/>
    </xf>
    <xf numFmtId="0" fontId="30" fillId="11" borderId="68" xfId="0" applyFont="1" applyFill="1" applyBorder="1" applyAlignment="1">
      <alignment horizontal="center" vertical="center" wrapText="1"/>
    </xf>
    <xf numFmtId="0" fontId="30" fillId="11" borderId="69" xfId="0" applyFont="1" applyFill="1" applyBorder="1" applyAlignment="1">
      <alignment horizontal="center" vertical="center" wrapText="1"/>
    </xf>
    <xf numFmtId="0" fontId="30" fillId="11" borderId="71" xfId="0" applyFont="1" applyFill="1" applyBorder="1" applyAlignment="1">
      <alignment horizontal="center" vertical="center" wrapText="1"/>
    </xf>
    <xf numFmtId="0" fontId="30" fillId="11" borderId="55" xfId="0" applyFont="1" applyFill="1" applyBorder="1" applyAlignment="1">
      <alignment vertical="center" wrapText="1"/>
    </xf>
    <xf numFmtId="0" fontId="30" fillId="11" borderId="65" xfId="0" applyFont="1" applyFill="1" applyBorder="1"/>
    <xf numFmtId="0" fontId="30" fillId="11" borderId="66" xfId="0" applyFont="1" applyFill="1" applyBorder="1"/>
    <xf numFmtId="0" fontId="30" fillId="11" borderId="0" xfId="0" applyFont="1" applyFill="1" applyAlignment="1">
      <alignment horizontal="center" vertical="center" wrapText="1"/>
    </xf>
    <xf numFmtId="0" fontId="30" fillId="11" borderId="50" xfId="0" applyFont="1" applyFill="1" applyBorder="1"/>
    <xf numFmtId="0" fontId="30" fillId="11" borderId="0" xfId="0" applyFont="1" applyFill="1" applyAlignment="1">
      <alignment horizontal="right"/>
    </xf>
    <xf numFmtId="0" fontId="30" fillId="11" borderId="0" xfId="0" applyFont="1" applyFill="1" applyAlignment="1">
      <alignment horizontal="center"/>
    </xf>
    <xf numFmtId="0" fontId="30" fillId="11" borderId="68" xfId="0" applyFont="1" applyFill="1" applyBorder="1" applyAlignment="1">
      <alignment vertical="center" wrapText="1"/>
    </xf>
    <xf numFmtId="0" fontId="30" fillId="11" borderId="69" xfId="0" applyFont="1" applyFill="1" applyBorder="1"/>
    <xf numFmtId="0" fontId="30" fillId="11" borderId="71" xfId="0" applyFont="1" applyFill="1" applyBorder="1"/>
    <xf numFmtId="0" fontId="29" fillId="11" borderId="67" xfId="0" applyFont="1" applyFill="1" applyBorder="1" applyAlignment="1">
      <alignment horizontal="left" vertical="center" wrapText="1"/>
    </xf>
    <xf numFmtId="0" fontId="30" fillId="11" borderId="55" xfId="0" applyFont="1" applyFill="1" applyBorder="1" applyAlignment="1">
      <alignment horizontal="center" vertical="center" wrapText="1"/>
    </xf>
    <xf numFmtId="0" fontId="30" fillId="11" borderId="65" xfId="0" applyFont="1" applyFill="1" applyBorder="1" applyAlignment="1">
      <alignment horizontal="center" vertical="center" wrapText="1"/>
    </xf>
    <xf numFmtId="0" fontId="30" fillId="11" borderId="66" xfId="0" applyFont="1" applyFill="1" applyBorder="1" applyAlignment="1">
      <alignment horizontal="center" vertical="center" wrapText="1"/>
    </xf>
    <xf numFmtId="0" fontId="30" fillId="11" borderId="73" xfId="0" applyFont="1" applyFill="1" applyBorder="1" applyAlignment="1">
      <alignment horizontal="right" vertical="center" wrapText="1"/>
    </xf>
    <xf numFmtId="0" fontId="30" fillId="11" borderId="0" xfId="0" applyFont="1" applyFill="1" applyAlignment="1">
      <alignment horizontal="right" vertical="center"/>
    </xf>
    <xf numFmtId="0" fontId="30" fillId="11" borderId="49" xfId="0" applyFont="1" applyFill="1" applyBorder="1" applyAlignment="1">
      <alignment horizontal="center" vertical="center" wrapText="1"/>
    </xf>
    <xf numFmtId="0" fontId="30" fillId="11" borderId="62" xfId="0" applyFont="1" applyFill="1" applyBorder="1" applyAlignment="1">
      <alignment horizontal="center" vertical="center" wrapText="1"/>
    </xf>
    <xf numFmtId="0" fontId="30" fillId="11" borderId="70" xfId="0" applyFont="1" applyFill="1" applyBorder="1" applyAlignment="1">
      <alignment horizontal="center" vertical="center" wrapText="1"/>
    </xf>
    <xf numFmtId="49" fontId="26" fillId="11" borderId="55" xfId="0" applyNumberFormat="1" applyFont="1" applyFill="1" applyBorder="1" applyAlignment="1">
      <alignment horizontal="center" vertical="center"/>
    </xf>
    <xf numFmtId="49" fontId="26" fillId="11" borderId="65" xfId="0" applyNumberFormat="1" applyFont="1" applyFill="1" applyBorder="1" applyAlignment="1">
      <alignment horizontal="center" vertical="center"/>
    </xf>
    <xf numFmtId="0" fontId="30" fillId="11" borderId="59" xfId="0" applyFont="1" applyFill="1" applyBorder="1" applyAlignment="1">
      <alignment horizontal="center" vertical="center" wrapText="1"/>
    </xf>
    <xf numFmtId="49" fontId="26" fillId="11" borderId="0" xfId="0" applyNumberFormat="1" applyFont="1" applyFill="1" applyAlignment="1">
      <alignment horizontal="center" vertical="center"/>
    </xf>
    <xf numFmtId="0" fontId="30" fillId="11" borderId="50" xfId="0" applyFont="1" applyFill="1" applyBorder="1" applyAlignment="1">
      <alignment horizontal="center" vertical="center"/>
    </xf>
    <xf numFmtId="174" fontId="30" fillId="11" borderId="69" xfId="0" applyNumberFormat="1" applyFont="1" applyFill="1" applyBorder="1" applyAlignment="1">
      <alignment vertical="center" wrapText="1"/>
    </xf>
    <xf numFmtId="49" fontId="26" fillId="11" borderId="69" xfId="0" applyNumberFormat="1" applyFont="1" applyFill="1" applyBorder="1" applyAlignment="1">
      <alignment horizontal="center" vertical="center"/>
    </xf>
    <xf numFmtId="0" fontId="30" fillId="11" borderId="69" xfId="0" applyFont="1" applyFill="1" applyBorder="1" applyAlignment="1">
      <alignment horizontal="right" vertical="center"/>
    </xf>
    <xf numFmtId="0" fontId="30" fillId="11" borderId="55" xfId="0" applyFont="1" applyFill="1" applyBorder="1" applyAlignment="1">
      <alignment horizontal="left" vertical="center" wrapText="1"/>
    </xf>
    <xf numFmtId="0" fontId="30" fillId="11" borderId="65" xfId="0" applyFont="1" applyFill="1" applyBorder="1" applyAlignment="1">
      <alignment horizontal="left" vertical="center" wrapText="1"/>
    </xf>
    <xf numFmtId="0" fontId="30" fillId="11" borderId="66" xfId="0" applyFont="1" applyFill="1" applyBorder="1" applyAlignment="1">
      <alignment horizontal="left" vertical="center" wrapText="1"/>
    </xf>
    <xf numFmtId="0" fontId="30" fillId="11" borderId="70" xfId="0" applyFont="1" applyFill="1" applyBorder="1" applyAlignment="1">
      <alignment horizontal="left" vertical="center" wrapText="1"/>
    </xf>
    <xf numFmtId="9" fontId="30" fillId="11" borderId="49" xfId="0" applyNumberFormat="1" applyFont="1" applyFill="1" applyBorder="1" applyAlignment="1">
      <alignment horizontal="center" vertical="center" wrapText="1"/>
    </xf>
    <xf numFmtId="0" fontId="30" fillId="11" borderId="45" xfId="0" applyFont="1" applyFill="1" applyBorder="1" applyAlignment="1">
      <alignment horizontal="center" vertical="center" wrapText="1"/>
    </xf>
    <xf numFmtId="9" fontId="30" fillId="11" borderId="44" xfId="0" applyNumberFormat="1" applyFont="1" applyFill="1" applyBorder="1" applyAlignment="1">
      <alignment horizontal="center" vertical="center" wrapText="1"/>
    </xf>
    <xf numFmtId="0" fontId="30" fillId="11" borderId="44" xfId="0" applyFont="1" applyFill="1" applyBorder="1" applyAlignment="1">
      <alignment horizontal="center" vertical="center" wrapText="1"/>
    </xf>
    <xf numFmtId="9" fontId="30" fillId="11" borderId="65" xfId="0" applyNumberFormat="1" applyFont="1" applyFill="1" applyBorder="1" applyAlignment="1">
      <alignment horizontal="center" vertical="center" wrapText="1"/>
    </xf>
    <xf numFmtId="9" fontId="30" fillId="11" borderId="0" xfId="0" applyNumberFormat="1" applyFont="1" applyFill="1" applyAlignment="1">
      <alignment horizontal="center" vertical="center" wrapText="1"/>
    </xf>
    <xf numFmtId="0" fontId="30" fillId="11" borderId="68" xfId="0" applyFont="1" applyFill="1" applyBorder="1" applyAlignment="1">
      <alignment horizontal="right" vertical="center" wrapText="1"/>
    </xf>
    <xf numFmtId="9" fontId="30" fillId="11" borderId="69" xfId="0" applyNumberFormat="1" applyFont="1" applyFill="1" applyBorder="1" applyAlignment="1">
      <alignment horizontal="center" vertical="center" wrapText="1"/>
    </xf>
    <xf numFmtId="0" fontId="30" fillId="11" borderId="59" xfId="0" applyFont="1" applyFill="1" applyBorder="1"/>
    <xf numFmtId="0" fontId="30" fillId="11" borderId="0" xfId="0" applyFont="1" applyFill="1" applyAlignment="1">
      <alignment horizontal="center" vertical="top" wrapText="1"/>
    </xf>
    <xf numFmtId="0" fontId="30" fillId="11" borderId="69" xfId="0" applyFont="1" applyFill="1" applyBorder="1" applyAlignment="1">
      <alignment horizontal="center" vertical="top" wrapText="1"/>
    </xf>
    <xf numFmtId="0" fontId="30" fillId="11" borderId="0" xfId="0" applyFont="1" applyFill="1" applyAlignment="1">
      <alignment horizontal="left" vertical="center" wrapText="1"/>
    </xf>
    <xf numFmtId="0" fontId="30" fillId="11" borderId="50" xfId="0" applyFont="1" applyFill="1" applyBorder="1" applyAlignment="1">
      <alignment horizontal="center"/>
    </xf>
    <xf numFmtId="0" fontId="30" fillId="11" borderId="68" xfId="0" applyFont="1" applyFill="1" applyBorder="1"/>
    <xf numFmtId="0" fontId="30" fillId="11" borderId="43" xfId="0" applyFont="1" applyFill="1" applyBorder="1" applyAlignment="1">
      <alignment horizontal="left" vertical="center" wrapText="1"/>
    </xf>
    <xf numFmtId="0" fontId="30" fillId="11" borderId="44" xfId="0" applyFont="1" applyFill="1" applyBorder="1" applyAlignment="1">
      <alignment horizontal="left" vertical="center" wrapText="1"/>
    </xf>
    <xf numFmtId="0" fontId="30" fillId="11" borderId="45" xfId="0" applyFont="1" applyFill="1" applyBorder="1" applyAlignment="1">
      <alignment horizontal="left" vertical="center" wrapText="1"/>
    </xf>
    <xf numFmtId="0" fontId="30" fillId="0" borderId="60" xfId="0" applyFont="1" applyBorder="1" applyAlignment="1">
      <alignment horizontal="left" vertical="center" wrapText="1"/>
    </xf>
    <xf numFmtId="0" fontId="30" fillId="0" borderId="60" xfId="0" applyFont="1" applyBorder="1" applyAlignment="1">
      <alignment vertical="center" wrapText="1"/>
    </xf>
    <xf numFmtId="0" fontId="30" fillId="0" borderId="60" xfId="0" applyFont="1" applyBorder="1" applyAlignment="1">
      <alignment horizontal="left" vertical="center"/>
    </xf>
    <xf numFmtId="0" fontId="32" fillId="0" borderId="60" xfId="0" applyFont="1" applyBorder="1" applyAlignment="1">
      <alignment horizontal="left" vertical="center"/>
    </xf>
    <xf numFmtId="0" fontId="26" fillId="16" borderId="78" xfId="0" applyFont="1" applyFill="1" applyBorder="1" applyAlignment="1">
      <alignment horizontal="center" vertical="center" wrapText="1"/>
    </xf>
    <xf numFmtId="0" fontId="32" fillId="0" borderId="79" xfId="0" applyFont="1" applyBorder="1" applyAlignment="1">
      <alignment horizontal="left"/>
    </xf>
    <xf numFmtId="0" fontId="48" fillId="16" borderId="51" xfId="0" applyFont="1" applyFill="1" applyBorder="1"/>
    <xf numFmtId="0" fontId="48" fillId="11" borderId="97" xfId="0" applyFont="1" applyFill="1" applyBorder="1"/>
    <xf numFmtId="0" fontId="48" fillId="11" borderId="98" xfId="0" applyFont="1" applyFill="1" applyBorder="1"/>
    <xf numFmtId="0" fontId="38" fillId="0" borderId="50" xfId="0" applyFont="1" applyBorder="1" applyAlignment="1">
      <alignment horizontal="left" vertical="center" wrapText="1"/>
    </xf>
    <xf numFmtId="0" fontId="69" fillId="0" borderId="79" xfId="0" applyFont="1" applyBorder="1" applyAlignment="1">
      <alignment horizontal="left"/>
    </xf>
    <xf numFmtId="0" fontId="69" fillId="0" borderId="0" xfId="0" applyFont="1" applyAlignment="1">
      <alignment horizontal="left"/>
    </xf>
    <xf numFmtId="0" fontId="30" fillId="11" borderId="52" xfId="0" applyFont="1" applyFill="1" applyBorder="1"/>
    <xf numFmtId="0" fontId="30" fillId="11" borderId="65" xfId="0" applyFont="1" applyFill="1" applyBorder="1" applyAlignment="1">
      <alignment horizontal="left" vertical="center"/>
    </xf>
    <xf numFmtId="0" fontId="30" fillId="11" borderId="66" xfId="0" applyFont="1" applyFill="1" applyBorder="1" applyAlignment="1">
      <alignment horizontal="left" vertical="center"/>
    </xf>
    <xf numFmtId="174" fontId="30" fillId="11" borderId="50" xfId="0" applyNumberFormat="1" applyFont="1" applyFill="1" applyBorder="1" applyAlignment="1">
      <alignment vertical="center" wrapText="1"/>
    </xf>
    <xf numFmtId="49" fontId="30" fillId="11" borderId="50" xfId="0" applyNumberFormat="1" applyFont="1" applyFill="1" applyBorder="1" applyAlignment="1">
      <alignment horizontal="center" vertical="center"/>
    </xf>
    <xf numFmtId="2" fontId="30" fillId="11" borderId="59" xfId="0" applyNumberFormat="1" applyFont="1" applyFill="1" applyBorder="1" applyAlignment="1">
      <alignment horizontal="right" vertical="center" wrapText="1"/>
    </xf>
    <xf numFmtId="2" fontId="48" fillId="0" borderId="0" xfId="0" applyNumberFormat="1" applyFont="1"/>
    <xf numFmtId="2" fontId="30" fillId="11" borderId="49" xfId="0" applyNumberFormat="1" applyFont="1" applyFill="1" applyBorder="1" applyAlignment="1">
      <alignment horizontal="center" vertical="center" wrapText="1"/>
    </xf>
    <xf numFmtId="2" fontId="30" fillId="11" borderId="62" xfId="0" applyNumberFormat="1" applyFont="1" applyFill="1" applyBorder="1" applyAlignment="1">
      <alignment horizontal="center" vertical="center" wrapText="1"/>
    </xf>
    <xf numFmtId="2" fontId="30" fillId="11" borderId="45" xfId="0" applyNumberFormat="1" applyFont="1" applyFill="1" applyBorder="1" applyAlignment="1">
      <alignment horizontal="center" vertical="center" wrapText="1"/>
    </xf>
    <xf numFmtId="0" fontId="30" fillId="0" borderId="84" xfId="0" applyFont="1" applyBorder="1" applyAlignment="1">
      <alignment horizontal="left" vertical="center" wrapText="1"/>
    </xf>
    <xf numFmtId="0" fontId="30" fillId="0" borderId="5" xfId="14" applyFont="1" applyBorder="1" applyAlignment="1">
      <alignment horizontal="left" vertical="center"/>
    </xf>
    <xf numFmtId="0" fontId="30" fillId="0" borderId="88" xfId="14" applyFont="1" applyBorder="1" applyAlignment="1">
      <alignment horizontal="left" vertical="center"/>
    </xf>
    <xf numFmtId="0" fontId="30" fillId="0" borderId="5" xfId="0" applyFont="1" applyBorder="1" applyAlignment="1">
      <alignment horizontal="center"/>
    </xf>
    <xf numFmtId="0" fontId="30" fillId="0" borderId="89" xfId="0" applyFont="1" applyBorder="1"/>
    <xf numFmtId="0" fontId="29" fillId="2" borderId="1" xfId="14" applyFont="1" applyFill="1" applyBorder="1" applyAlignment="1">
      <alignment horizontal="left" vertical="center" wrapText="1"/>
    </xf>
    <xf numFmtId="0" fontId="25" fillId="19" borderId="51" xfId="0" applyFont="1" applyFill="1" applyBorder="1"/>
    <xf numFmtId="49" fontId="27" fillId="19" borderId="52" xfId="0" applyNumberFormat="1" applyFont="1" applyFill="1" applyBorder="1" applyAlignment="1">
      <alignment horizontal="left" vertical="center"/>
    </xf>
    <xf numFmtId="49" fontId="27" fillId="19" borderId="53" xfId="0" applyNumberFormat="1" applyFont="1" applyFill="1" applyBorder="1" applyAlignment="1">
      <alignment horizontal="center" vertical="center"/>
    </xf>
    <xf numFmtId="49" fontId="27" fillId="19" borderId="54" xfId="0" applyNumberFormat="1" applyFont="1" applyFill="1" applyBorder="1" applyAlignment="1">
      <alignment horizontal="center" vertical="center"/>
    </xf>
    <xf numFmtId="0" fontId="25" fillId="14" borderId="65" xfId="0" applyFont="1" applyFill="1" applyBorder="1" applyAlignment="1">
      <alignment horizontal="left" vertical="center"/>
    </xf>
    <xf numFmtId="0" fontId="25" fillId="14" borderId="75" xfId="0" applyFont="1" applyFill="1" applyBorder="1" applyAlignment="1">
      <alignment horizontal="left" vertical="center"/>
    </xf>
    <xf numFmtId="0" fontId="25" fillId="14" borderId="55" xfId="0" applyFont="1" applyFill="1" applyBorder="1" applyAlignment="1">
      <alignment horizontal="center"/>
    </xf>
    <xf numFmtId="0" fontId="25" fillId="14" borderId="65" xfId="0" applyFont="1" applyFill="1" applyBorder="1" applyAlignment="1">
      <alignment horizontal="center"/>
    </xf>
    <xf numFmtId="0" fontId="25" fillId="14" borderId="69" xfId="0" applyFont="1" applyFill="1" applyBorder="1" applyAlignment="1">
      <alignment horizontal="left"/>
    </xf>
    <xf numFmtId="0" fontId="45" fillId="11" borderId="50" xfId="0" applyFont="1" applyFill="1" applyBorder="1"/>
    <xf numFmtId="0" fontId="28" fillId="14" borderId="44" xfId="0" applyFont="1" applyFill="1" applyBorder="1" applyAlignment="1">
      <alignment horizontal="left" vertical="center" wrapText="1"/>
    </xf>
    <xf numFmtId="10" fontId="44" fillId="14" borderId="50" xfId="0" applyNumberFormat="1" applyFont="1" applyFill="1" applyBorder="1" applyAlignment="1">
      <alignment vertical="center" wrapText="1"/>
    </xf>
    <xf numFmtId="14" fontId="25" fillId="14" borderId="50" xfId="0" applyNumberFormat="1" applyFont="1" applyFill="1" applyBorder="1" applyAlignment="1">
      <alignment vertical="center" wrapText="1"/>
    </xf>
    <xf numFmtId="174" fontId="25" fillId="14" borderId="50" xfId="0" applyNumberFormat="1" applyFont="1" applyFill="1" applyBorder="1" applyAlignment="1">
      <alignment vertical="center" wrapText="1"/>
    </xf>
    <xf numFmtId="49" fontId="28" fillId="14" borderId="50" xfId="0" applyNumberFormat="1" applyFont="1" applyFill="1" applyBorder="1" applyAlignment="1">
      <alignment horizontal="center" vertical="center"/>
    </xf>
    <xf numFmtId="10" fontId="25" fillId="14" borderId="49" xfId="0" applyNumberFormat="1" applyFont="1" applyFill="1" applyBorder="1" applyAlignment="1">
      <alignment horizontal="center" vertical="center" wrapText="1"/>
    </xf>
    <xf numFmtId="10" fontId="25" fillId="14" borderId="62" xfId="0" applyNumberFormat="1" applyFont="1" applyFill="1" applyBorder="1" applyAlignment="1">
      <alignment horizontal="center" vertical="center" wrapText="1"/>
    </xf>
    <xf numFmtId="10" fontId="25" fillId="14" borderId="45" xfId="0" applyNumberFormat="1" applyFont="1" applyFill="1" applyBorder="1" applyAlignment="1">
      <alignment horizontal="center" vertical="center" wrapText="1"/>
    </xf>
    <xf numFmtId="10" fontId="25" fillId="14" borderId="0" xfId="0" applyNumberFormat="1" applyFont="1" applyFill="1" applyAlignment="1">
      <alignment horizontal="center" vertical="center" wrapText="1"/>
    </xf>
    <xf numFmtId="10" fontId="25" fillId="14" borderId="0" xfId="0" applyNumberFormat="1" applyFont="1" applyFill="1" applyAlignment="1">
      <alignment horizontal="center"/>
    </xf>
    <xf numFmtId="10" fontId="25" fillId="14" borderId="70" xfId="0" applyNumberFormat="1" applyFont="1" applyFill="1" applyBorder="1" applyAlignment="1">
      <alignment vertical="center" wrapText="1"/>
    </xf>
    <xf numFmtId="10" fontId="25" fillId="14" borderId="44" xfId="0" applyNumberFormat="1" applyFont="1" applyFill="1" applyBorder="1" applyAlignment="1">
      <alignment horizontal="center" vertical="center" wrapText="1"/>
    </xf>
    <xf numFmtId="10" fontId="25" fillId="14" borderId="65" xfId="0" applyNumberFormat="1" applyFont="1" applyFill="1" applyBorder="1" applyAlignment="1">
      <alignment horizontal="center" vertical="center" wrapText="1"/>
    </xf>
    <xf numFmtId="10" fontId="25" fillId="14" borderId="66" xfId="0" applyNumberFormat="1" applyFont="1" applyFill="1" applyBorder="1" applyAlignment="1">
      <alignment horizontal="center" vertical="center" wrapText="1"/>
    </xf>
    <xf numFmtId="10" fontId="25" fillId="14" borderId="70" xfId="0" applyNumberFormat="1" applyFont="1" applyFill="1" applyBorder="1" applyAlignment="1">
      <alignment horizontal="center" vertical="center" wrapText="1"/>
    </xf>
    <xf numFmtId="0" fontId="25" fillId="14" borderId="43" xfId="0" applyFont="1" applyFill="1" applyBorder="1" applyAlignment="1">
      <alignment horizontal="center" vertical="center" wrapText="1"/>
    </xf>
    <xf numFmtId="0" fontId="28" fillId="19" borderId="78" xfId="0" applyFont="1" applyFill="1" applyBorder="1" applyAlignment="1">
      <alignment horizontal="center" vertical="center" wrapText="1"/>
    </xf>
    <xf numFmtId="0" fontId="30" fillId="11" borderId="53" xfId="0" applyFont="1" applyFill="1" applyBorder="1" applyAlignment="1">
      <alignment horizontal="center"/>
    </xf>
    <xf numFmtId="49" fontId="26" fillId="2" borderId="65" xfId="0" applyNumberFormat="1" applyFont="1" applyFill="1" applyBorder="1" applyAlignment="1">
      <alignment horizontal="center" vertical="center"/>
    </xf>
    <xf numFmtId="0" fontId="30" fillId="2" borderId="0" xfId="0" applyFont="1" applyFill="1" applyAlignment="1">
      <alignment horizontal="center" vertical="center" wrapText="1"/>
    </xf>
    <xf numFmtId="0" fontId="30" fillId="2" borderId="50" xfId="0" applyFont="1" applyFill="1" applyBorder="1" applyAlignment="1">
      <alignment horizontal="center" vertical="center"/>
    </xf>
    <xf numFmtId="49" fontId="26" fillId="2" borderId="0" xfId="0" applyNumberFormat="1" applyFont="1" applyFill="1" applyAlignment="1">
      <alignment horizontal="center" vertical="center"/>
    </xf>
    <xf numFmtId="0" fontId="30" fillId="2" borderId="0" xfId="0" applyFont="1" applyFill="1" applyAlignment="1">
      <alignment horizontal="right" vertical="center"/>
    </xf>
    <xf numFmtId="0" fontId="30" fillId="2" borderId="69" xfId="0" applyFont="1" applyFill="1" applyBorder="1" applyAlignment="1">
      <alignment horizontal="center" vertical="center" wrapText="1"/>
    </xf>
    <xf numFmtId="49" fontId="26" fillId="2" borderId="69" xfId="0" applyNumberFormat="1" applyFont="1" applyFill="1" applyBorder="1" applyAlignment="1">
      <alignment horizontal="center" vertical="center"/>
    </xf>
    <xf numFmtId="0" fontId="30" fillId="2" borderId="69" xfId="0" applyFont="1" applyFill="1" applyBorder="1" applyAlignment="1">
      <alignment horizontal="right" vertical="center"/>
    </xf>
    <xf numFmtId="0" fontId="30" fillId="2" borderId="65" xfId="0" applyFont="1" applyFill="1" applyBorder="1" applyAlignment="1">
      <alignment horizontal="left" vertical="center" wrapText="1"/>
    </xf>
    <xf numFmtId="1" fontId="30" fillId="11" borderId="0" xfId="0" applyNumberFormat="1" applyFont="1" applyFill="1" applyAlignment="1">
      <alignment horizontal="center" vertical="center" wrapText="1"/>
    </xf>
    <xf numFmtId="1" fontId="30" fillId="2" borderId="0" xfId="0" applyNumberFormat="1" applyFont="1" applyFill="1" applyAlignment="1">
      <alignment horizontal="center" vertical="center" wrapText="1"/>
    </xf>
    <xf numFmtId="1" fontId="30" fillId="2" borderId="0" xfId="0" applyNumberFormat="1" applyFont="1" applyFill="1" applyAlignment="1">
      <alignment horizontal="center"/>
    </xf>
    <xf numFmtId="1" fontId="30" fillId="11" borderId="70" xfId="0" applyNumberFormat="1" applyFont="1" applyFill="1" applyBorder="1" applyAlignment="1">
      <alignment vertical="center" wrapText="1"/>
    </xf>
    <xf numFmtId="9" fontId="30" fillId="2" borderId="49" xfId="0" applyNumberFormat="1" applyFont="1" applyFill="1" applyBorder="1" applyAlignment="1">
      <alignment horizontal="center" vertical="center" wrapText="1"/>
    </xf>
    <xf numFmtId="0" fontId="30" fillId="2" borderId="62" xfId="0" applyFont="1" applyFill="1" applyBorder="1" applyAlignment="1">
      <alignment horizontal="center" vertical="center" wrapText="1"/>
    </xf>
    <xf numFmtId="0" fontId="74" fillId="0" borderId="0" xfId="48"/>
    <xf numFmtId="0" fontId="30" fillId="14" borderId="43" xfId="48" applyFont="1" applyFill="1" applyBorder="1" applyAlignment="1">
      <alignment horizontal="left" vertical="center"/>
    </xf>
    <xf numFmtId="0" fontId="25" fillId="14" borderId="49" xfId="48" applyFont="1" applyFill="1" applyBorder="1" applyAlignment="1">
      <alignment horizontal="left" vertical="center" wrapText="1"/>
    </xf>
    <xf numFmtId="0" fontId="30" fillId="14" borderId="50" xfId="48" applyFont="1" applyFill="1" applyBorder="1" applyAlignment="1">
      <alignment horizontal="left" vertical="center" wrapText="1"/>
    </xf>
    <xf numFmtId="174" fontId="25" fillId="14" borderId="50" xfId="48" applyNumberFormat="1" applyFont="1" applyFill="1" applyBorder="1" applyAlignment="1">
      <alignment vertical="center" wrapText="1"/>
    </xf>
    <xf numFmtId="9" fontId="25" fillId="14" borderId="49" xfId="48" applyNumberFormat="1" applyFont="1" applyFill="1" applyBorder="1" applyAlignment="1">
      <alignment horizontal="center" vertical="center" wrapText="1"/>
    </xf>
    <xf numFmtId="9" fontId="25" fillId="14" borderId="44" xfId="48" applyNumberFormat="1" applyFont="1" applyFill="1" applyBorder="1" applyAlignment="1">
      <alignment horizontal="center" vertical="center" wrapText="1"/>
    </xf>
    <xf numFmtId="0" fontId="25" fillId="14" borderId="49" xfId="48" applyFont="1" applyFill="1" applyBorder="1" applyAlignment="1">
      <alignment horizontal="center" vertical="center" wrapText="1"/>
    </xf>
    <xf numFmtId="49" fontId="27" fillId="3" borderId="15" xfId="14" applyNumberFormat="1" applyFont="1" applyFill="1" applyBorder="1" applyAlignment="1">
      <alignment horizontal="left" vertical="center"/>
    </xf>
    <xf numFmtId="49" fontId="27" fillId="3" borderId="31" xfId="14" applyNumberFormat="1" applyFont="1" applyFill="1" applyBorder="1" applyAlignment="1">
      <alignment horizontal="left" vertical="center"/>
    </xf>
    <xf numFmtId="0" fontId="30" fillId="2" borderId="89" xfId="0" applyFont="1" applyFill="1" applyBorder="1" applyAlignment="1">
      <alignment horizontal="left"/>
    </xf>
    <xf numFmtId="0" fontId="30" fillId="2" borderId="89" xfId="6" applyFont="1" applyFill="1" applyBorder="1" applyAlignment="1" applyProtection="1">
      <alignment horizontal="left" vertical="center" wrapText="1"/>
    </xf>
    <xf numFmtId="9" fontId="30" fillId="2" borderId="2" xfId="14" applyNumberFormat="1" applyFont="1" applyFill="1" applyBorder="1" applyAlignment="1">
      <alignment horizontal="left" vertical="center" wrapText="1"/>
    </xf>
    <xf numFmtId="0" fontId="30" fillId="0" borderId="2" xfId="0" applyFont="1" applyBorder="1" applyAlignment="1">
      <alignment horizontal="left"/>
    </xf>
    <xf numFmtId="0" fontId="30" fillId="0" borderId="36" xfId="0" applyFont="1" applyBorder="1" applyAlignment="1">
      <alignment horizontal="left"/>
    </xf>
    <xf numFmtId="0" fontId="30" fillId="0" borderId="89" xfId="14" applyFont="1" applyBorder="1" applyAlignment="1">
      <alignment vertical="center" wrapText="1"/>
    </xf>
    <xf numFmtId="0" fontId="25" fillId="0" borderId="50" xfId="0" applyFont="1" applyBorder="1" applyAlignment="1">
      <alignment horizontal="center" vertical="center" wrapText="1"/>
    </xf>
    <xf numFmtId="0" fontId="30" fillId="0" borderId="89" xfId="6" applyFont="1" applyFill="1" applyBorder="1" applyAlignment="1" applyProtection="1">
      <alignment horizontal="center" vertical="center" wrapText="1"/>
    </xf>
    <xf numFmtId="0" fontId="30" fillId="0" borderId="89" xfId="14" applyFont="1" applyBorder="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center"/>
    </xf>
    <xf numFmtId="0" fontId="25" fillId="0" borderId="70" xfId="0" applyFont="1" applyBorder="1" applyAlignment="1">
      <alignment horizontal="left" vertical="center" wrapText="1"/>
    </xf>
    <xf numFmtId="0" fontId="25" fillId="0" borderId="70" xfId="0" applyFont="1" applyBorder="1" applyAlignment="1">
      <alignment vertical="center" wrapText="1"/>
    </xf>
    <xf numFmtId="10" fontId="25" fillId="0" borderId="49" xfId="0" applyNumberFormat="1" applyFont="1" applyBorder="1" applyAlignment="1">
      <alignment horizontal="center" vertical="center" wrapText="1"/>
    </xf>
    <xf numFmtId="10" fontId="25" fillId="0" borderId="62" xfId="0" applyNumberFormat="1" applyFont="1" applyBorder="1" applyAlignment="1">
      <alignment horizontal="center" vertical="center" wrapText="1"/>
    </xf>
    <xf numFmtId="10" fontId="25" fillId="0" borderId="45" xfId="0" applyNumberFormat="1" applyFont="1" applyBorder="1" applyAlignment="1">
      <alignment horizontal="center" vertical="center" wrapText="1"/>
    </xf>
    <xf numFmtId="9" fontId="25" fillId="0" borderId="44" xfId="0" applyNumberFormat="1" applyFont="1" applyBorder="1" applyAlignment="1">
      <alignment horizontal="center" vertical="center" wrapText="1"/>
    </xf>
    <xf numFmtId="0" fontId="25" fillId="0" borderId="44" xfId="0" applyFont="1" applyBorder="1" applyAlignment="1">
      <alignment horizontal="center" vertical="center" wrapText="1"/>
    </xf>
    <xf numFmtId="9" fontId="25" fillId="0" borderId="65" xfId="0" applyNumberFormat="1" applyFont="1" applyBorder="1" applyAlignment="1">
      <alignment horizontal="center" vertical="center" wrapText="1"/>
    </xf>
    <xf numFmtId="0" fontId="25" fillId="0" borderId="65" xfId="0" applyFont="1" applyBorder="1" applyAlignment="1">
      <alignment horizontal="center" vertical="center" wrapText="1"/>
    </xf>
    <xf numFmtId="0" fontId="25" fillId="0" borderId="66" xfId="0" applyFont="1" applyBorder="1" applyAlignment="1">
      <alignment horizontal="center" vertical="center" wrapText="1"/>
    </xf>
    <xf numFmtId="9" fontId="25" fillId="0" borderId="0" xfId="0" applyNumberFormat="1" applyFont="1" applyAlignment="1">
      <alignment horizontal="center" vertical="center" wrapText="1"/>
    </xf>
    <xf numFmtId="0" fontId="25" fillId="0" borderId="70" xfId="0" applyFont="1" applyBorder="1" applyAlignment="1">
      <alignment horizontal="center" vertical="center" wrapText="1"/>
    </xf>
    <xf numFmtId="0" fontId="30" fillId="0" borderId="89" xfId="14" applyFont="1" applyBorder="1" applyAlignment="1">
      <alignment horizontal="center" vertical="center" wrapText="1"/>
    </xf>
    <xf numFmtId="0" fontId="30" fillId="0" borderId="35" xfId="0" applyFont="1" applyBorder="1" applyAlignment="1">
      <alignment horizontal="center"/>
    </xf>
    <xf numFmtId="0" fontId="30" fillId="2" borderId="5" xfId="14" applyFont="1" applyFill="1" applyBorder="1" applyAlignment="1">
      <alignment horizontal="center" vertical="center"/>
    </xf>
    <xf numFmtId="0" fontId="30" fillId="2" borderId="88" xfId="14" applyFont="1" applyFill="1" applyBorder="1" applyAlignment="1">
      <alignment horizontal="center" vertical="center"/>
    </xf>
    <xf numFmtId="0" fontId="36" fillId="0" borderId="6" xfId="4" applyFont="1" applyBorder="1" applyAlignment="1">
      <alignment horizontal="left" vertical="center"/>
    </xf>
    <xf numFmtId="0" fontId="29" fillId="6" borderId="29" xfId="14" applyFont="1" applyFill="1" applyBorder="1" applyAlignment="1">
      <alignment horizontal="left" vertical="center" wrapText="1"/>
    </xf>
    <xf numFmtId="0" fontId="6" fillId="3" borderId="90" xfId="0" applyFont="1" applyFill="1" applyBorder="1" applyAlignment="1">
      <alignment horizontal="center" vertical="center" wrapText="1"/>
    </xf>
    <xf numFmtId="0" fontId="6" fillId="3" borderId="88" xfId="4" applyFont="1" applyFill="1" applyBorder="1" applyAlignment="1">
      <alignment horizontal="center" vertical="center" wrapText="1"/>
    </xf>
    <xf numFmtId="10" fontId="30" fillId="2" borderId="89" xfId="14" applyNumberFormat="1" applyFont="1" applyFill="1" applyBorder="1" applyAlignment="1">
      <alignment horizontal="center" vertical="center" wrapText="1"/>
    </xf>
    <xf numFmtId="0" fontId="30" fillId="2" borderId="89" xfId="18" applyFont="1" applyFill="1" applyBorder="1"/>
    <xf numFmtId="0" fontId="25" fillId="2" borderId="89" xfId="14" applyFont="1" applyFill="1" applyBorder="1" applyAlignment="1">
      <alignment horizontal="left" vertical="center" wrapText="1"/>
    </xf>
    <xf numFmtId="0" fontId="25" fillId="2" borderId="89" xfId="14" applyFont="1" applyFill="1" applyBorder="1" applyAlignment="1">
      <alignment horizontal="center" vertical="center" wrapText="1"/>
    </xf>
    <xf numFmtId="0" fontId="25" fillId="2" borderId="88" xfId="14" applyFont="1" applyFill="1" applyBorder="1" applyAlignment="1">
      <alignment horizontal="left" vertical="center"/>
    </xf>
    <xf numFmtId="0" fontId="25" fillId="2" borderId="89" xfId="14" applyFont="1" applyFill="1" applyBorder="1" applyAlignment="1">
      <alignment vertical="center" wrapText="1"/>
    </xf>
    <xf numFmtId="0" fontId="25" fillId="2" borderId="89" xfId="0" applyFont="1" applyFill="1" applyBorder="1"/>
    <xf numFmtId="0" fontId="25" fillId="2" borderId="89" xfId="6" applyFont="1" applyFill="1" applyBorder="1" applyAlignment="1" applyProtection="1">
      <alignment horizontal="center" vertical="center" wrapText="1"/>
    </xf>
    <xf numFmtId="0" fontId="30" fillId="2" borderId="89" xfId="18" applyFont="1" applyFill="1" applyBorder="1" applyAlignment="1">
      <alignment wrapText="1"/>
    </xf>
    <xf numFmtId="0" fontId="36" fillId="2" borderId="89" xfId="21" applyFont="1" applyFill="1" applyBorder="1" applyAlignment="1">
      <alignment vertical="center" wrapText="1"/>
    </xf>
    <xf numFmtId="0" fontId="36" fillId="2" borderId="89" xfId="0" applyFont="1" applyFill="1" applyBorder="1"/>
    <xf numFmtId="0" fontId="36" fillId="2" borderId="89" xfId="24" applyFont="1" applyFill="1" applyBorder="1" applyAlignment="1" applyProtection="1">
      <alignment horizontal="center" vertical="center" wrapText="1"/>
    </xf>
    <xf numFmtId="0" fontId="36" fillId="2" borderId="89" xfId="21" applyFont="1" applyFill="1" applyBorder="1" applyAlignment="1">
      <alignment horizontal="left" vertical="center" wrapText="1"/>
    </xf>
    <xf numFmtId="0" fontId="36" fillId="2" borderId="89" xfId="21" applyFont="1" applyFill="1" applyBorder="1" applyAlignment="1">
      <alignment horizontal="center" vertical="center" wrapText="1"/>
    </xf>
    <xf numFmtId="0" fontId="36" fillId="2" borderId="89" xfId="0" applyFont="1" applyFill="1" applyBorder="1" applyAlignment="1">
      <alignment wrapText="1"/>
    </xf>
    <xf numFmtId="0" fontId="30" fillId="0" borderId="89" xfId="0" applyFont="1" applyBorder="1" applyAlignment="1">
      <alignment wrapText="1"/>
    </xf>
    <xf numFmtId="0" fontId="29" fillId="2" borderId="109" xfId="14" applyFont="1" applyFill="1" applyBorder="1" applyAlignment="1">
      <alignment horizontal="left" vertical="center" wrapText="1"/>
    </xf>
    <xf numFmtId="0" fontId="30" fillId="2" borderId="110" xfId="14" applyFont="1" applyFill="1" applyBorder="1" applyAlignment="1">
      <alignment horizontal="left" vertical="center" wrapText="1"/>
    </xf>
    <xf numFmtId="0" fontId="30" fillId="2" borderId="111" xfId="14" applyFont="1" applyFill="1" applyBorder="1" applyAlignment="1">
      <alignment horizontal="left" vertical="center" wrapText="1"/>
    </xf>
    <xf numFmtId="0" fontId="30" fillId="2" borderId="112" xfId="14" applyFont="1" applyFill="1" applyBorder="1" applyAlignment="1">
      <alignment horizontal="left" vertical="center" wrapText="1"/>
    </xf>
    <xf numFmtId="0" fontId="30" fillId="2" borderId="111" xfId="14" applyFont="1" applyFill="1" applyBorder="1" applyAlignment="1">
      <alignment horizontal="center" vertical="center" wrapText="1"/>
    </xf>
    <xf numFmtId="0" fontId="30" fillId="2" borderId="112" xfId="14" applyFont="1" applyFill="1" applyBorder="1" applyAlignment="1">
      <alignment horizontal="center" vertical="center" wrapText="1"/>
    </xf>
    <xf numFmtId="0" fontId="30" fillId="2" borderId="114" xfId="14" applyFont="1" applyFill="1" applyBorder="1" applyAlignment="1">
      <alignment horizontal="left" vertical="center" wrapText="1"/>
    </xf>
    <xf numFmtId="0" fontId="30" fillId="0" borderId="115" xfId="0" applyFont="1" applyBorder="1"/>
    <xf numFmtId="0" fontId="30" fillId="2" borderId="116" xfId="14" applyFont="1" applyFill="1" applyBorder="1" applyAlignment="1">
      <alignment horizontal="left" vertical="center" wrapText="1"/>
    </xf>
    <xf numFmtId="0" fontId="30" fillId="2" borderId="111" xfId="14" applyFont="1" applyFill="1" applyBorder="1" applyAlignment="1">
      <alignment vertical="center"/>
    </xf>
    <xf numFmtId="0" fontId="30" fillId="2" borderId="115" xfId="14" applyFont="1" applyFill="1" applyBorder="1" applyAlignment="1">
      <alignment vertical="center"/>
    </xf>
    <xf numFmtId="0" fontId="29" fillId="2" borderId="117" xfId="14" applyFont="1" applyFill="1" applyBorder="1" applyAlignment="1">
      <alignment horizontal="left" vertical="center" wrapText="1"/>
    </xf>
    <xf numFmtId="0" fontId="29" fillId="2" borderId="118" xfId="14" applyFont="1" applyFill="1" applyBorder="1" applyAlignment="1">
      <alignment horizontal="left" vertical="top" wrapText="1"/>
    </xf>
    <xf numFmtId="0" fontId="30" fillId="2" borderId="113" xfId="0" applyFont="1" applyFill="1" applyBorder="1" applyAlignment="1">
      <alignment wrapText="1"/>
    </xf>
    <xf numFmtId="0" fontId="30" fillId="2" borderId="111" xfId="6" applyFont="1" applyFill="1" applyBorder="1" applyAlignment="1" applyProtection="1">
      <alignment horizontal="center" vertical="center" wrapText="1"/>
    </xf>
    <xf numFmtId="0" fontId="30" fillId="2" borderId="115" xfId="6" applyFont="1" applyFill="1" applyBorder="1" applyAlignment="1" applyProtection="1">
      <alignment horizontal="center" vertical="center" wrapText="1"/>
    </xf>
    <xf numFmtId="0" fontId="26" fillId="2" borderId="116" xfId="6" applyFont="1" applyFill="1" applyBorder="1" applyAlignment="1" applyProtection="1">
      <alignment horizontal="left" vertical="center" wrapText="1"/>
    </xf>
    <xf numFmtId="0" fontId="30" fillId="2" borderId="111" xfId="6" applyFont="1" applyFill="1" applyBorder="1" applyAlignment="1" applyProtection="1">
      <alignment horizontal="left" vertical="center" wrapText="1"/>
    </xf>
    <xf numFmtId="0" fontId="30" fillId="2" borderId="112" xfId="6" applyFont="1" applyFill="1" applyBorder="1" applyAlignment="1" applyProtection="1">
      <alignment horizontal="left" vertical="center" wrapText="1"/>
    </xf>
    <xf numFmtId="0" fontId="30" fillId="2" borderId="113" xfId="14" applyFont="1" applyFill="1" applyBorder="1" applyAlignment="1">
      <alignment vertical="center"/>
    </xf>
    <xf numFmtId="0" fontId="30" fillId="2" borderId="116" xfId="6" applyFont="1" applyFill="1" applyBorder="1" applyAlignment="1" applyProtection="1">
      <alignment horizontal="justify" vertical="center" wrapText="1"/>
    </xf>
    <xf numFmtId="0" fontId="30" fillId="2" borderId="116" xfId="6" applyFont="1" applyFill="1" applyBorder="1" applyAlignment="1" applyProtection="1">
      <alignment horizontal="center" vertical="center" wrapText="1"/>
    </xf>
    <xf numFmtId="0" fontId="30" fillId="2" borderId="116" xfId="6" applyFont="1" applyFill="1" applyBorder="1" applyAlignment="1" applyProtection="1">
      <alignment vertical="center" wrapText="1"/>
    </xf>
    <xf numFmtId="0" fontId="30" fillId="2" borderId="113" xfId="6" applyFont="1" applyFill="1" applyBorder="1" applyAlignment="1" applyProtection="1">
      <alignment vertical="center" wrapText="1"/>
    </xf>
    <xf numFmtId="0" fontId="30" fillId="2" borderId="116" xfId="0" applyFont="1" applyFill="1" applyBorder="1"/>
    <xf numFmtId="0" fontId="30" fillId="2" borderId="113" xfId="6" applyFont="1" applyFill="1" applyBorder="1" applyAlignment="1" applyProtection="1">
      <alignment horizontal="center" vertical="center" wrapText="1"/>
    </xf>
    <xf numFmtId="0" fontId="31" fillId="2" borderId="116" xfId="6" applyNumberFormat="1" applyFont="1" applyFill="1" applyBorder="1" applyAlignment="1" applyProtection="1">
      <alignment vertical="center" wrapText="1"/>
    </xf>
    <xf numFmtId="0" fontId="30" fillId="2" borderId="116" xfId="6" applyNumberFormat="1" applyFont="1" applyFill="1" applyBorder="1" applyAlignment="1" applyProtection="1">
      <alignment vertical="center" wrapText="1"/>
    </xf>
    <xf numFmtId="0" fontId="30" fillId="2" borderId="114" xfId="6" applyFont="1" applyFill="1" applyBorder="1" applyAlignment="1" applyProtection="1">
      <alignment horizontal="center" vertical="center" wrapText="1"/>
    </xf>
    <xf numFmtId="49" fontId="26" fillId="2" borderId="113" xfId="14" applyNumberFormat="1" applyFont="1" applyFill="1" applyBorder="1" applyAlignment="1">
      <alignment horizontal="center" vertical="center"/>
    </xf>
    <xf numFmtId="174" fontId="30" fillId="2" borderId="116" xfId="9" applyNumberFormat="1" applyFont="1" applyFill="1" applyBorder="1" applyAlignment="1" applyProtection="1">
      <alignment vertical="center" wrapText="1"/>
    </xf>
    <xf numFmtId="49" fontId="26" fillId="2" borderId="116" xfId="14" applyNumberFormat="1" applyFont="1" applyFill="1" applyBorder="1" applyAlignment="1">
      <alignment horizontal="center" vertical="center"/>
    </xf>
    <xf numFmtId="0" fontId="30" fillId="2" borderId="113" xfId="14" applyFont="1" applyFill="1" applyBorder="1" applyAlignment="1">
      <alignment horizontal="left" vertical="center" wrapText="1"/>
    </xf>
    <xf numFmtId="9" fontId="30" fillId="2" borderId="114" xfId="14" applyNumberFormat="1" applyFont="1" applyFill="1" applyBorder="1" applyAlignment="1">
      <alignment horizontal="center" vertical="center" wrapText="1"/>
    </xf>
    <xf numFmtId="0" fontId="30" fillId="2" borderId="115" xfId="14" applyFont="1" applyFill="1" applyBorder="1" applyAlignment="1">
      <alignment horizontal="center" vertical="center" wrapText="1"/>
    </xf>
    <xf numFmtId="0" fontId="30" fillId="2" borderId="114" xfId="14" applyFont="1" applyFill="1" applyBorder="1" applyAlignment="1">
      <alignment horizontal="center" vertical="center" wrapText="1"/>
    </xf>
    <xf numFmtId="9" fontId="30" fillId="2" borderId="114" xfId="5" applyFont="1" applyFill="1" applyBorder="1" applyAlignment="1">
      <alignment horizontal="center" vertical="center" wrapText="1"/>
    </xf>
    <xf numFmtId="9" fontId="30" fillId="2" borderId="115" xfId="5" applyFont="1" applyFill="1" applyBorder="1" applyAlignment="1">
      <alignment horizontal="center" vertical="center" wrapText="1"/>
    </xf>
    <xf numFmtId="9" fontId="30" fillId="2" borderId="111" xfId="14" applyNumberFormat="1" applyFont="1" applyFill="1" applyBorder="1" applyAlignment="1">
      <alignment horizontal="center" vertical="center" wrapText="1"/>
    </xf>
    <xf numFmtId="0" fontId="30" fillId="2" borderId="116" xfId="0" applyFont="1" applyFill="1" applyBorder="1" applyAlignment="1">
      <alignment horizontal="center"/>
    </xf>
    <xf numFmtId="0" fontId="30" fillId="2" borderId="110" xfId="6" applyFont="1" applyFill="1" applyBorder="1" applyAlignment="1" applyProtection="1">
      <alignment horizontal="left" vertical="center" wrapText="1"/>
    </xf>
    <xf numFmtId="0" fontId="30" fillId="2" borderId="113" xfId="14" applyFont="1" applyFill="1" applyBorder="1" applyAlignment="1">
      <alignment horizontal="left" vertical="center"/>
    </xf>
    <xf numFmtId="0" fontId="29" fillId="0" borderId="117" xfId="14" applyFont="1" applyBorder="1" applyAlignment="1">
      <alignment horizontal="left" vertical="center" wrapText="1"/>
    </xf>
    <xf numFmtId="0" fontId="26" fillId="2" borderId="119" xfId="4" applyFont="1" applyFill="1" applyBorder="1" applyAlignment="1">
      <alignment vertical="center" wrapText="1"/>
    </xf>
    <xf numFmtId="0" fontId="38" fillId="0" borderId="116" xfId="0" applyFont="1" applyBorder="1" applyAlignment="1">
      <alignment horizontal="left" vertical="center" wrapText="1"/>
    </xf>
    <xf numFmtId="0" fontId="37" fillId="0" borderId="116" xfId="0" applyFont="1" applyBorder="1" applyAlignment="1">
      <alignment horizontal="left" vertical="center" wrapText="1"/>
    </xf>
    <xf numFmtId="0" fontId="30" fillId="2" borderId="116" xfId="18" applyFont="1" applyFill="1" applyBorder="1"/>
    <xf numFmtId="0" fontId="30" fillId="0" borderId="116" xfId="6" applyFont="1" applyFill="1" applyBorder="1" applyAlignment="1" applyProtection="1">
      <alignment vertical="center" wrapText="1"/>
    </xf>
    <xf numFmtId="0" fontId="30" fillId="2" borderId="116" xfId="9" applyNumberFormat="1" applyFont="1" applyFill="1" applyBorder="1" applyAlignment="1" applyProtection="1">
      <alignment horizontal="center" vertical="center" wrapText="1"/>
    </xf>
    <xf numFmtId="0" fontId="30" fillId="2" borderId="116" xfId="14" applyFont="1" applyFill="1" applyBorder="1" applyAlignment="1">
      <alignment horizontal="center" vertical="center"/>
    </xf>
    <xf numFmtId="1" fontId="30" fillId="2" borderId="114" xfId="14" applyNumberFormat="1" applyFont="1" applyFill="1" applyBorder="1" applyAlignment="1">
      <alignment horizontal="center" vertical="center" wrapText="1"/>
    </xf>
    <xf numFmtId="9" fontId="30" fillId="2" borderId="115" xfId="14" applyNumberFormat="1" applyFont="1" applyFill="1" applyBorder="1" applyAlignment="1">
      <alignment horizontal="center" vertical="center" wrapText="1"/>
    </xf>
    <xf numFmtId="0" fontId="30" fillId="0" borderId="116" xfId="6" applyFont="1" applyFill="1" applyBorder="1" applyAlignment="1" applyProtection="1">
      <alignment horizontal="center" vertical="center" wrapText="1"/>
    </xf>
    <xf numFmtId="0" fontId="30" fillId="2" borderId="115" xfId="14" applyFont="1" applyFill="1" applyBorder="1" applyAlignment="1">
      <alignment horizontal="left" vertical="center" wrapText="1"/>
    </xf>
    <xf numFmtId="0" fontId="29" fillId="2" borderId="118" xfId="14" applyFont="1" applyFill="1" applyBorder="1" applyAlignment="1">
      <alignment horizontal="left" vertical="center" wrapText="1"/>
    </xf>
    <xf numFmtId="0" fontId="30" fillId="2" borderId="113" xfId="0" applyFont="1" applyFill="1" applyBorder="1" applyAlignment="1">
      <alignment horizontal="left"/>
    </xf>
    <xf numFmtId="0" fontId="30" fillId="0" borderId="110" xfId="6" applyFont="1" applyFill="1" applyBorder="1" applyAlignment="1" applyProtection="1">
      <alignment horizontal="left" vertical="center" wrapText="1"/>
    </xf>
    <xf numFmtId="0" fontId="30" fillId="0" borderId="111" xfId="6" applyFont="1" applyFill="1" applyBorder="1" applyAlignment="1" applyProtection="1">
      <alignment horizontal="left" vertical="center" wrapText="1"/>
    </xf>
    <xf numFmtId="0" fontId="30" fillId="0" borderId="112" xfId="6" applyFont="1" applyFill="1" applyBorder="1" applyAlignment="1" applyProtection="1">
      <alignment horizontal="left" vertical="center" wrapText="1"/>
    </xf>
    <xf numFmtId="0" fontId="30" fillId="2" borderId="116" xfId="6" applyFont="1" applyFill="1" applyBorder="1" applyAlignment="1" applyProtection="1">
      <alignment horizontal="left" vertical="center" wrapText="1"/>
    </xf>
    <xf numFmtId="0" fontId="30" fillId="2" borderId="113" xfId="6" applyFont="1" applyFill="1" applyBorder="1" applyAlignment="1" applyProtection="1">
      <alignment horizontal="left" vertical="center" wrapText="1"/>
    </xf>
    <xf numFmtId="0" fontId="30" fillId="2" borderId="116" xfId="0" applyFont="1" applyFill="1" applyBorder="1" applyAlignment="1">
      <alignment horizontal="left"/>
    </xf>
    <xf numFmtId="0" fontId="31" fillId="2" borderId="116" xfId="6" applyFont="1" applyFill="1" applyBorder="1" applyAlignment="1" applyProtection="1">
      <alignment horizontal="left" vertical="center" wrapText="1"/>
    </xf>
    <xf numFmtId="0" fontId="30" fillId="2" borderId="115" xfId="6" applyFont="1" applyFill="1" applyBorder="1" applyAlignment="1" applyProtection="1">
      <alignment horizontal="left" vertical="center" wrapText="1"/>
    </xf>
    <xf numFmtId="49" fontId="26" fillId="2" borderId="113" xfId="14" applyNumberFormat="1" applyFont="1" applyFill="1" applyBorder="1" applyAlignment="1">
      <alignment horizontal="left" vertical="center"/>
    </xf>
    <xf numFmtId="3" fontId="30" fillId="2" borderId="114" xfId="5" applyNumberFormat="1" applyFont="1" applyFill="1" applyBorder="1" applyAlignment="1">
      <alignment horizontal="left" vertical="center" wrapText="1"/>
    </xf>
    <xf numFmtId="0" fontId="30" fillId="2" borderId="115" xfId="5" applyNumberFormat="1" applyFont="1" applyFill="1" applyBorder="1" applyAlignment="1">
      <alignment horizontal="left" vertical="center" wrapText="1"/>
    </xf>
    <xf numFmtId="0" fontId="30" fillId="2" borderId="112" xfId="5" applyNumberFormat="1" applyFont="1" applyFill="1" applyBorder="1" applyAlignment="1">
      <alignment horizontal="left" vertical="center" wrapText="1"/>
    </xf>
    <xf numFmtId="0" fontId="30" fillId="2" borderId="114" xfId="5" applyNumberFormat="1" applyFont="1" applyFill="1" applyBorder="1" applyAlignment="1">
      <alignment horizontal="left" vertical="center" wrapText="1"/>
    </xf>
    <xf numFmtId="0" fontId="30" fillId="6" borderId="116" xfId="6" applyFont="1" applyFill="1" applyBorder="1" applyAlignment="1" applyProtection="1">
      <alignment horizontal="center" vertical="center" wrapText="1"/>
    </xf>
    <xf numFmtId="1" fontId="30" fillId="2" borderId="114" xfId="5" applyNumberFormat="1" applyFont="1" applyFill="1" applyBorder="1" applyAlignment="1">
      <alignment horizontal="center" vertical="center" wrapText="1"/>
    </xf>
    <xf numFmtId="1" fontId="30" fillId="2" borderId="115" xfId="5" applyNumberFormat="1" applyFont="1" applyFill="1" applyBorder="1" applyAlignment="1">
      <alignment horizontal="center" vertical="center" wrapText="1"/>
    </xf>
    <xf numFmtId="0" fontId="30" fillId="2" borderId="114" xfId="5" applyNumberFormat="1" applyFont="1" applyFill="1" applyBorder="1" applyAlignment="1">
      <alignment horizontal="center" vertical="center" wrapText="1"/>
    </xf>
    <xf numFmtId="0" fontId="30" fillId="2" borderId="115" xfId="5" applyNumberFormat="1" applyFont="1" applyFill="1" applyBorder="1" applyAlignment="1">
      <alignment horizontal="center" vertical="center" wrapText="1"/>
    </xf>
    <xf numFmtId="0" fontId="30" fillId="2" borderId="112" xfId="5" applyNumberFormat="1" applyFont="1" applyFill="1" applyBorder="1" applyAlignment="1">
      <alignment horizontal="center" vertical="center" wrapText="1"/>
    </xf>
    <xf numFmtId="0" fontId="30" fillId="0" borderId="114" xfId="14" applyFont="1" applyBorder="1" applyAlignment="1">
      <alignment horizontal="center" vertical="center" wrapText="1"/>
    </xf>
    <xf numFmtId="0" fontId="30" fillId="0" borderId="115" xfId="14" applyFont="1" applyBorder="1" applyAlignment="1">
      <alignment horizontal="center" vertical="center" wrapText="1"/>
    </xf>
    <xf numFmtId="9" fontId="30" fillId="0" borderId="114" xfId="14" applyNumberFormat="1" applyFont="1" applyBorder="1" applyAlignment="1">
      <alignment horizontal="center" vertical="center" wrapText="1"/>
    </xf>
    <xf numFmtId="9" fontId="30" fillId="0" borderId="115" xfId="14" applyNumberFormat="1" applyFont="1" applyBorder="1" applyAlignment="1">
      <alignment horizontal="center" vertical="center" wrapText="1"/>
    </xf>
    <xf numFmtId="9" fontId="30" fillId="0" borderId="111" xfId="14" applyNumberFormat="1" applyFont="1" applyBorder="1" applyAlignment="1">
      <alignment horizontal="center" vertical="center" wrapText="1"/>
    </xf>
    <xf numFmtId="0" fontId="30" fillId="0" borderId="111" xfId="14" applyFont="1" applyBorder="1" applyAlignment="1">
      <alignment horizontal="center" vertical="center" wrapText="1"/>
    </xf>
    <xf numFmtId="10" fontId="30" fillId="2" borderId="114" xfId="14" applyNumberFormat="1" applyFont="1" applyFill="1" applyBorder="1" applyAlignment="1">
      <alignment horizontal="center" vertical="center" wrapText="1"/>
    </xf>
    <xf numFmtId="10" fontId="30" fillId="2" borderId="115" xfId="14" applyNumberFormat="1" applyFont="1" applyFill="1" applyBorder="1" applyAlignment="1">
      <alignment horizontal="center" vertical="center" wrapText="1"/>
    </xf>
    <xf numFmtId="9" fontId="31" fillId="2" borderId="116" xfId="6" applyNumberFormat="1" applyFont="1" applyFill="1" applyBorder="1" applyAlignment="1" applyProtection="1">
      <alignment vertical="center" wrapText="1"/>
    </xf>
    <xf numFmtId="14" fontId="30" fillId="2" borderId="110" xfId="6" applyNumberFormat="1" applyFont="1" applyFill="1" applyBorder="1" applyAlignment="1" applyProtection="1">
      <alignment horizontal="left" vertical="center" wrapText="1"/>
    </xf>
    <xf numFmtId="0" fontId="30" fillId="2" borderId="113" xfId="0" applyFont="1" applyFill="1" applyBorder="1" applyAlignment="1">
      <alignment horizontal="center"/>
    </xf>
    <xf numFmtId="0" fontId="31" fillId="2" borderId="116" xfId="6" applyFont="1" applyFill="1" applyBorder="1" applyAlignment="1" applyProtection="1">
      <alignment vertical="center" wrapText="1"/>
    </xf>
    <xf numFmtId="9" fontId="30" fillId="2" borderId="112" xfId="14" applyNumberFormat="1" applyFont="1" applyFill="1" applyBorder="1" applyAlignment="1">
      <alignment horizontal="center" vertical="center" wrapText="1"/>
    </xf>
    <xf numFmtId="0" fontId="30" fillId="13" borderId="116" xfId="6" applyFont="1" applyFill="1" applyBorder="1" applyAlignment="1" applyProtection="1">
      <alignment horizontal="center" vertical="center" wrapText="1"/>
    </xf>
    <xf numFmtId="9" fontId="30" fillId="2" borderId="112" xfId="5" applyFont="1" applyFill="1" applyBorder="1" applyAlignment="1">
      <alignment horizontal="center" vertical="center" wrapText="1"/>
    </xf>
    <xf numFmtId="0" fontId="30" fillId="2" borderId="110" xfId="6" applyNumberFormat="1" applyFont="1" applyFill="1" applyBorder="1" applyAlignment="1" applyProtection="1">
      <alignment horizontal="left" vertical="center" wrapText="1"/>
    </xf>
    <xf numFmtId="9" fontId="30" fillId="2" borderId="111" xfId="14" applyNumberFormat="1" applyFont="1" applyFill="1" applyBorder="1" applyAlignment="1">
      <alignment vertical="center"/>
    </xf>
    <xf numFmtId="0" fontId="30" fillId="2" borderId="110" xfId="14" applyFont="1" applyFill="1" applyBorder="1" applyAlignment="1">
      <alignment vertical="center"/>
    </xf>
    <xf numFmtId="0" fontId="30" fillId="2" borderId="112" xfId="14" applyFont="1" applyFill="1" applyBorder="1" applyAlignment="1">
      <alignment vertical="center"/>
    </xf>
    <xf numFmtId="0" fontId="30" fillId="2" borderId="114" xfId="14" applyFont="1" applyFill="1" applyBorder="1" applyAlignment="1">
      <alignment vertical="center"/>
    </xf>
    <xf numFmtId="0" fontId="30" fillId="0" borderId="115" xfId="25" applyFont="1" applyBorder="1" applyAlignment="1">
      <alignment vertical="center"/>
    </xf>
    <xf numFmtId="0" fontId="30" fillId="2" borderId="116" xfId="14" applyFont="1" applyFill="1" applyBorder="1" applyAlignment="1">
      <alignment vertical="center"/>
    </xf>
    <xf numFmtId="0" fontId="29" fillId="2" borderId="117" xfId="14" applyFont="1" applyFill="1" applyBorder="1" applyAlignment="1">
      <alignment vertical="center"/>
    </xf>
    <xf numFmtId="0" fontId="30" fillId="2" borderId="113" xfId="25" applyFont="1" applyFill="1" applyBorder="1" applyAlignment="1">
      <alignment vertical="center"/>
    </xf>
    <xf numFmtId="0" fontId="30" fillId="2" borderId="110" xfId="6" applyFont="1" applyFill="1" applyBorder="1" applyAlignment="1" applyProtection="1">
      <alignment vertical="center"/>
    </xf>
    <xf numFmtId="0" fontId="30" fillId="2" borderId="111" xfId="6" applyFont="1" applyFill="1" applyBorder="1" applyAlignment="1" applyProtection="1">
      <alignment vertical="center"/>
    </xf>
    <xf numFmtId="0" fontId="26" fillId="2" borderId="116" xfId="6" applyFont="1" applyFill="1" applyBorder="1" applyAlignment="1" applyProtection="1">
      <alignment vertical="center"/>
    </xf>
    <xf numFmtId="0" fontId="30" fillId="2" borderId="112" xfId="6" applyFont="1" applyFill="1" applyBorder="1" applyAlignment="1" applyProtection="1">
      <alignment vertical="center"/>
    </xf>
    <xf numFmtId="0" fontId="30" fillId="2" borderId="116" xfId="6" applyFont="1" applyFill="1" applyBorder="1" applyAlignment="1" applyProtection="1">
      <alignment vertical="center"/>
    </xf>
    <xf numFmtId="0" fontId="30" fillId="2" borderId="113" xfId="6" applyFont="1" applyFill="1" applyBorder="1" applyAlignment="1" applyProtection="1">
      <alignment vertical="center"/>
    </xf>
    <xf numFmtId="0" fontId="30" fillId="2" borderId="116" xfId="25" applyFont="1" applyFill="1" applyBorder="1" applyAlignment="1">
      <alignment vertical="center"/>
    </xf>
    <xf numFmtId="0" fontId="31" fillId="2" borderId="116" xfId="6" applyFont="1" applyFill="1" applyBorder="1" applyAlignment="1" applyProtection="1">
      <alignment vertical="center"/>
    </xf>
    <xf numFmtId="0" fontId="30" fillId="2" borderId="114" xfId="6" applyFont="1" applyFill="1" applyBorder="1" applyAlignment="1" applyProtection="1">
      <alignment vertical="center"/>
    </xf>
    <xf numFmtId="0" fontId="30" fillId="2" borderId="115" xfId="6" applyFont="1" applyFill="1" applyBorder="1" applyAlignment="1" applyProtection="1">
      <alignment vertical="center"/>
    </xf>
    <xf numFmtId="49" fontId="26" fillId="2" borderId="113" xfId="14" applyNumberFormat="1" applyFont="1" applyFill="1" applyBorder="1" applyAlignment="1">
      <alignment vertical="center"/>
    </xf>
    <xf numFmtId="174" fontId="30" fillId="2" borderId="116" xfId="9" applyNumberFormat="1" applyFont="1" applyFill="1" applyBorder="1" applyAlignment="1" applyProtection="1">
      <alignment vertical="center"/>
    </xf>
    <xf numFmtId="49" fontId="30" fillId="2" borderId="116" xfId="14" applyNumberFormat="1" applyFont="1" applyFill="1" applyBorder="1" applyAlignment="1">
      <alignment vertical="center"/>
    </xf>
    <xf numFmtId="41" fontId="30" fillId="2" borderId="114" xfId="26" applyFont="1" applyFill="1" applyBorder="1" applyAlignment="1">
      <alignment vertical="center"/>
    </xf>
    <xf numFmtId="9" fontId="30" fillId="2" borderId="116" xfId="14" applyNumberFormat="1" applyFont="1" applyFill="1" applyBorder="1" applyAlignment="1">
      <alignment vertical="center"/>
    </xf>
    <xf numFmtId="1" fontId="30" fillId="2" borderId="116" xfId="5" applyNumberFormat="1" applyFont="1" applyFill="1" applyBorder="1" applyAlignment="1">
      <alignment vertical="center"/>
    </xf>
    <xf numFmtId="0" fontId="30" fillId="2" borderId="111" xfId="6" applyFont="1" applyFill="1" applyBorder="1" applyAlignment="1" applyProtection="1">
      <alignment vertical="center" wrapText="1"/>
    </xf>
    <xf numFmtId="0" fontId="30" fillId="2" borderId="112" xfId="6" applyFont="1" applyFill="1" applyBorder="1" applyAlignment="1" applyProtection="1">
      <alignment vertical="center" wrapText="1"/>
    </xf>
    <xf numFmtId="49" fontId="30" fillId="2" borderId="116" xfId="14" applyNumberFormat="1" applyFont="1" applyFill="1" applyBorder="1" applyAlignment="1">
      <alignment horizontal="center" vertical="center"/>
    </xf>
    <xf numFmtId="0" fontId="30" fillId="0" borderId="112" xfId="14" applyFont="1" applyBorder="1" applyAlignment="1">
      <alignment horizontal="center" vertical="center" wrapText="1"/>
    </xf>
    <xf numFmtId="0" fontId="30" fillId="2" borderId="116" xfId="9" applyNumberFormat="1" applyFont="1" applyFill="1" applyBorder="1" applyAlignment="1" applyProtection="1">
      <alignment vertical="center" wrapText="1"/>
    </xf>
    <xf numFmtId="0" fontId="30" fillId="6" borderId="114" xfId="5" applyNumberFormat="1" applyFont="1" applyFill="1" applyBorder="1" applyAlignment="1">
      <alignment horizontal="center" vertical="center" wrapText="1"/>
    </xf>
    <xf numFmtId="10" fontId="31" fillId="2" borderId="116" xfId="6" applyNumberFormat="1" applyFont="1" applyFill="1" applyBorder="1" applyAlignment="1" applyProtection="1">
      <alignment vertical="center" wrapText="1"/>
    </xf>
    <xf numFmtId="14" fontId="30" fillId="2" borderId="116" xfId="6" applyNumberFormat="1" applyFont="1" applyFill="1" applyBorder="1" applyAlignment="1" applyProtection="1">
      <alignment vertical="center" wrapText="1"/>
    </xf>
    <xf numFmtId="0" fontId="26" fillId="0" borderId="116" xfId="6" applyFont="1" applyFill="1" applyBorder="1" applyAlignment="1" applyProtection="1">
      <alignment horizontal="left" vertical="center" wrapText="1"/>
    </xf>
    <xf numFmtId="0" fontId="30" fillId="0" borderId="113" xfId="14" applyFont="1" applyBorder="1" applyAlignment="1">
      <alignment vertical="center"/>
    </xf>
    <xf numFmtId="0" fontId="30" fillId="0" borderId="116" xfId="6" applyFont="1" applyFill="1" applyBorder="1" applyAlignment="1" applyProtection="1">
      <alignment horizontal="justify" vertical="center" wrapText="1"/>
    </xf>
    <xf numFmtId="0" fontId="30" fillId="0" borderId="113" xfId="6" applyFont="1" applyFill="1" applyBorder="1" applyAlignment="1" applyProtection="1">
      <alignment vertical="center" wrapText="1"/>
    </xf>
    <xf numFmtId="0" fontId="30" fillId="0" borderId="116" xfId="0" applyFont="1" applyBorder="1"/>
    <xf numFmtId="0" fontId="30" fillId="0" borderId="113" xfId="6" applyFont="1" applyFill="1" applyBorder="1" applyAlignment="1" applyProtection="1">
      <alignment horizontal="center" vertical="center" wrapText="1"/>
    </xf>
    <xf numFmtId="49" fontId="26" fillId="0" borderId="113" xfId="14" applyNumberFormat="1" applyFont="1" applyBorder="1" applyAlignment="1">
      <alignment horizontal="center" vertical="center"/>
    </xf>
    <xf numFmtId="174" fontId="30" fillId="0" borderId="116" xfId="9" applyNumberFormat="1" applyFont="1" applyFill="1" applyBorder="1" applyAlignment="1" applyProtection="1">
      <alignment vertical="center" wrapText="1"/>
    </xf>
    <xf numFmtId="49" fontId="26" fillId="0" borderId="116" xfId="14" applyNumberFormat="1" applyFont="1" applyBorder="1" applyAlignment="1">
      <alignment horizontal="center" vertical="center"/>
    </xf>
    <xf numFmtId="0" fontId="30" fillId="0" borderId="113" xfId="14" applyFont="1" applyBorder="1" applyAlignment="1">
      <alignment horizontal="left" vertical="center" wrapText="1"/>
    </xf>
    <xf numFmtId="0" fontId="30" fillId="0" borderId="116" xfId="0" applyFont="1" applyBorder="1" applyAlignment="1">
      <alignment horizontal="center"/>
    </xf>
    <xf numFmtId="0" fontId="29" fillId="2" borderId="120" xfId="14" applyFont="1" applyFill="1" applyBorder="1" applyAlignment="1">
      <alignment horizontal="left" vertical="center" wrapText="1"/>
    </xf>
    <xf numFmtId="0" fontId="29" fillId="6" borderId="120" xfId="14" applyFont="1" applyFill="1" applyBorder="1" applyAlignment="1">
      <alignment horizontal="left" vertical="center" wrapText="1"/>
    </xf>
    <xf numFmtId="0" fontId="29" fillId="0" borderId="120" xfId="14" applyFont="1" applyBorder="1" applyAlignment="1">
      <alignment horizontal="left" vertical="center" wrapText="1"/>
    </xf>
    <xf numFmtId="0" fontId="30" fillId="6" borderId="120" xfId="14" applyFont="1" applyFill="1" applyBorder="1" applyAlignment="1">
      <alignment horizontal="left" vertical="center" wrapText="1"/>
    </xf>
    <xf numFmtId="0" fontId="30" fillId="6" borderId="120" xfId="14" applyFont="1" applyFill="1" applyBorder="1" applyAlignment="1">
      <alignment vertical="center" wrapText="1"/>
    </xf>
    <xf numFmtId="0" fontId="30" fillId="6" borderId="120" xfId="14" applyFont="1" applyFill="1" applyBorder="1" applyAlignment="1">
      <alignment horizontal="left" vertical="center"/>
    </xf>
    <xf numFmtId="0" fontId="32" fillId="6" borderId="120" xfId="14" applyFont="1" applyFill="1" applyBorder="1" applyAlignment="1">
      <alignment horizontal="left" vertical="center"/>
    </xf>
    <xf numFmtId="0" fontId="6" fillId="0" borderId="121" xfId="4" applyFont="1" applyBorder="1" applyAlignment="1">
      <alignment horizontal="left" vertical="center"/>
    </xf>
    <xf numFmtId="14" fontId="5" fillId="0" borderId="116" xfId="4" applyNumberFormat="1" applyBorder="1" applyAlignment="1">
      <alignment horizontal="left" vertical="center"/>
    </xf>
    <xf numFmtId="0" fontId="5" fillId="0" borderId="116" xfId="4" applyBorder="1" applyAlignment="1">
      <alignment horizontal="left" vertical="center"/>
    </xf>
    <xf numFmtId="0" fontId="5" fillId="0" borderId="109" xfId="4" applyBorder="1" applyAlignment="1">
      <alignment horizontal="left" vertical="center"/>
    </xf>
    <xf numFmtId="0" fontId="6" fillId="0" borderId="110" xfId="4" applyFont="1" applyBorder="1" applyAlignment="1">
      <alignment horizontal="left" vertical="center"/>
    </xf>
    <xf numFmtId="0" fontId="5" fillId="2" borderId="114" xfId="4" applyFill="1" applyBorder="1" applyAlignment="1">
      <alignment horizontal="left" vertical="center"/>
    </xf>
    <xf numFmtId="0" fontId="5" fillId="2" borderId="111" xfId="4" applyFill="1" applyBorder="1" applyAlignment="1">
      <alignment horizontal="left" vertical="center"/>
    </xf>
    <xf numFmtId="0" fontId="5" fillId="2" borderId="115" xfId="4" applyFill="1" applyBorder="1" applyAlignment="1">
      <alignment horizontal="left" vertical="center"/>
    </xf>
    <xf numFmtId="0" fontId="6" fillId="2" borderId="111" xfId="4" applyFont="1" applyFill="1" applyBorder="1" applyAlignment="1">
      <alignment horizontal="left" vertical="center"/>
    </xf>
    <xf numFmtId="0" fontId="6" fillId="3" borderId="109" xfId="0" applyFont="1" applyFill="1" applyBorder="1" applyAlignment="1">
      <alignment horizontal="center" vertical="center" wrapText="1"/>
    </xf>
    <xf numFmtId="0" fontId="6" fillId="3" borderId="109" xfId="4" applyFont="1" applyFill="1" applyBorder="1" applyAlignment="1">
      <alignment horizontal="center" vertical="center" wrapText="1"/>
    </xf>
    <xf numFmtId="0" fontId="6" fillId="5" borderId="109" xfId="0" applyFont="1" applyFill="1" applyBorder="1" applyAlignment="1">
      <alignment horizontal="center" vertical="center" wrapText="1"/>
    </xf>
    <xf numFmtId="0" fontId="5" fillId="0" borderId="116" xfId="4" applyBorder="1" applyAlignment="1">
      <alignment horizontal="left" vertical="top" wrapText="1"/>
    </xf>
    <xf numFmtId="10" fontId="5" fillId="0" borderId="116" xfId="5" applyNumberFormat="1" applyFont="1" applyFill="1" applyBorder="1" applyAlignment="1">
      <alignment horizontal="left" vertical="top" wrapText="1"/>
    </xf>
    <xf numFmtId="9" fontId="5" fillId="0" borderId="116" xfId="5" applyFont="1" applyFill="1" applyBorder="1" applyAlignment="1">
      <alignment horizontal="left" vertical="top" wrapText="1"/>
    </xf>
    <xf numFmtId="1" fontId="5" fillId="0" borderId="116" xfId="4" applyNumberFormat="1" applyBorder="1" applyAlignment="1">
      <alignment horizontal="left" vertical="top" wrapText="1"/>
    </xf>
    <xf numFmtId="0" fontId="8" fillId="0" borderId="116" xfId="6" applyFont="1" applyFill="1" applyBorder="1" applyAlignment="1" applyProtection="1">
      <alignment horizontal="left" vertical="top" wrapText="1"/>
    </xf>
    <xf numFmtId="9" fontId="5" fillId="0" borderId="116" xfId="5" applyFont="1" applyFill="1" applyBorder="1" applyAlignment="1" applyProtection="1">
      <alignment horizontal="left" vertical="top" wrapText="1"/>
    </xf>
    <xf numFmtId="9" fontId="5" fillId="0" borderId="116" xfId="5" applyFont="1" applyFill="1" applyBorder="1" applyAlignment="1" applyProtection="1">
      <alignment horizontal="left" vertical="center" wrapText="1"/>
    </xf>
    <xf numFmtId="0" fontId="7" fillId="0" borderId="116" xfId="6" applyFill="1" applyBorder="1" applyAlignment="1" applyProtection="1">
      <alignment horizontal="left" vertical="top" wrapText="1"/>
    </xf>
    <xf numFmtId="0" fontId="3" fillId="0" borderId="116" xfId="0" applyFont="1" applyBorder="1" applyAlignment="1">
      <alignment horizontal="left" vertical="top" wrapText="1"/>
    </xf>
    <xf numFmtId="0" fontId="3" fillId="0" borderId="116" xfId="4" applyFont="1" applyBorder="1" applyAlignment="1">
      <alignment horizontal="left" vertical="top" wrapText="1"/>
    </xf>
    <xf numFmtId="0" fontId="5" fillId="0" borderId="116" xfId="5" applyNumberFormat="1" applyFont="1" applyFill="1" applyBorder="1" applyAlignment="1">
      <alignment horizontal="left" vertical="top" wrapText="1"/>
    </xf>
    <xf numFmtId="0" fontId="5" fillId="0" borderId="116" xfId="5" applyNumberFormat="1" applyFont="1" applyFill="1" applyBorder="1" applyAlignment="1">
      <alignment horizontal="left" vertical="center" wrapText="1"/>
    </xf>
    <xf numFmtId="49" fontId="5" fillId="0" borderId="116" xfId="1" applyNumberFormat="1" applyFont="1" applyFill="1" applyBorder="1" applyAlignment="1">
      <alignment horizontal="left" vertical="top" wrapText="1"/>
    </xf>
    <xf numFmtId="0" fontId="11" fillId="0" borderId="116" xfId="3" applyFont="1" applyFill="1" applyBorder="1" applyAlignment="1" applyProtection="1">
      <alignment horizontal="left" vertical="top" wrapText="1"/>
    </xf>
    <xf numFmtId="0" fontId="5" fillId="2" borderId="116" xfId="4" applyFill="1" applyBorder="1" applyAlignment="1">
      <alignment horizontal="left" vertical="top" wrapText="1"/>
    </xf>
    <xf numFmtId="0" fontId="11" fillId="0" borderId="116" xfId="3" applyFont="1" applyFill="1" applyBorder="1" applyAlignment="1">
      <alignment horizontal="left" vertical="top" wrapText="1"/>
    </xf>
    <xf numFmtId="0" fontId="12" fillId="0" borderId="116" xfId="3" applyFont="1" applyFill="1" applyBorder="1" applyAlignment="1" applyProtection="1">
      <alignment horizontal="left" vertical="top" wrapText="1"/>
    </xf>
    <xf numFmtId="0" fontId="12" fillId="0" borderId="116" xfId="3" applyFont="1" applyFill="1" applyBorder="1" applyAlignment="1">
      <alignment horizontal="left" vertical="top" wrapText="1"/>
    </xf>
    <xf numFmtId="0" fontId="2" fillId="0" borderId="116" xfId="3" applyFill="1" applyBorder="1" applyAlignment="1" applyProtection="1">
      <alignment horizontal="left" vertical="top" wrapText="1"/>
    </xf>
    <xf numFmtId="41" fontId="3" fillId="0" borderId="116" xfId="1" applyFont="1" applyFill="1" applyBorder="1" applyAlignment="1">
      <alignment horizontal="left" vertical="top" wrapText="1"/>
    </xf>
    <xf numFmtId="41" fontId="3" fillId="0" borderId="116" xfId="1" applyFont="1" applyFill="1" applyBorder="1" applyAlignment="1">
      <alignment horizontal="left" vertical="center" wrapText="1"/>
    </xf>
    <xf numFmtId="0" fontId="5" fillId="0" borderId="116" xfId="7" applyNumberFormat="1" applyFont="1" applyFill="1" applyBorder="1" applyAlignment="1">
      <alignment horizontal="left" vertical="top" wrapText="1"/>
    </xf>
    <xf numFmtId="9" fontId="3" fillId="0" borderId="116" xfId="5" applyFont="1" applyFill="1" applyBorder="1" applyAlignment="1">
      <alignment horizontal="left" vertical="top" wrapText="1"/>
    </xf>
    <xf numFmtId="42" fontId="3" fillId="0" borderId="116" xfId="2" applyFont="1" applyFill="1" applyBorder="1" applyAlignment="1">
      <alignment horizontal="left" vertical="top" wrapText="1"/>
    </xf>
    <xf numFmtId="0" fontId="7" fillId="0" borderId="116" xfId="6" applyNumberFormat="1" applyFill="1" applyBorder="1" applyAlignment="1" applyProtection="1">
      <alignment horizontal="left" vertical="top" wrapText="1"/>
    </xf>
    <xf numFmtId="1" fontId="5" fillId="0" borderId="116" xfId="5" applyNumberFormat="1" applyFont="1" applyFill="1" applyBorder="1" applyAlignment="1">
      <alignment horizontal="left" vertical="top" wrapText="1"/>
    </xf>
    <xf numFmtId="9" fontId="5" fillId="0" borderId="116" xfId="5" applyFont="1" applyFill="1" applyBorder="1" applyAlignment="1">
      <alignment horizontal="left" vertical="center" wrapText="1"/>
    </xf>
    <xf numFmtId="41" fontId="5" fillId="0" borderId="116" xfId="1" applyFont="1" applyFill="1" applyBorder="1" applyAlignment="1">
      <alignment horizontal="left" vertical="top" wrapText="1"/>
    </xf>
    <xf numFmtId="41" fontId="5" fillId="0" borderId="116" xfId="1" applyFont="1" applyFill="1" applyBorder="1" applyAlignment="1">
      <alignment horizontal="left" vertical="center" wrapText="1"/>
    </xf>
    <xf numFmtId="167" fontId="5" fillId="0" borderId="116" xfId="9" applyFont="1" applyFill="1" applyBorder="1" applyAlignment="1">
      <alignment horizontal="left" vertical="top" wrapText="1"/>
    </xf>
    <xf numFmtId="1" fontId="9" fillId="0" borderId="116" xfId="9" applyNumberFormat="1" applyFont="1" applyFill="1" applyBorder="1" applyAlignment="1">
      <alignment horizontal="left" vertical="top" wrapText="1"/>
    </xf>
    <xf numFmtId="0" fontId="8" fillId="0" borderId="116" xfId="6" applyNumberFormat="1" applyFont="1" applyFill="1" applyBorder="1" applyAlignment="1" applyProtection="1">
      <alignment horizontal="left" vertical="top" wrapText="1"/>
    </xf>
    <xf numFmtId="1" fontId="5" fillId="0" borderId="116" xfId="5" applyNumberFormat="1" applyFont="1" applyFill="1" applyBorder="1" applyAlignment="1" applyProtection="1">
      <alignment horizontal="left" vertical="top" wrapText="1"/>
    </xf>
    <xf numFmtId="1" fontId="5" fillId="0" borderId="116" xfId="5" applyNumberFormat="1" applyFont="1" applyFill="1" applyBorder="1" applyAlignment="1" applyProtection="1">
      <alignment horizontal="left" vertical="center" wrapText="1"/>
    </xf>
    <xf numFmtId="0" fontId="11" fillId="0" borderId="116" xfId="10" applyNumberFormat="1" applyFont="1" applyFill="1" applyBorder="1" applyAlignment="1">
      <alignment horizontal="left" vertical="top" wrapText="1"/>
    </xf>
    <xf numFmtId="49" fontId="11" fillId="0" borderId="116" xfId="3" applyNumberFormat="1" applyFont="1" applyFill="1" applyBorder="1" applyAlignment="1" applyProtection="1">
      <alignment horizontal="left" vertical="top" wrapText="1"/>
    </xf>
    <xf numFmtId="169" fontId="3" fillId="0" borderId="116" xfId="11" applyNumberFormat="1" applyFont="1" applyFill="1" applyBorder="1" applyAlignment="1">
      <alignment horizontal="left" vertical="top" wrapText="1"/>
    </xf>
    <xf numFmtId="0" fontId="3" fillId="0" borderId="116" xfId="11" applyNumberFormat="1" applyFont="1" applyFill="1" applyBorder="1" applyAlignment="1">
      <alignment horizontal="left" vertical="top" wrapText="1"/>
    </xf>
    <xf numFmtId="44" fontId="5" fillId="0" borderId="116" xfId="11" applyFont="1" applyFill="1" applyBorder="1" applyAlignment="1">
      <alignment horizontal="left" vertical="top" wrapText="1"/>
    </xf>
    <xf numFmtId="0" fontId="11" fillId="0" borderId="116" xfId="12" applyFont="1" applyFill="1" applyBorder="1" applyAlignment="1">
      <alignment horizontal="left" vertical="top" wrapText="1"/>
    </xf>
    <xf numFmtId="171" fontId="3" fillId="0" borderId="116" xfId="11" applyNumberFormat="1" applyFont="1" applyFill="1" applyBorder="1" applyAlignment="1">
      <alignment horizontal="left" vertical="top" wrapText="1"/>
    </xf>
    <xf numFmtId="0" fontId="20" fillId="0" borderId="116" xfId="6" applyFont="1" applyFill="1" applyBorder="1" applyAlignment="1" applyProtection="1">
      <alignment horizontal="left" vertical="top" wrapText="1"/>
    </xf>
    <xf numFmtId="0" fontId="20" fillId="0" borderId="116" xfId="6" applyNumberFormat="1" applyFont="1" applyFill="1" applyBorder="1" applyAlignment="1" applyProtection="1">
      <alignment horizontal="left" vertical="top" wrapText="1"/>
    </xf>
    <xf numFmtId="0" fontId="5" fillId="0" borderId="116" xfId="6" applyFont="1" applyFill="1" applyBorder="1" applyAlignment="1" applyProtection="1">
      <alignment horizontal="left" vertical="top" wrapText="1"/>
    </xf>
    <xf numFmtId="42" fontId="5" fillId="0" borderId="116" xfId="2" applyFont="1" applyFill="1" applyBorder="1" applyAlignment="1">
      <alignment horizontal="left" vertical="top" wrapText="1"/>
    </xf>
    <xf numFmtId="43" fontId="5" fillId="0" borderId="116" xfId="7" applyFont="1" applyFill="1" applyBorder="1" applyAlignment="1">
      <alignment horizontal="left" vertical="top" wrapText="1"/>
    </xf>
    <xf numFmtId="2" fontId="5" fillId="0" borderId="116" xfId="5" applyNumberFormat="1" applyFont="1" applyFill="1" applyBorder="1" applyAlignment="1">
      <alignment horizontal="left" vertical="top" wrapText="1"/>
    </xf>
    <xf numFmtId="172" fontId="5" fillId="0" borderId="116" xfId="5" applyNumberFormat="1" applyFont="1" applyFill="1" applyBorder="1" applyAlignment="1">
      <alignment horizontal="left" vertical="top" wrapText="1"/>
    </xf>
    <xf numFmtId="172" fontId="5" fillId="0" borderId="116" xfId="5" applyNumberFormat="1" applyFont="1" applyFill="1" applyBorder="1" applyAlignment="1">
      <alignment horizontal="left" vertical="center" wrapText="1"/>
    </xf>
    <xf numFmtId="9" fontId="3" fillId="0" borderId="116" xfId="5" applyFont="1" applyFill="1" applyBorder="1" applyAlignment="1">
      <alignment horizontal="left" vertical="center" wrapText="1"/>
    </xf>
    <xf numFmtId="10" fontId="3" fillId="0" borderId="116" xfId="5" applyNumberFormat="1" applyFont="1" applyFill="1" applyBorder="1" applyAlignment="1">
      <alignment horizontal="left" vertical="top" wrapText="1"/>
    </xf>
    <xf numFmtId="174" fontId="5" fillId="0" borderId="116" xfId="7" applyNumberFormat="1" applyFont="1" applyFill="1" applyBorder="1" applyAlignment="1">
      <alignment horizontal="left" vertical="center" wrapText="1"/>
    </xf>
    <xf numFmtId="10" fontId="5" fillId="0" borderId="116" xfId="5" applyNumberFormat="1" applyFont="1" applyFill="1" applyBorder="1" applyAlignment="1" applyProtection="1">
      <alignment horizontal="left" vertical="top" wrapText="1"/>
    </xf>
    <xf numFmtId="175" fontId="11" fillId="0" borderId="116" xfId="12" applyNumberFormat="1" applyFont="1" applyFill="1" applyBorder="1" applyAlignment="1">
      <alignment horizontal="left" vertical="top" wrapText="1"/>
    </xf>
    <xf numFmtId="0" fontId="11" fillId="0" borderId="116" xfId="10" applyFont="1" applyFill="1" applyBorder="1" applyAlignment="1">
      <alignment horizontal="left" vertical="top" wrapText="1"/>
    </xf>
    <xf numFmtId="0" fontId="8" fillId="0" borderId="116" xfId="3" applyFont="1" applyFill="1" applyBorder="1" applyAlignment="1">
      <alignment horizontal="left" vertical="top" wrapText="1"/>
    </xf>
    <xf numFmtId="0" fontId="11" fillId="0" borderId="116" xfId="10" applyFont="1" applyFill="1" applyBorder="1" applyAlignment="1" applyProtection="1">
      <alignment horizontal="left" vertical="top" wrapText="1"/>
    </xf>
    <xf numFmtId="0" fontId="8" fillId="0" borderId="116" xfId="3" applyFont="1" applyFill="1" applyBorder="1" applyAlignment="1" applyProtection="1">
      <alignment horizontal="left" vertical="top" wrapText="1"/>
    </xf>
    <xf numFmtId="178" fontId="5" fillId="0" borderId="116" xfId="7" applyNumberFormat="1" applyFont="1" applyFill="1" applyBorder="1" applyAlignment="1">
      <alignment horizontal="left" vertical="top" wrapText="1"/>
    </xf>
    <xf numFmtId="178" fontId="9" fillId="0" borderId="116" xfId="7" applyNumberFormat="1" applyFont="1" applyFill="1" applyBorder="1" applyAlignment="1">
      <alignment horizontal="left" vertical="top" wrapText="1"/>
    </xf>
    <xf numFmtId="0" fontId="3" fillId="0" borderId="115" xfId="0" applyFont="1" applyBorder="1" applyAlignment="1">
      <alignment horizontal="left" vertical="top" wrapText="1"/>
    </xf>
    <xf numFmtId="174" fontId="30" fillId="2" borderId="116" xfId="9" applyNumberFormat="1" applyFont="1" applyFill="1" applyBorder="1" applyAlignment="1">
      <alignment vertical="center" wrapText="1"/>
    </xf>
    <xf numFmtId="10" fontId="30" fillId="2" borderId="111" xfId="14" applyNumberFormat="1" applyFont="1" applyFill="1" applyBorder="1" applyAlignment="1">
      <alignment horizontal="center" vertical="center" wrapText="1"/>
    </xf>
    <xf numFmtId="0" fontId="30" fillId="0" borderId="120" xfId="14" applyFont="1" applyBorder="1" applyAlignment="1">
      <alignment horizontal="left" vertical="center" wrapText="1"/>
    </xf>
    <xf numFmtId="0" fontId="30" fillId="0" borderId="120" xfId="14" applyFont="1" applyBorder="1" applyAlignment="1">
      <alignment vertical="center" wrapText="1"/>
    </xf>
    <xf numFmtId="0" fontId="30" fillId="0" borderId="120" xfId="14" applyFont="1" applyBorder="1" applyAlignment="1">
      <alignment horizontal="left" vertical="center"/>
    </xf>
    <xf numFmtId="0" fontId="32" fillId="0" borderId="120" xfId="14" applyFont="1" applyBorder="1" applyAlignment="1">
      <alignment horizontal="left" vertical="center"/>
    </xf>
    <xf numFmtId="9" fontId="30" fillId="0" borderId="112" xfId="14" applyNumberFormat="1" applyFont="1" applyBorder="1" applyAlignment="1">
      <alignment horizontal="center" vertical="center" wrapText="1"/>
    </xf>
    <xf numFmtId="0" fontId="31" fillId="2" borderId="116" xfId="6" applyFont="1" applyFill="1" applyBorder="1" applyAlignment="1" applyProtection="1">
      <alignment horizontal="right" vertical="center" wrapText="1"/>
    </xf>
    <xf numFmtId="0" fontId="30" fillId="2" borderId="116" xfId="18" applyFont="1" applyFill="1" applyBorder="1" applyAlignment="1">
      <alignment horizontal="center"/>
    </xf>
    <xf numFmtId="0" fontId="36" fillId="2" borderId="110" xfId="6" applyFont="1" applyFill="1" applyBorder="1" applyAlignment="1" applyProtection="1">
      <alignment horizontal="left" vertical="center"/>
    </xf>
    <xf numFmtId="0" fontId="36" fillId="2" borderId="111" xfId="14" applyFont="1" applyFill="1" applyBorder="1" applyAlignment="1">
      <alignment horizontal="center" vertical="center" wrapText="1"/>
    </xf>
    <xf numFmtId="0" fontId="36" fillId="2" borderId="112" xfId="14" applyFont="1" applyFill="1" applyBorder="1" applyAlignment="1">
      <alignment horizontal="center" vertical="center" wrapText="1"/>
    </xf>
    <xf numFmtId="10" fontId="30" fillId="2" borderId="115" xfId="5" applyNumberFormat="1" applyFont="1" applyFill="1" applyBorder="1" applyAlignment="1">
      <alignment horizontal="center" vertical="center" wrapText="1"/>
    </xf>
    <xf numFmtId="49" fontId="26" fillId="13" borderId="116" xfId="14" applyNumberFormat="1" applyFont="1" applyFill="1" applyBorder="1" applyAlignment="1">
      <alignment horizontal="center" vertical="center"/>
    </xf>
    <xf numFmtId="9" fontId="30" fillId="13" borderId="114" xfId="14" applyNumberFormat="1" applyFont="1" applyFill="1" applyBorder="1" applyAlignment="1">
      <alignment horizontal="center" vertical="center" wrapText="1"/>
    </xf>
    <xf numFmtId="0" fontId="30" fillId="2" borderId="119" xfId="4" applyFont="1" applyFill="1" applyBorder="1" applyAlignment="1">
      <alignment vertical="center" wrapText="1"/>
    </xf>
    <xf numFmtId="0" fontId="25" fillId="2" borderId="113" xfId="14" applyFont="1" applyFill="1" applyBorder="1" applyAlignment="1">
      <alignment horizontal="left" vertical="center" wrapText="1"/>
    </xf>
    <xf numFmtId="9" fontId="25" fillId="2" borderId="114" xfId="5" applyFont="1" applyFill="1" applyBorder="1" applyAlignment="1">
      <alignment horizontal="center" vertical="center" wrapText="1"/>
    </xf>
    <xf numFmtId="9" fontId="25" fillId="2" borderId="115" xfId="5" applyFont="1" applyFill="1" applyBorder="1" applyAlignment="1">
      <alignment horizontal="center" vertical="center" wrapText="1"/>
    </xf>
    <xf numFmtId="0" fontId="25" fillId="2" borderId="112" xfId="14" applyFont="1" applyFill="1" applyBorder="1" applyAlignment="1">
      <alignment horizontal="center" vertical="center" wrapText="1"/>
    </xf>
    <xf numFmtId="0" fontId="25" fillId="2" borderId="115" xfId="14" applyFont="1" applyFill="1" applyBorder="1" applyAlignment="1">
      <alignment horizontal="center" vertical="center" wrapText="1"/>
    </xf>
    <xf numFmtId="0" fontId="25" fillId="2" borderId="114" xfId="14" applyFont="1" applyFill="1" applyBorder="1" applyAlignment="1">
      <alignment horizontal="center" vertical="center" wrapText="1"/>
    </xf>
    <xf numFmtId="0" fontId="25" fillId="2" borderId="111" xfId="14" applyFont="1" applyFill="1" applyBorder="1" applyAlignment="1">
      <alignment horizontal="center" vertical="center" wrapText="1"/>
    </xf>
    <xf numFmtId="0" fontId="43" fillId="2" borderId="120" xfId="14" applyFont="1" applyFill="1" applyBorder="1" applyAlignment="1">
      <alignment horizontal="left" vertical="center" wrapText="1"/>
    </xf>
    <xf numFmtId="0" fontId="25" fillId="2" borderId="110" xfId="14" applyFont="1" applyFill="1" applyBorder="1" applyAlignment="1">
      <alignment horizontal="left" vertical="center" wrapText="1"/>
    </xf>
    <xf numFmtId="0" fontId="25" fillId="2" borderId="114" xfId="14" applyFont="1" applyFill="1" applyBorder="1" applyAlignment="1">
      <alignment horizontal="left" vertical="center" wrapText="1"/>
    </xf>
    <xf numFmtId="0" fontId="25" fillId="0" borderId="115" xfId="0" applyFont="1" applyBorder="1"/>
    <xf numFmtId="0" fontId="25" fillId="2" borderId="116" xfId="14" applyFont="1" applyFill="1" applyBorder="1" applyAlignment="1">
      <alignment horizontal="left" vertical="center" wrapText="1"/>
    </xf>
    <xf numFmtId="0" fontId="25" fillId="2" borderId="111" xfId="14" applyFont="1" applyFill="1" applyBorder="1" applyAlignment="1">
      <alignment horizontal="left" vertical="center" wrapText="1"/>
    </xf>
    <xf numFmtId="0" fontId="25" fillId="2" borderId="112" xfId="14" applyFont="1" applyFill="1" applyBorder="1" applyAlignment="1">
      <alignment horizontal="left" vertical="center" wrapText="1"/>
    </xf>
    <xf numFmtId="0" fontId="43" fillId="2" borderId="117" xfId="14" applyFont="1" applyFill="1" applyBorder="1" applyAlignment="1">
      <alignment horizontal="left" vertical="center" wrapText="1"/>
    </xf>
    <xf numFmtId="0" fontId="43" fillId="2" borderId="118" xfId="14" applyFont="1" applyFill="1" applyBorder="1" applyAlignment="1">
      <alignment horizontal="left" vertical="top" wrapText="1"/>
    </xf>
    <xf numFmtId="0" fontId="28" fillId="2" borderId="116" xfId="6" applyFont="1" applyFill="1" applyBorder="1" applyAlignment="1" applyProtection="1">
      <alignment horizontal="left" vertical="center" wrapText="1"/>
    </xf>
    <xf numFmtId="0" fontId="43" fillId="0" borderId="120" xfId="14" applyFont="1" applyBorder="1" applyAlignment="1">
      <alignment horizontal="left" vertical="center" wrapText="1"/>
    </xf>
    <xf numFmtId="0" fontId="25" fillId="2" borderId="113" xfId="14" applyFont="1" applyFill="1" applyBorder="1" applyAlignment="1">
      <alignment vertical="center"/>
    </xf>
    <xf numFmtId="0" fontId="25" fillId="2" borderId="116" xfId="6" applyFont="1" applyFill="1" applyBorder="1" applyAlignment="1" applyProtection="1">
      <alignment horizontal="justify" vertical="center" wrapText="1"/>
    </xf>
    <xf numFmtId="0" fontId="25" fillId="2" borderId="116" xfId="6" applyFont="1" applyFill="1" applyBorder="1" applyAlignment="1" applyProtection="1">
      <alignment horizontal="center" vertical="center" wrapText="1"/>
    </xf>
    <xf numFmtId="0" fontId="25" fillId="2" borderId="116" xfId="6" applyFont="1" applyFill="1" applyBorder="1" applyAlignment="1" applyProtection="1">
      <alignment vertical="center" wrapText="1"/>
    </xf>
    <xf numFmtId="0" fontId="25" fillId="2" borderId="113" xfId="6" applyFont="1" applyFill="1" applyBorder="1" applyAlignment="1" applyProtection="1">
      <alignment vertical="center" wrapText="1"/>
    </xf>
    <xf numFmtId="0" fontId="25" fillId="2" borderId="116" xfId="0" applyFont="1" applyFill="1" applyBorder="1"/>
    <xf numFmtId="0" fontId="25" fillId="2" borderId="113" xfId="6" applyFont="1" applyFill="1" applyBorder="1" applyAlignment="1" applyProtection="1">
      <alignment horizontal="center" vertical="center" wrapText="1"/>
    </xf>
    <xf numFmtId="0" fontId="44" fillId="2" borderId="116" xfId="6" applyNumberFormat="1" applyFont="1" applyFill="1" applyBorder="1" applyAlignment="1" applyProtection="1">
      <alignment vertical="center" wrapText="1"/>
    </xf>
    <xf numFmtId="0" fontId="25" fillId="2" borderId="116" xfId="6" applyNumberFormat="1" applyFont="1" applyFill="1" applyBorder="1" applyAlignment="1" applyProtection="1">
      <alignment vertical="center" wrapText="1"/>
    </xf>
    <xf numFmtId="49" fontId="28" fillId="2" borderId="113" xfId="14" applyNumberFormat="1" applyFont="1" applyFill="1" applyBorder="1" applyAlignment="1">
      <alignment horizontal="center" vertical="center"/>
    </xf>
    <xf numFmtId="174" fontId="25" fillId="2" borderId="116" xfId="9" applyNumberFormat="1" applyFont="1" applyFill="1" applyBorder="1" applyAlignment="1" applyProtection="1">
      <alignment vertical="center" wrapText="1"/>
    </xf>
    <xf numFmtId="49" fontId="28" fillId="2" borderId="116" xfId="14" applyNumberFormat="1" applyFont="1" applyFill="1" applyBorder="1" applyAlignment="1">
      <alignment horizontal="center" vertical="center"/>
    </xf>
    <xf numFmtId="1" fontId="25" fillId="2" borderId="114" xfId="5" applyNumberFormat="1" applyFont="1" applyFill="1" applyBorder="1" applyAlignment="1">
      <alignment horizontal="center" vertical="center" wrapText="1"/>
    </xf>
    <xf numFmtId="1" fontId="25" fillId="2" borderId="115" xfId="5" applyNumberFormat="1" applyFont="1" applyFill="1" applyBorder="1" applyAlignment="1">
      <alignment horizontal="center" vertical="center" wrapText="1"/>
    </xf>
    <xf numFmtId="9" fontId="25" fillId="2" borderId="111" xfId="14" applyNumberFormat="1" applyFont="1" applyFill="1" applyBorder="1" applyAlignment="1">
      <alignment horizontal="center" vertical="center" wrapText="1"/>
    </xf>
    <xf numFmtId="0" fontId="25" fillId="2" borderId="116" xfId="0" applyFont="1" applyFill="1" applyBorder="1" applyAlignment="1">
      <alignment horizontal="center"/>
    </xf>
    <xf numFmtId="0" fontId="25" fillId="0" borderId="120" xfId="14" applyFont="1" applyBorder="1" applyAlignment="1">
      <alignment horizontal="left" vertical="center" wrapText="1"/>
    </xf>
    <xf numFmtId="0" fontId="25" fillId="0" borderId="120" xfId="14" applyFont="1" applyBorder="1" applyAlignment="1">
      <alignment vertical="center" wrapText="1"/>
    </xf>
    <xf numFmtId="0" fontId="25" fillId="0" borderId="120" xfId="14" applyFont="1" applyBorder="1" applyAlignment="1">
      <alignment horizontal="left" vertical="center"/>
    </xf>
    <xf numFmtId="0" fontId="33" fillId="0" borderId="120" xfId="14" applyFont="1" applyBorder="1" applyAlignment="1">
      <alignment horizontal="left" vertical="center"/>
    </xf>
    <xf numFmtId="3" fontId="30" fillId="2" borderId="114" xfId="5" applyNumberFormat="1" applyFont="1" applyFill="1" applyBorder="1" applyAlignment="1">
      <alignment horizontal="center" vertical="center" wrapText="1"/>
    </xf>
    <xf numFmtId="0" fontId="50" fillId="0" borderId="116" xfId="21" applyFont="1" applyBorder="1" applyAlignment="1">
      <alignment horizontal="left" vertical="center" wrapText="1"/>
    </xf>
    <xf numFmtId="0" fontId="36" fillId="11" borderId="116" xfId="21" applyFont="1" applyFill="1" applyBorder="1" applyAlignment="1">
      <alignment horizontal="left" vertical="center" wrapText="1"/>
    </xf>
    <xf numFmtId="0" fontId="36" fillId="0" borderId="116" xfId="0" applyFont="1" applyBorder="1"/>
    <xf numFmtId="0" fontId="52" fillId="11" borderId="116" xfId="21" applyFont="1" applyFill="1" applyBorder="1" applyAlignment="1">
      <alignment horizontal="left" vertical="center" wrapText="1"/>
    </xf>
    <xf numFmtId="0" fontId="51" fillId="11" borderId="116" xfId="21" applyFont="1" applyFill="1" applyBorder="1" applyAlignment="1">
      <alignment horizontal="left" vertical="center" wrapText="1"/>
    </xf>
    <xf numFmtId="0" fontId="36" fillId="11" borderId="116" xfId="20" applyFont="1" applyFill="1" applyBorder="1" applyAlignment="1">
      <alignment wrapText="1"/>
    </xf>
    <xf numFmtId="0" fontId="36" fillId="11" borderId="116" xfId="0" applyFont="1" applyFill="1" applyBorder="1" applyAlignment="1">
      <alignment horizontal="center"/>
    </xf>
    <xf numFmtId="0" fontId="36" fillId="11" borderId="116" xfId="0" applyFont="1" applyFill="1" applyBorder="1"/>
    <xf numFmtId="0" fontId="50" fillId="0" borderId="116" xfId="21" applyFont="1" applyBorder="1" applyAlignment="1">
      <alignment horizontal="left" vertical="top" wrapText="1"/>
    </xf>
    <xf numFmtId="0" fontId="53" fillId="11" borderId="116" xfId="22" applyFont="1" applyFill="1" applyBorder="1" applyAlignment="1">
      <alignment horizontal="left" vertical="center" wrapText="1"/>
    </xf>
    <xf numFmtId="0" fontId="36" fillId="2" borderId="113" xfId="21" applyFont="1" applyFill="1" applyBorder="1" applyAlignment="1">
      <alignment vertical="center"/>
    </xf>
    <xf numFmtId="0" fontId="36" fillId="2" borderId="116" xfId="24" applyFont="1" applyFill="1" applyBorder="1" applyAlignment="1" applyProtection="1">
      <alignment horizontal="justify" vertical="center" wrapText="1"/>
    </xf>
    <xf numFmtId="0" fontId="36" fillId="2" borderId="116" xfId="24" applyFont="1" applyFill="1" applyBorder="1" applyAlignment="1" applyProtection="1">
      <alignment horizontal="center" vertical="center" wrapText="1"/>
    </xf>
    <xf numFmtId="0" fontId="36" fillId="2" borderId="116" xfId="24" applyFont="1" applyFill="1" applyBorder="1" applyAlignment="1" applyProtection="1">
      <alignment vertical="center" wrapText="1"/>
    </xf>
    <xf numFmtId="0" fontId="36" fillId="2" borderId="113" xfId="24" applyFont="1" applyFill="1" applyBorder="1" applyAlignment="1" applyProtection="1">
      <alignment vertical="center" wrapText="1"/>
    </xf>
    <xf numFmtId="0" fontId="36" fillId="2" borderId="116" xfId="0" applyFont="1" applyFill="1" applyBorder="1"/>
    <xf numFmtId="0" fontId="36" fillId="2" borderId="113" xfId="24" applyFont="1" applyFill="1" applyBorder="1" applyAlignment="1" applyProtection="1">
      <alignment horizontal="center" vertical="center" wrapText="1"/>
    </xf>
    <xf numFmtId="9" fontId="55" fillId="2" borderId="116" xfId="24" applyNumberFormat="1" applyFont="1" applyFill="1" applyBorder="1" applyAlignment="1" applyProtection="1">
      <alignment vertical="center" wrapText="1"/>
    </xf>
    <xf numFmtId="49" fontId="53" fillId="2" borderId="113" xfId="21" applyNumberFormat="1" applyFont="1" applyFill="1" applyBorder="1" applyAlignment="1">
      <alignment horizontal="center" vertical="center"/>
    </xf>
    <xf numFmtId="174" fontId="36" fillId="2" borderId="116" xfId="9" applyNumberFormat="1" applyFont="1" applyFill="1" applyBorder="1" applyAlignment="1" applyProtection="1">
      <alignment vertical="center" wrapText="1"/>
    </xf>
    <xf numFmtId="0" fontId="36" fillId="2" borderId="116" xfId="21" applyFont="1" applyFill="1" applyBorder="1" applyAlignment="1">
      <alignment horizontal="center" vertical="center"/>
    </xf>
    <xf numFmtId="0" fontId="36" fillId="2" borderId="113" xfId="21" applyFont="1" applyFill="1" applyBorder="1" applyAlignment="1">
      <alignment horizontal="left" vertical="center" wrapText="1"/>
    </xf>
    <xf numFmtId="9" fontId="36" fillId="2" borderId="114" xfId="21" applyNumberFormat="1" applyFont="1" applyFill="1" applyBorder="1" applyAlignment="1">
      <alignment horizontal="center" vertical="center" wrapText="1"/>
    </xf>
    <xf numFmtId="0" fontId="36" fillId="2" borderId="115" xfId="21" applyFont="1" applyFill="1" applyBorder="1" applyAlignment="1">
      <alignment horizontal="center" vertical="center" wrapText="1"/>
    </xf>
    <xf numFmtId="0" fontId="36" fillId="2" borderId="112" xfId="21" applyFont="1" applyFill="1" applyBorder="1" applyAlignment="1">
      <alignment horizontal="center" vertical="center" wrapText="1"/>
    </xf>
    <xf numFmtId="9" fontId="36" fillId="2" borderId="111" xfId="21" applyNumberFormat="1" applyFont="1" applyFill="1" applyBorder="1" applyAlignment="1">
      <alignment horizontal="center" vertical="center" wrapText="1"/>
    </xf>
    <xf numFmtId="0" fontId="36" fillId="2" borderId="111" xfId="21" applyFont="1" applyFill="1" applyBorder="1" applyAlignment="1">
      <alignment horizontal="center" vertical="center" wrapText="1"/>
    </xf>
    <xf numFmtId="0" fontId="36" fillId="2" borderId="116" xfId="0" applyFont="1" applyFill="1" applyBorder="1" applyAlignment="1">
      <alignment horizontal="center"/>
    </xf>
    <xf numFmtId="0" fontId="37" fillId="0" borderId="116" xfId="21" applyFont="1" applyBorder="1" applyAlignment="1">
      <alignment horizontal="left" vertical="center" wrapText="1"/>
    </xf>
    <xf numFmtId="0" fontId="37" fillId="0" borderId="116" xfId="21" applyFont="1" applyBorder="1" applyAlignment="1">
      <alignment vertical="center" wrapText="1"/>
    </xf>
    <xf numFmtId="0" fontId="37" fillId="0" borderId="116" xfId="21" applyFont="1" applyBorder="1" applyAlignment="1">
      <alignment horizontal="left" vertical="center"/>
    </xf>
    <xf numFmtId="0" fontId="58" fillId="0" borderId="116" xfId="21" applyFont="1" applyBorder="1" applyAlignment="1">
      <alignment horizontal="left" vertical="center"/>
    </xf>
    <xf numFmtId="0" fontId="59" fillId="0" borderId="116" xfId="20" applyFont="1" applyBorder="1" applyAlignment="1">
      <alignment horizontal="left"/>
    </xf>
    <xf numFmtId="0" fontId="26" fillId="2" borderId="120" xfId="14" applyFont="1" applyFill="1" applyBorder="1" applyAlignment="1">
      <alignment vertical="center" wrapText="1"/>
    </xf>
    <xf numFmtId="0" fontId="26" fillId="2" borderId="120" xfId="14" applyFont="1" applyFill="1" applyBorder="1" applyAlignment="1">
      <alignment vertical="center"/>
    </xf>
    <xf numFmtId="0" fontId="26" fillId="0" borderId="120" xfId="14" applyFont="1" applyBorder="1" applyAlignment="1">
      <alignment vertical="center"/>
    </xf>
    <xf numFmtId="0" fontId="30" fillId="0" borderId="120" xfId="14" applyFont="1" applyBorder="1" applyAlignment="1">
      <alignment vertical="center"/>
    </xf>
    <xf numFmtId="0" fontId="30" fillId="13" borderId="116" xfId="6" applyFont="1" applyFill="1" applyBorder="1" applyAlignment="1" applyProtection="1">
      <alignment vertical="center" wrapText="1"/>
    </xf>
    <xf numFmtId="9" fontId="31" fillId="0" borderId="116" xfId="6" applyNumberFormat="1" applyFont="1" applyFill="1" applyBorder="1" applyAlignment="1" applyProtection="1">
      <alignment vertical="center" wrapText="1"/>
    </xf>
    <xf numFmtId="0" fontId="30" fillId="0" borderId="116" xfId="6" applyNumberFormat="1" applyFont="1" applyFill="1" applyBorder="1" applyAlignment="1" applyProtection="1">
      <alignment vertical="center" wrapText="1"/>
    </xf>
    <xf numFmtId="0" fontId="29" fillId="2" borderId="128" xfId="14" applyFont="1" applyFill="1" applyBorder="1" applyAlignment="1">
      <alignment horizontal="left" vertical="center" wrapText="1"/>
    </xf>
    <xf numFmtId="0" fontId="30" fillId="2" borderId="132" xfId="14" applyFont="1" applyFill="1" applyBorder="1" applyAlignment="1">
      <alignment horizontal="left" vertical="center" wrapText="1"/>
    </xf>
    <xf numFmtId="0" fontId="30" fillId="2" borderId="136" xfId="14" applyFont="1" applyFill="1" applyBorder="1" applyAlignment="1">
      <alignment horizontal="left" vertical="center" wrapText="1"/>
    </xf>
    <xf numFmtId="0" fontId="30" fillId="0" borderId="137" xfId="0" applyFont="1" applyBorder="1"/>
    <xf numFmtId="0" fontId="30" fillId="2" borderId="138" xfId="14" applyFont="1" applyFill="1" applyBorder="1" applyAlignment="1">
      <alignment horizontal="left" vertical="center" wrapText="1"/>
    </xf>
    <xf numFmtId="0" fontId="30" fillId="2" borderId="133" xfId="14" applyFont="1" applyFill="1" applyBorder="1" applyAlignment="1">
      <alignment horizontal="left" vertical="center" wrapText="1"/>
    </xf>
    <xf numFmtId="0" fontId="30" fillId="2" borderId="134" xfId="14" applyFont="1" applyFill="1" applyBorder="1" applyAlignment="1">
      <alignment horizontal="left" vertical="center" wrapText="1"/>
    </xf>
    <xf numFmtId="0" fontId="30" fillId="2" borderId="133" xfId="14" applyFont="1" applyFill="1" applyBorder="1" applyAlignment="1">
      <alignment vertical="center"/>
    </xf>
    <xf numFmtId="0" fontId="30" fillId="2" borderId="137" xfId="14" applyFont="1" applyFill="1" applyBorder="1" applyAlignment="1">
      <alignment vertical="center"/>
    </xf>
    <xf numFmtId="0" fontId="30" fillId="2" borderId="135" xfId="0" applyFont="1" applyFill="1" applyBorder="1" applyAlignment="1">
      <alignment wrapText="1"/>
    </xf>
    <xf numFmtId="0" fontId="30" fillId="2" borderId="144" xfId="0" applyFont="1" applyFill="1" applyBorder="1" applyAlignment="1">
      <alignment wrapText="1"/>
    </xf>
    <xf numFmtId="0" fontId="29" fillId="2" borderId="143" xfId="14" applyFont="1" applyFill="1" applyBorder="1" applyAlignment="1">
      <alignment horizontal="left" vertical="top" wrapText="1"/>
    </xf>
    <xf numFmtId="0" fontId="26" fillId="2" borderId="138" xfId="6" applyFont="1" applyFill="1" applyBorder="1" applyAlignment="1" applyProtection="1">
      <alignment horizontal="left" vertical="center" wrapText="1"/>
    </xf>
    <xf numFmtId="0" fontId="30" fillId="2" borderId="135" xfId="14" applyFont="1" applyFill="1" applyBorder="1" applyAlignment="1">
      <alignment vertical="center"/>
    </xf>
    <xf numFmtId="0" fontId="30" fillId="2" borderId="144" xfId="14" applyFont="1" applyFill="1" applyBorder="1" applyAlignment="1">
      <alignment vertical="center" wrapText="1"/>
    </xf>
    <xf numFmtId="0" fontId="30" fillId="2" borderId="138" xfId="6" applyFont="1" applyFill="1" applyBorder="1" applyAlignment="1" applyProtection="1">
      <alignment horizontal="justify" vertical="center" wrapText="1"/>
    </xf>
    <xf numFmtId="0" fontId="30" fillId="2" borderId="138" xfId="6" applyFont="1" applyFill="1" applyBorder="1" applyAlignment="1" applyProtection="1">
      <alignment horizontal="center" vertical="center" wrapText="1"/>
    </xf>
    <xf numFmtId="0" fontId="30" fillId="2" borderId="138" xfId="6" applyFont="1" applyFill="1" applyBorder="1" applyAlignment="1" applyProtection="1">
      <alignment vertical="center" wrapText="1"/>
    </xf>
    <xf numFmtId="0" fontId="30" fillId="2" borderId="135" xfId="6" applyFont="1" applyFill="1" applyBorder="1" applyAlignment="1" applyProtection="1">
      <alignment vertical="center" wrapText="1"/>
    </xf>
    <xf numFmtId="0" fontId="30" fillId="2" borderId="144" xfId="0" applyFont="1" applyFill="1" applyBorder="1"/>
    <xf numFmtId="0" fontId="30" fillId="2" borderId="138" xfId="0" applyFont="1" applyFill="1" applyBorder="1"/>
    <xf numFmtId="0" fontId="30" fillId="2" borderId="135" xfId="6" applyFont="1" applyFill="1" applyBorder="1" applyAlignment="1" applyProtection="1">
      <alignment horizontal="center" vertical="center" wrapText="1"/>
    </xf>
    <xf numFmtId="0" fontId="30" fillId="2" borderId="144" xfId="6" applyFont="1" applyFill="1" applyBorder="1" applyAlignment="1" applyProtection="1">
      <alignment horizontal="center" vertical="center" wrapText="1"/>
    </xf>
    <xf numFmtId="0" fontId="31" fillId="2" borderId="138" xfId="6" applyNumberFormat="1" applyFont="1" applyFill="1" applyBorder="1" applyAlignment="1" applyProtection="1">
      <alignment vertical="center" wrapText="1"/>
    </xf>
    <xf numFmtId="0" fontId="30" fillId="2" borderId="138" xfId="6" applyNumberFormat="1" applyFont="1" applyFill="1" applyBorder="1" applyAlignment="1" applyProtection="1">
      <alignment vertical="center" wrapText="1"/>
    </xf>
    <xf numFmtId="49" fontId="26" fillId="2" borderId="135" xfId="14" applyNumberFormat="1" applyFont="1" applyFill="1" applyBorder="1" applyAlignment="1">
      <alignment horizontal="center" vertical="center"/>
    </xf>
    <xf numFmtId="174" fontId="30" fillId="2" borderId="138" xfId="9" applyNumberFormat="1" applyFont="1" applyFill="1" applyBorder="1" applyAlignment="1" applyProtection="1">
      <alignment vertical="center" wrapText="1"/>
    </xf>
    <xf numFmtId="49" fontId="26" fillId="2" borderId="138" xfId="14" applyNumberFormat="1" applyFont="1" applyFill="1" applyBorder="1" applyAlignment="1">
      <alignment horizontal="center" vertical="center"/>
    </xf>
    <xf numFmtId="0" fontId="30" fillId="2" borderId="135" xfId="14" applyFont="1" applyFill="1" applyBorder="1" applyAlignment="1">
      <alignment horizontal="left" vertical="center" wrapText="1"/>
    </xf>
    <xf numFmtId="0" fontId="30" fillId="2" borderId="144" xfId="14" applyFont="1" applyFill="1" applyBorder="1" applyAlignment="1">
      <alignment horizontal="left" vertical="center" wrapText="1"/>
    </xf>
    <xf numFmtId="0" fontId="30" fillId="2" borderId="136" xfId="14" applyFont="1" applyFill="1" applyBorder="1" applyAlignment="1">
      <alignment horizontal="center" vertical="center" wrapText="1"/>
    </xf>
    <xf numFmtId="0" fontId="30" fillId="2" borderId="137" xfId="14" applyFont="1" applyFill="1" applyBorder="1" applyAlignment="1">
      <alignment horizontal="center" vertical="center" wrapText="1"/>
    </xf>
    <xf numFmtId="0" fontId="30" fillId="2" borderId="134" xfId="14" applyFont="1" applyFill="1" applyBorder="1" applyAlignment="1">
      <alignment horizontal="center" vertical="center" wrapText="1"/>
    </xf>
    <xf numFmtId="0" fontId="30" fillId="2" borderId="133" xfId="14" applyFont="1" applyFill="1" applyBorder="1" applyAlignment="1">
      <alignment horizontal="center" vertical="center" wrapText="1"/>
    </xf>
    <xf numFmtId="0" fontId="30" fillId="2" borderId="144" xfId="14" applyFont="1" applyFill="1" applyBorder="1" applyAlignment="1">
      <alignment horizontal="center" vertical="center" wrapText="1"/>
    </xf>
    <xf numFmtId="9" fontId="30" fillId="2" borderId="133" xfId="14" applyNumberFormat="1" applyFont="1" applyFill="1" applyBorder="1" applyAlignment="1">
      <alignment horizontal="center" vertical="center" wrapText="1"/>
    </xf>
    <xf numFmtId="0" fontId="30" fillId="2" borderId="138" xfId="0" applyFont="1" applyFill="1" applyBorder="1" applyAlignment="1">
      <alignment horizontal="center"/>
    </xf>
    <xf numFmtId="0" fontId="30" fillId="2" borderId="132" xfId="6" applyFont="1" applyFill="1" applyBorder="1" applyAlignment="1" applyProtection="1">
      <alignment horizontal="left" vertical="center" wrapText="1"/>
    </xf>
    <xf numFmtId="0" fontId="30" fillId="2" borderId="133" xfId="6" applyFont="1" applyFill="1" applyBorder="1" applyAlignment="1" applyProtection="1">
      <alignment horizontal="left" vertical="center" wrapText="1"/>
    </xf>
    <xf numFmtId="0" fontId="30" fillId="2" borderId="134" xfId="6" applyFont="1" applyFill="1" applyBorder="1" applyAlignment="1" applyProtection="1">
      <alignment horizontal="left" vertical="center" wrapText="1"/>
    </xf>
    <xf numFmtId="0" fontId="29" fillId="2" borderId="147" xfId="14" applyFont="1" applyFill="1" applyBorder="1" applyAlignment="1">
      <alignment horizontal="left" vertical="center" wrapText="1"/>
    </xf>
    <xf numFmtId="9" fontId="30" fillId="2" borderId="136" xfId="14" applyNumberFormat="1" applyFont="1" applyFill="1" applyBorder="1" applyAlignment="1">
      <alignment horizontal="center" vertical="center" wrapText="1"/>
    </xf>
    <xf numFmtId="0" fontId="29" fillId="0" borderId="147" xfId="14" applyFont="1" applyBorder="1" applyAlignment="1">
      <alignment horizontal="left" vertical="center" wrapText="1"/>
    </xf>
    <xf numFmtId="0" fontId="30" fillId="2" borderId="144" xfId="14" applyFont="1" applyFill="1" applyBorder="1" applyAlignment="1">
      <alignment horizontal="left" vertical="center"/>
    </xf>
    <xf numFmtId="0" fontId="26" fillId="2" borderId="149" xfId="4" applyFont="1" applyFill="1" applyBorder="1" applyAlignment="1">
      <alignment vertical="center" wrapText="1"/>
    </xf>
    <xf numFmtId="0" fontId="38" fillId="0" borderId="138" xfId="0" applyFont="1" applyBorder="1" applyAlignment="1">
      <alignment horizontal="left" vertical="center" wrapText="1"/>
    </xf>
    <xf numFmtId="0" fontId="37" fillId="0" borderId="138" xfId="0" applyFont="1" applyBorder="1" applyAlignment="1">
      <alignment horizontal="left" vertical="center" wrapText="1"/>
    </xf>
    <xf numFmtId="0" fontId="30" fillId="2" borderId="144" xfId="18" applyFont="1" applyFill="1" applyBorder="1"/>
    <xf numFmtId="0" fontId="30" fillId="2" borderId="138" xfId="18" applyFont="1" applyFill="1" applyBorder="1"/>
    <xf numFmtId="0" fontId="30" fillId="0" borderId="138" xfId="6" applyFont="1" applyFill="1" applyBorder="1" applyAlignment="1" applyProtection="1">
      <alignment vertical="center" wrapText="1"/>
    </xf>
    <xf numFmtId="0" fontId="30" fillId="0" borderId="136" xfId="6" applyFont="1" applyFill="1" applyBorder="1" applyAlignment="1" applyProtection="1">
      <alignment horizontal="center" vertical="center" wrapText="1"/>
    </xf>
    <xf numFmtId="0" fontId="30" fillId="0" borderId="137" xfId="6" applyFont="1" applyFill="1" applyBorder="1" applyAlignment="1" applyProtection="1">
      <alignment horizontal="center" vertical="center" wrapText="1"/>
    </xf>
    <xf numFmtId="0" fontId="30" fillId="2" borderId="138" xfId="9" applyNumberFormat="1" applyFont="1" applyFill="1" applyBorder="1" applyAlignment="1" applyProtection="1">
      <alignment horizontal="center" vertical="center" wrapText="1"/>
    </xf>
    <xf numFmtId="0" fontId="30" fillId="2" borderId="138" xfId="14" applyFont="1" applyFill="1" applyBorder="1" applyAlignment="1">
      <alignment horizontal="center" vertical="center"/>
    </xf>
    <xf numFmtId="0" fontId="30" fillId="0" borderId="138" xfId="18" applyFont="1" applyBorder="1" applyAlignment="1">
      <alignment horizontal="center"/>
    </xf>
    <xf numFmtId="0" fontId="30" fillId="0" borderId="138" xfId="6" applyFont="1" applyFill="1" applyBorder="1" applyAlignment="1" applyProtection="1">
      <alignment horizontal="center" vertical="center" wrapText="1"/>
    </xf>
    <xf numFmtId="0" fontId="30" fillId="2" borderId="135" xfId="0" applyFont="1" applyFill="1" applyBorder="1" applyAlignment="1">
      <alignment horizontal="left"/>
    </xf>
    <xf numFmtId="0" fontId="30" fillId="2" borderId="144" xfId="0" applyFont="1" applyFill="1" applyBorder="1" applyAlignment="1">
      <alignment horizontal="left"/>
    </xf>
    <xf numFmtId="0" fontId="29" fillId="2" borderId="143" xfId="14" applyFont="1" applyFill="1" applyBorder="1" applyAlignment="1">
      <alignment horizontal="left" vertical="center" wrapText="1"/>
    </xf>
    <xf numFmtId="0" fontId="30" fillId="2" borderId="135" xfId="14" applyFont="1" applyFill="1" applyBorder="1" applyAlignment="1">
      <alignment horizontal="left" vertical="center"/>
    </xf>
    <xf numFmtId="0" fontId="30" fillId="2" borderId="138" xfId="6" applyFont="1" applyFill="1" applyBorder="1" applyAlignment="1" applyProtection="1">
      <alignment horizontal="left" vertical="center" wrapText="1"/>
    </xf>
    <xf numFmtId="0" fontId="30" fillId="2" borderId="135" xfId="6" applyFont="1" applyFill="1" applyBorder="1" applyAlignment="1" applyProtection="1">
      <alignment horizontal="left" vertical="center" wrapText="1"/>
    </xf>
    <xf numFmtId="0" fontId="30" fillId="2" borderId="138" xfId="0" applyFont="1" applyFill="1" applyBorder="1" applyAlignment="1">
      <alignment horizontal="left"/>
    </xf>
    <xf numFmtId="0" fontId="30" fillId="2" borderId="144" xfId="6" applyFont="1" applyFill="1" applyBorder="1" applyAlignment="1" applyProtection="1">
      <alignment horizontal="left" vertical="center" wrapText="1"/>
    </xf>
    <xf numFmtId="0" fontId="31" fillId="2" borderId="138" xfId="6" applyFont="1" applyFill="1" applyBorder="1" applyAlignment="1" applyProtection="1">
      <alignment horizontal="left" vertical="center" wrapText="1"/>
    </xf>
    <xf numFmtId="0" fontId="30" fillId="2" borderId="137" xfId="6" applyFont="1" applyFill="1" applyBorder="1" applyAlignment="1" applyProtection="1">
      <alignment horizontal="left" vertical="center" wrapText="1"/>
    </xf>
    <xf numFmtId="49" fontId="26" fillId="2" borderId="135" xfId="14" applyNumberFormat="1" applyFont="1" applyFill="1" applyBorder="1" applyAlignment="1">
      <alignment horizontal="left" vertical="center"/>
    </xf>
    <xf numFmtId="3" fontId="30" fillId="2" borderId="136" xfId="5" applyNumberFormat="1" applyFont="1" applyFill="1" applyBorder="1" applyAlignment="1">
      <alignment horizontal="left" vertical="center" wrapText="1"/>
    </xf>
    <xf numFmtId="0" fontId="30" fillId="2" borderId="137" xfId="5" applyNumberFormat="1" applyFont="1" applyFill="1" applyBorder="1" applyAlignment="1">
      <alignment horizontal="left" vertical="center" wrapText="1"/>
    </xf>
    <xf numFmtId="0" fontId="30" fillId="2" borderId="134" xfId="5" applyNumberFormat="1" applyFont="1" applyFill="1" applyBorder="1" applyAlignment="1">
      <alignment horizontal="left" vertical="center" wrapText="1"/>
    </xf>
    <xf numFmtId="0" fontId="30" fillId="2" borderId="136" xfId="5" applyNumberFormat="1" applyFont="1" applyFill="1" applyBorder="1" applyAlignment="1">
      <alignment horizontal="left" vertical="center" wrapText="1"/>
    </xf>
    <xf numFmtId="0" fontId="30" fillId="2" borderId="137" xfId="14" applyFont="1" applyFill="1" applyBorder="1" applyAlignment="1">
      <alignment horizontal="left" vertical="center" wrapText="1"/>
    </xf>
    <xf numFmtId="0" fontId="29" fillId="0" borderId="132" xfId="14" applyFont="1" applyBorder="1" applyAlignment="1">
      <alignment horizontal="left" vertical="center" wrapText="1"/>
    </xf>
    <xf numFmtId="0" fontId="30" fillId="0" borderId="132" xfId="14" applyFont="1" applyBorder="1" applyAlignment="1">
      <alignment horizontal="left" vertical="center" wrapText="1"/>
    </xf>
    <xf numFmtId="0" fontId="30" fillId="0" borderId="132" xfId="14" applyFont="1" applyBorder="1" applyAlignment="1">
      <alignment vertical="center" wrapText="1"/>
    </xf>
    <xf numFmtId="0" fontId="30" fillId="0" borderId="132" xfId="14" applyFont="1" applyBorder="1" applyAlignment="1">
      <alignment horizontal="left" vertical="center"/>
    </xf>
    <xf numFmtId="0" fontId="32" fillId="0" borderId="132" xfId="14" applyFont="1" applyBorder="1" applyAlignment="1">
      <alignment horizontal="left" vertical="center"/>
    </xf>
    <xf numFmtId="0" fontId="30" fillId="2" borderId="138" xfId="5" applyNumberFormat="1" applyFont="1" applyFill="1" applyBorder="1" applyAlignment="1">
      <alignment horizontal="left" vertical="center" wrapText="1"/>
    </xf>
    <xf numFmtId="0" fontId="30" fillId="6" borderId="138" xfId="6" applyFont="1" applyFill="1" applyBorder="1" applyAlignment="1" applyProtection="1">
      <alignment horizontal="center" vertical="center" wrapText="1"/>
    </xf>
    <xf numFmtId="0" fontId="29" fillId="18" borderId="120" xfId="14" applyFont="1" applyFill="1" applyBorder="1" applyAlignment="1">
      <alignment horizontal="left" vertical="center" wrapText="1"/>
    </xf>
    <xf numFmtId="0" fontId="30" fillId="18" borderId="132" xfId="14" applyFont="1" applyFill="1" applyBorder="1" applyAlignment="1">
      <alignment horizontal="left" vertical="center" wrapText="1"/>
    </xf>
    <xf numFmtId="0" fontId="30" fillId="18" borderId="136" xfId="14" applyFont="1" applyFill="1" applyBorder="1" applyAlignment="1">
      <alignment horizontal="left" vertical="center" wrapText="1"/>
    </xf>
    <xf numFmtId="0" fontId="30" fillId="18" borderId="138" xfId="14" applyFont="1" applyFill="1" applyBorder="1" applyAlignment="1">
      <alignment horizontal="left" vertical="center" wrapText="1"/>
    </xf>
    <xf numFmtId="0" fontId="30" fillId="18" borderId="133" xfId="14" applyFont="1" applyFill="1" applyBorder="1" applyAlignment="1">
      <alignment horizontal="left" vertical="center" wrapText="1"/>
    </xf>
    <xf numFmtId="0" fontId="30" fillId="18" borderId="134" xfId="14" applyFont="1" applyFill="1" applyBorder="1" applyAlignment="1">
      <alignment horizontal="left" vertical="center" wrapText="1"/>
    </xf>
    <xf numFmtId="0" fontId="30" fillId="18" borderId="133" xfId="14" applyFont="1" applyFill="1" applyBorder="1" applyAlignment="1">
      <alignment vertical="center"/>
    </xf>
    <xf numFmtId="0" fontId="30" fillId="18" borderId="137" xfId="14" applyFont="1" applyFill="1" applyBorder="1" applyAlignment="1">
      <alignment vertical="center"/>
    </xf>
    <xf numFmtId="0" fontId="29" fillId="18" borderId="147" xfId="14" applyFont="1" applyFill="1" applyBorder="1" applyAlignment="1">
      <alignment horizontal="left" vertical="center" wrapText="1"/>
    </xf>
    <xf numFmtId="0" fontId="30" fillId="18" borderId="135" xfId="0" applyFont="1" applyFill="1" applyBorder="1" applyAlignment="1">
      <alignment wrapText="1"/>
    </xf>
    <xf numFmtId="0" fontId="30" fillId="18" borderId="144" xfId="0" applyFont="1" applyFill="1" applyBorder="1" applyAlignment="1">
      <alignment wrapText="1"/>
    </xf>
    <xf numFmtId="0" fontId="29" fillId="18" borderId="143" xfId="14" applyFont="1" applyFill="1" applyBorder="1" applyAlignment="1">
      <alignment horizontal="left" vertical="top" wrapText="1"/>
    </xf>
    <xf numFmtId="0" fontId="26" fillId="18" borderId="138" xfId="29" applyFont="1" applyFill="1" applyBorder="1" applyAlignment="1" applyProtection="1">
      <alignment horizontal="left" vertical="center" wrapText="1"/>
    </xf>
    <xf numFmtId="0" fontId="30" fillId="18" borderId="135" xfId="14" applyFont="1" applyFill="1" applyBorder="1" applyAlignment="1">
      <alignment vertical="center"/>
    </xf>
    <xf numFmtId="0" fontId="30" fillId="18" borderId="144" xfId="14" applyFont="1" applyFill="1" applyBorder="1" applyAlignment="1">
      <alignment vertical="center" wrapText="1"/>
    </xf>
    <xf numFmtId="0" fontId="30" fillId="18" borderId="138" xfId="29" applyFont="1" applyFill="1" applyBorder="1" applyAlignment="1" applyProtection="1">
      <alignment horizontal="justify" vertical="center" wrapText="1"/>
    </xf>
    <xf numFmtId="0" fontId="30" fillId="18" borderId="138" xfId="29" applyFont="1" applyFill="1" applyBorder="1" applyAlignment="1" applyProtection="1">
      <alignment horizontal="center" vertical="center" wrapText="1"/>
    </xf>
    <xf numFmtId="0" fontId="30" fillId="18" borderId="138" xfId="29" applyFont="1" applyFill="1" applyBorder="1" applyAlignment="1" applyProtection="1">
      <alignment vertical="center" wrapText="1"/>
    </xf>
    <xf numFmtId="0" fontId="30" fillId="18" borderId="135" xfId="29" applyFont="1" applyFill="1" applyBorder="1" applyAlignment="1" applyProtection="1">
      <alignment vertical="center" wrapText="1"/>
    </xf>
    <xf numFmtId="0" fontId="30" fillId="18" borderId="144" xfId="0" applyFont="1" applyFill="1" applyBorder="1"/>
    <xf numFmtId="0" fontId="30" fillId="18" borderId="138" xfId="0" applyFont="1" applyFill="1" applyBorder="1"/>
    <xf numFmtId="0" fontId="30" fillId="18" borderId="135" xfId="29" applyFont="1" applyFill="1" applyBorder="1" applyAlignment="1" applyProtection="1">
      <alignment horizontal="center" vertical="center" wrapText="1"/>
    </xf>
    <xf numFmtId="0" fontId="30" fillId="18" borderId="144" xfId="29" applyFont="1" applyFill="1" applyBorder="1" applyAlignment="1" applyProtection="1">
      <alignment horizontal="center" vertical="center" wrapText="1"/>
    </xf>
    <xf numFmtId="49" fontId="26" fillId="18" borderId="135" xfId="14" applyNumberFormat="1" applyFont="1" applyFill="1" applyBorder="1" applyAlignment="1">
      <alignment horizontal="center" vertical="center"/>
    </xf>
    <xf numFmtId="174" fontId="30" fillId="18" borderId="138" xfId="31" applyNumberFormat="1" applyFont="1" applyFill="1" applyBorder="1" applyAlignment="1" applyProtection="1">
      <alignment vertical="center" wrapText="1"/>
    </xf>
    <xf numFmtId="49" fontId="26" fillId="18" borderId="138" xfId="14" applyNumberFormat="1" applyFont="1" applyFill="1" applyBorder="1" applyAlignment="1">
      <alignment horizontal="center" vertical="center"/>
    </xf>
    <xf numFmtId="0" fontId="30" fillId="18" borderId="135" xfId="14" applyFont="1" applyFill="1" applyBorder="1" applyAlignment="1">
      <alignment horizontal="left" vertical="center" wrapText="1"/>
    </xf>
    <xf numFmtId="0" fontId="30" fillId="18" borderId="144" xfId="14" applyFont="1" applyFill="1" applyBorder="1" applyAlignment="1">
      <alignment horizontal="left" vertical="center" wrapText="1"/>
    </xf>
    <xf numFmtId="0" fontId="30" fillId="18" borderId="136" xfId="14" applyFont="1" applyFill="1" applyBorder="1" applyAlignment="1">
      <alignment horizontal="center" vertical="center" wrapText="1"/>
    </xf>
    <xf numFmtId="0" fontId="30" fillId="18" borderId="137" xfId="14" applyFont="1" applyFill="1" applyBorder="1" applyAlignment="1">
      <alignment horizontal="center" vertical="center" wrapText="1"/>
    </xf>
    <xf numFmtId="0" fontId="30" fillId="18" borderId="134" xfId="14" applyFont="1" applyFill="1" applyBorder="1" applyAlignment="1">
      <alignment horizontal="center" vertical="center" wrapText="1"/>
    </xf>
    <xf numFmtId="0" fontId="30" fillId="18" borderId="133" xfId="14" applyFont="1" applyFill="1" applyBorder="1" applyAlignment="1">
      <alignment horizontal="center" vertical="center" wrapText="1"/>
    </xf>
    <xf numFmtId="0" fontId="30" fillId="18" borderId="144" xfId="14" applyFont="1" applyFill="1" applyBorder="1" applyAlignment="1">
      <alignment horizontal="center" vertical="center" wrapText="1"/>
    </xf>
    <xf numFmtId="9" fontId="30" fillId="18" borderId="133" xfId="14" applyNumberFormat="1" applyFont="1" applyFill="1" applyBorder="1" applyAlignment="1">
      <alignment horizontal="center" vertical="center" wrapText="1"/>
    </xf>
    <xf numFmtId="0" fontId="30" fillId="18" borderId="138" xfId="0" applyFont="1" applyFill="1" applyBorder="1" applyAlignment="1">
      <alignment horizontal="center"/>
    </xf>
    <xf numFmtId="0" fontId="30" fillId="18" borderId="132" xfId="29" applyFont="1" applyFill="1" applyBorder="1" applyAlignment="1" applyProtection="1">
      <alignment horizontal="left" vertical="center" wrapText="1"/>
    </xf>
    <xf numFmtId="0" fontId="30" fillId="18" borderId="133" xfId="29" applyFont="1" applyFill="1" applyBorder="1" applyAlignment="1" applyProtection="1">
      <alignment horizontal="left" vertical="center" wrapText="1"/>
    </xf>
    <xf numFmtId="0" fontId="30" fillId="18" borderId="134" xfId="29" applyFont="1" applyFill="1" applyBorder="1" applyAlignment="1" applyProtection="1">
      <alignment horizontal="left" vertical="center" wrapText="1"/>
    </xf>
    <xf numFmtId="0" fontId="29" fillId="18" borderId="120" xfId="33" applyFont="1" applyFill="1" applyBorder="1" applyAlignment="1" applyProtection="1">
      <alignment horizontal="left" vertical="center" wrapText="1"/>
    </xf>
    <xf numFmtId="0" fontId="30" fillId="18" borderId="132" xfId="33" applyFont="1" applyFill="1" applyBorder="1" applyAlignment="1" applyProtection="1">
      <alignment horizontal="left" vertical="center" wrapText="1"/>
    </xf>
    <xf numFmtId="0" fontId="30" fillId="18" borderId="136" xfId="33" applyFont="1" applyFill="1" applyBorder="1" applyAlignment="1" applyProtection="1">
      <alignment horizontal="left" vertical="center" wrapText="1"/>
    </xf>
    <xf numFmtId="0" fontId="30" fillId="0" borderId="137" xfId="34" applyFont="1" applyBorder="1" applyAlignment="1"/>
    <xf numFmtId="0" fontId="30" fillId="18" borderId="138" xfId="33" applyFont="1" applyFill="1" applyBorder="1" applyAlignment="1" applyProtection="1">
      <alignment horizontal="left" vertical="center" wrapText="1"/>
    </xf>
    <xf numFmtId="0" fontId="30" fillId="18" borderId="133" xfId="33" applyFont="1" applyFill="1" applyBorder="1" applyAlignment="1" applyProtection="1">
      <alignment horizontal="left" vertical="center" wrapText="1"/>
    </xf>
    <xf numFmtId="0" fontId="30" fillId="18" borderId="134" xfId="33" applyFont="1" applyFill="1" applyBorder="1" applyAlignment="1" applyProtection="1">
      <alignment horizontal="left" vertical="center" wrapText="1"/>
    </xf>
    <xf numFmtId="0" fontId="30" fillId="18" borderId="133" xfId="33" applyFont="1" applyFill="1" applyBorder="1" applyAlignment="1" applyProtection="1">
      <alignment vertical="center"/>
    </xf>
    <xf numFmtId="0" fontId="30" fillId="18" borderId="137" xfId="33" applyFont="1" applyFill="1" applyBorder="1" applyAlignment="1" applyProtection="1">
      <alignment vertical="center"/>
    </xf>
    <xf numFmtId="0" fontId="29" fillId="18" borderId="147" xfId="33" applyFont="1" applyFill="1" applyBorder="1" applyAlignment="1" applyProtection="1">
      <alignment horizontal="left" vertical="center" wrapText="1"/>
    </xf>
    <xf numFmtId="0" fontId="30" fillId="18" borderId="135" xfId="34" applyFont="1" applyFill="1" applyBorder="1" applyAlignment="1">
      <alignment wrapText="1"/>
    </xf>
    <xf numFmtId="0" fontId="30" fillId="18" borderId="144" xfId="34" applyFont="1" applyFill="1" applyBorder="1" applyAlignment="1">
      <alignment wrapText="1"/>
    </xf>
    <xf numFmtId="0" fontId="29" fillId="18" borderId="143" xfId="33" applyFont="1" applyFill="1" applyBorder="1" applyAlignment="1" applyProtection="1">
      <alignment horizontal="left" vertical="top" wrapText="1"/>
    </xf>
    <xf numFmtId="0" fontId="26" fillId="18" borderId="138" xfId="35" applyFont="1" applyFill="1" applyBorder="1" applyAlignment="1" applyProtection="1">
      <alignment horizontal="left" vertical="center" wrapText="1"/>
    </xf>
    <xf numFmtId="0" fontId="29" fillId="0" borderId="120" xfId="33" applyFont="1" applyBorder="1" applyAlignment="1" applyProtection="1">
      <alignment horizontal="left" vertical="center" wrapText="1"/>
    </xf>
    <xf numFmtId="0" fontId="30" fillId="18" borderId="135" xfId="33" applyFont="1" applyFill="1" applyBorder="1" applyAlignment="1" applyProtection="1">
      <alignment vertical="center"/>
    </xf>
    <xf numFmtId="0" fontId="30" fillId="18" borderId="144" xfId="33" applyFont="1" applyFill="1" applyBorder="1" applyAlignment="1" applyProtection="1">
      <alignment vertical="center" wrapText="1"/>
    </xf>
    <xf numFmtId="0" fontId="30" fillId="18" borderId="138" xfId="35" applyFont="1" applyFill="1" applyBorder="1" applyAlignment="1" applyProtection="1">
      <alignment horizontal="justify" vertical="center" wrapText="1"/>
    </xf>
    <xf numFmtId="0" fontId="30" fillId="18" borderId="138" xfId="35" applyFont="1" applyFill="1" applyBorder="1" applyAlignment="1" applyProtection="1">
      <alignment horizontal="center" vertical="center" wrapText="1"/>
    </xf>
    <xf numFmtId="0" fontId="30" fillId="18" borderId="138" xfId="35" applyFont="1" applyFill="1" applyBorder="1" applyAlignment="1" applyProtection="1">
      <alignment vertical="center" wrapText="1"/>
    </xf>
    <xf numFmtId="0" fontId="30" fillId="18" borderId="135" xfId="35" applyFont="1" applyFill="1" applyBorder="1" applyAlignment="1" applyProtection="1">
      <alignment vertical="center" wrapText="1"/>
    </xf>
    <xf numFmtId="0" fontId="30" fillId="18" borderId="144" xfId="34" applyFont="1" applyFill="1" applyBorder="1" applyAlignment="1"/>
    <xf numFmtId="0" fontId="30" fillId="18" borderId="138" xfId="34" applyFont="1" applyFill="1" applyBorder="1" applyAlignment="1"/>
    <xf numFmtId="0" fontId="30" fillId="18" borderId="135" xfId="35" applyFont="1" applyFill="1" applyBorder="1" applyAlignment="1" applyProtection="1">
      <alignment horizontal="center" vertical="center" wrapText="1"/>
    </xf>
    <xf numFmtId="0" fontId="30" fillId="18" borderId="144" xfId="35" applyFont="1" applyFill="1" applyBorder="1" applyAlignment="1" applyProtection="1">
      <alignment horizontal="center" vertical="center" wrapText="1"/>
    </xf>
    <xf numFmtId="49" fontId="26" fillId="18" borderId="135" xfId="33" applyNumberFormat="1" applyFont="1" applyFill="1" applyBorder="1" applyAlignment="1" applyProtection="1">
      <alignment horizontal="center" vertical="center"/>
    </xf>
    <xf numFmtId="174" fontId="30" fillId="18" borderId="138" xfId="37" applyNumberFormat="1" applyFont="1" applyFill="1" applyBorder="1" applyAlignment="1" applyProtection="1">
      <alignment vertical="center" wrapText="1"/>
    </xf>
    <xf numFmtId="49" fontId="26" fillId="18" borderId="138" xfId="33" applyNumberFormat="1" applyFont="1" applyFill="1" applyBorder="1" applyAlignment="1" applyProtection="1">
      <alignment horizontal="center" vertical="center"/>
    </xf>
    <xf numFmtId="0" fontId="30" fillId="18" borderId="135" xfId="33" applyFont="1" applyFill="1" applyBorder="1" applyAlignment="1" applyProtection="1">
      <alignment horizontal="left" vertical="center" wrapText="1"/>
    </xf>
    <xf numFmtId="0" fontId="30" fillId="18" borderId="144" xfId="33" applyFont="1" applyFill="1" applyBorder="1" applyAlignment="1" applyProtection="1">
      <alignment horizontal="left" vertical="center" wrapText="1"/>
    </xf>
    <xf numFmtId="0" fontId="30" fillId="18" borderId="136" xfId="33" applyFont="1" applyFill="1" applyBorder="1" applyAlignment="1" applyProtection="1">
      <alignment horizontal="center" vertical="center" wrapText="1"/>
    </xf>
    <xf numFmtId="0" fontId="30" fillId="18" borderId="134" xfId="33" applyFont="1" applyFill="1" applyBorder="1" applyAlignment="1" applyProtection="1">
      <alignment horizontal="center" vertical="center" wrapText="1"/>
    </xf>
    <xf numFmtId="0" fontId="30" fillId="18" borderId="133" xfId="33" applyFont="1" applyFill="1" applyBorder="1" applyAlignment="1" applyProtection="1">
      <alignment horizontal="center" vertical="center" wrapText="1"/>
    </xf>
    <xf numFmtId="0" fontId="30" fillId="18" borderId="144" xfId="33" applyFont="1" applyFill="1" applyBorder="1" applyAlignment="1" applyProtection="1">
      <alignment horizontal="center" vertical="center" wrapText="1"/>
    </xf>
    <xf numFmtId="0" fontId="30" fillId="18" borderId="137" xfId="33" applyFont="1" applyFill="1" applyBorder="1" applyAlignment="1" applyProtection="1">
      <alignment horizontal="center" vertical="center" wrapText="1"/>
    </xf>
    <xf numFmtId="9" fontId="30" fillId="18" borderId="133" xfId="33" applyNumberFormat="1" applyFont="1" applyFill="1" applyBorder="1" applyAlignment="1" applyProtection="1">
      <alignment horizontal="center" vertical="center" wrapText="1"/>
    </xf>
    <xf numFmtId="0" fontId="30" fillId="18" borderId="138" xfId="34" applyFont="1" applyFill="1" applyBorder="1" applyAlignment="1">
      <alignment horizontal="center"/>
    </xf>
    <xf numFmtId="0" fontId="30" fillId="18" borderId="132" xfId="35" applyFont="1" applyFill="1" applyBorder="1" applyAlignment="1" applyProtection="1">
      <alignment horizontal="left" vertical="center" wrapText="1"/>
    </xf>
    <xf numFmtId="0" fontId="30" fillId="18" borderId="133" xfId="35" applyFont="1" applyFill="1" applyBorder="1" applyAlignment="1" applyProtection="1">
      <alignment horizontal="left" vertical="center" wrapText="1"/>
    </xf>
    <xf numFmtId="0" fontId="30" fillId="18" borderId="134" xfId="35" applyFont="1" applyFill="1" applyBorder="1" applyAlignment="1" applyProtection="1">
      <alignment horizontal="left" vertical="center" wrapText="1"/>
    </xf>
    <xf numFmtId="0" fontId="30" fillId="0" borderId="120" xfId="33" applyFont="1" applyBorder="1" applyAlignment="1" applyProtection="1">
      <alignment horizontal="left" vertical="center" wrapText="1"/>
    </xf>
    <xf numFmtId="0" fontId="30" fillId="0" borderId="120" xfId="33" applyFont="1" applyBorder="1" applyAlignment="1" applyProtection="1">
      <alignment vertical="center" wrapText="1"/>
    </xf>
    <xf numFmtId="0" fontId="30" fillId="0" borderId="120" xfId="33" applyFont="1" applyBorder="1" applyAlignment="1" applyProtection="1">
      <alignment horizontal="left" vertical="center"/>
    </xf>
    <xf numFmtId="0" fontId="32" fillId="0" borderId="120" xfId="33" applyFont="1" applyBorder="1" applyAlignment="1" applyProtection="1">
      <alignment horizontal="left" vertical="center"/>
    </xf>
    <xf numFmtId="9" fontId="30" fillId="18" borderId="136" xfId="39" applyFont="1" applyFill="1" applyBorder="1" applyAlignment="1" applyProtection="1">
      <alignment horizontal="center" vertical="center" wrapText="1"/>
    </xf>
    <xf numFmtId="9" fontId="30" fillId="18" borderId="134" xfId="39" applyFont="1" applyFill="1" applyBorder="1" applyAlignment="1" applyProtection="1">
      <alignment horizontal="center" vertical="center" wrapText="1"/>
    </xf>
    <xf numFmtId="0" fontId="30" fillId="2" borderId="136" xfId="5" applyNumberFormat="1" applyFont="1" applyFill="1" applyBorder="1" applyAlignment="1">
      <alignment horizontal="center" vertical="center" wrapText="1"/>
    </xf>
    <xf numFmtId="0" fontId="30" fillId="2" borderId="134" xfId="5" applyNumberFormat="1" applyFont="1" applyFill="1" applyBorder="1" applyAlignment="1">
      <alignment horizontal="center" vertical="center" wrapText="1"/>
    </xf>
    <xf numFmtId="9" fontId="30" fillId="0" borderId="133" xfId="14" applyNumberFormat="1" applyFont="1" applyBorder="1" applyAlignment="1">
      <alignment horizontal="center" vertical="center" wrapText="1"/>
    </xf>
    <xf numFmtId="0" fontId="30" fillId="0" borderId="133" xfId="14" applyFont="1" applyBorder="1" applyAlignment="1">
      <alignment horizontal="center" vertical="center" wrapText="1"/>
    </xf>
    <xf numFmtId="9" fontId="30" fillId="0" borderId="136" xfId="14" applyNumberFormat="1" applyFont="1" applyBorder="1" applyAlignment="1">
      <alignment horizontal="center" vertical="center" wrapText="1"/>
    </xf>
    <xf numFmtId="0" fontId="30" fillId="0" borderId="137" xfId="14" applyFont="1" applyBorder="1" applyAlignment="1">
      <alignment horizontal="center" vertical="center" wrapText="1"/>
    </xf>
    <xf numFmtId="10" fontId="30" fillId="0" borderId="133" xfId="14" applyNumberFormat="1" applyFont="1" applyBorder="1" applyAlignment="1">
      <alignment horizontal="center" vertical="center" wrapText="1"/>
    </xf>
    <xf numFmtId="10" fontId="30" fillId="2" borderId="144" xfId="14" applyNumberFormat="1" applyFont="1" applyFill="1" applyBorder="1" applyAlignment="1">
      <alignment horizontal="center" vertical="center" wrapText="1"/>
    </xf>
    <xf numFmtId="10" fontId="30" fillId="0" borderId="136" xfId="14" applyNumberFormat="1" applyFont="1" applyBorder="1" applyAlignment="1">
      <alignment horizontal="center" vertical="center" wrapText="1"/>
    </xf>
    <xf numFmtId="10" fontId="30" fillId="0" borderId="137" xfId="14" applyNumberFormat="1" applyFont="1" applyBorder="1" applyAlignment="1">
      <alignment horizontal="center" vertical="center" wrapText="1"/>
    </xf>
    <xf numFmtId="0" fontId="30" fillId="0" borderId="136" xfId="14" applyFont="1" applyBorder="1" applyAlignment="1">
      <alignment horizontal="center" vertical="center" wrapText="1"/>
    </xf>
    <xf numFmtId="9" fontId="30" fillId="0" borderId="133" xfId="5" applyFont="1" applyFill="1" applyBorder="1" applyAlignment="1">
      <alignment horizontal="center" vertical="center" wrapText="1"/>
    </xf>
    <xf numFmtId="9" fontId="30" fillId="2" borderId="144" xfId="5" applyFont="1" applyFill="1" applyBorder="1" applyAlignment="1">
      <alignment horizontal="center" vertical="center" wrapText="1"/>
    </xf>
    <xf numFmtId="9" fontId="30" fillId="0" borderId="136" xfId="5" applyFont="1" applyFill="1" applyBorder="1" applyAlignment="1">
      <alignment horizontal="center" vertical="center" wrapText="1"/>
    </xf>
    <xf numFmtId="9" fontId="30" fillId="0" borderId="137" xfId="5" applyFont="1" applyFill="1" applyBorder="1" applyAlignment="1">
      <alignment horizontal="center" vertical="center" wrapText="1"/>
    </xf>
    <xf numFmtId="0" fontId="30" fillId="0" borderId="133" xfId="5" applyNumberFormat="1" applyFont="1" applyFill="1" applyBorder="1" applyAlignment="1">
      <alignment horizontal="center" vertical="center" wrapText="1"/>
    </xf>
    <xf numFmtId="0" fontId="30" fillId="2" borderId="144" xfId="5" applyNumberFormat="1" applyFont="1" applyFill="1" applyBorder="1" applyAlignment="1">
      <alignment horizontal="center" vertical="center" wrapText="1"/>
    </xf>
    <xf numFmtId="0" fontId="30" fillId="0" borderId="136" xfId="5" applyNumberFormat="1" applyFont="1" applyFill="1" applyBorder="1" applyAlignment="1">
      <alignment horizontal="center" vertical="center" wrapText="1"/>
    </xf>
    <xf numFmtId="0" fontId="30" fillId="0" borderId="137" xfId="5" applyNumberFormat="1" applyFont="1" applyFill="1" applyBorder="1" applyAlignment="1">
      <alignment horizontal="center" vertical="center" wrapText="1"/>
    </xf>
    <xf numFmtId="9" fontId="30" fillId="0" borderId="133" xfId="39" applyFont="1" applyBorder="1" applyAlignment="1" applyProtection="1">
      <alignment horizontal="center" vertical="center" wrapText="1"/>
    </xf>
    <xf numFmtId="9" fontId="30" fillId="18" borderId="144" xfId="39" applyFont="1" applyFill="1" applyBorder="1" applyAlignment="1" applyProtection="1">
      <alignment horizontal="center" vertical="center" wrapText="1"/>
    </xf>
    <xf numFmtId="9" fontId="30" fillId="0" borderId="136" xfId="39" applyFont="1" applyBorder="1" applyAlignment="1" applyProtection="1">
      <alignment horizontal="center" vertical="center" wrapText="1"/>
    </xf>
    <xf numFmtId="9" fontId="30" fillId="0" borderId="137" xfId="39" applyFont="1" applyBorder="1" applyAlignment="1" applyProtection="1">
      <alignment horizontal="center" vertical="center" wrapText="1"/>
    </xf>
    <xf numFmtId="9" fontId="31" fillId="2" borderId="138" xfId="6" applyNumberFormat="1" applyFont="1" applyFill="1" applyBorder="1" applyAlignment="1" applyProtection="1">
      <alignment vertical="center" wrapText="1"/>
    </xf>
    <xf numFmtId="14" fontId="30" fillId="2" borderId="132" xfId="6" applyNumberFormat="1" applyFont="1" applyFill="1" applyBorder="1" applyAlignment="1" applyProtection="1">
      <alignment horizontal="left" vertical="center" wrapText="1"/>
    </xf>
    <xf numFmtId="9" fontId="30" fillId="2" borderId="136" xfId="5" applyFont="1" applyFill="1" applyBorder="1" applyAlignment="1">
      <alignment horizontal="left" vertical="center" wrapText="1"/>
    </xf>
    <xf numFmtId="9" fontId="30" fillId="2" borderId="138" xfId="5" applyFont="1" applyFill="1" applyBorder="1" applyAlignment="1">
      <alignment horizontal="left" vertical="center" wrapText="1"/>
    </xf>
    <xf numFmtId="0" fontId="30" fillId="0" borderId="136" xfId="14" applyFont="1" applyBorder="1" applyAlignment="1">
      <alignment horizontal="left" vertical="center" wrapText="1"/>
    </xf>
    <xf numFmtId="0" fontId="30" fillId="0" borderId="138" xfId="14" applyFont="1" applyBorder="1" applyAlignment="1">
      <alignment horizontal="left" vertical="center" wrapText="1"/>
    </xf>
    <xf numFmtId="0" fontId="30" fillId="0" borderId="133" xfId="14" applyFont="1" applyBorder="1" applyAlignment="1">
      <alignment horizontal="left" vertical="center" wrapText="1"/>
    </xf>
    <xf numFmtId="0" fontId="30" fillId="0" borderId="134" xfId="14" applyFont="1" applyBorder="1" applyAlignment="1">
      <alignment horizontal="left" vertical="center" wrapText="1"/>
    </xf>
    <xf numFmtId="0" fontId="30" fillId="2" borderId="135" xfId="0" applyFont="1" applyFill="1" applyBorder="1" applyAlignment="1">
      <alignment horizontal="center"/>
    </xf>
    <xf numFmtId="0" fontId="29" fillId="0" borderId="143" xfId="14" applyFont="1" applyBorder="1" applyAlignment="1">
      <alignment horizontal="left" vertical="center" wrapText="1"/>
    </xf>
    <xf numFmtId="0" fontId="31" fillId="2" borderId="138" xfId="6" applyFont="1" applyFill="1" applyBorder="1" applyAlignment="1" applyProtection="1">
      <alignment vertical="center" wrapText="1"/>
    </xf>
    <xf numFmtId="0" fontId="30" fillId="2" borderId="136" xfId="6" applyFont="1" applyFill="1" applyBorder="1" applyAlignment="1" applyProtection="1">
      <alignment horizontal="center" vertical="center" wrapText="1"/>
    </xf>
    <xf numFmtId="0" fontId="30" fillId="2" borderId="133" xfId="6" applyFont="1" applyFill="1" applyBorder="1" applyAlignment="1" applyProtection="1">
      <alignment horizontal="center" vertical="center" wrapText="1"/>
    </xf>
    <xf numFmtId="0" fontId="30" fillId="2" borderId="137" xfId="6" applyFont="1" applyFill="1" applyBorder="1" applyAlignment="1" applyProtection="1">
      <alignment horizontal="center" vertical="center" wrapText="1"/>
    </xf>
    <xf numFmtId="1" fontId="30" fillId="2" borderId="136" xfId="41" applyNumberFormat="1" applyFont="1" applyFill="1" applyBorder="1" applyAlignment="1">
      <alignment horizontal="center" vertical="center" wrapText="1"/>
    </xf>
    <xf numFmtId="1" fontId="30" fillId="2" borderId="137" xfId="41" applyNumberFormat="1" applyFont="1" applyFill="1" applyBorder="1" applyAlignment="1">
      <alignment horizontal="center" vertical="center" wrapText="1"/>
    </xf>
    <xf numFmtId="43" fontId="30" fillId="2" borderId="136" xfId="41" applyFont="1" applyFill="1" applyBorder="1" applyAlignment="1">
      <alignment horizontal="center" vertical="center" wrapText="1"/>
    </xf>
    <xf numFmtId="9" fontId="30" fillId="2" borderId="137" xfId="14" applyNumberFormat="1" applyFont="1" applyFill="1" applyBorder="1" applyAlignment="1">
      <alignment horizontal="center" vertical="center" wrapText="1"/>
    </xf>
    <xf numFmtId="9" fontId="30" fillId="2" borderId="137" xfId="41" applyNumberFormat="1" applyFont="1" applyFill="1" applyBorder="1" applyAlignment="1">
      <alignment horizontal="center" vertical="center" wrapText="1"/>
    </xf>
    <xf numFmtId="9" fontId="30" fillId="2" borderId="134" xfId="14" applyNumberFormat="1" applyFont="1" applyFill="1" applyBorder="1" applyAlignment="1">
      <alignment horizontal="center" vertical="center" wrapText="1"/>
    </xf>
    <xf numFmtId="172" fontId="30" fillId="0" borderId="136" xfId="14" applyNumberFormat="1" applyFont="1" applyBorder="1" applyAlignment="1">
      <alignment horizontal="center" vertical="center" wrapText="1"/>
    </xf>
    <xf numFmtId="172" fontId="30" fillId="0" borderId="137" xfId="14" applyNumberFormat="1" applyFont="1" applyBorder="1" applyAlignment="1">
      <alignment horizontal="center" vertical="center" wrapText="1"/>
    </xf>
    <xf numFmtId="172" fontId="30" fillId="0" borderId="133" xfId="5" applyNumberFormat="1" applyFont="1" applyFill="1" applyBorder="1" applyAlignment="1">
      <alignment horizontal="center" vertical="center" wrapText="1"/>
    </xf>
    <xf numFmtId="172" fontId="30" fillId="2" borderId="144" xfId="5" applyNumberFormat="1" applyFont="1" applyFill="1" applyBorder="1" applyAlignment="1">
      <alignment horizontal="center" vertical="center" wrapText="1"/>
    </xf>
    <xf numFmtId="172" fontId="30" fillId="0" borderId="136" xfId="5" applyNumberFormat="1" applyFont="1" applyFill="1" applyBorder="1" applyAlignment="1">
      <alignment horizontal="center" vertical="center" wrapText="1"/>
    </xf>
    <xf numFmtId="172" fontId="30" fillId="0" borderId="137" xfId="5" applyNumberFormat="1" applyFont="1" applyFill="1" applyBorder="1" applyAlignment="1">
      <alignment horizontal="center" vertical="center" wrapText="1"/>
    </xf>
    <xf numFmtId="0" fontId="30" fillId="13" borderId="138" xfId="6" applyFont="1" applyFill="1" applyBorder="1" applyAlignment="1" applyProtection="1">
      <alignment horizontal="center" vertical="center" wrapText="1"/>
    </xf>
    <xf numFmtId="9" fontId="30" fillId="0" borderId="136" xfId="5" applyFont="1" applyBorder="1" applyAlignment="1">
      <alignment horizontal="center" vertical="center" wrapText="1"/>
    </xf>
    <xf numFmtId="9" fontId="30" fillId="0" borderId="137" xfId="5" applyFont="1" applyBorder="1" applyAlignment="1">
      <alignment horizontal="center" vertical="center" wrapText="1"/>
    </xf>
    <xf numFmtId="9" fontId="30" fillId="2" borderId="136" xfId="5" applyFont="1" applyFill="1" applyBorder="1" applyAlignment="1">
      <alignment horizontal="center" vertical="center" wrapText="1"/>
    </xf>
    <xf numFmtId="0" fontId="30" fillId="2" borderId="137" xfId="5" applyNumberFormat="1" applyFont="1" applyFill="1" applyBorder="1" applyAlignment="1">
      <alignment horizontal="center" vertical="center" wrapText="1"/>
    </xf>
    <xf numFmtId="9" fontId="30" fillId="2" borderId="134" xfId="5" applyFont="1" applyFill="1" applyBorder="1" applyAlignment="1">
      <alignment horizontal="center" vertical="center" wrapText="1"/>
    </xf>
    <xf numFmtId="9" fontId="30" fillId="2" borderId="137" xfId="5" applyFont="1" applyFill="1" applyBorder="1" applyAlignment="1">
      <alignment horizontal="center" vertical="center" wrapText="1"/>
    </xf>
    <xf numFmtId="0" fontId="30" fillId="2" borderId="132" xfId="6" applyNumberFormat="1" applyFont="1" applyFill="1" applyBorder="1" applyAlignment="1" applyProtection="1">
      <alignment horizontal="left" vertical="center" wrapText="1"/>
    </xf>
    <xf numFmtId="1" fontId="25" fillId="14" borderId="138" xfId="43" applyNumberFormat="1" applyFont="1" applyFill="1" applyBorder="1" applyAlignment="1">
      <alignment horizontal="center" vertical="center" wrapText="1"/>
    </xf>
    <xf numFmtId="0" fontId="25" fillId="14" borderId="138" xfId="43" applyFont="1" applyFill="1" applyBorder="1" applyAlignment="1">
      <alignment horizontal="center" vertical="center" wrapText="1"/>
    </xf>
    <xf numFmtId="9" fontId="30" fillId="2" borderId="133" xfId="14" applyNumberFormat="1" applyFont="1" applyFill="1" applyBorder="1" applyAlignment="1">
      <alignment vertical="center"/>
    </xf>
    <xf numFmtId="1" fontId="30" fillId="2" borderId="138" xfId="14" applyNumberFormat="1" applyFont="1" applyFill="1" applyBorder="1" applyAlignment="1">
      <alignment vertical="center"/>
    </xf>
    <xf numFmtId="0" fontId="30" fillId="2" borderId="132" xfId="14" applyFont="1" applyFill="1" applyBorder="1" applyAlignment="1">
      <alignment vertical="center"/>
    </xf>
    <xf numFmtId="0" fontId="30" fillId="2" borderId="134" xfId="14" applyFont="1" applyFill="1" applyBorder="1" applyAlignment="1">
      <alignment vertical="center"/>
    </xf>
    <xf numFmtId="0" fontId="30" fillId="2" borderId="136" xfId="14" applyFont="1" applyFill="1" applyBorder="1" applyAlignment="1">
      <alignment vertical="center"/>
    </xf>
    <xf numFmtId="0" fontId="30" fillId="0" borderId="137" xfId="25" applyFont="1" applyBorder="1" applyAlignment="1">
      <alignment vertical="center"/>
    </xf>
    <xf numFmtId="0" fontId="30" fillId="2" borderId="138" xfId="14" applyFont="1" applyFill="1" applyBorder="1" applyAlignment="1">
      <alignment vertical="center"/>
    </xf>
    <xf numFmtId="0" fontId="29" fillId="2" borderId="147" xfId="14" applyFont="1" applyFill="1" applyBorder="1" applyAlignment="1">
      <alignment vertical="center"/>
    </xf>
    <xf numFmtId="0" fontId="30" fillId="2" borderId="135" xfId="25" applyFont="1" applyFill="1" applyBorder="1" applyAlignment="1">
      <alignment vertical="center"/>
    </xf>
    <xf numFmtId="0" fontId="30" fillId="2" borderId="144" xfId="25" applyFont="1" applyFill="1" applyBorder="1" applyAlignment="1">
      <alignment vertical="center"/>
    </xf>
    <xf numFmtId="0" fontId="26" fillId="2" borderId="138" xfId="6" applyFont="1" applyFill="1" applyBorder="1" applyAlignment="1" applyProtection="1">
      <alignment vertical="center"/>
    </xf>
    <xf numFmtId="0" fontId="30" fillId="2" borderId="144" xfId="14" applyFont="1" applyFill="1" applyBorder="1" applyAlignment="1">
      <alignment vertical="center"/>
    </xf>
    <xf numFmtId="0" fontId="30" fillId="2" borderId="138" xfId="6" applyFont="1" applyFill="1" applyBorder="1" applyAlignment="1" applyProtection="1">
      <alignment vertical="center"/>
    </xf>
    <xf numFmtId="0" fontId="30" fillId="2" borderId="135" xfId="6" applyFont="1" applyFill="1" applyBorder="1" applyAlignment="1" applyProtection="1">
      <alignment vertical="center"/>
    </xf>
    <xf numFmtId="0" fontId="30" fillId="2" borderId="138" xfId="25" applyFont="1" applyFill="1" applyBorder="1" applyAlignment="1">
      <alignment vertical="center"/>
    </xf>
    <xf numFmtId="0" fontId="30" fillId="2" borderId="144" xfId="6" applyFont="1" applyFill="1" applyBorder="1" applyAlignment="1" applyProtection="1">
      <alignment vertical="center"/>
    </xf>
    <xf numFmtId="0" fontId="31" fillId="2" borderId="138" xfId="6" applyFont="1" applyFill="1" applyBorder="1" applyAlignment="1" applyProtection="1">
      <alignment vertical="center"/>
    </xf>
    <xf numFmtId="0" fontId="30" fillId="2" borderId="136" xfId="6" applyFont="1" applyFill="1" applyBorder="1" applyAlignment="1" applyProtection="1">
      <alignment vertical="center"/>
    </xf>
    <xf numFmtId="0" fontId="30" fillId="2" borderId="133" xfId="6" applyFont="1" applyFill="1" applyBorder="1" applyAlignment="1" applyProtection="1">
      <alignment vertical="center"/>
    </xf>
    <xf numFmtId="0" fontId="30" fillId="2" borderId="137" xfId="6" applyFont="1" applyFill="1" applyBorder="1" applyAlignment="1" applyProtection="1">
      <alignment vertical="center"/>
    </xf>
    <xf numFmtId="49" fontId="26" fillId="2" borderId="135" xfId="14" applyNumberFormat="1" applyFont="1" applyFill="1" applyBorder="1" applyAlignment="1">
      <alignment vertical="center"/>
    </xf>
    <xf numFmtId="174" fontId="30" fillId="2" borderId="138" xfId="9" applyNumberFormat="1" applyFont="1" applyFill="1" applyBorder="1" applyAlignment="1" applyProtection="1">
      <alignment vertical="center"/>
    </xf>
    <xf numFmtId="49" fontId="30" fillId="2" borderId="138" xfId="14" applyNumberFormat="1" applyFont="1" applyFill="1" applyBorder="1" applyAlignment="1">
      <alignment vertical="center"/>
    </xf>
    <xf numFmtId="41" fontId="30" fillId="2" borderId="136" xfId="26" applyFont="1" applyFill="1" applyBorder="1" applyAlignment="1">
      <alignment vertical="center"/>
    </xf>
    <xf numFmtId="9" fontId="30" fillId="2" borderId="138" xfId="14" applyNumberFormat="1" applyFont="1" applyFill="1" applyBorder="1" applyAlignment="1">
      <alignment vertical="center"/>
    </xf>
    <xf numFmtId="1" fontId="30" fillId="2" borderId="138" xfId="5" applyNumberFormat="1" applyFont="1" applyFill="1" applyBorder="1" applyAlignment="1">
      <alignment vertical="center"/>
    </xf>
    <xf numFmtId="0" fontId="30" fillId="2" borderId="132" xfId="6" applyFont="1" applyFill="1" applyBorder="1" applyAlignment="1" applyProtection="1">
      <alignment vertical="center"/>
    </xf>
    <xf numFmtId="0" fontId="30" fillId="2" borderId="134" xfId="6" applyFont="1" applyFill="1" applyBorder="1" applyAlignment="1" applyProtection="1">
      <alignment vertical="center"/>
    </xf>
    <xf numFmtId="0" fontId="30" fillId="2" borderId="133" xfId="25" applyFont="1" applyFill="1" applyBorder="1" applyAlignment="1">
      <alignment vertical="center"/>
    </xf>
    <xf numFmtId="0" fontId="30" fillId="2" borderId="134" xfId="25" applyFont="1" applyFill="1" applyBorder="1" applyAlignment="1">
      <alignment vertical="center"/>
    </xf>
    <xf numFmtId="0" fontId="30" fillId="2" borderId="132" xfId="6" applyFont="1" applyFill="1" applyBorder="1" applyAlignment="1" applyProtection="1">
      <alignment horizontal="left" vertical="center"/>
    </xf>
    <xf numFmtId="0" fontId="30" fillId="2" borderId="132" xfId="14" applyFont="1" applyFill="1" applyBorder="1" applyAlignment="1">
      <alignment horizontal="left" vertical="center"/>
    </xf>
    <xf numFmtId="41" fontId="30" fillId="2" borderId="136" xfId="1" applyFont="1" applyFill="1" applyBorder="1" applyAlignment="1">
      <alignment horizontal="center" vertical="center" wrapText="1"/>
    </xf>
    <xf numFmtId="0" fontId="30" fillId="0" borderId="137" xfId="44" applyFont="1" applyBorder="1"/>
    <xf numFmtId="0" fontId="30" fillId="2" borderId="135" xfId="44" applyFont="1" applyFill="1" applyBorder="1" applyAlignment="1">
      <alignment horizontal="center"/>
    </xf>
    <xf numFmtId="0" fontId="30" fillId="2" borderId="144" xfId="44" applyFont="1" applyFill="1" applyBorder="1"/>
    <xf numFmtId="0" fontId="30" fillId="2" borderId="138" xfId="44" applyFont="1" applyFill="1" applyBorder="1"/>
    <xf numFmtId="41" fontId="30" fillId="2" borderId="138" xfId="45" applyFont="1" applyFill="1" applyBorder="1" applyAlignment="1" applyProtection="1">
      <alignment vertical="center" wrapText="1"/>
    </xf>
    <xf numFmtId="1" fontId="30" fillId="2" borderId="138" xfId="6" applyNumberFormat="1" applyFont="1" applyFill="1" applyBorder="1" applyAlignment="1" applyProtection="1">
      <alignment vertical="center" wrapText="1"/>
    </xf>
    <xf numFmtId="1" fontId="30" fillId="2" borderId="138" xfId="9" applyNumberFormat="1" applyFont="1" applyFill="1" applyBorder="1" applyAlignment="1" applyProtection="1">
      <alignment vertical="center" wrapText="1"/>
    </xf>
    <xf numFmtId="49" fontId="30" fillId="2" borderId="138" xfId="14" applyNumberFormat="1" applyFont="1" applyFill="1" applyBorder="1" applyAlignment="1">
      <alignment horizontal="center" vertical="center"/>
    </xf>
    <xf numFmtId="178" fontId="30" fillId="2" borderId="136" xfId="46" applyNumberFormat="1" applyFont="1" applyFill="1" applyBorder="1" applyAlignment="1">
      <alignment horizontal="center" vertical="center" wrapText="1"/>
    </xf>
    <xf numFmtId="1" fontId="30" fillId="2" borderId="137" xfId="46" applyNumberFormat="1" applyFont="1" applyFill="1" applyBorder="1" applyAlignment="1">
      <alignment horizontal="right" vertical="center" wrapText="1"/>
    </xf>
    <xf numFmtId="178" fontId="30" fillId="2" borderId="136" xfId="46" applyNumberFormat="1" applyFont="1" applyFill="1" applyBorder="1" applyAlignment="1">
      <alignment vertical="center" wrapText="1"/>
    </xf>
    <xf numFmtId="1" fontId="30" fillId="2" borderId="137" xfId="46" applyNumberFormat="1" applyFont="1" applyFill="1" applyBorder="1" applyAlignment="1">
      <alignment vertical="center" wrapText="1"/>
    </xf>
    <xf numFmtId="1" fontId="30" fillId="2" borderId="137" xfId="46" applyNumberFormat="1" applyFont="1" applyFill="1" applyBorder="1" applyAlignment="1">
      <alignment horizontal="center" vertical="center" wrapText="1"/>
    </xf>
    <xf numFmtId="0" fontId="30" fillId="2" borderId="134" xfId="14" applyFont="1" applyFill="1" applyBorder="1" applyAlignment="1">
      <alignment horizontal="right" vertical="center" wrapText="1"/>
    </xf>
    <xf numFmtId="9" fontId="30" fillId="2" borderId="138" xfId="14" applyNumberFormat="1" applyFont="1" applyFill="1" applyBorder="1" applyAlignment="1">
      <alignment horizontal="center" vertical="center" wrapText="1"/>
    </xf>
    <xf numFmtId="0" fontId="30" fillId="2" borderId="133" xfId="14" applyFont="1" applyFill="1" applyBorder="1" applyAlignment="1">
      <alignment horizontal="right" vertical="center" wrapText="1"/>
    </xf>
    <xf numFmtId="41" fontId="30" fillId="2" borderId="138" xfId="45" applyFont="1" applyFill="1" applyBorder="1" applyAlignment="1">
      <alignment horizontal="center" vertical="center" wrapText="1"/>
    </xf>
    <xf numFmtId="0" fontId="30" fillId="2" borderId="138" xfId="44" applyFont="1" applyFill="1" applyBorder="1" applyAlignment="1">
      <alignment horizontal="center"/>
    </xf>
    <xf numFmtId="0" fontId="30" fillId="0" borderId="137" xfId="47" applyFont="1" applyBorder="1"/>
    <xf numFmtId="0" fontId="30" fillId="2" borderId="144" xfId="47" applyFont="1" applyFill="1" applyBorder="1"/>
    <xf numFmtId="0" fontId="30" fillId="2" borderId="138" xfId="47" applyFont="1" applyFill="1" applyBorder="1"/>
    <xf numFmtId="0" fontId="30" fillId="2" borderId="138" xfId="9" applyNumberFormat="1" applyFont="1" applyFill="1" applyBorder="1" applyAlignment="1" applyProtection="1">
      <alignment vertical="center" wrapText="1"/>
    </xf>
    <xf numFmtId="1" fontId="30" fillId="2" borderId="136" xfId="14" applyNumberFormat="1" applyFont="1" applyFill="1" applyBorder="1" applyAlignment="1">
      <alignment horizontal="center" vertical="center" wrapText="1"/>
    </xf>
    <xf numFmtId="1" fontId="30" fillId="2" borderId="137" xfId="14" applyNumberFormat="1" applyFont="1" applyFill="1" applyBorder="1" applyAlignment="1">
      <alignment horizontal="center" vertical="center" wrapText="1"/>
    </xf>
    <xf numFmtId="1" fontId="30" fillId="2" borderId="134" xfId="14" applyNumberFormat="1" applyFont="1" applyFill="1" applyBorder="1" applyAlignment="1">
      <alignment horizontal="center" vertical="center" wrapText="1"/>
    </xf>
    <xf numFmtId="1" fontId="30" fillId="2" borderId="138" xfId="14" applyNumberFormat="1" applyFont="1" applyFill="1" applyBorder="1" applyAlignment="1">
      <alignment horizontal="center" vertical="center" wrapText="1"/>
    </xf>
    <xf numFmtId="0" fontId="30" fillId="2" borderId="138" xfId="47" applyFont="1" applyFill="1" applyBorder="1" applyAlignment="1">
      <alignment horizontal="center"/>
    </xf>
    <xf numFmtId="1" fontId="25" fillId="14" borderId="138" xfId="48" applyNumberFormat="1" applyFont="1" applyFill="1" applyBorder="1" applyAlignment="1">
      <alignment horizontal="center" vertical="center" wrapText="1"/>
    </xf>
    <xf numFmtId="0" fontId="25" fillId="14" borderId="138" xfId="48" applyFont="1" applyFill="1" applyBorder="1" applyAlignment="1">
      <alignment horizontal="center" vertical="center" wrapText="1"/>
    </xf>
    <xf numFmtId="41" fontId="25" fillId="14" borderId="138" xfId="1" applyFont="1" applyFill="1" applyBorder="1" applyAlignment="1">
      <alignment horizontal="center" vertical="center" wrapText="1"/>
    </xf>
    <xf numFmtId="1" fontId="25" fillId="14" borderId="136" xfId="48" applyNumberFormat="1" applyFont="1" applyFill="1" applyBorder="1" applyAlignment="1">
      <alignment horizontal="center" vertical="center" wrapText="1"/>
    </xf>
    <xf numFmtId="0" fontId="25" fillId="14" borderId="137" xfId="48" applyFont="1" applyFill="1" applyBorder="1" applyAlignment="1">
      <alignment horizontal="center" vertical="center" wrapText="1"/>
    </xf>
    <xf numFmtId="1" fontId="25" fillId="14" borderId="133" xfId="48" applyNumberFormat="1" applyFont="1" applyFill="1" applyBorder="1" applyAlignment="1">
      <alignment horizontal="center" vertical="center" wrapText="1"/>
    </xf>
    <xf numFmtId="0" fontId="25" fillId="14" borderId="147" xfId="48" applyFont="1" applyFill="1" applyBorder="1" applyAlignment="1">
      <alignment horizontal="center" vertical="center" wrapText="1"/>
    </xf>
    <xf numFmtId="0" fontId="25" fillId="14" borderId="133" xfId="48" applyFont="1" applyFill="1" applyBorder="1" applyAlignment="1">
      <alignment horizontal="center" vertical="center" wrapText="1"/>
    </xf>
    <xf numFmtId="1" fontId="25" fillId="14" borderId="138" xfId="1" applyNumberFormat="1" applyFont="1" applyFill="1" applyBorder="1" applyAlignment="1">
      <alignment horizontal="center" vertical="center" wrapText="1"/>
    </xf>
    <xf numFmtId="0" fontId="30" fillId="0" borderId="137" xfId="25" applyFont="1" applyBorder="1"/>
    <xf numFmtId="0" fontId="30" fillId="2" borderId="138" xfId="14" applyFont="1" applyFill="1" applyBorder="1" applyAlignment="1">
      <alignment horizontal="center" vertical="center" wrapText="1"/>
    </xf>
    <xf numFmtId="0" fontId="30" fillId="2" borderId="135" xfId="25" applyFont="1" applyFill="1" applyBorder="1" applyAlignment="1">
      <alignment horizontal="center"/>
    </xf>
    <xf numFmtId="0" fontId="30" fillId="2" borderId="144" xfId="25" applyFont="1" applyFill="1" applyBorder="1"/>
    <xf numFmtId="0" fontId="30" fillId="2" borderId="138" xfId="25" applyFont="1" applyFill="1" applyBorder="1"/>
    <xf numFmtId="49" fontId="30" fillId="2" borderId="138" xfId="49" applyNumberFormat="1" applyFont="1" applyFill="1" applyBorder="1" applyAlignment="1" applyProtection="1">
      <alignment vertical="center" wrapText="1"/>
    </xf>
    <xf numFmtId="0" fontId="30" fillId="2" borderId="138" xfId="25" applyFont="1" applyFill="1" applyBorder="1" applyAlignment="1">
      <alignment horizontal="center"/>
    </xf>
    <xf numFmtId="0" fontId="30" fillId="0" borderId="144" xfId="5" applyNumberFormat="1" applyFont="1" applyFill="1" applyBorder="1" applyAlignment="1">
      <alignment horizontal="center" vertical="center" wrapText="1"/>
    </xf>
    <xf numFmtId="0" fontId="30" fillId="6" borderId="133" xfId="5" applyNumberFormat="1" applyFont="1" applyFill="1" applyBorder="1" applyAlignment="1">
      <alignment horizontal="center" vertical="center" wrapText="1"/>
    </xf>
    <xf numFmtId="0" fontId="30" fillId="6" borderId="144" xfId="5" applyNumberFormat="1" applyFont="1" applyFill="1" applyBorder="1" applyAlignment="1">
      <alignment horizontal="center" vertical="center" wrapText="1"/>
    </xf>
    <xf numFmtId="0" fontId="30" fillId="2" borderId="132" xfId="10" applyFont="1" applyFill="1" applyBorder="1" applyAlignment="1" applyProtection="1">
      <alignment horizontal="left" vertical="center" wrapText="1"/>
    </xf>
    <xf numFmtId="0" fontId="30" fillId="2" borderId="133" xfId="10" applyFont="1" applyFill="1" applyBorder="1" applyAlignment="1" applyProtection="1">
      <alignment horizontal="left" vertical="center" wrapText="1"/>
    </xf>
    <xf numFmtId="0" fontId="30" fillId="2" borderId="134" xfId="10" applyFont="1" applyFill="1" applyBorder="1" applyAlignment="1" applyProtection="1">
      <alignment horizontal="left" vertical="center" wrapText="1"/>
    </xf>
    <xf numFmtId="0" fontId="79" fillId="2" borderId="133" xfId="10" applyFont="1" applyFill="1" applyBorder="1" applyAlignment="1" applyProtection="1">
      <alignment horizontal="justify" vertical="center" wrapText="1"/>
    </xf>
    <xf numFmtId="0" fontId="79" fillId="2" borderId="134" xfId="10" applyFont="1" applyFill="1" applyBorder="1" applyAlignment="1" applyProtection="1">
      <alignment horizontal="justify" vertical="center" wrapText="1"/>
    </xf>
    <xf numFmtId="0" fontId="26" fillId="2" borderId="138" xfId="10" applyFont="1" applyFill="1" applyBorder="1" applyAlignment="1" applyProtection="1">
      <alignment horizontal="left" vertical="center" wrapText="1"/>
    </xf>
    <xf numFmtId="0" fontId="30" fillId="2" borderId="138" xfId="10" applyFont="1" applyFill="1" applyBorder="1" applyAlignment="1" applyProtection="1">
      <alignment horizontal="justify" vertical="center" wrapText="1"/>
    </xf>
    <xf numFmtId="0" fontId="30" fillId="2" borderId="138" xfId="10" applyFont="1" applyFill="1" applyBorder="1" applyAlignment="1" applyProtection="1">
      <alignment horizontal="center" vertical="center" wrapText="1"/>
    </xf>
    <xf numFmtId="0" fontId="30" fillId="2" borderId="138" xfId="10" applyFont="1" applyFill="1" applyBorder="1" applyAlignment="1" applyProtection="1">
      <alignment vertical="center" wrapText="1"/>
    </xf>
    <xf numFmtId="0" fontId="30" fillId="2" borderId="135" xfId="10" applyFont="1" applyFill="1" applyBorder="1" applyAlignment="1" applyProtection="1">
      <alignment vertical="center" wrapText="1"/>
    </xf>
    <xf numFmtId="0" fontId="30" fillId="2" borderId="135" xfId="10" applyFont="1" applyFill="1" applyBorder="1" applyAlignment="1" applyProtection="1">
      <alignment horizontal="center" vertical="center" wrapText="1"/>
    </xf>
    <xf numFmtId="0" fontId="30" fillId="2" borderId="144" xfId="10" applyFont="1" applyFill="1" applyBorder="1" applyAlignment="1" applyProtection="1">
      <alignment horizontal="center" vertical="center" wrapText="1"/>
    </xf>
    <xf numFmtId="0" fontId="31" fillId="2" borderId="138" xfId="10" applyFont="1" applyFill="1" applyBorder="1" applyAlignment="1" applyProtection="1">
      <alignment vertical="center" wrapText="1"/>
    </xf>
    <xf numFmtId="0" fontId="30" fillId="2" borderId="136" xfId="10" applyFont="1" applyFill="1" applyBorder="1" applyAlignment="1" applyProtection="1">
      <alignment horizontal="center" vertical="center" wrapText="1"/>
    </xf>
    <xf numFmtId="0" fontId="30" fillId="2" borderId="133" xfId="10" applyFont="1" applyFill="1" applyBorder="1" applyAlignment="1" applyProtection="1">
      <alignment horizontal="center" vertical="center" wrapText="1"/>
    </xf>
    <xf numFmtId="0" fontId="30" fillId="2" borderId="137" xfId="10" applyFont="1" applyFill="1" applyBorder="1" applyAlignment="1" applyProtection="1">
      <alignment horizontal="center" vertical="center" wrapText="1"/>
    </xf>
    <xf numFmtId="2" fontId="31" fillId="2" borderId="138" xfId="6" applyNumberFormat="1" applyFont="1" applyFill="1" applyBorder="1" applyAlignment="1" applyProtection="1">
      <alignment vertical="center" wrapText="1"/>
    </xf>
    <xf numFmtId="3" fontId="30" fillId="0" borderId="138" xfId="5" applyNumberFormat="1" applyFont="1" applyFill="1" applyBorder="1" applyAlignment="1">
      <alignment horizontal="center" vertical="center" wrapText="1"/>
    </xf>
    <xf numFmtId="9" fontId="30" fillId="2" borderId="138" xfId="5" applyFont="1" applyFill="1" applyBorder="1" applyAlignment="1">
      <alignment horizontal="center" vertical="center" wrapText="1"/>
    </xf>
    <xf numFmtId="9" fontId="30" fillId="2" borderId="144" xfId="14" applyNumberFormat="1" applyFont="1" applyFill="1" applyBorder="1" applyAlignment="1">
      <alignment horizontal="center" vertical="center" wrapText="1"/>
    </xf>
    <xf numFmtId="10" fontId="31" fillId="2" borderId="138" xfId="6" applyNumberFormat="1" applyFont="1" applyFill="1" applyBorder="1" applyAlignment="1" applyProtection="1">
      <alignment vertical="center" wrapText="1"/>
    </xf>
    <xf numFmtId="14" fontId="30" fillId="2" borderId="138" xfId="6" applyNumberFormat="1" applyFont="1" applyFill="1" applyBorder="1" applyAlignment="1" applyProtection="1">
      <alignment vertical="center" wrapText="1"/>
    </xf>
    <xf numFmtId="0" fontId="30" fillId="22" borderId="138" xfId="6" applyFont="1" applyFill="1" applyBorder="1" applyAlignment="1" applyProtection="1">
      <alignment horizontal="center" vertical="center" wrapText="1"/>
    </xf>
    <xf numFmtId="0" fontId="30" fillId="2" borderId="133" xfId="14" applyFont="1" applyFill="1" applyBorder="1" applyAlignment="1">
      <alignment horizontal="left" vertical="center"/>
    </xf>
    <xf numFmtId="0" fontId="30" fillId="2" borderId="134" xfId="14" applyFont="1" applyFill="1" applyBorder="1" applyAlignment="1">
      <alignment horizontal="left" vertical="center"/>
    </xf>
    <xf numFmtId="0" fontId="30" fillId="0" borderId="135" xfId="0" applyFont="1" applyBorder="1" applyAlignment="1">
      <alignment horizontal="center"/>
    </xf>
    <xf numFmtId="0" fontId="30" fillId="0" borderId="144" xfId="0" applyFont="1" applyBorder="1"/>
    <xf numFmtId="0" fontId="26" fillId="0" borderId="138" xfId="6" applyFont="1" applyFill="1" applyBorder="1" applyAlignment="1" applyProtection="1">
      <alignment horizontal="left" vertical="center" wrapText="1"/>
    </xf>
    <xf numFmtId="41" fontId="30" fillId="2" borderId="136" xfId="26" applyFont="1" applyFill="1" applyBorder="1" applyAlignment="1">
      <alignment horizontal="center" vertical="center" wrapText="1"/>
    </xf>
    <xf numFmtId="0" fontId="29" fillId="2" borderId="132" xfId="14" applyFont="1" applyFill="1" applyBorder="1" applyAlignment="1">
      <alignment horizontal="left" vertical="center" wrapText="1"/>
    </xf>
    <xf numFmtId="9" fontId="30" fillId="2" borderId="137" xfId="5" applyFont="1" applyFill="1" applyBorder="1" applyAlignment="1">
      <alignment horizontal="left" vertical="center" wrapText="1"/>
    </xf>
    <xf numFmtId="9" fontId="30" fillId="2" borderId="134" xfId="5" applyFont="1" applyFill="1" applyBorder="1" applyAlignment="1">
      <alignment horizontal="left" vertical="center" wrapText="1"/>
    </xf>
    <xf numFmtId="9" fontId="30" fillId="2" borderId="133" xfId="14" applyNumberFormat="1" applyFont="1" applyFill="1" applyBorder="1" applyAlignment="1">
      <alignment horizontal="left" vertical="center" wrapText="1"/>
    </xf>
    <xf numFmtId="9" fontId="30" fillId="0" borderId="136" xfId="5" applyFont="1" applyFill="1" applyBorder="1" applyAlignment="1">
      <alignment horizontal="left" vertical="center" wrapText="1"/>
    </xf>
    <xf numFmtId="0" fontId="30" fillId="0" borderId="135" xfId="14" applyFont="1" applyBorder="1" applyAlignment="1">
      <alignment vertical="center"/>
    </xf>
    <xf numFmtId="0" fontId="30" fillId="0" borderId="144" xfId="14" applyFont="1" applyBorder="1" applyAlignment="1">
      <alignment vertical="center" wrapText="1"/>
    </xf>
    <xf numFmtId="0" fontId="30" fillId="0" borderId="138" xfId="6" applyFont="1" applyFill="1" applyBorder="1" applyAlignment="1" applyProtection="1">
      <alignment horizontal="justify" vertical="center" wrapText="1"/>
    </xf>
    <xf numFmtId="0" fontId="30" fillId="0" borderId="135" xfId="6" applyFont="1" applyFill="1" applyBorder="1" applyAlignment="1" applyProtection="1">
      <alignment vertical="center" wrapText="1"/>
    </xf>
    <xf numFmtId="0" fontId="30" fillId="0" borderId="138" xfId="0" applyFont="1" applyBorder="1"/>
    <xf numFmtId="0" fontId="30" fillId="0" borderId="135" xfId="6" applyFont="1" applyFill="1" applyBorder="1" applyAlignment="1" applyProtection="1">
      <alignment horizontal="center" vertical="center" wrapText="1"/>
    </xf>
    <xf numFmtId="0" fontId="30" fillId="0" borderId="144" xfId="6" applyFont="1" applyFill="1" applyBorder="1" applyAlignment="1" applyProtection="1">
      <alignment horizontal="center" vertical="center" wrapText="1"/>
    </xf>
    <xf numFmtId="0" fontId="30" fillId="0" borderId="133" xfId="6" applyFont="1" applyFill="1" applyBorder="1" applyAlignment="1" applyProtection="1">
      <alignment horizontal="center" vertical="center" wrapText="1"/>
    </xf>
    <xf numFmtId="49" fontId="26" fillId="0" borderId="135" xfId="14" applyNumberFormat="1" applyFont="1" applyBorder="1" applyAlignment="1">
      <alignment horizontal="center" vertical="center"/>
    </xf>
    <xf numFmtId="174" fontId="30" fillId="0" borderId="138" xfId="9" applyNumberFormat="1" applyFont="1" applyFill="1" applyBorder="1" applyAlignment="1" applyProtection="1">
      <alignment vertical="center" wrapText="1"/>
    </xf>
    <xf numFmtId="49" fontId="26" fillId="0" borderId="138" xfId="14" applyNumberFormat="1" applyFont="1" applyBorder="1" applyAlignment="1">
      <alignment horizontal="center" vertical="center"/>
    </xf>
    <xf numFmtId="0" fontId="30" fillId="0" borderId="135" xfId="14" applyFont="1" applyBorder="1" applyAlignment="1">
      <alignment horizontal="left" vertical="center" wrapText="1"/>
    </xf>
    <xf numFmtId="0" fontId="30" fillId="0" borderId="144" xfId="14" applyFont="1" applyBorder="1" applyAlignment="1">
      <alignment horizontal="left" vertical="center" wrapText="1"/>
    </xf>
    <xf numFmtId="0" fontId="30" fillId="0" borderId="138" xfId="0" applyFont="1" applyBorder="1" applyAlignment="1">
      <alignment horizontal="center"/>
    </xf>
    <xf numFmtId="14" fontId="30" fillId="0" borderId="132" xfId="6" applyNumberFormat="1" applyFont="1" applyFill="1" applyBorder="1" applyAlignment="1" applyProtection="1">
      <alignment horizontal="left" vertical="center" wrapText="1"/>
    </xf>
    <xf numFmtId="0" fontId="30" fillId="0" borderId="133" xfId="6" applyFont="1" applyFill="1" applyBorder="1" applyAlignment="1" applyProtection="1">
      <alignment horizontal="left" vertical="center" wrapText="1"/>
    </xf>
    <xf numFmtId="0" fontId="30" fillId="0" borderId="134" xfId="6" applyFont="1" applyFill="1" applyBorder="1" applyAlignment="1" applyProtection="1">
      <alignment horizontal="left" vertical="center" wrapText="1"/>
    </xf>
    <xf numFmtId="0" fontId="30" fillId="6" borderId="138" xfId="6" applyFont="1" applyFill="1" applyBorder="1" applyAlignment="1" applyProtection="1">
      <alignment vertical="center" wrapText="1"/>
    </xf>
    <xf numFmtId="0" fontId="31" fillId="0" borderId="138" xfId="6" applyFont="1" applyFill="1" applyBorder="1" applyAlignment="1" applyProtection="1">
      <alignment horizontal="center" vertical="center" wrapText="1"/>
    </xf>
    <xf numFmtId="0" fontId="30" fillId="0" borderId="134" xfId="14" applyFont="1" applyBorder="1" applyAlignment="1">
      <alignment horizontal="center" vertical="center" wrapText="1"/>
    </xf>
    <xf numFmtId="0" fontId="30" fillId="0" borderId="144" xfId="14" applyFont="1" applyBorder="1" applyAlignment="1">
      <alignment horizontal="center" vertical="center" wrapText="1"/>
    </xf>
    <xf numFmtId="0" fontId="30" fillId="0" borderId="132" xfId="6" applyFont="1" applyFill="1" applyBorder="1" applyAlignment="1" applyProtection="1">
      <alignment horizontal="left" vertical="center" wrapText="1"/>
    </xf>
    <xf numFmtId="0" fontId="30" fillId="0" borderId="132" xfId="14" applyFont="1" applyBorder="1" applyAlignment="1">
      <alignment horizontal="center" vertical="center" wrapText="1"/>
    </xf>
    <xf numFmtId="0" fontId="30" fillId="0" borderId="138" xfId="14" applyFont="1" applyBorder="1" applyAlignment="1">
      <alignment horizontal="center" vertical="center" wrapText="1"/>
    </xf>
    <xf numFmtId="0" fontId="31" fillId="0" borderId="138" xfId="6" applyFont="1" applyFill="1" applyBorder="1" applyAlignment="1" applyProtection="1">
      <alignment vertical="center" wrapText="1"/>
    </xf>
    <xf numFmtId="0" fontId="30" fillId="2" borderId="132" xfId="14" applyFont="1" applyFill="1" applyBorder="1" applyAlignment="1">
      <alignment horizontal="center" vertical="center" wrapText="1"/>
    </xf>
    <xf numFmtId="0" fontId="30" fillId="2" borderId="137" xfId="14" applyFont="1" applyFill="1" applyBorder="1" applyAlignment="1">
      <alignment horizontal="left" vertical="center"/>
    </xf>
    <xf numFmtId="0" fontId="29" fillId="2" borderId="138" xfId="14" applyFont="1" applyFill="1" applyBorder="1" applyAlignment="1">
      <alignment horizontal="left" vertical="center" wrapText="1"/>
    </xf>
    <xf numFmtId="178" fontId="26" fillId="2" borderId="138" xfId="41" applyNumberFormat="1" applyFont="1" applyFill="1" applyBorder="1" applyAlignment="1">
      <alignment horizontal="center" vertical="center"/>
    </xf>
    <xf numFmtId="0" fontId="30" fillId="7" borderId="138" xfId="6" applyFont="1" applyFill="1" applyBorder="1" applyAlignment="1" applyProtection="1">
      <alignment horizontal="center" vertical="center" wrapText="1"/>
    </xf>
    <xf numFmtId="0" fontId="5" fillId="0" borderId="116" xfId="0" applyFont="1" applyBorder="1" applyAlignment="1">
      <alignment horizontal="left" vertical="top" wrapText="1"/>
    </xf>
    <xf numFmtId="165" fontId="5" fillId="0" borderId="116" xfId="4" applyNumberFormat="1" applyBorder="1" applyAlignment="1">
      <alignment horizontal="left" vertical="top" wrapText="1"/>
    </xf>
    <xf numFmtId="0" fontId="9" fillId="0" borderId="116" xfId="0" applyFont="1" applyBorder="1" applyAlignment="1">
      <alignment horizontal="left" vertical="top" wrapText="1"/>
    </xf>
    <xf numFmtId="0" fontId="14" fillId="0" borderId="116" xfId="4" applyFont="1" applyBorder="1" applyAlignment="1">
      <alignment horizontal="left" vertical="top" wrapText="1"/>
    </xf>
    <xf numFmtId="0" fontId="15" fillId="0" borderId="116" xfId="0" applyFont="1" applyBorder="1" applyAlignment="1">
      <alignment horizontal="left" vertical="top" wrapText="1"/>
    </xf>
    <xf numFmtId="49" fontId="5" fillId="0" borderId="116" xfId="0" applyNumberFormat="1" applyFont="1" applyBorder="1" applyAlignment="1">
      <alignment horizontal="left" vertical="top" wrapText="1"/>
    </xf>
    <xf numFmtId="0" fontId="23" fillId="0" borderId="116" xfId="0" applyFont="1" applyBorder="1" applyAlignment="1">
      <alignment horizontal="left" vertical="top" wrapText="1"/>
    </xf>
    <xf numFmtId="0" fontId="24" fillId="0" borderId="116" xfId="0" applyFont="1" applyBorder="1" applyAlignment="1">
      <alignment horizontal="left" vertical="top" wrapText="1"/>
    </xf>
    <xf numFmtId="3" fontId="5" fillId="0" borderId="116" xfId="5" applyNumberFormat="1" applyFont="1" applyFill="1" applyBorder="1" applyAlignment="1">
      <alignment horizontal="left" vertical="top" wrapText="1"/>
    </xf>
    <xf numFmtId="0" fontId="6" fillId="0" borderId="116" xfId="4" applyFont="1" applyBorder="1" applyAlignment="1">
      <alignment horizontal="left" vertical="top" wrapText="1"/>
    </xf>
    <xf numFmtId="1" fontId="5" fillId="0" borderId="116" xfId="5" applyNumberFormat="1" applyFont="1" applyFill="1" applyBorder="1" applyAlignment="1">
      <alignment horizontal="left" vertical="center" wrapText="1"/>
    </xf>
    <xf numFmtId="0" fontId="3" fillId="10" borderId="116" xfId="0" applyFont="1" applyFill="1" applyBorder="1" applyAlignment="1">
      <alignment horizontal="left" vertical="top" wrapText="1"/>
    </xf>
    <xf numFmtId="0" fontId="5" fillId="10" borderId="116" xfId="4" applyFill="1" applyBorder="1" applyAlignment="1">
      <alignment horizontal="left" vertical="top" wrapText="1"/>
    </xf>
    <xf numFmtId="0" fontId="3" fillId="10" borderId="0" xfId="0" applyFont="1" applyFill="1" applyAlignment="1">
      <alignment horizontal="left" vertical="top" wrapText="1"/>
    </xf>
    <xf numFmtId="1" fontId="5" fillId="10" borderId="116" xfId="4" applyNumberFormat="1" applyFill="1" applyBorder="1" applyAlignment="1">
      <alignment horizontal="left" vertical="top" wrapText="1"/>
    </xf>
    <xf numFmtId="165" fontId="5" fillId="10" borderId="116" xfId="4" applyNumberFormat="1" applyFill="1" applyBorder="1" applyAlignment="1">
      <alignment horizontal="left" vertical="top" wrapText="1"/>
    </xf>
    <xf numFmtId="0" fontId="30" fillId="10" borderId="138" xfId="9" applyNumberFormat="1" applyFont="1" applyFill="1" applyBorder="1" applyAlignment="1" applyProtection="1">
      <alignment horizontal="center" vertical="center" wrapText="1"/>
    </xf>
    <xf numFmtId="0" fontId="30" fillId="10" borderId="136" xfId="5" applyNumberFormat="1" applyFont="1" applyFill="1" applyBorder="1" applyAlignment="1">
      <alignment horizontal="left" vertical="center" wrapText="1"/>
    </xf>
    <xf numFmtId="49" fontId="27" fillId="10" borderId="15" xfId="14" applyNumberFormat="1" applyFont="1" applyFill="1" applyBorder="1" applyAlignment="1">
      <alignment horizontal="centerContinuous" vertical="center"/>
    </xf>
    <xf numFmtId="49" fontId="26" fillId="10" borderId="30" xfId="14" applyNumberFormat="1" applyFont="1" applyFill="1" applyBorder="1" applyAlignment="1">
      <alignment horizontal="left" vertical="center"/>
    </xf>
    <xf numFmtId="49" fontId="26" fillId="10" borderId="15" xfId="14" applyNumberFormat="1" applyFont="1" applyFill="1" applyBorder="1" applyAlignment="1">
      <alignment horizontal="centerContinuous" vertical="center"/>
    </xf>
    <xf numFmtId="0" fontId="30" fillId="10" borderId="2" xfId="18" applyFont="1" applyFill="1" applyBorder="1" applyAlignment="1">
      <alignment horizontal="left"/>
    </xf>
    <xf numFmtId="0" fontId="7" fillId="0" borderId="138" xfId="6" applyFill="1" applyBorder="1" applyAlignment="1" applyProtection="1">
      <alignment horizontal="left" vertical="top" wrapText="1"/>
    </xf>
    <xf numFmtId="0" fontId="23" fillId="0" borderId="138" xfId="0" applyFont="1" applyBorder="1" applyAlignment="1">
      <alignment horizontal="left" vertical="top" wrapText="1"/>
    </xf>
    <xf numFmtId="0" fontId="29" fillId="2" borderId="150" xfId="14" applyFont="1" applyFill="1" applyBorder="1" applyAlignment="1">
      <alignment horizontal="left" vertical="center" wrapText="1"/>
    </xf>
    <xf numFmtId="0" fontId="29" fillId="0" borderId="150" xfId="14" applyFont="1" applyBorder="1" applyAlignment="1">
      <alignment horizontal="left" vertical="center" wrapText="1"/>
    </xf>
    <xf numFmtId="0" fontId="30" fillId="0" borderId="150" xfId="14" applyFont="1" applyBorder="1" applyAlignment="1">
      <alignment horizontal="left" vertical="center" wrapText="1"/>
    </xf>
    <xf numFmtId="0" fontId="30" fillId="0" borderId="150" xfId="14" applyFont="1" applyBorder="1" applyAlignment="1">
      <alignment vertical="center" wrapText="1"/>
    </xf>
    <xf numFmtId="0" fontId="30" fillId="0" borderId="150" xfId="14" applyFont="1" applyBorder="1" applyAlignment="1">
      <alignment horizontal="left" vertical="center"/>
    </xf>
    <xf numFmtId="0" fontId="32" fillId="0" borderId="150" xfId="14" applyFont="1" applyBorder="1" applyAlignment="1">
      <alignment horizontal="left" vertical="center"/>
    </xf>
    <xf numFmtId="49" fontId="26" fillId="10" borderId="138" xfId="14" applyNumberFormat="1" applyFont="1" applyFill="1" applyBorder="1" applyAlignment="1">
      <alignment horizontal="center" vertical="center"/>
    </xf>
    <xf numFmtId="0" fontId="5" fillId="0" borderId="114" xfId="4" applyBorder="1" applyAlignment="1">
      <alignment horizontal="left" vertical="center"/>
    </xf>
    <xf numFmtId="0" fontId="5" fillId="0" borderId="111" xfId="4" applyBorder="1" applyAlignment="1">
      <alignment horizontal="left" vertical="center"/>
    </xf>
    <xf numFmtId="0" fontId="5" fillId="0" borderId="115" xfId="4" applyBorder="1" applyAlignment="1">
      <alignment horizontal="left" vertical="center"/>
    </xf>
    <xf numFmtId="0" fontId="4" fillId="0" borderId="114" xfId="0" applyFont="1" applyBorder="1" applyAlignment="1">
      <alignment horizontal="left" vertical="center"/>
    </xf>
    <xf numFmtId="0" fontId="4" fillId="0" borderId="111" xfId="0" applyFont="1" applyBorder="1" applyAlignment="1">
      <alignment horizontal="left" vertical="center"/>
    </xf>
    <xf numFmtId="0" fontId="4" fillId="0" borderId="115" xfId="0" applyFont="1" applyBorder="1" applyAlignment="1">
      <alignment horizontal="left" vertical="center"/>
    </xf>
    <xf numFmtId="0" fontId="6" fillId="0" borderId="114" xfId="4" applyFont="1" applyBorder="1" applyAlignment="1">
      <alignment horizontal="left" vertical="center"/>
    </xf>
    <xf numFmtId="0" fontId="6" fillId="0" borderId="111" xfId="4" applyFont="1" applyBorder="1" applyAlignment="1">
      <alignment horizontal="left" vertical="center"/>
    </xf>
    <xf numFmtId="0" fontId="6" fillId="0" borderId="115" xfId="4" applyFont="1" applyBorder="1" applyAlignment="1">
      <alignment horizontal="left" vertical="center"/>
    </xf>
    <xf numFmtId="0" fontId="6" fillId="0" borderId="1" xfId="4" applyFont="1" applyBorder="1" applyAlignment="1">
      <alignment horizontal="left" vertical="center"/>
    </xf>
    <xf numFmtId="0" fontId="6" fillId="0" borderId="2" xfId="4" applyFont="1" applyBorder="1" applyAlignment="1">
      <alignment horizontal="left" vertical="center"/>
    </xf>
    <xf numFmtId="0" fontId="6" fillId="0" borderId="3" xfId="4" applyFont="1" applyBorder="1" applyAlignment="1">
      <alignment horizontal="left" vertical="center"/>
    </xf>
    <xf numFmtId="0" fontId="5" fillId="0" borderId="90" xfId="4" applyBorder="1" applyAlignment="1">
      <alignment horizontal="left" vertical="center"/>
    </xf>
    <xf numFmtId="0" fontId="5" fillId="0" borderId="5" xfId="4" applyBorder="1" applyAlignment="1">
      <alignment horizontal="left" vertical="center"/>
    </xf>
    <xf numFmtId="0" fontId="5" fillId="2" borderId="114" xfId="4" applyFill="1" applyBorder="1" applyAlignment="1">
      <alignment horizontal="left" vertical="center"/>
    </xf>
    <xf numFmtId="0" fontId="5" fillId="2" borderId="111" xfId="4" applyFill="1" applyBorder="1" applyAlignment="1">
      <alignment horizontal="left" vertical="center"/>
    </xf>
    <xf numFmtId="0" fontId="5" fillId="2" borderId="115" xfId="4" applyFill="1" applyBorder="1" applyAlignment="1">
      <alignment horizontal="left" vertical="center"/>
    </xf>
    <xf numFmtId="0" fontId="6" fillId="0" borderId="90" xfId="4" applyFont="1" applyBorder="1" applyAlignment="1">
      <alignment horizontal="center" vertical="center" wrapText="1"/>
    </xf>
    <xf numFmtId="0" fontId="6" fillId="0" borderId="0" xfId="4" applyFont="1" applyAlignment="1">
      <alignment horizontal="center" vertical="center" wrapText="1"/>
    </xf>
    <xf numFmtId="0" fontId="6" fillId="0" borderId="5" xfId="4" applyFont="1" applyBorder="1" applyAlignment="1">
      <alignment horizontal="center" vertical="center" wrapText="1"/>
    </xf>
    <xf numFmtId="0" fontId="6" fillId="0" borderId="88" xfId="4" applyFont="1" applyBorder="1" applyAlignment="1">
      <alignment horizontal="center" vertical="center" wrapText="1"/>
    </xf>
    <xf numFmtId="0" fontId="6" fillId="3" borderId="8" xfId="4" applyFont="1" applyFill="1" applyBorder="1" applyAlignment="1">
      <alignment horizontal="center" vertical="center" wrapText="1"/>
    </xf>
    <xf numFmtId="0" fontId="6" fillId="3" borderId="110" xfId="4" applyFont="1" applyFill="1" applyBorder="1" applyAlignment="1">
      <alignment horizontal="center" vertical="center" wrapText="1"/>
    </xf>
    <xf numFmtId="0" fontId="6" fillId="3" borderId="113" xfId="4" applyFont="1" applyFill="1" applyBorder="1" applyAlignment="1">
      <alignment horizontal="center" vertical="center" wrapText="1"/>
    </xf>
    <xf numFmtId="0" fontId="6" fillId="3" borderId="9" xfId="4" applyFont="1" applyFill="1" applyBorder="1" applyAlignment="1">
      <alignment horizontal="center" vertical="center" wrapText="1"/>
    </xf>
    <xf numFmtId="0" fontId="6" fillId="3" borderId="120" xfId="4" applyFont="1" applyFill="1" applyBorder="1" applyAlignment="1">
      <alignment horizontal="center" vertical="center" wrapText="1"/>
    </xf>
    <xf numFmtId="0" fontId="6" fillId="3" borderId="118" xfId="4"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0" xfId="4" applyFont="1" applyFill="1" applyBorder="1" applyAlignment="1">
      <alignment horizontal="center" vertical="center" wrapText="1"/>
    </xf>
    <xf numFmtId="0" fontId="6" fillId="3" borderId="11" xfId="4" applyFont="1" applyFill="1" applyBorder="1" applyAlignment="1">
      <alignment horizontal="center" vertical="center" wrapText="1"/>
    </xf>
    <xf numFmtId="0" fontId="6" fillId="3" borderId="13" xfId="4" applyFont="1" applyFill="1" applyBorder="1" applyAlignment="1">
      <alignment horizontal="center" vertical="center" wrapText="1"/>
    </xf>
    <xf numFmtId="0" fontId="6" fillId="3" borderId="116"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3" xfId="4" applyFont="1" applyFill="1" applyBorder="1" applyAlignment="1">
      <alignment horizontal="center" vertical="center" wrapText="1"/>
    </xf>
    <xf numFmtId="0" fontId="6" fillId="3" borderId="0" xfId="4" applyFont="1" applyFill="1" applyAlignment="1">
      <alignment horizontal="center" vertical="center" wrapText="1"/>
    </xf>
    <xf numFmtId="0" fontId="6" fillId="3" borderId="18" xfId="4" applyFont="1" applyFill="1" applyBorder="1" applyAlignment="1">
      <alignment horizontal="center" vertical="center" wrapText="1"/>
    </xf>
    <xf numFmtId="0" fontId="6" fillId="3" borderId="14" xfId="4" applyFont="1" applyFill="1" applyBorder="1" applyAlignment="1">
      <alignment horizontal="left" vertical="center" wrapText="1"/>
    </xf>
    <xf numFmtId="0" fontId="6" fillId="3" borderId="17" xfId="4" applyFont="1" applyFill="1" applyBorder="1" applyAlignment="1">
      <alignment horizontal="left" vertical="center" wrapText="1"/>
    </xf>
    <xf numFmtId="0" fontId="6" fillId="3" borderId="6" xfId="4" applyFont="1" applyFill="1" applyBorder="1" applyAlignment="1">
      <alignment horizontal="center" vertical="center" wrapText="1"/>
    </xf>
    <xf numFmtId="0" fontId="6" fillId="3" borderId="117" xfId="4" applyFont="1" applyFill="1" applyBorder="1" applyAlignment="1">
      <alignment horizontal="center" vertical="center" wrapText="1"/>
    </xf>
    <xf numFmtId="0" fontId="6" fillId="3" borderId="116" xfId="0" applyFont="1" applyFill="1" applyBorder="1" applyAlignment="1">
      <alignment horizontal="center" vertical="center" wrapText="1"/>
    </xf>
    <xf numFmtId="0" fontId="6" fillId="3" borderId="12"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9" xfId="4" applyFont="1" applyFill="1" applyBorder="1" applyAlignment="1">
      <alignment horizontal="center" vertical="center" wrapText="1"/>
    </xf>
    <xf numFmtId="0" fontId="6" fillId="3" borderId="20" xfId="4" applyFont="1" applyFill="1" applyBorder="1" applyAlignment="1">
      <alignment horizontal="center" vertical="center" wrapText="1"/>
    </xf>
    <xf numFmtId="0" fontId="6" fillId="3" borderId="21" xfId="4" applyFont="1" applyFill="1" applyBorder="1" applyAlignment="1">
      <alignment horizontal="center" vertical="center" wrapText="1"/>
    </xf>
    <xf numFmtId="0" fontId="6" fillId="3" borderId="22" xfId="4" applyFont="1" applyFill="1" applyBorder="1" applyAlignment="1">
      <alignment horizontal="center" vertical="center" wrapText="1"/>
    </xf>
    <xf numFmtId="0" fontId="6" fillId="3" borderId="122" xfId="4"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4" borderId="17" xfId="4" applyFont="1" applyFill="1" applyBorder="1" applyAlignment="1">
      <alignment horizontal="center" vertical="center" wrapText="1"/>
    </xf>
    <xf numFmtId="0" fontId="6" fillId="3" borderId="103" xfId="4"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4" applyFont="1" applyFill="1" applyBorder="1" applyAlignment="1">
      <alignment horizontal="center" vertical="center" wrapText="1"/>
    </xf>
    <xf numFmtId="0" fontId="6" fillId="3" borderId="123" xfId="4" applyFont="1" applyFill="1" applyBorder="1" applyAlignment="1">
      <alignment horizontal="center" vertical="center" wrapText="1"/>
    </xf>
    <xf numFmtId="0" fontId="6" fillId="3" borderId="25" xfId="4" applyFont="1" applyFill="1" applyBorder="1" applyAlignment="1">
      <alignment horizontal="center" vertical="center" wrapText="1"/>
    </xf>
    <xf numFmtId="0" fontId="6" fillId="3" borderId="26" xfId="4" applyFont="1" applyFill="1" applyBorder="1" applyAlignment="1">
      <alignment horizontal="center" vertical="center" wrapText="1"/>
    </xf>
    <xf numFmtId="0" fontId="6" fillId="3" borderId="27" xfId="4" applyFont="1" applyFill="1" applyBorder="1" applyAlignment="1">
      <alignment horizontal="center" vertical="center" wrapText="1"/>
    </xf>
    <xf numFmtId="0" fontId="26" fillId="3" borderId="29" xfId="14" applyFont="1" applyFill="1" applyBorder="1" applyAlignment="1">
      <alignment horizontal="center" vertical="center" wrapText="1"/>
    </xf>
    <xf numFmtId="0" fontId="26" fillId="3" borderId="33" xfId="14" applyFont="1" applyFill="1" applyBorder="1" applyAlignment="1">
      <alignment horizontal="center" vertical="center" wrapText="1"/>
    </xf>
    <xf numFmtId="0" fontId="26" fillId="3" borderId="38" xfId="14" applyFont="1" applyFill="1" applyBorder="1" applyAlignment="1">
      <alignment horizontal="center" vertical="center" wrapText="1"/>
    </xf>
    <xf numFmtId="0" fontId="30" fillId="2" borderId="8" xfId="14" applyFont="1" applyFill="1" applyBorder="1" applyAlignment="1">
      <alignment horizontal="left" vertical="center" wrapText="1"/>
    </xf>
    <xf numFmtId="0" fontId="30" fillId="2" borderId="20" xfId="14" applyFont="1" applyFill="1" applyBorder="1" applyAlignment="1">
      <alignment horizontal="left" vertical="center" wrapText="1"/>
    </xf>
    <xf numFmtId="0" fontId="30" fillId="2" borderId="32" xfId="14" applyFont="1" applyFill="1" applyBorder="1" applyAlignment="1">
      <alignment horizontal="left" vertical="center" wrapText="1"/>
    </xf>
    <xf numFmtId="0" fontId="30" fillId="2" borderId="110" xfId="14" applyFont="1" applyFill="1" applyBorder="1" applyAlignment="1">
      <alignment horizontal="left" vertical="center" wrapText="1"/>
    </xf>
    <xf numFmtId="0" fontId="30" fillId="2" borderId="111" xfId="14" applyFont="1" applyFill="1" applyBorder="1" applyAlignment="1">
      <alignment horizontal="left" vertical="center" wrapText="1"/>
    </xf>
    <xf numFmtId="0" fontId="30" fillId="2" borderId="112" xfId="14" applyFont="1" applyFill="1" applyBorder="1" applyAlignment="1">
      <alignment horizontal="left" vertical="center" wrapText="1"/>
    </xf>
    <xf numFmtId="0" fontId="26" fillId="3" borderId="118" xfId="14" applyFont="1" applyFill="1" applyBorder="1" applyAlignment="1">
      <alignment horizontal="center" vertical="center" wrapText="1"/>
    </xf>
    <xf numFmtId="0" fontId="25" fillId="0" borderId="116" xfId="0" applyFont="1" applyBorder="1" applyAlignment="1">
      <alignment horizontal="center"/>
    </xf>
    <xf numFmtId="0" fontId="30" fillId="2" borderId="110" xfId="6" applyFont="1" applyFill="1" applyBorder="1" applyAlignment="1" applyProtection="1">
      <alignment vertical="center" wrapText="1"/>
    </xf>
    <xf numFmtId="0" fontId="30" fillId="2" borderId="111" xfId="6" applyFont="1" applyFill="1" applyBorder="1" applyAlignment="1" applyProtection="1">
      <alignment vertical="center" wrapText="1"/>
    </xf>
    <xf numFmtId="0" fontId="30" fillId="2" borderId="112" xfId="6" applyFont="1" applyFill="1" applyBorder="1" applyAlignment="1" applyProtection="1">
      <alignment vertical="center" wrapText="1"/>
    </xf>
    <xf numFmtId="0" fontId="30" fillId="2" borderId="110" xfId="6" applyFont="1" applyFill="1" applyBorder="1" applyAlignment="1" applyProtection="1">
      <alignment horizontal="center" vertical="center" wrapText="1"/>
    </xf>
    <xf numFmtId="0" fontId="30" fillId="2" borderId="111" xfId="6" applyFont="1" applyFill="1" applyBorder="1" applyAlignment="1" applyProtection="1">
      <alignment horizontal="center" vertical="center" wrapText="1"/>
    </xf>
    <xf numFmtId="0" fontId="30" fillId="2" borderId="112" xfId="6" applyFont="1" applyFill="1" applyBorder="1" applyAlignment="1" applyProtection="1">
      <alignment horizontal="center" vertical="center" wrapText="1"/>
    </xf>
    <xf numFmtId="0" fontId="30" fillId="2" borderId="1" xfId="14" applyFont="1" applyFill="1" applyBorder="1" applyAlignment="1">
      <alignment horizontal="left" vertical="center" wrapText="1"/>
    </xf>
    <xf numFmtId="0" fontId="30" fillId="2" borderId="2" xfId="14" applyFont="1" applyFill="1" applyBorder="1" applyAlignment="1">
      <alignment horizontal="left" vertical="center" wrapText="1"/>
    </xf>
    <xf numFmtId="0" fontId="30" fillId="2" borderId="36" xfId="14" applyFont="1" applyFill="1" applyBorder="1" applyAlignment="1">
      <alignment horizontal="left" vertical="center" wrapText="1"/>
    </xf>
    <xf numFmtId="0" fontId="7" fillId="2" borderId="5" xfId="6" applyFill="1" applyBorder="1" applyAlignment="1" applyProtection="1">
      <alignment horizontal="left" vertical="center" wrapText="1"/>
    </xf>
    <xf numFmtId="0" fontId="30" fillId="0" borderId="5" xfId="13" applyFont="1" applyBorder="1"/>
    <xf numFmtId="0" fontId="30" fillId="0" borderId="89" xfId="13" applyFont="1" applyBorder="1"/>
    <xf numFmtId="0" fontId="30" fillId="2" borderId="90" xfId="14" applyFont="1" applyFill="1" applyBorder="1" applyAlignment="1">
      <alignment horizontal="left" vertical="center" wrapText="1"/>
    </xf>
    <xf numFmtId="0" fontId="30" fillId="2" borderId="5" xfId="14" applyFont="1" applyFill="1" applyBorder="1" applyAlignment="1">
      <alignment horizontal="left" vertical="center" wrapText="1"/>
    </xf>
    <xf numFmtId="0" fontId="30" fillId="2" borderId="88" xfId="14" applyFont="1" applyFill="1" applyBorder="1" applyAlignment="1">
      <alignment horizontal="left" vertical="center" wrapText="1"/>
    </xf>
    <xf numFmtId="0" fontId="28" fillId="3" borderId="118" xfId="18" applyFont="1" applyFill="1" applyBorder="1" applyAlignment="1">
      <alignment horizontal="center" vertical="center"/>
    </xf>
    <xf numFmtId="0" fontId="28" fillId="3" borderId="33" xfId="18" applyFont="1" applyFill="1" applyBorder="1" applyAlignment="1">
      <alignment horizontal="center" vertical="center"/>
    </xf>
    <xf numFmtId="0" fontId="28" fillId="3" borderId="34" xfId="18" applyFont="1" applyFill="1" applyBorder="1" applyAlignment="1">
      <alignment horizontal="center" vertical="center"/>
    </xf>
    <xf numFmtId="0" fontId="30" fillId="2" borderId="110" xfId="6" applyFont="1" applyFill="1" applyBorder="1" applyAlignment="1" applyProtection="1">
      <alignment horizontal="left" vertical="center" wrapText="1"/>
    </xf>
    <xf numFmtId="0" fontId="30" fillId="2" borderId="111" xfId="6" applyFont="1" applyFill="1" applyBorder="1" applyAlignment="1" applyProtection="1">
      <alignment horizontal="left" vertical="center" wrapText="1"/>
    </xf>
    <xf numFmtId="0" fontId="30" fillId="2" borderId="112" xfId="6" applyFont="1" applyFill="1" applyBorder="1" applyAlignment="1" applyProtection="1">
      <alignment horizontal="left" vertical="center" wrapText="1"/>
    </xf>
    <xf numFmtId="0" fontId="29" fillId="0" borderId="118" xfId="14" applyFont="1" applyBorder="1" applyAlignment="1">
      <alignment horizontal="left" vertical="top" wrapText="1"/>
    </xf>
    <xf numFmtId="0" fontId="29" fillId="0" borderId="33" xfId="14" applyFont="1" applyBorder="1" applyAlignment="1">
      <alignment horizontal="left" vertical="top" wrapText="1"/>
    </xf>
    <xf numFmtId="0" fontId="29" fillId="0" borderId="34" xfId="14" applyFont="1" applyBorder="1" applyAlignment="1">
      <alignment horizontal="left" vertical="top" wrapText="1"/>
    </xf>
    <xf numFmtId="0" fontId="30" fillId="2" borderId="90" xfId="0" applyFont="1" applyFill="1" applyBorder="1" applyAlignment="1">
      <alignment horizontal="left" vertical="top"/>
    </xf>
    <xf numFmtId="0" fontId="30" fillId="2" borderId="89" xfId="0" applyFont="1" applyFill="1" applyBorder="1" applyAlignment="1">
      <alignment horizontal="left" vertical="top"/>
    </xf>
    <xf numFmtId="0" fontId="30" fillId="2" borderId="7" xfId="0" applyFont="1" applyFill="1" applyBorder="1" applyAlignment="1">
      <alignment horizontal="left" vertical="top"/>
    </xf>
    <xf numFmtId="0" fontId="30" fillId="2" borderId="36" xfId="0" applyFont="1" applyFill="1" applyBorder="1" applyAlignment="1">
      <alignment horizontal="left" vertical="top"/>
    </xf>
    <xf numFmtId="9" fontId="30" fillId="2" borderId="114" xfId="14" applyNumberFormat="1" applyFont="1" applyFill="1" applyBorder="1" applyAlignment="1">
      <alignment horizontal="center" vertical="center" wrapText="1"/>
    </xf>
    <xf numFmtId="9" fontId="30" fillId="2" borderId="115" xfId="14" applyNumberFormat="1" applyFont="1" applyFill="1" applyBorder="1" applyAlignment="1">
      <alignment horizontal="center" vertical="center" wrapText="1"/>
    </xf>
    <xf numFmtId="9" fontId="30" fillId="2" borderId="2" xfId="14" applyNumberFormat="1" applyFont="1" applyFill="1" applyBorder="1" applyAlignment="1">
      <alignment horizontal="center" vertical="center" wrapText="1"/>
    </xf>
    <xf numFmtId="0" fontId="30" fillId="2" borderId="18" xfId="6" applyFont="1" applyFill="1" applyBorder="1" applyAlignment="1" applyProtection="1">
      <alignment horizontal="center" vertical="top" wrapText="1"/>
    </xf>
    <xf numFmtId="0" fontId="30" fillId="2" borderId="90" xfId="14" applyFont="1" applyFill="1" applyBorder="1" applyAlignment="1">
      <alignment horizontal="center" vertical="center" wrapText="1"/>
    </xf>
    <xf numFmtId="0" fontId="30" fillId="2" borderId="5" xfId="14" applyFont="1" applyFill="1" applyBorder="1" applyAlignment="1">
      <alignment horizontal="center" vertical="center" wrapText="1"/>
    </xf>
    <xf numFmtId="0" fontId="30" fillId="2" borderId="88" xfId="14" applyFont="1" applyFill="1" applyBorder="1" applyAlignment="1">
      <alignment horizontal="center" vertical="center" wrapText="1"/>
    </xf>
    <xf numFmtId="0" fontId="30" fillId="2" borderId="7" xfId="14" applyFont="1" applyFill="1" applyBorder="1" applyAlignment="1">
      <alignment horizontal="center" vertical="center" wrapText="1"/>
    </xf>
    <xf numFmtId="0" fontId="30" fillId="2" borderId="2" xfId="14" applyFont="1" applyFill="1" applyBorder="1" applyAlignment="1">
      <alignment horizontal="center" vertical="center" wrapText="1"/>
    </xf>
    <xf numFmtId="0" fontId="30" fillId="2" borderId="3" xfId="14" applyFont="1" applyFill="1" applyBorder="1" applyAlignment="1">
      <alignment horizontal="center" vertical="center" wrapText="1"/>
    </xf>
    <xf numFmtId="0" fontId="28" fillId="3" borderId="118" xfId="18" applyFont="1" applyFill="1" applyBorder="1" applyAlignment="1">
      <alignment horizontal="center" vertical="center" wrapText="1"/>
    </xf>
    <xf numFmtId="0" fontId="28" fillId="3" borderId="33" xfId="18" applyFont="1" applyFill="1" applyBorder="1" applyAlignment="1">
      <alignment horizontal="center" vertical="center" wrapText="1"/>
    </xf>
    <xf numFmtId="0" fontId="28" fillId="3" borderId="34" xfId="18" applyFont="1" applyFill="1" applyBorder="1" applyAlignment="1">
      <alignment horizontal="center" vertical="center" wrapText="1"/>
    </xf>
    <xf numFmtId="0" fontId="30" fillId="2" borderId="8" xfId="6" applyFont="1" applyFill="1" applyBorder="1" applyAlignment="1" applyProtection="1">
      <alignment horizontal="left" vertical="center" wrapText="1"/>
    </xf>
    <xf numFmtId="0" fontId="30" fillId="2" borderId="20" xfId="6" applyFont="1" applyFill="1" applyBorder="1" applyAlignment="1" applyProtection="1">
      <alignment horizontal="left" vertical="center" wrapText="1"/>
    </xf>
    <xf numFmtId="0" fontId="30" fillId="2" borderId="32" xfId="6" applyFont="1" applyFill="1" applyBorder="1" applyAlignment="1" applyProtection="1">
      <alignment horizontal="left" vertical="center" wrapText="1"/>
    </xf>
    <xf numFmtId="0" fontId="29" fillId="2" borderId="114" xfId="4" applyFont="1" applyFill="1" applyBorder="1" applyAlignment="1">
      <alignment horizontal="left" vertical="center" wrapText="1"/>
    </xf>
    <xf numFmtId="0" fontId="29" fillId="2" borderId="115" xfId="4" applyFont="1" applyFill="1" applyBorder="1" applyAlignment="1">
      <alignment horizontal="left" vertical="center" wrapText="1"/>
    </xf>
    <xf numFmtId="0" fontId="30" fillId="2" borderId="110" xfId="14" applyFont="1" applyFill="1" applyBorder="1" applyAlignment="1">
      <alignment horizontal="center" vertical="center" wrapText="1"/>
    </xf>
    <xf numFmtId="0" fontId="30" fillId="2" borderId="111" xfId="14" applyFont="1" applyFill="1" applyBorder="1" applyAlignment="1">
      <alignment horizontal="center" vertical="center" wrapText="1"/>
    </xf>
    <xf numFmtId="0" fontId="30" fillId="2" borderId="112" xfId="14" applyFont="1" applyFill="1" applyBorder="1" applyAlignment="1">
      <alignment horizontal="center" vertical="center" wrapText="1"/>
    </xf>
    <xf numFmtId="0" fontId="30" fillId="2" borderId="110" xfId="14" applyFont="1" applyFill="1" applyBorder="1" applyAlignment="1">
      <alignment horizontal="left" vertical="center"/>
    </xf>
    <xf numFmtId="0" fontId="30" fillId="2" borderId="111" xfId="14" applyFont="1" applyFill="1" applyBorder="1" applyAlignment="1">
      <alignment horizontal="left" vertical="center"/>
    </xf>
    <xf numFmtId="0" fontId="30" fillId="2" borderId="114" xfId="14" applyFont="1" applyFill="1" applyBorder="1" applyAlignment="1">
      <alignment horizontal="left" vertical="center"/>
    </xf>
    <xf numFmtId="0" fontId="30" fillId="2" borderId="112" xfId="14" applyFont="1" applyFill="1" applyBorder="1" applyAlignment="1">
      <alignment horizontal="left" vertical="center"/>
    </xf>
    <xf numFmtId="0" fontId="30" fillId="2" borderId="113" xfId="0" applyFont="1" applyFill="1" applyBorder="1" applyAlignment="1">
      <alignment horizontal="center" wrapText="1"/>
    </xf>
    <xf numFmtId="0" fontId="30" fillId="2" borderId="5" xfId="0" applyFont="1" applyFill="1" applyBorder="1" applyAlignment="1">
      <alignment horizontal="center" wrapText="1"/>
    </xf>
    <xf numFmtId="0" fontId="30" fillId="2" borderId="1" xfId="0" applyFont="1" applyFill="1" applyBorder="1" applyAlignment="1">
      <alignment horizontal="center" wrapText="1"/>
    </xf>
    <xf numFmtId="0" fontId="30" fillId="2" borderId="2" xfId="0" applyFont="1" applyFill="1" applyBorder="1" applyAlignment="1">
      <alignment horizontal="center" wrapText="1"/>
    </xf>
    <xf numFmtId="0" fontId="30" fillId="2" borderId="110" xfId="0" applyFont="1" applyFill="1" applyBorder="1" applyAlignment="1">
      <alignment horizontal="center"/>
    </xf>
    <xf numFmtId="0" fontId="30" fillId="2" borderId="111" xfId="0" applyFont="1" applyFill="1" applyBorder="1" applyAlignment="1">
      <alignment horizontal="center"/>
    </xf>
    <xf numFmtId="0" fontId="30" fillId="2" borderId="40" xfId="6" applyFont="1" applyFill="1" applyBorder="1" applyAlignment="1" applyProtection="1">
      <alignment horizontal="left" vertical="center" wrapText="1"/>
    </xf>
    <xf numFmtId="0" fontId="30" fillId="0" borderId="104" xfId="13" applyFont="1" applyBorder="1"/>
    <xf numFmtId="0" fontId="30" fillId="0" borderId="105" xfId="13" applyFont="1" applyBorder="1"/>
    <xf numFmtId="0" fontId="30" fillId="0" borderId="110" xfId="6" applyFont="1" applyFill="1" applyBorder="1" applyAlignment="1" applyProtection="1">
      <alignment vertical="center" wrapText="1"/>
    </xf>
    <xf numFmtId="0" fontId="30" fillId="0" borderId="111" xfId="6" applyFont="1" applyFill="1" applyBorder="1" applyAlignment="1" applyProtection="1">
      <alignment vertical="center" wrapText="1"/>
    </xf>
    <xf numFmtId="0" fontId="30" fillId="0" borderId="112" xfId="6" applyFont="1" applyFill="1" applyBorder="1" applyAlignment="1" applyProtection="1">
      <alignment vertical="center" wrapText="1"/>
    </xf>
    <xf numFmtId="0" fontId="30" fillId="0" borderId="110" xfId="6" applyFont="1" applyFill="1" applyBorder="1" applyAlignment="1" applyProtection="1">
      <alignment horizontal="left" vertical="center" wrapText="1"/>
    </xf>
    <xf numFmtId="0" fontId="30" fillId="0" borderId="111" xfId="6" applyFont="1" applyFill="1" applyBorder="1" applyAlignment="1" applyProtection="1">
      <alignment horizontal="left" vertical="center" wrapText="1"/>
    </xf>
    <xf numFmtId="0" fontId="30" fillId="0" borderId="112" xfId="6" applyFont="1" applyFill="1" applyBorder="1" applyAlignment="1" applyProtection="1">
      <alignment horizontal="left" vertical="center" wrapText="1"/>
    </xf>
    <xf numFmtId="0" fontId="30" fillId="2" borderId="114" xfId="6" applyFont="1" applyFill="1" applyBorder="1" applyAlignment="1" applyProtection="1">
      <alignment horizontal="center" vertical="center" wrapText="1"/>
    </xf>
    <xf numFmtId="0" fontId="30" fillId="2" borderId="115" xfId="6" applyFont="1" applyFill="1" applyBorder="1" applyAlignment="1" applyProtection="1">
      <alignment horizontal="center" vertical="center" wrapText="1"/>
    </xf>
    <xf numFmtId="0" fontId="30" fillId="0" borderId="110" xfId="6" applyFont="1" applyFill="1" applyBorder="1" applyAlignment="1" applyProtection="1">
      <alignment horizontal="center" vertical="center" wrapText="1"/>
    </xf>
    <xf numFmtId="0" fontId="30" fillId="0" borderId="111" xfId="6" applyFont="1" applyFill="1" applyBorder="1" applyAlignment="1" applyProtection="1">
      <alignment horizontal="center" vertical="center" wrapText="1"/>
    </xf>
    <xf numFmtId="0" fontId="30" fillId="0" borderId="112" xfId="6" applyFont="1" applyFill="1" applyBorder="1" applyAlignment="1" applyProtection="1">
      <alignment horizontal="center" vertical="center" wrapText="1"/>
    </xf>
    <xf numFmtId="0" fontId="34" fillId="2" borderId="5" xfId="6" applyFont="1" applyFill="1" applyBorder="1" applyAlignment="1" applyProtection="1">
      <alignment horizontal="left" vertical="center" wrapText="1"/>
    </xf>
    <xf numFmtId="0" fontId="30" fillId="0" borderId="110" xfId="14" applyFont="1" applyBorder="1" applyAlignment="1">
      <alignment horizontal="left" vertical="center" wrapText="1"/>
    </xf>
    <xf numFmtId="0" fontId="30" fillId="0" borderId="5" xfId="14" applyFont="1" applyBorder="1" applyAlignment="1">
      <alignment horizontal="left" vertical="center" wrapText="1"/>
    </xf>
    <xf numFmtId="0" fontId="30" fillId="0" borderId="111" xfId="14" applyFont="1" applyBorder="1" applyAlignment="1">
      <alignment horizontal="left" vertical="center" wrapText="1"/>
    </xf>
    <xf numFmtId="0" fontId="30" fillId="0" borderId="112" xfId="14" applyFont="1" applyBorder="1" applyAlignment="1">
      <alignment horizontal="left" vertical="center" wrapText="1"/>
    </xf>
    <xf numFmtId="0" fontId="26" fillId="3" borderId="113" xfId="14" applyFont="1" applyFill="1" applyBorder="1" applyAlignment="1">
      <alignment horizontal="center" vertical="center" wrapText="1"/>
    </xf>
    <xf numFmtId="0" fontId="26" fillId="3" borderId="37" xfId="14" applyFont="1" applyFill="1" applyBorder="1" applyAlignment="1">
      <alignment horizontal="center" vertical="center" wrapText="1"/>
    </xf>
    <xf numFmtId="0" fontId="30" fillId="2" borderId="90" xfId="18" applyFont="1" applyFill="1" applyBorder="1" applyAlignment="1">
      <alignment horizontal="left" vertical="top"/>
    </xf>
    <xf numFmtId="0" fontId="30" fillId="2" borderId="89" xfId="18" applyFont="1" applyFill="1" applyBorder="1" applyAlignment="1">
      <alignment horizontal="left" vertical="top"/>
    </xf>
    <xf numFmtId="0" fontId="30" fillId="2" borderId="7" xfId="18" applyFont="1" applyFill="1" applyBorder="1" applyAlignment="1">
      <alignment horizontal="left" vertical="top"/>
    </xf>
    <xf numFmtId="0" fontId="30" fillId="2" borderId="36" xfId="18" applyFont="1" applyFill="1" applyBorder="1" applyAlignment="1">
      <alignment horizontal="left" vertical="top"/>
    </xf>
    <xf numFmtId="0" fontId="26" fillId="3" borderId="39" xfId="14" applyFont="1" applyFill="1" applyBorder="1" applyAlignment="1">
      <alignment horizontal="center" vertical="center" wrapText="1"/>
    </xf>
    <xf numFmtId="0" fontId="7" fillId="2" borderId="110" xfId="6" applyFill="1" applyBorder="1" applyAlignment="1" applyProtection="1">
      <alignment horizontal="center" vertical="center" wrapText="1"/>
    </xf>
    <xf numFmtId="0" fontId="28" fillId="3" borderId="113" xfId="18" applyFont="1" applyFill="1" applyBorder="1" applyAlignment="1">
      <alignment horizontal="center" vertical="center"/>
    </xf>
    <xf numFmtId="0" fontId="28" fillId="3" borderId="37" xfId="18" applyFont="1" applyFill="1" applyBorder="1" applyAlignment="1">
      <alignment horizontal="center" vertical="center"/>
    </xf>
    <xf numFmtId="0" fontId="30" fillId="2" borderId="110" xfId="6" applyFont="1" applyFill="1" applyBorder="1" applyAlignment="1" applyProtection="1">
      <alignment horizontal="center" vertical="top" wrapText="1"/>
    </xf>
    <xf numFmtId="0" fontId="30" fillId="2" borderId="111" xfId="6" applyFont="1" applyFill="1" applyBorder="1" applyAlignment="1" applyProtection="1">
      <alignment horizontal="center" vertical="top" wrapText="1"/>
    </xf>
    <xf numFmtId="0" fontId="30" fillId="2" borderId="112" xfId="6" applyFont="1" applyFill="1" applyBorder="1" applyAlignment="1" applyProtection="1">
      <alignment horizontal="center" vertical="top" wrapText="1"/>
    </xf>
    <xf numFmtId="0" fontId="30" fillId="2" borderId="2" xfId="18" applyFont="1" applyFill="1" applyBorder="1" applyAlignment="1">
      <alignment horizontal="center"/>
    </xf>
    <xf numFmtId="0" fontId="30" fillId="2" borderId="36" xfId="18" applyFont="1" applyFill="1" applyBorder="1" applyAlignment="1">
      <alignment horizontal="center"/>
    </xf>
    <xf numFmtId="9" fontId="30" fillId="2" borderId="0" xfId="14" applyNumberFormat="1" applyFont="1" applyFill="1" applyAlignment="1">
      <alignment horizontal="center" vertical="center" wrapText="1"/>
    </xf>
    <xf numFmtId="0" fontId="30" fillId="2" borderId="116" xfId="14" applyFont="1" applyFill="1" applyBorder="1" applyAlignment="1">
      <alignment horizontal="center" vertical="center" wrapText="1"/>
    </xf>
    <xf numFmtId="0" fontId="30" fillId="2" borderId="115" xfId="14" applyFont="1" applyFill="1" applyBorder="1" applyAlignment="1">
      <alignment horizontal="center" vertical="center" wrapText="1"/>
    </xf>
    <xf numFmtId="0" fontId="30" fillId="2" borderId="113" xfId="14" applyFont="1" applyFill="1" applyBorder="1" applyAlignment="1">
      <alignment horizontal="left" vertical="center"/>
    </xf>
    <xf numFmtId="0" fontId="30" fillId="2" borderId="5" xfId="14" applyFont="1" applyFill="1" applyBorder="1" applyAlignment="1">
      <alignment horizontal="left" vertical="center"/>
    </xf>
    <xf numFmtId="0" fontId="30" fillId="2" borderId="88" xfId="14" applyFont="1" applyFill="1" applyBorder="1" applyAlignment="1">
      <alignment horizontal="left" vertical="center"/>
    </xf>
    <xf numFmtId="0" fontId="29" fillId="2" borderId="113" xfId="14" applyFont="1" applyFill="1" applyBorder="1" applyAlignment="1">
      <alignment horizontal="left" vertical="top" wrapText="1"/>
    </xf>
    <xf numFmtId="0" fontId="29" fillId="2" borderId="37" xfId="14" applyFont="1" applyFill="1" applyBorder="1" applyAlignment="1">
      <alignment horizontal="left" vertical="top" wrapText="1"/>
    </xf>
    <xf numFmtId="0" fontId="36" fillId="0" borderId="1" xfId="19" applyFont="1" applyBorder="1" applyAlignment="1">
      <alignment vertical="top" wrapText="1"/>
    </xf>
    <xf numFmtId="0" fontId="36" fillId="0" borderId="2" xfId="19" applyFont="1" applyBorder="1" applyAlignment="1">
      <alignment vertical="top" wrapText="1"/>
    </xf>
    <xf numFmtId="0" fontId="36" fillId="0" borderId="36" xfId="19" applyFont="1" applyBorder="1" applyAlignment="1">
      <alignment vertical="top" wrapText="1"/>
    </xf>
    <xf numFmtId="0" fontId="30" fillId="2" borderId="110" xfId="14" applyFont="1" applyFill="1" applyBorder="1" applyAlignment="1">
      <alignment vertical="top" wrapText="1"/>
    </xf>
    <xf numFmtId="0" fontId="30" fillId="2" borderId="111" xfId="14" applyFont="1" applyFill="1" applyBorder="1" applyAlignment="1">
      <alignment vertical="top" wrapText="1"/>
    </xf>
    <xf numFmtId="0" fontId="30" fillId="2" borderId="112" xfId="14" applyFont="1" applyFill="1" applyBorder="1" applyAlignment="1">
      <alignment vertical="top" wrapText="1"/>
    </xf>
    <xf numFmtId="0" fontId="29" fillId="2" borderId="118" xfId="14" applyFont="1" applyFill="1" applyBorder="1" applyAlignment="1">
      <alignment horizontal="left" vertical="top" wrapText="1"/>
    </xf>
    <xf numFmtId="0" fontId="29" fillId="2" borderId="33" xfId="14" applyFont="1" applyFill="1" applyBorder="1" applyAlignment="1">
      <alignment horizontal="left" vertical="top" wrapText="1"/>
    </xf>
    <xf numFmtId="0" fontId="37" fillId="0" borderId="114" xfId="0" applyFont="1" applyBorder="1" applyAlignment="1">
      <alignment horizontal="center" vertical="center" wrapText="1"/>
    </xf>
    <xf numFmtId="0" fontId="37" fillId="0" borderId="111" xfId="0" applyFont="1" applyBorder="1" applyAlignment="1">
      <alignment horizontal="center" vertical="center" wrapText="1"/>
    </xf>
    <xf numFmtId="0" fontId="37" fillId="0" borderId="112" xfId="0" applyFont="1" applyBorder="1" applyAlignment="1">
      <alignment horizontal="center" vertical="center" wrapText="1"/>
    </xf>
    <xf numFmtId="49" fontId="27" fillId="3" borderId="10" xfId="14" applyNumberFormat="1" applyFont="1" applyFill="1" applyBorder="1" applyAlignment="1">
      <alignment horizontal="left" vertical="center"/>
    </xf>
    <xf numFmtId="49" fontId="27" fillId="3" borderId="11" xfId="14" applyNumberFormat="1" applyFont="1" applyFill="1" applyBorder="1" applyAlignment="1">
      <alignment horizontal="left" vertical="center"/>
    </xf>
    <xf numFmtId="49" fontId="27" fillId="3" borderId="12" xfId="14" applyNumberFormat="1" applyFont="1" applyFill="1" applyBorder="1" applyAlignment="1">
      <alignment horizontal="left" vertical="center"/>
    </xf>
    <xf numFmtId="0" fontId="28" fillId="3" borderId="113" xfId="18" applyFont="1" applyFill="1" applyBorder="1" applyAlignment="1">
      <alignment horizontal="center" vertical="center" wrapText="1"/>
    </xf>
    <xf numFmtId="0" fontId="28" fillId="3" borderId="37" xfId="18" applyFont="1" applyFill="1" applyBorder="1" applyAlignment="1">
      <alignment horizontal="center" vertical="center" wrapText="1"/>
    </xf>
    <xf numFmtId="0" fontId="30" fillId="2" borderId="8" xfId="6" applyFont="1" applyFill="1" applyBorder="1" applyAlignment="1" applyProtection="1">
      <alignment vertical="top" wrapText="1"/>
    </xf>
    <xf numFmtId="0" fontId="30" fillId="2" borderId="20" xfId="6" applyFont="1" applyFill="1" applyBorder="1" applyAlignment="1" applyProtection="1">
      <alignment vertical="top" wrapText="1"/>
    </xf>
    <xf numFmtId="0" fontId="30" fillId="2" borderId="32" xfId="6" applyFont="1" applyFill="1" applyBorder="1" applyAlignment="1" applyProtection="1">
      <alignment vertical="top" wrapText="1"/>
    </xf>
    <xf numFmtId="0" fontId="30" fillId="0" borderId="110" xfId="18" applyFont="1" applyBorder="1" applyAlignment="1">
      <alignment horizontal="center"/>
    </xf>
    <xf numFmtId="0" fontId="35" fillId="0" borderId="111" xfId="18" applyFont="1" applyBorder="1" applyAlignment="1">
      <alignment horizontal="center"/>
    </xf>
    <xf numFmtId="0" fontId="35" fillId="0" borderId="115" xfId="18" applyFont="1" applyBorder="1" applyAlignment="1">
      <alignment horizontal="center"/>
    </xf>
    <xf numFmtId="0" fontId="29" fillId="2" borderId="114" xfId="19" applyFont="1" applyFill="1" applyBorder="1" applyAlignment="1">
      <alignment horizontal="left" vertical="center" wrapText="1"/>
    </xf>
    <xf numFmtId="0" fontId="29" fillId="2" borderId="115" xfId="19" applyFont="1" applyFill="1" applyBorder="1" applyAlignment="1">
      <alignment horizontal="left" vertical="center" wrapText="1"/>
    </xf>
    <xf numFmtId="0" fontId="30" fillId="0" borderId="114" xfId="18" applyFont="1" applyBorder="1" applyAlignment="1">
      <alignment horizontal="center"/>
    </xf>
    <xf numFmtId="0" fontId="35" fillId="0" borderId="112" xfId="18" applyFont="1" applyBorder="1" applyAlignment="1">
      <alignment horizontal="center"/>
    </xf>
    <xf numFmtId="0" fontId="30" fillId="0" borderId="110" xfId="18" applyFont="1" applyBorder="1" applyAlignment="1">
      <alignment horizontal="center" wrapText="1"/>
    </xf>
    <xf numFmtId="0" fontId="30" fillId="0" borderId="111" xfId="18" applyFont="1" applyBorder="1" applyAlignment="1">
      <alignment horizontal="center"/>
    </xf>
    <xf numFmtId="0" fontId="30" fillId="0" borderId="112" xfId="18" applyFont="1" applyBorder="1" applyAlignment="1">
      <alignment horizontal="center"/>
    </xf>
    <xf numFmtId="0" fontId="30" fillId="0" borderId="110" xfId="14" applyFont="1" applyBorder="1" applyAlignment="1">
      <alignment horizontal="center" vertical="center" wrapText="1"/>
    </xf>
    <xf numFmtId="0" fontId="30" fillId="0" borderId="111" xfId="14" applyFont="1" applyBorder="1" applyAlignment="1">
      <alignment horizontal="center" vertical="center" wrapText="1"/>
    </xf>
    <xf numFmtId="0" fontId="30" fillId="0" borderId="112" xfId="14" applyFont="1" applyBorder="1" applyAlignment="1">
      <alignment horizontal="center" vertical="center" wrapText="1"/>
    </xf>
    <xf numFmtId="0" fontId="30" fillId="0" borderId="40" xfId="6" applyFont="1" applyFill="1" applyBorder="1" applyAlignment="1" applyProtection="1">
      <alignment horizontal="left" vertical="center" wrapText="1"/>
    </xf>
    <xf numFmtId="0" fontId="30" fillId="2" borderId="2" xfId="0" applyFont="1" applyFill="1" applyBorder="1" applyAlignment="1">
      <alignment horizontal="center"/>
    </xf>
    <xf numFmtId="0" fontId="30" fillId="2" borderId="106" xfId="14" applyFont="1" applyFill="1" applyBorder="1" applyAlignment="1" applyProtection="1">
      <alignment horizontal="center" vertical="center"/>
      <protection locked="0"/>
    </xf>
    <xf numFmtId="0" fontId="30" fillId="2" borderId="104" xfId="14" applyFont="1" applyFill="1" applyBorder="1" applyAlignment="1" applyProtection="1">
      <alignment horizontal="center" vertical="center"/>
      <protection locked="0"/>
    </xf>
    <xf numFmtId="0" fontId="30" fillId="2" borderId="105" xfId="14" applyFont="1" applyFill="1" applyBorder="1" applyAlignment="1" applyProtection="1">
      <alignment horizontal="center" vertical="center"/>
      <protection locked="0"/>
    </xf>
    <xf numFmtId="0" fontId="30" fillId="2" borderId="1" xfId="0" applyFont="1" applyFill="1" applyBorder="1" applyAlignment="1">
      <alignment horizontal="center"/>
    </xf>
    <xf numFmtId="17" fontId="30" fillId="2" borderId="110" xfId="6" applyNumberFormat="1" applyFont="1" applyFill="1" applyBorder="1" applyAlignment="1" applyProtection="1">
      <alignment horizontal="center" vertical="center" wrapText="1"/>
    </xf>
    <xf numFmtId="9" fontId="30" fillId="2" borderId="114" xfId="5" applyFont="1" applyFill="1" applyBorder="1" applyAlignment="1">
      <alignment horizontal="center" vertical="center" wrapText="1"/>
    </xf>
    <xf numFmtId="9" fontId="30" fillId="2" borderId="115" xfId="5" applyFont="1" applyFill="1" applyBorder="1" applyAlignment="1">
      <alignment horizontal="center" vertical="center" wrapText="1"/>
    </xf>
    <xf numFmtId="0" fontId="30" fillId="2" borderId="114" xfId="6" applyFont="1" applyFill="1" applyBorder="1" applyAlignment="1" applyProtection="1">
      <alignment horizontal="left" vertical="center" wrapText="1"/>
    </xf>
    <xf numFmtId="0" fontId="30" fillId="2" borderId="8" xfId="6" applyFont="1" applyFill="1" applyBorder="1" applyAlignment="1" applyProtection="1">
      <alignment horizontal="center" vertical="center" wrapText="1"/>
    </xf>
    <xf numFmtId="0" fontId="30" fillId="2" borderId="20" xfId="6" applyFont="1" applyFill="1" applyBorder="1" applyAlignment="1" applyProtection="1">
      <alignment horizontal="center" vertical="center" wrapText="1"/>
    </xf>
    <xf numFmtId="0" fontId="30" fillId="2" borderId="32" xfId="6" applyFont="1" applyFill="1" applyBorder="1" applyAlignment="1" applyProtection="1">
      <alignment horizontal="center" vertical="center" wrapText="1"/>
    </xf>
    <xf numFmtId="0" fontId="29" fillId="2" borderId="34" xfId="14" applyFont="1" applyFill="1" applyBorder="1" applyAlignment="1">
      <alignment horizontal="left" vertical="top" wrapText="1"/>
    </xf>
    <xf numFmtId="0" fontId="25" fillId="0" borderId="110" xfId="0" applyFont="1" applyBorder="1" applyAlignment="1">
      <alignment horizontal="left"/>
    </xf>
    <xf numFmtId="0" fontId="25" fillId="0" borderId="111" xfId="0" applyFont="1" applyBorder="1" applyAlignment="1">
      <alignment horizontal="left"/>
    </xf>
    <xf numFmtId="0" fontId="25" fillId="0" borderId="112" xfId="0" applyFont="1" applyBorder="1" applyAlignment="1">
      <alignment horizontal="left"/>
    </xf>
    <xf numFmtId="0" fontId="7" fillId="2" borderId="110" xfId="6" applyFill="1" applyBorder="1" applyAlignment="1" applyProtection="1">
      <alignment horizontal="left" vertical="center" wrapText="1"/>
    </xf>
    <xf numFmtId="0" fontId="39" fillId="2" borderId="111" xfId="14" applyFont="1" applyFill="1" applyBorder="1" applyAlignment="1">
      <alignment horizontal="left" vertical="center" wrapText="1"/>
    </xf>
    <xf numFmtId="0" fontId="39" fillId="2" borderId="112" xfId="14" applyFont="1" applyFill="1" applyBorder="1" applyAlignment="1">
      <alignment horizontal="left" vertical="center" wrapText="1"/>
    </xf>
    <xf numFmtId="0" fontId="39" fillId="2" borderId="110" xfId="14" applyFont="1" applyFill="1" applyBorder="1" applyAlignment="1">
      <alignment horizontal="left" vertical="center" wrapText="1"/>
    </xf>
    <xf numFmtId="0" fontId="39" fillId="0" borderId="110" xfId="6" applyFont="1" applyFill="1" applyBorder="1" applyAlignment="1" applyProtection="1">
      <alignment horizontal="left" vertical="center" wrapText="1"/>
    </xf>
    <xf numFmtId="0" fontId="39" fillId="0" borderId="111" xfId="6" applyFont="1" applyFill="1" applyBorder="1" applyAlignment="1" applyProtection="1">
      <alignment horizontal="left" vertical="center" wrapText="1"/>
    </xf>
    <xf numFmtId="0" fontId="39" fillId="0" borderId="112" xfId="6" applyFont="1" applyFill="1" applyBorder="1" applyAlignment="1" applyProtection="1">
      <alignment horizontal="left" vertical="center" wrapText="1"/>
    </xf>
    <xf numFmtId="0" fontId="30" fillId="2" borderId="114" xfId="5" applyNumberFormat="1" applyFont="1" applyFill="1" applyBorder="1" applyAlignment="1">
      <alignment horizontal="center" vertical="center" wrapText="1"/>
    </xf>
    <xf numFmtId="0" fontId="30" fillId="2" borderId="115" xfId="5" applyNumberFormat="1" applyFont="1" applyFill="1" applyBorder="1" applyAlignment="1">
      <alignment horizontal="center" vertical="center" wrapText="1"/>
    </xf>
    <xf numFmtId="0" fontId="30" fillId="2" borderId="0" xfId="14" applyFont="1" applyFill="1" applyAlignment="1">
      <alignment horizontal="center" vertical="center" wrapText="1"/>
    </xf>
    <xf numFmtId="0" fontId="39" fillId="2" borderId="110" xfId="14" applyFont="1" applyFill="1" applyBorder="1" applyAlignment="1">
      <alignment horizontal="left" vertical="center"/>
    </xf>
    <xf numFmtId="0" fontId="39" fillId="2" borderId="111" xfId="14" applyFont="1" applyFill="1" applyBorder="1" applyAlignment="1">
      <alignment horizontal="left" vertical="center"/>
    </xf>
    <xf numFmtId="0" fontId="39" fillId="2" borderId="114" xfId="14" applyFont="1" applyFill="1" applyBorder="1" applyAlignment="1">
      <alignment horizontal="left" vertical="center"/>
    </xf>
    <xf numFmtId="0" fontId="39" fillId="2" borderId="112" xfId="14" applyFont="1" applyFill="1" applyBorder="1" applyAlignment="1">
      <alignment horizontal="left" vertical="center"/>
    </xf>
    <xf numFmtId="0" fontId="30" fillId="2" borderId="115" xfId="14" applyFont="1" applyFill="1" applyBorder="1" applyAlignment="1">
      <alignment horizontal="left" vertical="center" wrapText="1"/>
    </xf>
    <xf numFmtId="0" fontId="30" fillId="0" borderId="107" xfId="13" applyFont="1" applyBorder="1"/>
    <xf numFmtId="0" fontId="36" fillId="2" borderId="110" xfId="14" applyFont="1" applyFill="1" applyBorder="1" applyAlignment="1">
      <alignment horizontal="left" vertical="center" wrapText="1"/>
    </xf>
    <xf numFmtId="0" fontId="36" fillId="2" borderId="111" xfId="14" applyFont="1" applyFill="1" applyBorder="1" applyAlignment="1">
      <alignment horizontal="left" vertical="center" wrapText="1"/>
    </xf>
    <xf numFmtId="0" fontId="36" fillId="2" borderId="112" xfId="14" applyFont="1" applyFill="1" applyBorder="1" applyAlignment="1">
      <alignment horizontal="left" vertical="center" wrapText="1"/>
    </xf>
    <xf numFmtId="0" fontId="36" fillId="2" borderId="116" xfId="14" applyFont="1" applyFill="1" applyBorder="1" applyAlignment="1">
      <alignment horizontal="center" vertical="center" wrapText="1"/>
    </xf>
    <xf numFmtId="0" fontId="2" fillId="2" borderId="110" xfId="3" applyFill="1" applyBorder="1" applyAlignment="1" applyProtection="1">
      <alignment horizontal="left" vertical="center" wrapText="1"/>
    </xf>
    <xf numFmtId="0" fontId="36" fillId="2" borderId="110" xfId="14" applyFont="1" applyFill="1" applyBorder="1" applyAlignment="1">
      <alignment horizontal="left" vertical="center"/>
    </xf>
    <xf numFmtId="0" fontId="36" fillId="2" borderId="111" xfId="14" applyFont="1" applyFill="1" applyBorder="1" applyAlignment="1">
      <alignment horizontal="left" vertical="center"/>
    </xf>
    <xf numFmtId="0" fontId="36" fillId="2" borderId="114" xfId="14" applyFont="1" applyFill="1" applyBorder="1" applyAlignment="1">
      <alignment horizontal="left" vertical="center"/>
    </xf>
    <xf numFmtId="0" fontId="36" fillId="2" borderId="112" xfId="14" applyFont="1" applyFill="1" applyBorder="1" applyAlignment="1">
      <alignment horizontal="left" vertical="center"/>
    </xf>
    <xf numFmtId="0" fontId="40" fillId="2" borderId="113" xfId="6" applyFont="1" applyFill="1" applyBorder="1" applyAlignment="1" applyProtection="1">
      <alignment horizontal="left" vertical="center" wrapText="1"/>
    </xf>
    <xf numFmtId="0" fontId="30" fillId="2" borderId="113" xfId="14" applyFont="1" applyFill="1" applyBorder="1" applyAlignment="1">
      <alignment horizontal="left" vertical="center" wrapText="1"/>
    </xf>
    <xf numFmtId="0" fontId="30" fillId="2" borderId="89" xfId="14" applyFont="1" applyFill="1" applyBorder="1" applyAlignment="1">
      <alignment horizontal="left" vertical="center" wrapText="1"/>
    </xf>
    <xf numFmtId="0" fontId="2" fillId="2" borderId="5" xfId="3" applyFill="1" applyBorder="1" applyAlignment="1" applyProtection="1">
      <alignment horizontal="left" vertical="center" wrapText="1"/>
    </xf>
    <xf numFmtId="0" fontId="30" fillId="2" borderId="113" xfId="13" applyFont="1" applyFill="1" applyBorder="1" applyAlignment="1">
      <alignment horizontal="center" wrapText="1"/>
    </xf>
    <xf numFmtId="0" fontId="30" fillId="2" borderId="5" xfId="13" applyFont="1" applyFill="1" applyBorder="1" applyAlignment="1">
      <alignment horizontal="center" wrapText="1"/>
    </xf>
    <xf numFmtId="0" fontId="30" fillId="2" borderId="1" xfId="13" applyFont="1" applyFill="1" applyBorder="1" applyAlignment="1">
      <alignment horizontal="center" wrapText="1"/>
    </xf>
    <xf numFmtId="0" fontId="30" fillId="2" borderId="2" xfId="13" applyFont="1" applyFill="1" applyBorder="1" applyAlignment="1">
      <alignment horizontal="center" wrapText="1"/>
    </xf>
    <xf numFmtId="0" fontId="40" fillId="2" borderId="5" xfId="6" applyFont="1" applyFill="1" applyBorder="1" applyAlignment="1" applyProtection="1">
      <alignment horizontal="left" vertical="center" wrapText="1"/>
    </xf>
    <xf numFmtId="0" fontId="30" fillId="2" borderId="0" xfId="14" applyFont="1" applyFill="1" applyAlignment="1">
      <alignment horizontal="left" vertical="center" wrapText="1"/>
    </xf>
    <xf numFmtId="0" fontId="30" fillId="2" borderId="113" xfId="18" applyFont="1" applyFill="1" applyBorder="1" applyAlignment="1">
      <alignment horizontal="center"/>
    </xf>
    <xf numFmtId="0" fontId="30" fillId="2" borderId="5" xfId="18" applyFont="1" applyFill="1" applyBorder="1" applyAlignment="1">
      <alignment horizontal="center"/>
    </xf>
    <xf numFmtId="0" fontId="30" fillId="2" borderId="1" xfId="18" applyFont="1" applyFill="1" applyBorder="1" applyAlignment="1">
      <alignment horizontal="center"/>
    </xf>
    <xf numFmtId="0" fontId="2" fillId="2" borderId="110" xfId="3" applyFill="1" applyBorder="1" applyAlignment="1" applyProtection="1">
      <alignment horizontal="center" vertical="center" wrapText="1"/>
    </xf>
    <xf numFmtId="0" fontId="30" fillId="13" borderId="132" xfId="6" applyFont="1" applyFill="1" applyBorder="1" applyAlignment="1" applyProtection="1">
      <alignment horizontal="center" vertical="center" wrapText="1"/>
    </xf>
    <xf numFmtId="0" fontId="30" fillId="13" borderId="133" xfId="6" applyFont="1" applyFill="1" applyBorder="1" applyAlignment="1" applyProtection="1">
      <alignment horizontal="center" vertical="center" wrapText="1"/>
    </xf>
    <xf numFmtId="0" fontId="30" fillId="13" borderId="134" xfId="6" applyFont="1" applyFill="1" applyBorder="1" applyAlignment="1" applyProtection="1">
      <alignment horizontal="center" vertical="center" wrapText="1"/>
    </xf>
    <xf numFmtId="0" fontId="30" fillId="2" borderId="110" xfId="6" applyNumberFormat="1" applyFont="1" applyFill="1" applyBorder="1" applyAlignment="1" applyProtection="1">
      <alignment horizontal="left" vertical="center" wrapText="1"/>
    </xf>
    <xf numFmtId="0" fontId="30" fillId="2" borderId="111" xfId="6" applyNumberFormat="1" applyFont="1" applyFill="1" applyBorder="1" applyAlignment="1" applyProtection="1">
      <alignment horizontal="left" vertical="center" wrapText="1"/>
    </xf>
    <xf numFmtId="0" fontId="30" fillId="2" borderId="112" xfId="6" applyNumberFormat="1" applyFont="1" applyFill="1" applyBorder="1" applyAlignment="1" applyProtection="1">
      <alignment horizontal="left" vertical="center" wrapText="1"/>
    </xf>
    <xf numFmtId="1" fontId="30" fillId="2" borderId="114" xfId="5" applyNumberFormat="1" applyFont="1" applyFill="1" applyBorder="1" applyAlignment="1">
      <alignment horizontal="center" vertical="center" wrapText="1"/>
    </xf>
    <xf numFmtId="1" fontId="30" fillId="2" borderId="115" xfId="5" applyNumberFormat="1" applyFont="1" applyFill="1" applyBorder="1" applyAlignment="1">
      <alignment horizontal="center" vertical="center" wrapText="1"/>
    </xf>
    <xf numFmtId="0" fontId="30" fillId="2" borderId="114" xfId="14" applyFont="1" applyFill="1" applyBorder="1" applyAlignment="1">
      <alignment horizontal="center" vertical="center" wrapText="1"/>
    </xf>
    <xf numFmtId="0" fontId="30" fillId="2" borderId="110" xfId="14" applyFont="1" applyFill="1" applyBorder="1" applyAlignment="1">
      <alignment horizontal="center" vertical="center"/>
    </xf>
    <xf numFmtId="0" fontId="30" fillId="2" borderId="111" xfId="14" applyFont="1" applyFill="1" applyBorder="1" applyAlignment="1">
      <alignment horizontal="center" vertical="center"/>
    </xf>
    <xf numFmtId="0" fontId="30" fillId="2" borderId="115" xfId="14" applyFont="1" applyFill="1" applyBorder="1" applyAlignment="1">
      <alignment horizontal="center" vertical="center"/>
    </xf>
    <xf numFmtId="0" fontId="2" fillId="2" borderId="110" xfId="3" applyFill="1" applyBorder="1" applyAlignment="1">
      <alignment horizontal="left" vertical="center" wrapText="1"/>
    </xf>
    <xf numFmtId="0" fontId="30" fillId="11" borderId="43" xfId="0" applyFont="1" applyFill="1" applyBorder="1" applyAlignment="1">
      <alignment horizontal="center" vertical="center" wrapText="1"/>
    </xf>
    <xf numFmtId="0" fontId="41" fillId="0" borderId="44" xfId="0" applyFont="1" applyBorder="1"/>
    <xf numFmtId="0" fontId="41" fillId="0" borderId="45" xfId="0" applyFont="1" applyBorder="1"/>
    <xf numFmtId="0" fontId="30" fillId="10" borderId="110" xfId="6" applyFont="1" applyFill="1" applyBorder="1" applyAlignment="1" applyProtection="1">
      <alignment horizontal="center" vertical="center" wrapText="1"/>
    </xf>
    <xf numFmtId="0" fontId="30" fillId="10" borderId="111" xfId="6" applyFont="1" applyFill="1" applyBorder="1" applyAlignment="1" applyProtection="1">
      <alignment horizontal="center" vertical="center" wrapText="1"/>
    </xf>
    <xf numFmtId="0" fontId="30" fillId="10" borderId="112" xfId="6" applyFont="1" applyFill="1" applyBorder="1" applyAlignment="1" applyProtection="1">
      <alignment horizontal="center" vertical="center" wrapText="1"/>
    </xf>
    <xf numFmtId="0" fontId="30" fillId="23" borderId="116" xfId="14" applyFont="1" applyFill="1" applyBorder="1" applyAlignment="1">
      <alignment horizontal="center" vertical="center" wrapText="1"/>
    </xf>
    <xf numFmtId="0" fontId="30" fillId="0" borderId="1" xfId="19" applyFont="1" applyBorder="1" applyAlignment="1">
      <alignment vertical="top" wrapText="1"/>
    </xf>
    <xf numFmtId="0" fontId="30" fillId="0" borderId="2" xfId="19" applyFont="1" applyBorder="1" applyAlignment="1">
      <alignment vertical="top" wrapText="1"/>
    </xf>
    <xf numFmtId="0" fontId="30" fillId="0" borderId="36" xfId="19" applyFont="1" applyBorder="1" applyAlignment="1">
      <alignment vertical="top" wrapText="1"/>
    </xf>
    <xf numFmtId="0" fontId="30" fillId="0" borderId="110" xfId="18" applyFont="1" applyBorder="1" applyAlignment="1">
      <alignment horizontal="left" vertical="top" wrapText="1"/>
    </xf>
    <xf numFmtId="0" fontId="35" fillId="0" borderId="111" xfId="18" applyFont="1" applyBorder="1" applyAlignment="1">
      <alignment horizontal="left" vertical="top" wrapText="1"/>
    </xf>
    <xf numFmtId="0" fontId="35" fillId="0" borderId="115" xfId="18" applyFont="1" applyBorder="1" applyAlignment="1">
      <alignment horizontal="left" vertical="top" wrapText="1"/>
    </xf>
    <xf numFmtId="0" fontId="30" fillId="0" borderId="114" xfId="18" applyFont="1" applyBorder="1" applyAlignment="1">
      <alignment horizontal="center" vertical="center"/>
    </xf>
    <xf numFmtId="0" fontId="35" fillId="0" borderId="111" xfId="18" applyFont="1" applyBorder="1" applyAlignment="1">
      <alignment horizontal="center" vertical="center"/>
    </xf>
    <xf numFmtId="0" fontId="35" fillId="0" borderId="112" xfId="18" applyFont="1" applyBorder="1" applyAlignment="1">
      <alignment horizontal="center" vertical="center"/>
    </xf>
    <xf numFmtId="0" fontId="30" fillId="2" borderId="7" xfId="0" applyFont="1" applyFill="1" applyBorder="1" applyAlignment="1">
      <alignment horizontal="center"/>
    </xf>
    <xf numFmtId="0" fontId="30" fillId="6" borderId="8" xfId="6" applyFont="1" applyFill="1" applyBorder="1" applyAlignment="1" applyProtection="1">
      <alignment horizontal="center" vertical="center" wrapText="1"/>
    </xf>
    <xf numFmtId="0" fontId="30" fillId="6" borderId="20" xfId="6" applyFont="1" applyFill="1" applyBorder="1" applyAlignment="1" applyProtection="1">
      <alignment horizontal="center" vertical="center" wrapText="1"/>
    </xf>
    <xf numFmtId="0" fontId="30" fillId="6" borderId="32" xfId="6" applyFont="1" applyFill="1" applyBorder="1" applyAlignment="1" applyProtection="1">
      <alignment horizontal="center" vertical="center" wrapText="1"/>
    </xf>
    <xf numFmtId="0" fontId="29" fillId="6" borderId="118" xfId="14" applyFont="1" applyFill="1" applyBorder="1" applyAlignment="1">
      <alignment horizontal="left" vertical="top" wrapText="1"/>
    </xf>
    <xf numFmtId="0" fontId="29" fillId="6" borderId="33" xfId="14" applyFont="1" applyFill="1" applyBorder="1" applyAlignment="1">
      <alignment horizontal="left" vertical="top" wrapText="1"/>
    </xf>
    <xf numFmtId="0" fontId="29" fillId="6" borderId="34" xfId="14" applyFont="1" applyFill="1" applyBorder="1" applyAlignment="1">
      <alignment horizontal="left" vertical="top" wrapText="1"/>
    </xf>
    <xf numFmtId="0" fontId="30" fillId="6" borderId="110" xfId="6" applyFont="1" applyFill="1" applyBorder="1" applyAlignment="1" applyProtection="1">
      <alignment horizontal="center" vertical="center" wrapText="1"/>
    </xf>
    <xf numFmtId="0" fontId="30" fillId="6" borderId="111" xfId="6" applyFont="1" applyFill="1" applyBorder="1" applyAlignment="1" applyProtection="1">
      <alignment horizontal="center" vertical="center" wrapText="1"/>
    </xf>
    <xf numFmtId="0" fontId="30" fillId="6" borderId="112" xfId="6" applyFont="1" applyFill="1" applyBorder="1" applyAlignment="1" applyProtection="1">
      <alignment horizontal="center" vertical="center" wrapText="1"/>
    </xf>
    <xf numFmtId="0" fontId="25" fillId="2" borderId="113" xfId="14" applyFont="1" applyFill="1" applyBorder="1" applyAlignment="1">
      <alignment horizontal="left" vertical="center" wrapText="1"/>
    </xf>
    <xf numFmtId="0" fontId="25" fillId="2" borderId="5" xfId="14" applyFont="1" applyFill="1" applyBorder="1" applyAlignment="1">
      <alignment horizontal="left" vertical="center" wrapText="1"/>
    </xf>
    <xf numFmtId="0" fontId="25" fillId="2" borderId="89" xfId="14" applyFont="1" applyFill="1" applyBorder="1" applyAlignment="1">
      <alignment horizontal="left" vertical="center" wrapText="1"/>
    </xf>
    <xf numFmtId="0" fontId="20" fillId="2" borderId="110" xfId="6" applyFont="1" applyFill="1" applyBorder="1" applyAlignment="1" applyProtection="1">
      <alignment horizontal="left" vertical="center" wrapText="1"/>
    </xf>
    <xf numFmtId="0" fontId="25" fillId="2" borderId="111" xfId="14" applyFont="1" applyFill="1" applyBorder="1" applyAlignment="1">
      <alignment horizontal="left" vertical="center" wrapText="1"/>
    </xf>
    <xf numFmtId="0" fontId="25" fillId="2" borderId="112" xfId="14" applyFont="1" applyFill="1" applyBorder="1" applyAlignment="1">
      <alignment horizontal="left" vertical="center" wrapText="1"/>
    </xf>
    <xf numFmtId="0" fontId="25" fillId="2" borderId="110" xfId="14" applyFont="1" applyFill="1" applyBorder="1" applyAlignment="1">
      <alignment horizontal="left" vertical="center" wrapText="1"/>
    </xf>
    <xf numFmtId="0" fontId="25" fillId="2" borderId="110" xfId="6" applyFont="1" applyFill="1" applyBorder="1" applyAlignment="1" applyProtection="1">
      <alignment horizontal="left" vertical="center" wrapText="1"/>
    </xf>
    <xf numFmtId="0" fontId="25" fillId="2" borderId="111" xfId="6" applyFont="1" applyFill="1" applyBorder="1" applyAlignment="1" applyProtection="1">
      <alignment horizontal="left" vertical="center" wrapText="1"/>
    </xf>
    <xf numFmtId="0" fontId="25" fillId="2" borderId="112" xfId="6" applyFont="1" applyFill="1" applyBorder="1" applyAlignment="1" applyProtection="1">
      <alignment horizontal="left" vertical="center" wrapText="1"/>
    </xf>
    <xf numFmtId="0" fontId="25" fillId="2" borderId="110" xfId="6" applyFont="1" applyFill="1" applyBorder="1" applyAlignment="1" applyProtection="1">
      <alignment horizontal="center" vertical="center" wrapText="1"/>
    </xf>
    <xf numFmtId="0" fontId="25" fillId="2" borderId="111" xfId="6" applyFont="1" applyFill="1" applyBorder="1" applyAlignment="1" applyProtection="1">
      <alignment horizontal="center" vertical="center" wrapText="1"/>
    </xf>
    <xf numFmtId="0" fontId="25" fillId="2" borderId="112" xfId="6" applyFont="1" applyFill="1" applyBorder="1" applyAlignment="1" applyProtection="1">
      <alignment horizontal="center" vertical="center" wrapText="1"/>
    </xf>
    <xf numFmtId="0" fontId="25" fillId="2" borderId="110" xfId="6" applyNumberFormat="1" applyFont="1" applyFill="1" applyBorder="1" applyAlignment="1" applyProtection="1">
      <alignment horizontal="left" vertical="center" wrapText="1"/>
    </xf>
    <xf numFmtId="0" fontId="25" fillId="2" borderId="111" xfId="6" applyNumberFormat="1" applyFont="1" applyFill="1" applyBorder="1" applyAlignment="1" applyProtection="1">
      <alignment horizontal="left" vertical="center" wrapText="1"/>
    </xf>
    <xf numFmtId="0" fontId="25" fillId="2" borderId="112" xfId="6" applyNumberFormat="1" applyFont="1" applyFill="1" applyBorder="1" applyAlignment="1" applyProtection="1">
      <alignment horizontal="left" vertical="center" wrapText="1"/>
    </xf>
    <xf numFmtId="0" fontId="30" fillId="2" borderId="110" xfId="6" applyFont="1" applyFill="1" applyBorder="1" applyAlignment="1" applyProtection="1">
      <alignment horizontal="left" vertical="top" wrapText="1"/>
    </xf>
    <xf numFmtId="0" fontId="30" fillId="2" borderId="111" xfId="6" applyFont="1" applyFill="1" applyBorder="1" applyAlignment="1" applyProtection="1">
      <alignment horizontal="left" vertical="top" wrapText="1"/>
    </xf>
    <xf numFmtId="0" fontId="30" fillId="2" borderId="112" xfId="6" applyFont="1" applyFill="1" applyBorder="1" applyAlignment="1" applyProtection="1">
      <alignment horizontal="left" vertical="top" wrapText="1"/>
    </xf>
    <xf numFmtId="9" fontId="25" fillId="2" borderId="114" xfId="5" applyFont="1" applyFill="1" applyBorder="1" applyAlignment="1">
      <alignment horizontal="center" vertical="center" wrapText="1"/>
    </xf>
    <xf numFmtId="9" fontId="25" fillId="2" borderId="115" xfId="5" applyFont="1" applyFill="1" applyBorder="1" applyAlignment="1">
      <alignment horizontal="center" vertical="center" wrapText="1"/>
    </xf>
    <xf numFmtId="0" fontId="25" fillId="2" borderId="0" xfId="14" applyFont="1" applyFill="1" applyAlignment="1">
      <alignment horizontal="center" vertical="center" wrapText="1"/>
    </xf>
    <xf numFmtId="0" fontId="25" fillId="2" borderId="8" xfId="6" applyFont="1" applyFill="1" applyBorder="1" applyAlignment="1" applyProtection="1">
      <alignment horizontal="center" vertical="center" wrapText="1"/>
    </xf>
    <xf numFmtId="0" fontId="25" fillId="2" borderId="20" xfId="6" applyFont="1" applyFill="1" applyBorder="1" applyAlignment="1" applyProtection="1">
      <alignment horizontal="center" vertical="center" wrapText="1"/>
    </xf>
    <xf numFmtId="0" fontId="25" fillId="2" borderId="32" xfId="6" applyFont="1" applyFill="1" applyBorder="1" applyAlignment="1" applyProtection="1">
      <alignment horizontal="center" vertical="center" wrapText="1"/>
    </xf>
    <xf numFmtId="0" fontId="25" fillId="2" borderId="40" xfId="6" applyFont="1" applyFill="1" applyBorder="1" applyAlignment="1" applyProtection="1">
      <alignment horizontal="left" vertical="center" wrapText="1"/>
    </xf>
    <xf numFmtId="0" fontId="25" fillId="0" borderId="104" xfId="13" applyFont="1" applyBorder="1" applyAlignment="1">
      <alignment horizontal="left"/>
    </xf>
    <xf numFmtId="0" fontId="25" fillId="0" borderId="105" xfId="13" applyFont="1" applyBorder="1" applyAlignment="1">
      <alignment horizontal="left"/>
    </xf>
    <xf numFmtId="0" fontId="25" fillId="11" borderId="43" xfId="16" applyFont="1" applyFill="1" applyBorder="1" applyAlignment="1">
      <alignment horizontal="left" vertical="center" wrapText="1"/>
    </xf>
    <xf numFmtId="0" fontId="45" fillId="0" borderId="44" xfId="16" applyFont="1" applyBorder="1" applyAlignment="1">
      <alignment horizontal="left"/>
    </xf>
    <xf numFmtId="0" fontId="45" fillId="0" borderId="45" xfId="16" applyFont="1" applyBorder="1" applyAlignment="1">
      <alignment horizontal="left"/>
    </xf>
    <xf numFmtId="0" fontId="46" fillId="2" borderId="110" xfId="3" applyFont="1" applyFill="1" applyBorder="1" applyAlignment="1" applyProtection="1">
      <alignment horizontal="left" vertical="center" wrapText="1"/>
    </xf>
    <xf numFmtId="0" fontId="25" fillId="2" borderId="90" xfId="0" applyFont="1" applyFill="1" applyBorder="1" applyAlignment="1">
      <alignment horizontal="left" vertical="top"/>
    </xf>
    <xf numFmtId="0" fontId="25" fillId="2" borderId="89" xfId="0" applyFont="1" applyFill="1" applyBorder="1" applyAlignment="1">
      <alignment horizontal="left" vertical="top"/>
    </xf>
    <xf numFmtId="0" fontId="25" fillId="2" borderId="7" xfId="0" applyFont="1" applyFill="1" applyBorder="1" applyAlignment="1">
      <alignment horizontal="left" vertical="top"/>
    </xf>
    <xf numFmtId="0" fontId="25" fillId="2" borderId="36" xfId="0" applyFont="1" applyFill="1" applyBorder="1" applyAlignment="1">
      <alignment horizontal="left" vertical="top"/>
    </xf>
    <xf numFmtId="0" fontId="25" fillId="2" borderId="115" xfId="6" applyFont="1" applyFill="1" applyBorder="1" applyAlignment="1" applyProtection="1">
      <alignment horizontal="center" vertical="center" wrapText="1"/>
    </xf>
    <xf numFmtId="0" fontId="25" fillId="2" borderId="114" xfId="6" applyFont="1" applyFill="1" applyBorder="1" applyAlignment="1" applyProtection="1">
      <alignment horizontal="left" vertical="center" wrapText="1"/>
    </xf>
    <xf numFmtId="0" fontId="43" fillId="0" borderId="118" xfId="14" applyFont="1" applyBorder="1" applyAlignment="1">
      <alignment horizontal="left" vertical="top" wrapText="1"/>
    </xf>
    <xf numFmtId="0" fontId="43" fillId="0" borderId="33" xfId="14" applyFont="1" applyBorder="1" applyAlignment="1">
      <alignment horizontal="left" vertical="top" wrapText="1"/>
    </xf>
    <xf numFmtId="0" fontId="43" fillId="0" borderId="34" xfId="14" applyFont="1" applyBorder="1" applyAlignment="1">
      <alignment horizontal="left" vertical="top" wrapText="1"/>
    </xf>
    <xf numFmtId="0" fontId="25" fillId="2" borderId="114" xfId="6" applyFont="1" applyFill="1" applyBorder="1" applyAlignment="1" applyProtection="1">
      <alignment horizontal="center" vertical="center" wrapText="1"/>
    </xf>
    <xf numFmtId="0" fontId="25" fillId="2" borderId="114" xfId="5" applyNumberFormat="1" applyFont="1" applyFill="1" applyBorder="1" applyAlignment="1">
      <alignment horizontal="center" vertical="center" wrapText="1"/>
    </xf>
    <xf numFmtId="0" fontId="25" fillId="2" borderId="115" xfId="5" applyNumberFormat="1" applyFont="1" applyFill="1" applyBorder="1" applyAlignment="1">
      <alignment horizontal="center" vertical="center" wrapText="1"/>
    </xf>
    <xf numFmtId="0" fontId="25" fillId="2" borderId="18" xfId="6" applyFont="1" applyFill="1" applyBorder="1" applyAlignment="1" applyProtection="1">
      <alignment horizontal="center" vertical="top" wrapText="1"/>
    </xf>
    <xf numFmtId="0" fontId="37" fillId="2" borderId="116" xfId="14" applyFont="1" applyFill="1" applyBorder="1" applyAlignment="1">
      <alignment horizontal="center" vertical="center" wrapText="1"/>
    </xf>
    <xf numFmtId="0" fontId="25" fillId="2" borderId="110" xfId="14" applyFont="1" applyFill="1" applyBorder="1" applyAlignment="1">
      <alignment horizontal="center" vertical="center" wrapText="1"/>
    </xf>
    <xf numFmtId="0" fontId="25" fillId="2" borderId="111" xfId="14" applyFont="1" applyFill="1" applyBorder="1" applyAlignment="1">
      <alignment horizontal="center" vertical="center" wrapText="1"/>
    </xf>
    <xf numFmtId="0" fontId="25" fillId="2" borderId="112" xfId="14" applyFont="1" applyFill="1" applyBorder="1" applyAlignment="1">
      <alignment horizontal="center" vertical="center" wrapText="1"/>
    </xf>
    <xf numFmtId="0" fontId="43" fillId="2" borderId="114" xfId="4" applyFont="1" applyFill="1" applyBorder="1" applyAlignment="1">
      <alignment horizontal="left" vertical="center" wrapText="1"/>
    </xf>
    <xf numFmtId="0" fontId="43" fillId="2" borderId="115" xfId="4" applyFont="1" applyFill="1" applyBorder="1" applyAlignment="1">
      <alignment horizontal="left" vertical="center" wrapText="1"/>
    </xf>
    <xf numFmtId="0" fontId="25" fillId="2" borderId="110" xfId="14" applyFont="1" applyFill="1" applyBorder="1" applyAlignment="1">
      <alignment horizontal="left" vertical="center"/>
    </xf>
    <xf numFmtId="0" fontId="25" fillId="2" borderId="111" xfId="14" applyFont="1" applyFill="1" applyBorder="1" applyAlignment="1">
      <alignment horizontal="left" vertical="center"/>
    </xf>
    <xf numFmtId="0" fontId="25" fillId="2" borderId="114" xfId="14" applyFont="1" applyFill="1" applyBorder="1" applyAlignment="1">
      <alignment horizontal="left" vertical="center"/>
    </xf>
    <xf numFmtId="0" fontId="25" fillId="2" borderId="112" xfId="14" applyFont="1" applyFill="1" applyBorder="1" applyAlignment="1">
      <alignment horizontal="left" vertical="center"/>
    </xf>
    <xf numFmtId="0" fontId="43" fillId="2" borderId="118" xfId="14" applyFont="1" applyFill="1" applyBorder="1" applyAlignment="1">
      <alignment horizontal="left" vertical="top" wrapText="1"/>
    </xf>
    <xf numFmtId="0" fontId="43" fillId="2" borderId="33" xfId="14" applyFont="1" applyFill="1" applyBorder="1" applyAlignment="1">
      <alignment horizontal="left" vertical="top" wrapText="1"/>
    </xf>
    <xf numFmtId="0" fontId="43" fillId="2" borderId="34" xfId="14" applyFont="1" applyFill="1" applyBorder="1" applyAlignment="1">
      <alignment horizontal="left" vertical="top" wrapText="1"/>
    </xf>
    <xf numFmtId="0" fontId="25" fillId="2" borderId="113" xfId="18" applyFont="1" applyFill="1" applyBorder="1" applyAlignment="1">
      <alignment horizontal="center" wrapText="1"/>
    </xf>
    <xf numFmtId="0" fontId="25" fillId="2" borderId="5" xfId="18" applyFont="1" applyFill="1" applyBorder="1" applyAlignment="1">
      <alignment horizontal="center" wrapText="1"/>
    </xf>
    <xf numFmtId="0" fontId="25" fillId="2" borderId="89" xfId="18" applyFont="1" applyFill="1" applyBorder="1" applyAlignment="1">
      <alignment horizontal="center" wrapText="1"/>
    </xf>
    <xf numFmtId="0" fontId="25" fillId="2" borderId="37" xfId="18" applyFont="1" applyFill="1" applyBorder="1" applyAlignment="1">
      <alignment horizontal="center" wrapText="1"/>
    </xf>
    <xf numFmtId="0" fontId="25" fillId="2" borderId="0" xfId="18" applyFont="1" applyFill="1" applyAlignment="1">
      <alignment horizontal="center" wrapText="1"/>
    </xf>
    <xf numFmtId="0" fontId="25" fillId="2" borderId="35" xfId="18" applyFont="1" applyFill="1" applyBorder="1" applyAlignment="1">
      <alignment horizontal="center" wrapText="1"/>
    </xf>
    <xf numFmtId="0" fontId="25" fillId="2" borderId="110" xfId="0" applyFont="1" applyFill="1" applyBorder="1" applyAlignment="1">
      <alignment horizontal="center"/>
    </xf>
    <xf numFmtId="0" fontId="25" fillId="2" borderId="111" xfId="0" applyFont="1" applyFill="1" applyBorder="1" applyAlignment="1">
      <alignment horizontal="center"/>
    </xf>
    <xf numFmtId="0" fontId="25" fillId="2" borderId="2" xfId="0" applyFont="1" applyFill="1" applyBorder="1" applyAlignment="1">
      <alignment horizontal="center"/>
    </xf>
    <xf numFmtId="0" fontId="25" fillId="2" borderId="110" xfId="6" applyFont="1" applyFill="1" applyBorder="1" applyAlignment="1" applyProtection="1">
      <alignment horizontal="left" vertical="top" wrapText="1"/>
    </xf>
    <xf numFmtId="0" fontId="25" fillId="2" borderId="111" xfId="6" applyFont="1" applyFill="1" applyBorder="1" applyAlignment="1" applyProtection="1">
      <alignment horizontal="left" vertical="top" wrapText="1"/>
    </xf>
    <xf numFmtId="0" fontId="25" fillId="2" borderId="112" xfId="6" applyFont="1" applyFill="1" applyBorder="1" applyAlignment="1" applyProtection="1">
      <alignment horizontal="left" vertical="top" wrapText="1"/>
    </xf>
    <xf numFmtId="0" fontId="30" fillId="0" borderId="104" xfId="13" applyFont="1" applyBorder="1" applyAlignment="1">
      <alignment horizontal="left"/>
    </xf>
    <xf numFmtId="0" fontId="30" fillId="0" borderId="105" xfId="13" applyFont="1" applyBorder="1" applyAlignment="1">
      <alignment horizontal="left"/>
    </xf>
    <xf numFmtId="1" fontId="30" fillId="2" borderId="114" xfId="14" applyNumberFormat="1" applyFont="1" applyFill="1" applyBorder="1" applyAlignment="1">
      <alignment horizontal="center" vertical="center" wrapText="1"/>
    </xf>
    <xf numFmtId="1" fontId="30" fillId="2" borderId="115" xfId="14" applyNumberFormat="1" applyFont="1" applyFill="1" applyBorder="1" applyAlignment="1">
      <alignment horizontal="center" vertical="center" wrapText="1"/>
    </xf>
    <xf numFmtId="0" fontId="30" fillId="2" borderId="104" xfId="6" applyFont="1" applyFill="1" applyBorder="1" applyAlignment="1" applyProtection="1">
      <alignment horizontal="left" vertical="center" wrapText="1"/>
    </xf>
    <xf numFmtId="0" fontId="30" fillId="2" borderId="107" xfId="6" applyFont="1" applyFill="1" applyBorder="1" applyAlignment="1" applyProtection="1">
      <alignment horizontal="left" vertical="center" wrapText="1"/>
    </xf>
    <xf numFmtId="3" fontId="30" fillId="2" borderId="114" xfId="5" applyNumberFormat="1" applyFont="1" applyFill="1" applyBorder="1" applyAlignment="1">
      <alignment horizontal="center" vertical="center" wrapText="1"/>
    </xf>
    <xf numFmtId="0" fontId="30" fillId="2" borderId="89" xfId="0" applyFont="1" applyFill="1" applyBorder="1" applyAlignment="1">
      <alignment horizontal="center" wrapText="1"/>
    </xf>
    <xf numFmtId="0" fontId="30" fillId="2" borderId="37" xfId="0" applyFont="1" applyFill="1" applyBorder="1" applyAlignment="1">
      <alignment horizontal="center" wrapText="1"/>
    </xf>
    <xf numFmtId="0" fontId="30" fillId="2" borderId="0" xfId="0" applyFont="1" applyFill="1" applyAlignment="1">
      <alignment horizontal="center" wrapText="1"/>
    </xf>
    <xf numFmtId="0" fontId="30" fillId="2" borderId="35" xfId="0" applyFont="1" applyFill="1" applyBorder="1" applyAlignment="1">
      <alignment horizontal="center" wrapText="1"/>
    </xf>
    <xf numFmtId="0" fontId="7" fillId="2" borderId="111" xfId="6" applyFill="1" applyBorder="1" applyAlignment="1" applyProtection="1">
      <alignment horizontal="left" vertical="center" wrapText="1"/>
    </xf>
    <xf numFmtId="0" fontId="7" fillId="2" borderId="112" xfId="6" applyFill="1" applyBorder="1" applyAlignment="1" applyProtection="1">
      <alignment horizontal="left" vertical="center" wrapText="1"/>
    </xf>
    <xf numFmtId="0" fontId="36" fillId="0" borderId="40" xfId="6" applyFont="1" applyFill="1" applyBorder="1" applyAlignment="1" applyProtection="1">
      <alignment horizontal="left" vertical="center" wrapText="1"/>
    </xf>
    <xf numFmtId="0" fontId="36" fillId="0" borderId="104" xfId="13" applyFont="1" applyBorder="1"/>
    <xf numFmtId="0" fontId="36" fillId="0" borderId="105" xfId="13" applyFont="1" applyBorder="1"/>
    <xf numFmtId="0" fontId="36" fillId="2" borderId="110" xfId="6" applyFont="1" applyFill="1" applyBorder="1" applyAlignment="1" applyProtection="1">
      <alignment horizontal="center" vertical="center" wrapText="1"/>
    </xf>
    <xf numFmtId="0" fontId="36" fillId="2" borderId="111" xfId="6" applyFont="1" applyFill="1" applyBorder="1" applyAlignment="1" applyProtection="1">
      <alignment horizontal="center" vertical="center" wrapText="1"/>
    </xf>
    <xf numFmtId="0" fontId="36" fillId="2" borderId="111" xfId="6" applyFont="1" applyFill="1" applyBorder="1" applyAlignment="1" applyProtection="1">
      <alignment horizontal="center" vertical="center"/>
    </xf>
    <xf numFmtId="0" fontId="37" fillId="11" borderId="0" xfId="0" applyFont="1" applyFill="1"/>
    <xf numFmtId="0" fontId="36" fillId="0" borderId="116" xfId="21" applyFont="1" applyBorder="1" applyAlignment="1">
      <alignment horizontal="left" vertical="center" wrapText="1"/>
    </xf>
    <xf numFmtId="0" fontId="56" fillId="12" borderId="46" xfId="21" applyFont="1" applyFill="1" applyBorder="1" applyAlignment="1">
      <alignment horizontal="center" vertical="center" wrapText="1"/>
    </xf>
    <xf numFmtId="0" fontId="36" fillId="11" borderId="116" xfId="21" applyFont="1" applyFill="1" applyBorder="1" applyAlignment="1">
      <alignment horizontal="left" vertical="center" wrapText="1"/>
    </xf>
    <xf numFmtId="0" fontId="36" fillId="11" borderId="116" xfId="0" applyFont="1" applyFill="1" applyBorder="1"/>
    <xf numFmtId="0" fontId="36" fillId="11" borderId="116" xfId="22" applyFont="1" applyFill="1" applyBorder="1" applyAlignment="1">
      <alignment horizontal="left" vertical="center" wrapText="1"/>
    </xf>
    <xf numFmtId="0" fontId="36" fillId="0" borderId="114" xfId="22" applyFont="1" applyBorder="1" applyAlignment="1">
      <alignment horizontal="left" vertical="center" wrapText="1"/>
    </xf>
    <xf numFmtId="0" fontId="36" fillId="0" borderId="111" xfId="22" applyFont="1" applyBorder="1" applyAlignment="1">
      <alignment horizontal="left" vertical="center" wrapText="1"/>
    </xf>
    <xf numFmtId="0" fontId="36" fillId="0" borderId="115" xfId="22" applyFont="1" applyBorder="1" applyAlignment="1">
      <alignment horizontal="left" vertical="center" wrapText="1"/>
    </xf>
    <xf numFmtId="0" fontId="56" fillId="12" borderId="49" xfId="21" applyFont="1" applyFill="1" applyBorder="1" applyAlignment="1">
      <alignment horizontal="center" vertical="center" wrapText="1"/>
    </xf>
    <xf numFmtId="0" fontId="57" fillId="0" borderId="116" xfId="24" applyFont="1" applyFill="1" applyBorder="1" applyAlignment="1" applyProtection="1">
      <alignment horizontal="left" vertical="center" wrapText="1"/>
    </xf>
    <xf numFmtId="0" fontId="55" fillId="0" borderId="116" xfId="22" applyFont="1" applyBorder="1" applyAlignment="1">
      <alignment horizontal="left" vertical="center" wrapText="1"/>
    </xf>
    <xf numFmtId="0" fontId="38" fillId="0" borderId="23" xfId="0" applyFont="1" applyBorder="1" applyAlignment="1">
      <alignment horizontal="center" vertical="center" wrapText="1"/>
    </xf>
    <xf numFmtId="0" fontId="36" fillId="2" borderId="2" xfId="20" applyFont="1" applyFill="1" applyBorder="1" applyAlignment="1">
      <alignment horizontal="left"/>
    </xf>
    <xf numFmtId="0" fontId="36" fillId="2" borderId="36" xfId="20" applyFont="1" applyFill="1" applyBorder="1" applyAlignment="1">
      <alignment horizontal="left"/>
    </xf>
    <xf numFmtId="0" fontId="50" fillId="0" borderId="116" xfId="21" applyFont="1" applyBorder="1" applyAlignment="1">
      <alignment horizontal="left" vertical="top" wrapText="1"/>
    </xf>
    <xf numFmtId="0" fontId="50" fillId="0" borderId="117" xfId="21" applyFont="1" applyBorder="1" applyAlignment="1">
      <alignment horizontal="center" vertical="center" wrapText="1"/>
    </xf>
    <xf numFmtId="0" fontId="50" fillId="0" borderId="17" xfId="21" applyFont="1" applyBorder="1" applyAlignment="1">
      <alignment horizontal="center" vertical="center" wrapText="1"/>
    </xf>
    <xf numFmtId="0" fontId="50" fillId="0" borderId="6" xfId="21" applyFont="1" applyBorder="1" applyAlignment="1">
      <alignment horizontal="center" vertical="center" wrapText="1"/>
    </xf>
    <xf numFmtId="0" fontId="36" fillId="2" borderId="114" xfId="24" applyFont="1" applyFill="1" applyBorder="1" applyAlignment="1" applyProtection="1">
      <alignment horizontal="center" vertical="center" wrapText="1"/>
    </xf>
    <xf numFmtId="0" fontId="36" fillId="2" borderId="111" xfId="24" applyFont="1" applyFill="1" applyBorder="1" applyAlignment="1" applyProtection="1">
      <alignment horizontal="center" vertical="center" wrapText="1"/>
    </xf>
    <xf numFmtId="0" fontId="36" fillId="2" borderId="115" xfId="24" applyFont="1" applyFill="1" applyBorder="1" applyAlignment="1" applyProtection="1">
      <alignment horizontal="center" vertical="center" wrapText="1"/>
    </xf>
    <xf numFmtId="9" fontId="36" fillId="2" borderId="114" xfId="21" applyNumberFormat="1" applyFont="1" applyFill="1" applyBorder="1" applyAlignment="1">
      <alignment horizontal="center" vertical="center" wrapText="1"/>
    </xf>
    <xf numFmtId="9" fontId="36" fillId="2" borderId="115" xfId="21" applyNumberFormat="1" applyFont="1" applyFill="1" applyBorder="1" applyAlignment="1">
      <alignment horizontal="center" vertical="center" wrapText="1"/>
    </xf>
    <xf numFmtId="9" fontId="36" fillId="2" borderId="2" xfId="21" applyNumberFormat="1" applyFont="1" applyFill="1" applyBorder="1" applyAlignment="1">
      <alignment horizontal="center" vertical="center" wrapText="1"/>
    </xf>
    <xf numFmtId="0" fontId="36" fillId="11" borderId="116" xfId="22" applyFont="1" applyFill="1" applyBorder="1" applyAlignment="1">
      <alignment horizontal="center" vertical="center" wrapText="1"/>
    </xf>
    <xf numFmtId="0" fontId="49" fillId="12" borderId="46" xfId="20" applyFont="1" applyFill="1" applyBorder="1" applyAlignment="1">
      <alignment horizontal="center" vertical="center"/>
    </xf>
    <xf numFmtId="0" fontId="49" fillId="12" borderId="47" xfId="20" applyFont="1" applyFill="1" applyBorder="1" applyAlignment="1">
      <alignment horizontal="center" vertical="center"/>
    </xf>
    <xf numFmtId="0" fontId="49" fillId="12" borderId="48" xfId="20" applyFont="1" applyFill="1" applyBorder="1" applyAlignment="1">
      <alignment horizontal="center" vertical="center"/>
    </xf>
    <xf numFmtId="0" fontId="36" fillId="2" borderId="18" xfId="24" applyFont="1" applyFill="1" applyBorder="1" applyAlignment="1" applyProtection="1">
      <alignment horizontal="center" vertical="top" wrapText="1"/>
    </xf>
    <xf numFmtId="0" fontId="36" fillId="2" borderId="116" xfId="21" applyFont="1" applyFill="1" applyBorder="1" applyAlignment="1">
      <alignment horizontal="center" vertical="center" wrapText="1"/>
    </xf>
    <xf numFmtId="0" fontId="36" fillId="2" borderId="90" xfId="0" applyFont="1" applyFill="1" applyBorder="1" applyAlignment="1">
      <alignment horizontal="left" vertical="top"/>
    </xf>
    <xf numFmtId="0" fontId="36" fillId="2" borderId="89" xfId="0" applyFont="1" applyFill="1" applyBorder="1" applyAlignment="1">
      <alignment horizontal="left" vertical="top"/>
    </xf>
    <xf numFmtId="0" fontId="36" fillId="2" borderId="7" xfId="0" applyFont="1" applyFill="1" applyBorder="1" applyAlignment="1">
      <alignment horizontal="left" vertical="top"/>
    </xf>
    <xf numFmtId="0" fontId="36" fillId="2" borderId="36" xfId="0" applyFont="1" applyFill="1" applyBorder="1" applyAlignment="1">
      <alignment horizontal="left" vertical="top"/>
    </xf>
    <xf numFmtId="0" fontId="36" fillId="0" borderId="116" xfId="22" applyFont="1" applyBorder="1" applyAlignment="1">
      <alignment horizontal="left" vertical="top" wrapText="1"/>
    </xf>
    <xf numFmtId="49" fontId="47" fillId="12" borderId="116" xfId="21" applyNumberFormat="1" applyFont="1" applyFill="1" applyBorder="1" applyAlignment="1">
      <alignment horizontal="left" vertical="center" wrapText="1"/>
    </xf>
    <xf numFmtId="0" fontId="49" fillId="12" borderId="46" xfId="20" applyFont="1" applyFill="1" applyBorder="1" applyAlignment="1">
      <alignment horizontal="center" vertical="center" wrapText="1"/>
    </xf>
    <xf numFmtId="0" fontId="51" fillId="11" borderId="116" xfId="23" applyFont="1" applyFill="1" applyBorder="1" applyAlignment="1">
      <alignment horizontal="left" vertical="center" wrapText="1"/>
    </xf>
    <xf numFmtId="0" fontId="36" fillId="11" borderId="116" xfId="21" applyFont="1" applyFill="1" applyBorder="1" applyAlignment="1">
      <alignment horizontal="left" vertical="center"/>
    </xf>
    <xf numFmtId="0" fontId="36" fillId="11" borderId="116" xfId="0" applyFont="1" applyFill="1" applyBorder="1" applyAlignment="1">
      <alignment horizontal="center" wrapText="1"/>
    </xf>
    <xf numFmtId="0" fontId="36" fillId="11" borderId="116" xfId="0" applyFont="1" applyFill="1" applyBorder="1" applyAlignment="1">
      <alignment horizontal="center"/>
    </xf>
    <xf numFmtId="0" fontId="36" fillId="2" borderId="112" xfId="6" applyFont="1" applyFill="1" applyBorder="1" applyAlignment="1" applyProtection="1">
      <alignment horizontal="center" vertical="center" wrapText="1"/>
    </xf>
    <xf numFmtId="0" fontId="30" fillId="11" borderId="43" xfId="4" applyFont="1" applyFill="1" applyBorder="1" applyAlignment="1">
      <alignment horizontal="left" vertical="center" wrapText="1"/>
    </xf>
    <xf numFmtId="0" fontId="41" fillId="0" borderId="44" xfId="4" applyFont="1" applyBorder="1" applyAlignment="1">
      <alignment horizontal="left" vertical="center"/>
    </xf>
    <xf numFmtId="0" fontId="41" fillId="0" borderId="45" xfId="4" applyFont="1" applyBorder="1" applyAlignment="1">
      <alignment horizontal="left" vertical="center"/>
    </xf>
    <xf numFmtId="0" fontId="30" fillId="2" borderId="108" xfId="14" applyFont="1" applyFill="1" applyBorder="1" applyAlignment="1">
      <alignment horizontal="left" vertical="center" wrapText="1"/>
    </xf>
    <xf numFmtId="0" fontId="30" fillId="2" borderId="124" xfId="14" applyFont="1" applyFill="1" applyBorder="1" applyAlignment="1">
      <alignment horizontal="left" vertical="center" wrapText="1"/>
    </xf>
    <xf numFmtId="0" fontId="30" fillId="2" borderId="125" xfId="14" applyFont="1" applyFill="1" applyBorder="1" applyAlignment="1">
      <alignment horizontal="left" vertical="center" wrapText="1"/>
    </xf>
    <xf numFmtId="0" fontId="30" fillId="0" borderId="2" xfId="0" applyFont="1" applyBorder="1" applyAlignment="1">
      <alignment horizontal="center"/>
    </xf>
    <xf numFmtId="0" fontId="30" fillId="0" borderId="110" xfId="14" applyFont="1" applyBorder="1" applyAlignment="1">
      <alignment horizontal="left" vertical="center"/>
    </xf>
    <xf numFmtId="0" fontId="30" fillId="0" borderId="111" xfId="14" applyFont="1" applyBorder="1" applyAlignment="1">
      <alignment horizontal="left" vertical="center"/>
    </xf>
    <xf numFmtId="0" fontId="30" fillId="0" borderId="114" xfId="14" applyFont="1" applyBorder="1" applyAlignment="1">
      <alignment horizontal="left" vertical="center"/>
    </xf>
    <xf numFmtId="0" fontId="30" fillId="0" borderId="112" xfId="14" applyFont="1" applyBorder="1" applyAlignment="1">
      <alignment horizontal="left" vertical="center"/>
    </xf>
    <xf numFmtId="0" fontId="30" fillId="2" borderId="40" xfId="6" applyFont="1" applyFill="1" applyBorder="1" applyAlignment="1" applyProtection="1">
      <alignment vertical="center"/>
    </xf>
    <xf numFmtId="0" fontId="30" fillId="0" borderId="104" xfId="13" applyFont="1" applyBorder="1" applyAlignment="1">
      <alignment vertical="center"/>
    </xf>
    <xf numFmtId="0" fontId="30" fillId="0" borderId="105" xfId="13" applyFont="1" applyBorder="1" applyAlignment="1">
      <alignment vertical="center"/>
    </xf>
    <xf numFmtId="0" fontId="19" fillId="2" borderId="110" xfId="12" applyFill="1" applyBorder="1" applyAlignment="1" applyProtection="1">
      <alignment vertical="center"/>
    </xf>
    <xf numFmtId="0" fontId="30" fillId="2" borderId="111" xfId="14" applyFont="1" applyFill="1" applyBorder="1" applyAlignment="1">
      <alignment vertical="center"/>
    </xf>
    <xf numFmtId="0" fontId="30" fillId="2" borderId="112" xfId="14" applyFont="1" applyFill="1" applyBorder="1" applyAlignment="1">
      <alignment vertical="center"/>
    </xf>
    <xf numFmtId="0" fontId="30" fillId="2" borderId="110" xfId="14" quotePrefix="1" applyFont="1" applyFill="1" applyBorder="1" applyAlignment="1">
      <alignment vertical="center"/>
    </xf>
    <xf numFmtId="0" fontId="26" fillId="3" borderId="113" xfId="14" applyFont="1" applyFill="1" applyBorder="1" applyAlignment="1">
      <alignment vertical="center" wrapText="1"/>
    </xf>
    <xf numFmtId="0" fontId="26" fillId="3" borderId="37" xfId="14" applyFont="1" applyFill="1" applyBorder="1" applyAlignment="1">
      <alignment vertical="center" wrapText="1"/>
    </xf>
    <xf numFmtId="0" fontId="30" fillId="2" borderId="110" xfId="14" applyFont="1" applyFill="1" applyBorder="1" applyAlignment="1">
      <alignment vertical="center"/>
    </xf>
    <xf numFmtId="0" fontId="26" fillId="3" borderId="39" xfId="14" applyFont="1" applyFill="1" applyBorder="1" applyAlignment="1">
      <alignment vertical="center" wrapText="1"/>
    </xf>
    <xf numFmtId="0" fontId="26" fillId="2" borderId="118" xfId="14" applyFont="1" applyFill="1" applyBorder="1" applyAlignment="1">
      <alignment vertical="center"/>
    </xf>
    <xf numFmtId="0" fontId="26" fillId="2" borderId="33" xfId="14" applyFont="1" applyFill="1" applyBorder="1" applyAlignment="1">
      <alignment vertical="center"/>
    </xf>
    <xf numFmtId="0" fontId="30" fillId="2" borderId="110" xfId="6" applyFont="1" applyFill="1" applyBorder="1" applyAlignment="1" applyProtection="1">
      <alignment vertical="center"/>
    </xf>
    <xf numFmtId="0" fontId="30" fillId="2" borderId="111" xfId="6" applyFont="1" applyFill="1" applyBorder="1" applyAlignment="1" applyProtection="1">
      <alignment vertical="center"/>
    </xf>
    <xf numFmtId="0" fontId="30" fillId="2" borderId="112" xfId="6" applyFont="1" applyFill="1" applyBorder="1" applyAlignment="1" applyProtection="1">
      <alignment vertical="center"/>
    </xf>
    <xf numFmtId="0" fontId="28" fillId="3" borderId="113" xfId="25" applyFont="1" applyFill="1" applyBorder="1" applyAlignment="1">
      <alignment vertical="center" wrapText="1"/>
    </xf>
    <xf numFmtId="0" fontId="28" fillId="3" borderId="37" xfId="25" applyFont="1" applyFill="1" applyBorder="1" applyAlignment="1">
      <alignment vertical="center" wrapText="1"/>
    </xf>
    <xf numFmtId="0" fontId="30" fillId="0" borderId="110" xfId="6" applyFont="1" applyFill="1" applyBorder="1" applyAlignment="1" applyProtection="1">
      <alignment vertical="center"/>
    </xf>
    <xf numFmtId="0" fontId="30" fillId="0" borderId="111" xfId="6" applyFont="1" applyFill="1" applyBorder="1" applyAlignment="1" applyProtection="1">
      <alignment vertical="center"/>
    </xf>
    <xf numFmtId="0" fontId="30" fillId="0" borderId="112" xfId="6" applyFont="1" applyFill="1" applyBorder="1" applyAlignment="1" applyProtection="1">
      <alignment vertical="center"/>
    </xf>
    <xf numFmtId="0" fontId="26" fillId="0" borderId="118" xfId="14" applyFont="1" applyBorder="1" applyAlignment="1">
      <alignment vertical="center"/>
    </xf>
    <xf numFmtId="0" fontId="26" fillId="0" borderId="33" xfId="14" applyFont="1" applyBorder="1" applyAlignment="1">
      <alignment vertical="center"/>
    </xf>
    <xf numFmtId="0" fontId="26" fillId="0" borderId="34" xfId="14" applyFont="1" applyBorder="1" applyAlignment="1">
      <alignment vertical="center"/>
    </xf>
    <xf numFmtId="9" fontId="30" fillId="2" borderId="0" xfId="14" applyNumberFormat="1" applyFont="1" applyFill="1" applyAlignment="1">
      <alignment vertical="center"/>
    </xf>
    <xf numFmtId="0" fontId="30" fillId="2" borderId="18" xfId="6" applyFont="1" applyFill="1" applyBorder="1" applyAlignment="1" applyProtection="1">
      <alignment vertical="center"/>
    </xf>
    <xf numFmtId="0" fontId="30" fillId="2" borderId="116" xfId="14" applyFont="1" applyFill="1" applyBorder="1" applyAlignment="1">
      <alignment vertical="center"/>
    </xf>
    <xf numFmtId="0" fontId="30" fillId="2" borderId="90" xfId="25" applyFont="1" applyFill="1" applyBorder="1" applyAlignment="1">
      <alignment vertical="center"/>
    </xf>
    <xf numFmtId="0" fontId="30" fillId="2" borderId="89" xfId="25" applyFont="1" applyFill="1" applyBorder="1" applyAlignment="1">
      <alignment vertical="center"/>
    </xf>
    <xf numFmtId="0" fontId="30" fillId="2" borderId="7" xfId="25" applyFont="1" applyFill="1" applyBorder="1" applyAlignment="1">
      <alignment vertical="center"/>
    </xf>
    <xf numFmtId="0" fontId="30" fillId="2" borderId="36" xfId="25" applyFont="1" applyFill="1" applyBorder="1" applyAlignment="1">
      <alignment vertical="center"/>
    </xf>
    <xf numFmtId="0" fontId="30" fillId="2" borderId="110" xfId="6" applyFont="1" applyFill="1" applyBorder="1" applyAlignment="1" applyProtection="1">
      <alignment horizontal="center" vertical="center"/>
    </xf>
    <xf numFmtId="0" fontId="30" fillId="2" borderId="111" xfId="6" applyFont="1" applyFill="1" applyBorder="1" applyAlignment="1" applyProtection="1">
      <alignment horizontal="center" vertical="center"/>
    </xf>
    <xf numFmtId="0" fontId="30" fillId="2" borderId="112" xfId="6" applyFont="1" applyFill="1" applyBorder="1" applyAlignment="1" applyProtection="1">
      <alignment horizontal="center" vertical="center"/>
    </xf>
    <xf numFmtId="0" fontId="30" fillId="2" borderId="112" xfId="14" applyFont="1" applyFill="1" applyBorder="1" applyAlignment="1">
      <alignment horizontal="center" vertical="center"/>
    </xf>
    <xf numFmtId="0" fontId="29" fillId="2" borderId="114" xfId="4" applyFont="1" applyFill="1" applyBorder="1" applyAlignment="1">
      <alignment vertical="center"/>
    </xf>
    <xf numFmtId="0" fontId="29" fillId="2" borderId="115" xfId="4" applyFont="1" applyFill="1" applyBorder="1" applyAlignment="1">
      <alignment vertical="center"/>
    </xf>
    <xf numFmtId="0" fontId="30" fillId="2" borderId="114" xfId="14" applyFont="1" applyFill="1" applyBorder="1" applyAlignment="1">
      <alignment vertical="center"/>
    </xf>
    <xf numFmtId="0" fontId="26" fillId="2" borderId="118" xfId="14" applyFont="1" applyFill="1" applyBorder="1" applyAlignment="1">
      <alignment vertical="center" wrapText="1"/>
    </xf>
    <xf numFmtId="0" fontId="26" fillId="2" borderId="33" xfId="14" applyFont="1" applyFill="1" applyBorder="1" applyAlignment="1">
      <alignment vertical="center" wrapText="1"/>
    </xf>
    <xf numFmtId="0" fontId="26" fillId="2" borderId="34" xfId="14" applyFont="1" applyFill="1" applyBorder="1" applyAlignment="1">
      <alignment vertical="center" wrapText="1"/>
    </xf>
    <xf numFmtId="0" fontId="30" fillId="2" borderId="1" xfId="25" applyFont="1" applyFill="1" applyBorder="1" applyAlignment="1">
      <alignment vertical="center"/>
    </xf>
    <xf numFmtId="0" fontId="30" fillId="2" borderId="2" xfId="25" applyFont="1" applyFill="1" applyBorder="1" applyAlignment="1">
      <alignment vertical="center"/>
    </xf>
    <xf numFmtId="0" fontId="29" fillId="0" borderId="118" xfId="14" applyFont="1" applyBorder="1" applyAlignment="1">
      <alignment horizontal="left" vertical="center" wrapText="1"/>
    </xf>
    <xf numFmtId="0" fontId="29" fillId="0" borderId="33" xfId="14" applyFont="1" applyBorder="1" applyAlignment="1">
      <alignment horizontal="left" vertical="center" wrapText="1"/>
    </xf>
    <xf numFmtId="0" fontId="29" fillId="0" borderId="34" xfId="14" applyFont="1" applyBorder="1" applyAlignment="1">
      <alignment horizontal="left" vertical="center" wrapText="1"/>
    </xf>
    <xf numFmtId="0" fontId="30" fillId="2" borderId="18" xfId="6" applyFont="1" applyFill="1" applyBorder="1" applyAlignment="1" applyProtection="1">
      <alignment horizontal="left" vertical="top" wrapText="1"/>
    </xf>
    <xf numFmtId="0" fontId="30" fillId="2" borderId="116" xfId="14" applyFont="1" applyFill="1" applyBorder="1" applyAlignment="1">
      <alignment horizontal="left" vertical="center" wrapText="1"/>
    </xf>
    <xf numFmtId="0" fontId="29" fillId="2" borderId="118" xfId="14" applyFont="1" applyFill="1" applyBorder="1" applyAlignment="1">
      <alignment horizontal="left" vertical="center" wrapText="1"/>
    </xf>
    <xf numFmtId="0" fontId="29" fillId="2" borderId="33" xfId="14" applyFont="1" applyFill="1" applyBorder="1" applyAlignment="1">
      <alignment horizontal="left" vertical="center" wrapText="1"/>
    </xf>
    <xf numFmtId="0" fontId="29" fillId="2" borderId="34" xfId="14" applyFont="1" applyFill="1" applyBorder="1" applyAlignment="1">
      <alignment horizontal="left" vertical="center" wrapText="1"/>
    </xf>
    <xf numFmtId="3" fontId="30" fillId="2" borderId="114" xfId="5" applyNumberFormat="1" applyFont="1" applyFill="1" applyBorder="1" applyAlignment="1">
      <alignment horizontal="left" vertical="center" wrapText="1"/>
    </xf>
    <xf numFmtId="0" fontId="30" fillId="2" borderId="115" xfId="5" applyNumberFormat="1" applyFont="1" applyFill="1" applyBorder="1" applyAlignment="1">
      <alignment horizontal="left" vertical="center" wrapText="1"/>
    </xf>
    <xf numFmtId="0" fontId="30" fillId="2" borderId="2" xfId="0" applyFont="1" applyFill="1" applyBorder="1" applyAlignment="1">
      <alignment horizontal="left"/>
    </xf>
    <xf numFmtId="0" fontId="30" fillId="2" borderId="110" xfId="0" applyFont="1" applyFill="1" applyBorder="1" applyAlignment="1">
      <alignment horizontal="left"/>
    </xf>
    <xf numFmtId="0" fontId="30" fillId="2" borderId="111" xfId="0" applyFont="1" applyFill="1" applyBorder="1" applyAlignment="1">
      <alignment horizontal="left"/>
    </xf>
    <xf numFmtId="49" fontId="27" fillId="3" borderId="10" xfId="14" applyNumberFormat="1" applyFont="1" applyFill="1" applyBorder="1" applyAlignment="1">
      <alignment horizontal="left" vertical="center" wrapText="1"/>
    </xf>
    <xf numFmtId="49" fontId="27" fillId="3" borderId="11" xfId="14" applyNumberFormat="1" applyFont="1" applyFill="1" applyBorder="1" applyAlignment="1">
      <alignment horizontal="left" vertical="center" wrapText="1"/>
    </xf>
    <xf numFmtId="49" fontId="27" fillId="3" borderId="12" xfId="14" applyNumberFormat="1" applyFont="1" applyFill="1" applyBorder="1" applyAlignment="1">
      <alignment horizontal="left" vertical="center" wrapText="1"/>
    </xf>
    <xf numFmtId="0" fontId="30" fillId="2" borderId="115" xfId="14" applyFont="1" applyFill="1" applyBorder="1" applyAlignment="1">
      <alignment horizontal="left" vertical="center"/>
    </xf>
    <xf numFmtId="0" fontId="36" fillId="2" borderId="113" xfId="0" applyFont="1" applyFill="1" applyBorder="1" applyAlignment="1">
      <alignment horizontal="center" wrapText="1"/>
    </xf>
    <xf numFmtId="0" fontId="36" fillId="2" borderId="5" xfId="0" applyFont="1" applyFill="1" applyBorder="1" applyAlignment="1">
      <alignment horizontal="center" wrapText="1"/>
    </xf>
    <xf numFmtId="0" fontId="36" fillId="2" borderId="89" xfId="0" applyFont="1" applyFill="1" applyBorder="1" applyAlignment="1">
      <alignment horizontal="center" wrapText="1"/>
    </xf>
    <xf numFmtId="0" fontId="36" fillId="2" borderId="37" xfId="0" applyFont="1" applyFill="1" applyBorder="1" applyAlignment="1">
      <alignment horizontal="center" wrapText="1"/>
    </xf>
    <xf numFmtId="0" fontId="36" fillId="2" borderId="0" xfId="0" applyFont="1" applyFill="1" applyAlignment="1">
      <alignment horizontal="center" wrapText="1"/>
    </xf>
    <xf numFmtId="0" fontId="36" fillId="2" borderId="35" xfId="0" applyFont="1" applyFill="1" applyBorder="1" applyAlignment="1">
      <alignment horizontal="center" wrapText="1"/>
    </xf>
    <xf numFmtId="0" fontId="30" fillId="0" borderId="113" xfId="0" applyFont="1" applyBorder="1" applyAlignment="1">
      <alignment horizontal="center" wrapText="1"/>
    </xf>
    <xf numFmtId="0" fontId="30" fillId="0" borderId="5" xfId="0" applyFont="1" applyBorder="1" applyAlignment="1">
      <alignment horizontal="center" wrapText="1"/>
    </xf>
    <xf numFmtId="0" fontId="30" fillId="0" borderId="1" xfId="0" applyFont="1" applyBorder="1" applyAlignment="1">
      <alignment horizontal="center" wrapText="1"/>
    </xf>
    <xf numFmtId="0" fontId="30" fillId="0" borderId="2" xfId="0" applyFont="1" applyBorder="1" applyAlignment="1">
      <alignment horizontal="center" wrapText="1"/>
    </xf>
    <xf numFmtId="0" fontId="60" fillId="2" borderId="110" xfId="6" applyFont="1" applyFill="1" applyBorder="1" applyAlignment="1" applyProtection="1">
      <alignment horizontal="left" vertical="center" wrapText="1"/>
    </xf>
    <xf numFmtId="0" fontId="36" fillId="2" borderId="1" xfId="0" applyFont="1" applyFill="1" applyBorder="1" applyAlignment="1">
      <alignment horizontal="center" wrapText="1"/>
    </xf>
    <xf numFmtId="0" fontId="36" fillId="2" borderId="2" xfId="0" applyFont="1" applyFill="1" applyBorder="1" applyAlignment="1">
      <alignment horizontal="center" wrapText="1"/>
    </xf>
    <xf numFmtId="0" fontId="7" fillId="2" borderId="115" xfId="6" applyFill="1" applyBorder="1" applyAlignment="1" applyProtection="1">
      <alignment horizontal="left" vertical="center" wrapText="1"/>
    </xf>
    <xf numFmtId="0" fontId="26" fillId="2" borderId="40" xfId="6" applyFont="1" applyFill="1" applyBorder="1" applyAlignment="1" applyProtection="1">
      <alignment horizontal="left" vertical="center" wrapText="1"/>
    </xf>
    <xf numFmtId="0" fontId="26" fillId="0" borderId="104" xfId="13" applyFont="1" applyBorder="1"/>
    <xf numFmtId="0" fontId="26" fillId="0" borderId="105" xfId="13" applyFont="1" applyBorder="1"/>
    <xf numFmtId="0" fontId="36" fillId="0" borderId="116" xfId="14" applyFont="1" applyBorder="1" applyAlignment="1">
      <alignment horizontal="center" vertical="center" wrapText="1"/>
    </xf>
    <xf numFmtId="0" fontId="30" fillId="0" borderId="90" xfId="0" applyFont="1" applyBorder="1" applyAlignment="1">
      <alignment horizontal="left" vertical="top"/>
    </xf>
    <xf numFmtId="0" fontId="30" fillId="0" borderId="89" xfId="0" applyFont="1" applyBorder="1" applyAlignment="1">
      <alignment horizontal="left" vertical="top"/>
    </xf>
    <xf numFmtId="0" fontId="30" fillId="0" borderId="7" xfId="0" applyFont="1" applyBorder="1" applyAlignment="1">
      <alignment horizontal="left" vertical="top"/>
    </xf>
    <xf numFmtId="0" fontId="30" fillId="0" borderId="36" xfId="0" applyFont="1" applyBorder="1" applyAlignment="1">
      <alignment horizontal="left" vertical="top"/>
    </xf>
    <xf numFmtId="0" fontId="30" fillId="0" borderId="114" xfId="5" applyNumberFormat="1" applyFont="1" applyFill="1" applyBorder="1" applyAlignment="1">
      <alignment horizontal="center" vertical="center" wrapText="1"/>
    </xf>
    <xf numFmtId="0" fontId="30" fillId="0" borderId="115" xfId="5" applyNumberFormat="1" applyFont="1" applyFill="1" applyBorder="1" applyAlignment="1">
      <alignment horizontal="center" vertical="center" wrapText="1"/>
    </xf>
    <xf numFmtId="0" fontId="30" fillId="0" borderId="115" xfId="6" applyFont="1" applyFill="1" applyBorder="1" applyAlignment="1" applyProtection="1">
      <alignment horizontal="center" vertical="center" wrapText="1"/>
    </xf>
    <xf numFmtId="0" fontId="30" fillId="0" borderId="114" xfId="6" applyFont="1" applyFill="1" applyBorder="1" applyAlignment="1" applyProtection="1">
      <alignment horizontal="left" vertical="center" wrapText="1"/>
    </xf>
    <xf numFmtId="0" fontId="30" fillId="0" borderId="2" xfId="18" applyFont="1" applyBorder="1" applyAlignment="1">
      <alignment horizontal="center"/>
    </xf>
    <xf numFmtId="0" fontId="30" fillId="0" borderId="114" xfId="6" applyFont="1" applyFill="1" applyBorder="1" applyAlignment="1" applyProtection="1">
      <alignment horizontal="center" vertical="center" wrapText="1"/>
    </xf>
    <xf numFmtId="0" fontId="30" fillId="0" borderId="0" xfId="14" applyFont="1" applyAlignment="1">
      <alignment horizontal="center" vertical="center" wrapText="1"/>
    </xf>
    <xf numFmtId="0" fontId="30" fillId="0" borderId="18" xfId="6" applyFont="1" applyFill="1" applyBorder="1" applyAlignment="1" applyProtection="1">
      <alignment horizontal="center" vertical="top" wrapText="1"/>
    </xf>
    <xf numFmtId="0" fontId="30" fillId="0" borderId="110" xfId="0" applyFont="1" applyBorder="1" applyAlignment="1">
      <alignment horizontal="center"/>
    </xf>
    <xf numFmtId="0" fontId="30" fillId="0" borderId="111" xfId="0" applyFont="1" applyBorder="1" applyAlignment="1">
      <alignment horizontal="center"/>
    </xf>
    <xf numFmtId="0" fontId="48" fillId="14" borderId="43" xfId="0" applyFont="1" applyFill="1" applyBorder="1" applyAlignment="1">
      <alignment horizontal="center" vertical="center" wrapText="1"/>
    </xf>
    <xf numFmtId="0" fontId="39" fillId="0" borderId="44" xfId="0" applyFont="1" applyBorder="1"/>
    <xf numFmtId="0" fontId="39" fillId="0" borderId="45" xfId="0" applyFont="1" applyBorder="1"/>
    <xf numFmtId="0" fontId="30" fillId="2" borderId="40" xfId="10" applyFont="1" applyFill="1" applyBorder="1" applyAlignment="1" applyProtection="1">
      <alignment horizontal="left" vertical="center" wrapText="1"/>
    </xf>
    <xf numFmtId="0" fontId="30" fillId="2" borderId="110" xfId="14" applyFont="1" applyFill="1" applyBorder="1" applyAlignment="1">
      <alignment vertical="center" wrapText="1"/>
    </xf>
    <xf numFmtId="0" fontId="30" fillId="2" borderId="111" xfId="14" applyFont="1" applyFill="1" applyBorder="1" applyAlignment="1">
      <alignment vertical="center" wrapText="1"/>
    </xf>
    <xf numFmtId="0" fontId="30" fillId="2" borderId="112" xfId="14" applyFont="1" applyFill="1" applyBorder="1" applyAlignment="1">
      <alignment vertical="center" wrapText="1"/>
    </xf>
    <xf numFmtId="0" fontId="30" fillId="2" borderId="40" xfId="6" applyFont="1" applyFill="1" applyBorder="1" applyAlignment="1" applyProtection="1">
      <alignment vertical="center" wrapText="1"/>
    </xf>
    <xf numFmtId="0" fontId="7" fillId="2" borderId="110" xfId="6" applyFill="1" applyBorder="1" applyAlignment="1" applyProtection="1">
      <alignment vertical="center" wrapText="1"/>
    </xf>
    <xf numFmtId="0" fontId="8" fillId="2" borderId="110" xfId="6" applyFont="1" applyFill="1" applyBorder="1" applyAlignment="1" applyProtection="1">
      <alignment horizontal="left" vertical="center" wrapText="1"/>
    </xf>
    <xf numFmtId="0" fontId="2" fillId="2" borderId="111" xfId="10" applyFill="1" applyBorder="1" applyAlignment="1" applyProtection="1">
      <alignment horizontal="left" vertical="center" wrapText="1"/>
    </xf>
    <xf numFmtId="0" fontId="30" fillId="2" borderId="115" xfId="6" applyFont="1" applyFill="1" applyBorder="1" applyAlignment="1" applyProtection="1">
      <alignment horizontal="left" vertical="center" wrapText="1"/>
    </xf>
    <xf numFmtId="0" fontId="30" fillId="2" borderId="114" xfId="14" applyFont="1" applyFill="1" applyBorder="1" applyAlignment="1">
      <alignment horizontal="justify" vertical="center"/>
    </xf>
    <xf numFmtId="0" fontId="30" fillId="2" borderId="111" xfId="14" applyFont="1" applyFill="1" applyBorder="1" applyAlignment="1">
      <alignment horizontal="justify" vertical="center"/>
    </xf>
    <xf numFmtId="0" fontId="30" fillId="2" borderId="112" xfId="14" applyFont="1" applyFill="1" applyBorder="1" applyAlignment="1">
      <alignment horizontal="justify" vertical="center"/>
    </xf>
    <xf numFmtId="0" fontId="30" fillId="2" borderId="132" xfId="14" applyFont="1" applyFill="1" applyBorder="1" applyAlignment="1">
      <alignment horizontal="left" vertical="center" wrapText="1"/>
    </xf>
    <xf numFmtId="0" fontId="30" fillId="2" borderId="133" xfId="14" applyFont="1" applyFill="1" applyBorder="1" applyAlignment="1">
      <alignment horizontal="left" vertical="center" wrapText="1"/>
    </xf>
    <xf numFmtId="0" fontId="30" fillId="2" borderId="134" xfId="14" applyFont="1" applyFill="1" applyBorder="1" applyAlignment="1">
      <alignment horizontal="left" vertical="center" wrapText="1"/>
    </xf>
    <xf numFmtId="49" fontId="63" fillId="15" borderId="126" xfId="28" applyNumberFormat="1" applyFont="1" applyFill="1" applyBorder="1" applyAlignment="1">
      <alignment horizontal="left" vertical="center" wrapText="1"/>
    </xf>
    <xf numFmtId="0" fontId="63" fillId="15" borderId="127" xfId="28" applyFont="1" applyFill="1" applyBorder="1" applyAlignment="1">
      <alignment horizontal="left" vertical="center" wrapText="1"/>
    </xf>
    <xf numFmtId="0" fontId="63" fillId="15" borderId="130" xfId="28" applyFont="1" applyFill="1" applyBorder="1" applyAlignment="1">
      <alignment horizontal="left" vertical="center" wrapText="1"/>
    </xf>
    <xf numFmtId="49" fontId="64" fillId="15" borderId="126" xfId="28" applyNumberFormat="1" applyFont="1" applyFill="1" applyBorder="1" applyAlignment="1">
      <alignment horizontal="left" vertical="center" wrapText="1"/>
    </xf>
    <xf numFmtId="0" fontId="63" fillId="15" borderId="126" xfId="28" applyNumberFormat="1" applyFont="1" applyFill="1" applyBorder="1" applyAlignment="1">
      <alignment horizontal="left" vertical="center" wrapText="1"/>
    </xf>
    <xf numFmtId="49" fontId="63" fillId="15" borderId="131" xfId="28" applyNumberFormat="1" applyFont="1" applyFill="1" applyBorder="1" applyAlignment="1">
      <alignment horizontal="center" vertical="center" wrapText="1"/>
    </xf>
    <xf numFmtId="0" fontId="63" fillId="15" borderId="131" xfId="28" applyFont="1" applyFill="1" applyBorder="1" applyAlignment="1">
      <alignment horizontal="center" vertical="center" wrapText="1"/>
    </xf>
    <xf numFmtId="49" fontId="63" fillId="15" borderId="126" xfId="28" applyNumberFormat="1" applyFont="1" applyFill="1" applyBorder="1" applyAlignment="1">
      <alignment horizontal="left" vertical="center"/>
    </xf>
    <xf numFmtId="0" fontId="63" fillId="15" borderId="127" xfId="28" applyFont="1" applyFill="1" applyBorder="1" applyAlignment="1">
      <alignment horizontal="left" vertical="center"/>
    </xf>
    <xf numFmtId="49" fontId="63" fillId="15" borderId="129" xfId="28" applyNumberFormat="1" applyFont="1" applyFill="1" applyBorder="1" applyAlignment="1">
      <alignment horizontal="left" vertical="center"/>
    </xf>
    <xf numFmtId="0" fontId="63" fillId="15" borderId="130" xfId="28" applyFont="1" applyFill="1" applyBorder="1" applyAlignment="1">
      <alignment horizontal="left" vertical="center"/>
    </xf>
    <xf numFmtId="0" fontId="26" fillId="3" borderId="135" xfId="14" applyFont="1" applyFill="1" applyBorder="1" applyAlignment="1">
      <alignment horizontal="center" vertical="center" wrapText="1"/>
    </xf>
    <xf numFmtId="0" fontId="30" fillId="2" borderId="132" xfId="6" applyFont="1" applyFill="1" applyBorder="1" applyAlignment="1" applyProtection="1">
      <alignment horizontal="left" vertical="center" wrapText="1"/>
    </xf>
    <xf numFmtId="0" fontId="30" fillId="2" borderId="133" xfId="6" applyFont="1" applyFill="1" applyBorder="1" applyAlignment="1" applyProtection="1">
      <alignment horizontal="left" vertical="center" wrapText="1"/>
    </xf>
    <xf numFmtId="0" fontId="30" fillId="2" borderId="134" xfId="6" applyFont="1" applyFill="1" applyBorder="1" applyAlignment="1" applyProtection="1">
      <alignment horizontal="left" vertical="center" wrapText="1"/>
    </xf>
    <xf numFmtId="49" fontId="63" fillId="15" borderId="139" xfId="28" applyNumberFormat="1" applyFont="1" applyFill="1" applyBorder="1" applyAlignment="1">
      <alignment horizontal="left" vertical="center" wrapText="1"/>
    </xf>
    <xf numFmtId="0" fontId="63" fillId="15" borderId="140" xfId="28" applyFont="1" applyFill="1" applyBorder="1" applyAlignment="1">
      <alignment horizontal="left" vertical="center" wrapText="1"/>
    </xf>
    <xf numFmtId="0" fontId="63" fillId="15" borderId="142" xfId="28" applyFont="1" applyFill="1" applyBorder="1" applyAlignment="1">
      <alignment horizontal="left" vertical="center" wrapText="1"/>
    </xf>
    <xf numFmtId="49" fontId="64" fillId="15" borderId="139" xfId="28" applyNumberFormat="1" applyFont="1" applyFill="1" applyBorder="1" applyAlignment="1">
      <alignment horizontal="left" vertical="center" wrapText="1"/>
    </xf>
    <xf numFmtId="0" fontId="29" fillId="0" borderId="143" xfId="14" applyFont="1" applyBorder="1" applyAlignment="1">
      <alignment horizontal="left" vertical="top" wrapText="1"/>
    </xf>
    <xf numFmtId="49" fontId="63" fillId="15" borderId="145" xfId="28" applyNumberFormat="1" applyFont="1" applyFill="1" applyBorder="1" applyAlignment="1">
      <alignment horizontal="center" vertical="center" wrapText="1"/>
    </xf>
    <xf numFmtId="0" fontId="63" fillId="15" borderId="145" xfId="28" applyFont="1" applyFill="1" applyBorder="1" applyAlignment="1">
      <alignment horizontal="center" vertical="center" wrapText="1"/>
    </xf>
    <xf numFmtId="0" fontId="30" fillId="2" borderId="146" xfId="0" applyFont="1" applyFill="1" applyBorder="1" applyAlignment="1">
      <alignment horizontal="left" vertical="top"/>
    </xf>
    <xf numFmtId="0" fontId="30" fillId="2" borderId="144" xfId="0" applyFont="1" applyFill="1" applyBorder="1" applyAlignment="1">
      <alignment horizontal="left" vertical="top"/>
    </xf>
    <xf numFmtId="0" fontId="30" fillId="2" borderId="132" xfId="6" applyFont="1" applyFill="1" applyBorder="1" applyAlignment="1" applyProtection="1">
      <alignment horizontal="center" vertical="center" wrapText="1"/>
    </xf>
    <xf numFmtId="0" fontId="30" fillId="2" borderId="133" xfId="6" applyFont="1" applyFill="1" applyBorder="1" applyAlignment="1" applyProtection="1">
      <alignment horizontal="center" vertical="center" wrapText="1"/>
    </xf>
    <xf numFmtId="0" fontId="30" fillId="2" borderId="134" xfId="6" applyFont="1" applyFill="1" applyBorder="1" applyAlignment="1" applyProtection="1">
      <alignment horizontal="center" vertical="center" wrapText="1"/>
    </xf>
    <xf numFmtId="0" fontId="30" fillId="2" borderId="136" xfId="5" applyNumberFormat="1" applyFont="1" applyFill="1" applyBorder="1" applyAlignment="1">
      <alignment horizontal="center" vertical="center" wrapText="1"/>
    </xf>
    <xf numFmtId="0" fontId="30" fillId="2" borderId="137" xfId="5" applyNumberFormat="1" applyFont="1" applyFill="1" applyBorder="1" applyAlignment="1">
      <alignment horizontal="center" vertical="center" wrapText="1"/>
    </xf>
    <xf numFmtId="0" fontId="30" fillId="2" borderId="137" xfId="6" applyFont="1" applyFill="1" applyBorder="1" applyAlignment="1" applyProtection="1">
      <alignment horizontal="center" vertical="center" wrapText="1"/>
    </xf>
    <xf numFmtId="0" fontId="30" fillId="2" borderId="136" xfId="6" applyFont="1" applyFill="1" applyBorder="1" applyAlignment="1" applyProtection="1">
      <alignment horizontal="left" vertical="center" wrapText="1"/>
    </xf>
    <xf numFmtId="0" fontId="28" fillId="3" borderId="135" xfId="18" applyFont="1" applyFill="1" applyBorder="1" applyAlignment="1">
      <alignment horizontal="center" vertical="center"/>
    </xf>
    <xf numFmtId="0" fontId="30" fillId="2" borderId="136" xfId="6" applyFont="1" applyFill="1" applyBorder="1" applyAlignment="1" applyProtection="1">
      <alignment horizontal="center" vertical="center" wrapText="1"/>
    </xf>
    <xf numFmtId="0" fontId="30" fillId="0" borderId="132" xfId="6" applyFont="1" applyFill="1" applyBorder="1" applyAlignment="1" applyProtection="1">
      <alignment horizontal="center" vertical="center" wrapText="1"/>
    </xf>
    <xf numFmtId="0" fontId="30" fillId="0" borderId="133" xfId="6" applyFont="1" applyFill="1" applyBorder="1" applyAlignment="1" applyProtection="1">
      <alignment horizontal="center" vertical="center" wrapText="1"/>
    </xf>
    <xf numFmtId="0" fontId="30" fillId="0" borderId="134" xfId="6" applyFont="1" applyFill="1" applyBorder="1" applyAlignment="1" applyProtection="1">
      <alignment horizontal="center" vertical="center" wrapText="1"/>
    </xf>
    <xf numFmtId="0" fontId="28" fillId="3" borderId="135" xfId="18" applyFont="1" applyFill="1" applyBorder="1" applyAlignment="1">
      <alignment horizontal="center" vertical="center" wrapText="1"/>
    </xf>
    <xf numFmtId="0" fontId="30" fillId="2" borderId="132" xfId="14" applyFont="1" applyFill="1" applyBorder="1" applyAlignment="1">
      <alignment horizontal="center" vertical="center" wrapText="1"/>
    </xf>
    <xf numFmtId="0" fontId="30" fillId="2" borderId="133" xfId="14" applyFont="1" applyFill="1" applyBorder="1" applyAlignment="1">
      <alignment horizontal="center" vertical="center" wrapText="1"/>
    </xf>
    <xf numFmtId="0" fontId="30" fillId="2" borderId="134" xfId="14" applyFont="1" applyFill="1" applyBorder="1" applyAlignment="1">
      <alignment horizontal="center" vertical="center" wrapText="1"/>
    </xf>
    <xf numFmtId="0" fontId="29" fillId="2" borderId="136" xfId="4" applyFont="1" applyFill="1" applyBorder="1" applyAlignment="1">
      <alignment horizontal="left" vertical="center" wrapText="1"/>
    </xf>
    <xf numFmtId="0" fontId="29" fillId="2" borderId="137" xfId="4" applyFont="1" applyFill="1" applyBorder="1" applyAlignment="1">
      <alignment horizontal="left" vertical="center" wrapText="1"/>
    </xf>
    <xf numFmtId="49" fontId="63" fillId="15" borderId="139" xfId="28" applyNumberFormat="1" applyFont="1" applyFill="1" applyBorder="1" applyAlignment="1">
      <alignment horizontal="left" vertical="center"/>
    </xf>
    <xf numFmtId="0" fontId="63" fillId="15" borderId="140" xfId="28" applyFont="1" applyFill="1" applyBorder="1" applyAlignment="1">
      <alignment horizontal="left" vertical="center"/>
    </xf>
    <xf numFmtId="49" fontId="63" fillId="15" borderId="141" xfId="28" applyNumberFormat="1" applyFont="1" applyFill="1" applyBorder="1" applyAlignment="1">
      <alignment horizontal="left" vertical="center"/>
    </xf>
    <xf numFmtId="0" fontId="63" fillId="15" borderId="142" xfId="28" applyFont="1" applyFill="1" applyBorder="1" applyAlignment="1">
      <alignment horizontal="left" vertical="center"/>
    </xf>
    <xf numFmtId="0" fontId="29" fillId="2" borderId="143" xfId="14" applyFont="1" applyFill="1" applyBorder="1" applyAlignment="1">
      <alignment horizontal="left" vertical="top" wrapText="1"/>
    </xf>
    <xf numFmtId="0" fontId="30" fillId="2" borderId="132" xfId="0" applyFont="1" applyFill="1" applyBorder="1" applyAlignment="1">
      <alignment horizontal="center"/>
    </xf>
    <xf numFmtId="0" fontId="30" fillId="2" borderId="133" xfId="0" applyFont="1" applyFill="1" applyBorder="1" applyAlignment="1">
      <alignment horizontal="center"/>
    </xf>
    <xf numFmtId="0" fontId="30" fillId="0" borderId="138" xfId="6" applyNumberFormat="1" applyFont="1" applyFill="1" applyBorder="1" applyAlignment="1" applyProtection="1">
      <alignment horizontal="left" vertical="center" wrapText="1"/>
    </xf>
    <xf numFmtId="14" fontId="30" fillId="0" borderId="138" xfId="6" applyNumberFormat="1" applyFont="1" applyFill="1" applyBorder="1" applyAlignment="1" applyProtection="1">
      <alignment horizontal="left" vertical="center" wrapText="1"/>
    </xf>
    <xf numFmtId="14" fontId="2" fillId="0" borderId="138" xfId="3" applyNumberFormat="1" applyFill="1" applyBorder="1" applyAlignment="1" applyProtection="1">
      <alignment horizontal="left" vertical="center" wrapText="1"/>
    </xf>
    <xf numFmtId="9" fontId="30" fillId="2" borderId="136" xfId="5" applyFont="1" applyFill="1" applyBorder="1" applyAlignment="1">
      <alignment horizontal="center" vertical="center" wrapText="1"/>
    </xf>
    <xf numFmtId="9" fontId="30" fillId="2" borderId="137" xfId="5" applyFont="1" applyFill="1" applyBorder="1" applyAlignment="1">
      <alignment horizontal="center" vertical="center" wrapText="1"/>
    </xf>
    <xf numFmtId="0" fontId="30" fillId="2" borderId="132" xfId="14" applyFont="1" applyFill="1" applyBorder="1" applyAlignment="1">
      <alignment horizontal="left" vertical="center"/>
    </xf>
    <xf numFmtId="0" fontId="30" fillId="2" borderId="133" xfId="14" applyFont="1" applyFill="1" applyBorder="1" applyAlignment="1">
      <alignment horizontal="left" vertical="center"/>
    </xf>
    <xf numFmtId="0" fontId="30" fillId="2" borderId="136" xfId="14" applyFont="1" applyFill="1" applyBorder="1" applyAlignment="1">
      <alignment horizontal="left" vertical="center"/>
    </xf>
    <xf numFmtId="0" fontId="30" fillId="2" borderId="134" xfId="14" applyFont="1" applyFill="1" applyBorder="1" applyAlignment="1">
      <alignment horizontal="left" vertical="center"/>
    </xf>
    <xf numFmtId="0" fontId="28" fillId="16" borderId="55" xfId="0" applyFont="1" applyFill="1" applyBorder="1" applyAlignment="1">
      <alignment horizontal="center" vertical="center" wrapText="1"/>
    </xf>
    <xf numFmtId="0" fontId="41" fillId="0" borderId="59" xfId="0" applyFont="1" applyBorder="1"/>
    <xf numFmtId="0" fontId="25" fillId="14" borderId="43" xfId="0" applyFont="1" applyFill="1" applyBorder="1" applyAlignment="1">
      <alignment horizontal="left" vertical="center" wrapText="1"/>
    </xf>
    <xf numFmtId="0" fontId="25" fillId="14" borderId="80" xfId="0" applyFont="1" applyFill="1" applyBorder="1" applyAlignment="1">
      <alignment horizontal="left" vertical="center" wrapText="1"/>
    </xf>
    <xf numFmtId="0" fontId="41" fillId="0" borderId="81" xfId="0" applyFont="1" applyBorder="1"/>
    <xf numFmtId="0" fontId="41" fillId="0" borderId="82" xfId="0" applyFont="1" applyBorder="1"/>
    <xf numFmtId="0" fontId="41" fillId="0" borderId="77" xfId="0" applyFont="1" applyBorder="1"/>
    <xf numFmtId="0" fontId="21" fillId="14" borderId="43" xfId="0" applyFont="1" applyFill="1" applyBorder="1" applyAlignment="1">
      <alignment horizontal="left" vertical="center" wrapText="1"/>
    </xf>
    <xf numFmtId="0" fontId="43" fillId="0" borderId="64" xfId="0" applyFont="1" applyBorder="1" applyAlignment="1">
      <alignment horizontal="left" vertical="top" wrapText="1"/>
    </xf>
    <xf numFmtId="0" fontId="41" fillId="0" borderId="67" xfId="0" applyFont="1" applyBorder="1"/>
    <xf numFmtId="0" fontId="41" fillId="0" borderId="61" xfId="0" applyFont="1" applyBorder="1"/>
    <xf numFmtId="0" fontId="25" fillId="14" borderId="74" xfId="0" applyFont="1" applyFill="1" applyBorder="1" applyAlignment="1">
      <alignment horizontal="center" vertical="top" wrapText="1"/>
    </xf>
    <xf numFmtId="0" fontId="41" fillId="0" borderId="74" xfId="0" applyFont="1" applyBorder="1"/>
    <xf numFmtId="0" fontId="25" fillId="14" borderId="46" xfId="0" applyFont="1" applyFill="1" applyBorder="1" applyAlignment="1">
      <alignment horizontal="center" vertical="center" wrapText="1"/>
    </xf>
    <xf numFmtId="0" fontId="41" fillId="0" borderId="65" xfId="0" applyFont="1" applyBorder="1"/>
    <xf numFmtId="0" fontId="41" fillId="0" borderId="75" xfId="0" applyFont="1" applyBorder="1"/>
    <xf numFmtId="0" fontId="41" fillId="0" borderId="48" xfId="0" applyFont="1" applyBorder="1"/>
    <xf numFmtId="0" fontId="41" fillId="0" borderId="69" xfId="0" applyFont="1" applyBorder="1"/>
    <xf numFmtId="0" fontId="41" fillId="0" borderId="76" xfId="0" applyFont="1" applyBorder="1"/>
    <xf numFmtId="0" fontId="25" fillId="14" borderId="46" xfId="0" applyFont="1" applyFill="1" applyBorder="1" applyAlignment="1">
      <alignment horizontal="left" vertical="top"/>
    </xf>
    <xf numFmtId="0" fontId="41" fillId="0" borderId="66" xfId="0" applyFont="1" applyBorder="1"/>
    <xf numFmtId="0" fontId="41" fillId="0" borderId="71" xfId="0" applyFont="1" applyBorder="1"/>
    <xf numFmtId="0" fontId="30" fillId="14" borderId="43" xfId="0" applyFont="1" applyFill="1" applyBorder="1" applyAlignment="1">
      <alignment horizontal="left" vertical="center" wrapText="1"/>
    </xf>
    <xf numFmtId="0" fontId="41" fillId="0" borderId="44" xfId="0" applyFont="1" applyBorder="1" applyAlignment="1">
      <alignment horizontal="left"/>
    </xf>
    <xf numFmtId="0" fontId="41" fillId="0" borderId="45" xfId="0" applyFont="1" applyBorder="1" applyAlignment="1">
      <alignment horizontal="left"/>
    </xf>
    <xf numFmtId="1" fontId="25" fillId="14" borderId="49" xfId="0" applyNumberFormat="1" applyFont="1" applyFill="1" applyBorder="1" applyAlignment="1">
      <alignment horizontal="center" vertical="center" wrapText="1"/>
    </xf>
    <xf numFmtId="0" fontId="41" fillId="0" borderId="62" xfId="0" applyFont="1" applyBorder="1"/>
    <xf numFmtId="0" fontId="25" fillId="14" borderId="43" xfId="0" applyFont="1" applyFill="1" applyBorder="1" applyAlignment="1">
      <alignment horizontal="center" vertical="center" wrapText="1"/>
    </xf>
    <xf numFmtId="0" fontId="25" fillId="14" borderId="49" xfId="0" applyFont="1" applyFill="1" applyBorder="1" applyAlignment="1">
      <alignment horizontal="center" vertical="center" wrapText="1"/>
    </xf>
    <xf numFmtId="0" fontId="25" fillId="14" borderId="0" xfId="0" applyFont="1" applyFill="1" applyAlignment="1">
      <alignment horizontal="center" vertical="center" wrapText="1"/>
    </xf>
    <xf numFmtId="0" fontId="41" fillId="0" borderId="0" xfId="0" applyFont="1"/>
    <xf numFmtId="0" fontId="25" fillId="0" borderId="43" xfId="0" applyFont="1" applyBorder="1" applyAlignment="1">
      <alignment horizontal="left" vertical="center" wrapText="1"/>
    </xf>
    <xf numFmtId="0" fontId="25" fillId="14" borderId="49" xfId="0" applyFont="1" applyFill="1" applyBorder="1" applyAlignment="1">
      <alignment horizontal="left" vertical="center" wrapText="1"/>
    </xf>
    <xf numFmtId="0" fontId="28" fillId="16" borderId="55" xfId="0" applyFont="1" applyFill="1" applyBorder="1" applyAlignment="1">
      <alignment horizontal="center" vertical="center"/>
    </xf>
    <xf numFmtId="0" fontId="25" fillId="14" borderId="69" xfId="0" applyFont="1" applyFill="1" applyBorder="1" applyAlignment="1">
      <alignment horizontal="center"/>
    </xf>
    <xf numFmtId="0" fontId="25" fillId="14" borderId="56" xfId="0" applyFont="1" applyFill="1" applyBorder="1" applyAlignment="1">
      <alignment horizontal="left" vertical="center" wrapText="1"/>
    </xf>
    <xf numFmtId="0" fontId="41" fillId="0" borderId="57" xfId="0" applyFont="1" applyBorder="1"/>
    <xf numFmtId="0" fontId="41" fillId="0" borderId="58" xfId="0" applyFont="1" applyBorder="1"/>
    <xf numFmtId="0" fontId="43" fillId="14" borderId="49" xfId="0" applyFont="1" applyFill="1" applyBorder="1" applyAlignment="1">
      <alignment horizontal="left" vertical="center" wrapText="1"/>
    </xf>
    <xf numFmtId="0" fontId="25" fillId="14" borderId="43" xfId="0" applyFont="1" applyFill="1" applyBorder="1" applyAlignment="1">
      <alignment horizontal="center" vertical="center"/>
    </xf>
    <xf numFmtId="0" fontId="25" fillId="14" borderId="49" xfId="0" applyFont="1" applyFill="1" applyBorder="1" applyAlignment="1">
      <alignment horizontal="left" vertical="center"/>
    </xf>
    <xf numFmtId="0" fontId="43" fillId="14" borderId="64" xfId="0" applyFont="1" applyFill="1" applyBorder="1" applyAlignment="1">
      <alignment horizontal="left" vertical="top" wrapText="1"/>
    </xf>
    <xf numFmtId="0" fontId="25" fillId="14" borderId="55" xfId="0" applyFont="1" applyFill="1" applyBorder="1" applyAlignment="1">
      <alignment horizontal="center" wrapText="1"/>
    </xf>
    <xf numFmtId="0" fontId="41" fillId="0" borderId="68" xfId="0" applyFont="1" applyBorder="1"/>
    <xf numFmtId="0" fontId="25" fillId="14" borderId="65" xfId="0" applyFont="1" applyFill="1" applyBorder="1" applyAlignment="1">
      <alignment horizontal="center" wrapText="1"/>
    </xf>
    <xf numFmtId="0" fontId="25" fillId="14" borderId="43" xfId="0" applyFont="1" applyFill="1" applyBorder="1" applyAlignment="1">
      <alignment horizontal="center"/>
    </xf>
    <xf numFmtId="0" fontId="30" fillId="2" borderId="146" xfId="18" applyFont="1" applyFill="1" applyBorder="1" applyAlignment="1">
      <alignment horizontal="left" vertical="top"/>
    </xf>
    <xf numFmtId="0" fontId="30" fillId="2" borderId="144" xfId="18" applyFont="1" applyFill="1" applyBorder="1" applyAlignment="1">
      <alignment horizontal="left" vertical="top"/>
    </xf>
    <xf numFmtId="0" fontId="25" fillId="0" borderId="37" xfId="18" applyFont="1" applyBorder="1" applyAlignment="1">
      <alignment horizontal="center"/>
    </xf>
    <xf numFmtId="0" fontId="2" fillId="2" borderId="132" xfId="3" applyFill="1" applyBorder="1" applyAlignment="1" applyProtection="1">
      <alignment horizontal="center" vertical="center" wrapText="1"/>
    </xf>
    <xf numFmtId="0" fontId="30" fillId="2" borderId="136" xfId="14" applyFont="1" applyFill="1" applyBorder="1" applyAlignment="1">
      <alignment horizontal="center" vertical="center" wrapText="1"/>
    </xf>
    <xf numFmtId="0" fontId="30" fillId="2" borderId="137" xfId="14" applyFont="1" applyFill="1" applyBorder="1" applyAlignment="1">
      <alignment horizontal="center" vertical="center" wrapText="1"/>
    </xf>
    <xf numFmtId="0" fontId="30" fillId="2" borderId="138" xfId="14" applyFont="1" applyFill="1" applyBorder="1" applyAlignment="1">
      <alignment horizontal="center" vertical="center" wrapText="1"/>
    </xf>
    <xf numFmtId="1" fontId="30" fillId="2" borderId="136" xfId="14" applyNumberFormat="1" applyFont="1" applyFill="1" applyBorder="1" applyAlignment="1">
      <alignment horizontal="center" vertical="center" wrapText="1"/>
    </xf>
    <xf numFmtId="1" fontId="30" fillId="2" borderId="137" xfId="14" applyNumberFormat="1" applyFont="1" applyFill="1" applyBorder="1" applyAlignment="1">
      <alignment horizontal="center" vertical="center" wrapText="1"/>
    </xf>
    <xf numFmtId="9" fontId="30" fillId="2" borderId="136" xfId="14" applyNumberFormat="1" applyFont="1" applyFill="1" applyBorder="1" applyAlignment="1">
      <alignment horizontal="center" vertical="center" wrapText="1"/>
    </xf>
    <xf numFmtId="9" fontId="30" fillId="2" borderId="137" xfId="14" applyNumberFormat="1" applyFont="1" applyFill="1" applyBorder="1" applyAlignment="1">
      <alignment horizontal="center" vertical="center" wrapText="1"/>
    </xf>
    <xf numFmtId="0" fontId="25" fillId="0" borderId="136" xfId="0" applyFont="1" applyBorder="1" applyAlignment="1">
      <alignment horizontal="center" vertical="center" wrapText="1"/>
    </xf>
    <xf numFmtId="0" fontId="25" fillId="0" borderId="133" xfId="0" applyFont="1" applyBorder="1" applyAlignment="1">
      <alignment horizontal="center" vertical="center" wrapText="1"/>
    </xf>
    <xf numFmtId="0" fontId="25" fillId="0" borderId="134" xfId="0" applyFont="1" applyBorder="1" applyAlignment="1">
      <alignment horizontal="center" vertical="center" wrapText="1"/>
    </xf>
    <xf numFmtId="0" fontId="30" fillId="2" borderId="132" xfId="6" applyFont="1" applyFill="1" applyBorder="1" applyAlignment="1" applyProtection="1">
      <alignment horizontal="center" vertical="top" wrapText="1"/>
    </xf>
    <xf numFmtId="0" fontId="30" fillId="2" borderId="133" xfId="6" applyFont="1" applyFill="1" applyBorder="1" applyAlignment="1" applyProtection="1">
      <alignment horizontal="center" vertical="top" wrapText="1"/>
    </xf>
    <xf numFmtId="0" fontId="30" fillId="2" borderId="134" xfId="6" applyFont="1" applyFill="1" applyBorder="1" applyAlignment="1" applyProtection="1">
      <alignment horizontal="center" vertical="top" wrapText="1"/>
    </xf>
    <xf numFmtId="0" fontId="30" fillId="2" borderId="132" xfId="14" applyFont="1" applyFill="1" applyBorder="1" applyAlignment="1">
      <alignment vertical="top" wrapText="1"/>
    </xf>
    <xf numFmtId="0" fontId="30" fillId="2" borderId="133" xfId="14" applyFont="1" applyFill="1" applyBorder="1" applyAlignment="1">
      <alignment vertical="top" wrapText="1"/>
    </xf>
    <xf numFmtId="0" fontId="30" fillId="2" borderId="134" xfId="14" applyFont="1" applyFill="1" applyBorder="1" applyAlignment="1">
      <alignment vertical="top" wrapText="1"/>
    </xf>
    <xf numFmtId="0" fontId="30" fillId="0" borderId="132" xfId="18" applyFont="1" applyBorder="1" applyAlignment="1">
      <alignment horizontal="left" vertical="top" wrapText="1"/>
    </xf>
    <xf numFmtId="0" fontId="35" fillId="0" borderId="133" xfId="18" applyFont="1" applyBorder="1" applyAlignment="1">
      <alignment horizontal="left" vertical="top" wrapText="1"/>
    </xf>
    <xf numFmtId="0" fontId="35" fillId="0" borderId="137" xfId="18" applyFont="1" applyBorder="1" applyAlignment="1">
      <alignment horizontal="left" vertical="top" wrapText="1"/>
    </xf>
    <xf numFmtId="0" fontId="29" fillId="0" borderId="136" xfId="19" applyFont="1" applyBorder="1" applyAlignment="1">
      <alignment horizontal="left" vertical="center" wrapText="1"/>
    </xf>
    <xf numFmtId="0" fontId="29" fillId="0" borderId="137" xfId="19" applyFont="1" applyBorder="1" applyAlignment="1">
      <alignment horizontal="left" vertical="center" wrapText="1"/>
    </xf>
    <xf numFmtId="0" fontId="30" fillId="0" borderId="136" xfId="18" applyFont="1" applyBorder="1" applyAlignment="1">
      <alignment horizontal="center" vertical="center"/>
    </xf>
    <xf numFmtId="0" fontId="35" fillId="0" borderId="133" xfId="18" applyFont="1" applyBorder="1" applyAlignment="1">
      <alignment horizontal="center" vertical="center"/>
    </xf>
    <xf numFmtId="0" fontId="35" fillId="0" borderId="134" xfId="18" applyFont="1" applyBorder="1" applyAlignment="1">
      <alignment horizontal="center" vertical="center"/>
    </xf>
    <xf numFmtId="0" fontId="30" fillId="0" borderId="132" xfId="18" applyFont="1" applyBorder="1" applyAlignment="1">
      <alignment horizontal="center" wrapText="1"/>
    </xf>
    <xf numFmtId="0" fontId="30" fillId="0" borderId="133" xfId="18" applyFont="1" applyBorder="1" applyAlignment="1">
      <alignment horizontal="center"/>
    </xf>
    <xf numFmtId="0" fontId="30" fillId="0" borderId="134" xfId="18" applyFont="1" applyBorder="1" applyAlignment="1">
      <alignment horizontal="center"/>
    </xf>
    <xf numFmtId="0" fontId="30" fillId="0" borderId="132" xfId="18" applyFont="1" applyBorder="1" applyAlignment="1">
      <alignment horizontal="center"/>
    </xf>
    <xf numFmtId="0" fontId="35" fillId="0" borderId="133" xfId="18" applyFont="1" applyBorder="1" applyAlignment="1">
      <alignment horizontal="center"/>
    </xf>
    <xf numFmtId="0" fontId="35" fillId="0" borderId="134" xfId="18" applyFont="1" applyBorder="1" applyAlignment="1">
      <alignment horizontal="center"/>
    </xf>
    <xf numFmtId="0" fontId="30" fillId="2" borderId="135" xfId="14" applyFont="1" applyFill="1" applyBorder="1" applyAlignment="1">
      <alignment horizontal="left" vertical="center"/>
    </xf>
    <xf numFmtId="0" fontId="30" fillId="2" borderId="148" xfId="14" applyFont="1" applyFill="1" applyBorder="1" applyAlignment="1">
      <alignment horizontal="left" vertical="center"/>
    </xf>
    <xf numFmtId="0" fontId="29" fillId="2" borderId="135" xfId="14" applyFont="1" applyFill="1" applyBorder="1" applyAlignment="1">
      <alignment horizontal="left" vertical="top" wrapText="1"/>
    </xf>
    <xf numFmtId="0" fontId="30" fillId="0" borderId="1" xfId="19" applyFont="1" applyBorder="1" applyAlignment="1">
      <alignment horizontal="left" vertical="top" wrapText="1"/>
    </xf>
    <xf numFmtId="0" fontId="30" fillId="0" borderId="2" xfId="19" applyFont="1" applyBorder="1" applyAlignment="1">
      <alignment horizontal="left" vertical="top" wrapText="1"/>
    </xf>
    <xf numFmtId="0" fontId="30" fillId="0" borderId="36" xfId="19" applyFont="1" applyBorder="1" applyAlignment="1">
      <alignment horizontal="left" vertical="top" wrapText="1"/>
    </xf>
    <xf numFmtId="0" fontId="30" fillId="0" borderId="132" xfId="6" applyFont="1" applyFill="1" applyBorder="1" applyAlignment="1" applyProtection="1">
      <alignment horizontal="left" vertical="top" wrapText="1"/>
    </xf>
    <xf numFmtId="0" fontId="30" fillId="0" borderId="133" xfId="6" applyFont="1" applyFill="1" applyBorder="1" applyAlignment="1" applyProtection="1">
      <alignment horizontal="left" vertical="top" wrapText="1"/>
    </xf>
    <xf numFmtId="0" fontId="30" fillId="0" borderId="134" xfId="6" applyFont="1" applyFill="1" applyBorder="1" applyAlignment="1" applyProtection="1">
      <alignment horizontal="left" vertical="top" wrapText="1"/>
    </xf>
    <xf numFmtId="0" fontId="30" fillId="2" borderId="137" xfId="6" applyFont="1" applyFill="1" applyBorder="1" applyAlignment="1" applyProtection="1">
      <alignment horizontal="left" vertical="center" wrapText="1"/>
    </xf>
    <xf numFmtId="14" fontId="30" fillId="2" borderId="136" xfId="6" applyNumberFormat="1" applyFont="1" applyFill="1" applyBorder="1" applyAlignment="1" applyProtection="1">
      <alignment horizontal="left" vertical="center" wrapText="1"/>
    </xf>
    <xf numFmtId="14" fontId="30" fillId="2" borderId="133" xfId="6" applyNumberFormat="1" applyFont="1" applyFill="1" applyBorder="1" applyAlignment="1" applyProtection="1">
      <alignment horizontal="left" vertical="center" wrapText="1"/>
    </xf>
    <xf numFmtId="14" fontId="30" fillId="2" borderId="137" xfId="6" applyNumberFormat="1" applyFont="1" applyFill="1" applyBorder="1" applyAlignment="1" applyProtection="1">
      <alignment horizontal="left" vertical="center" wrapText="1"/>
    </xf>
    <xf numFmtId="0" fontId="30" fillId="0" borderId="132" xfId="6" applyFont="1" applyFill="1" applyBorder="1" applyAlignment="1" applyProtection="1">
      <alignment horizontal="left" vertical="center" wrapText="1"/>
    </xf>
    <xf numFmtId="0" fontId="30" fillId="0" borderId="133" xfId="6" applyFont="1" applyFill="1" applyBorder="1" applyAlignment="1" applyProtection="1">
      <alignment horizontal="left" vertical="center" wrapText="1"/>
    </xf>
    <xf numFmtId="0" fontId="30" fillId="0" borderId="134" xfId="6" applyFont="1" applyFill="1" applyBorder="1" applyAlignment="1" applyProtection="1">
      <alignment horizontal="left" vertical="center" wrapText="1"/>
    </xf>
    <xf numFmtId="0" fontId="29" fillId="0" borderId="143" xfId="14" applyFont="1" applyBorder="1" applyAlignment="1">
      <alignment horizontal="left" vertical="center" wrapText="1"/>
    </xf>
    <xf numFmtId="0" fontId="25" fillId="0" borderId="37" xfId="0" applyFont="1" applyBorder="1" applyAlignment="1">
      <alignment horizontal="center"/>
    </xf>
    <xf numFmtId="3" fontId="30" fillId="2" borderId="136" xfId="5" applyNumberFormat="1" applyFont="1" applyFill="1" applyBorder="1" applyAlignment="1">
      <alignment horizontal="left" vertical="center" wrapText="1"/>
    </xf>
    <xf numFmtId="0" fontId="30" fillId="2" borderId="137" xfId="5" applyNumberFormat="1" applyFont="1" applyFill="1" applyBorder="1" applyAlignment="1">
      <alignment horizontal="left" vertical="center" wrapText="1"/>
    </xf>
    <xf numFmtId="0" fontId="30" fillId="2" borderId="138" xfId="14" applyFont="1" applyFill="1" applyBorder="1" applyAlignment="1">
      <alignment horizontal="left" vertical="center" wrapText="1"/>
    </xf>
    <xf numFmtId="0" fontId="29" fillId="2" borderId="143" xfId="14" applyFont="1" applyFill="1" applyBorder="1" applyAlignment="1">
      <alignment horizontal="left" vertical="center" wrapText="1"/>
    </xf>
    <xf numFmtId="0" fontId="30" fillId="2" borderId="137" xfId="14" applyFont="1" applyFill="1" applyBorder="1" applyAlignment="1">
      <alignment horizontal="left" vertical="center" wrapText="1"/>
    </xf>
    <xf numFmtId="0" fontId="30" fillId="2" borderId="137" xfId="14" applyFont="1" applyFill="1" applyBorder="1" applyAlignment="1">
      <alignment horizontal="left" vertical="center"/>
    </xf>
    <xf numFmtId="0" fontId="30" fillId="2" borderId="132" xfId="0" applyFont="1" applyFill="1" applyBorder="1" applyAlignment="1">
      <alignment horizontal="left"/>
    </xf>
    <xf numFmtId="0" fontId="30" fillId="2" borderId="133" xfId="0" applyFont="1" applyFill="1" applyBorder="1" applyAlignment="1">
      <alignment horizontal="left"/>
    </xf>
    <xf numFmtId="0" fontId="30" fillId="0" borderId="132" xfId="14" applyFont="1" applyBorder="1" applyAlignment="1">
      <alignment horizontal="left" vertical="center" wrapText="1"/>
    </xf>
    <xf numFmtId="0" fontId="30" fillId="0" borderId="133" xfId="14" applyFont="1" applyBorder="1" applyAlignment="1">
      <alignment horizontal="left" vertical="center" wrapText="1"/>
    </xf>
    <xf numFmtId="0" fontId="30" fillId="0" borderId="134" xfId="14" applyFont="1" applyBorder="1" applyAlignment="1">
      <alignment horizontal="left" vertical="center" wrapText="1"/>
    </xf>
    <xf numFmtId="0" fontId="7" fillId="2" borderId="132" xfId="6" applyFill="1" applyBorder="1" applyAlignment="1" applyProtection="1">
      <alignment horizontal="left" vertical="center" wrapText="1"/>
    </xf>
    <xf numFmtId="1" fontId="30" fillId="2" borderId="136" xfId="5" applyNumberFormat="1" applyFont="1" applyFill="1" applyBorder="1" applyAlignment="1">
      <alignment horizontal="center" vertical="center" wrapText="1"/>
    </xf>
    <xf numFmtId="1" fontId="30" fillId="2" borderId="137" xfId="5" applyNumberFormat="1" applyFont="1" applyFill="1" applyBorder="1" applyAlignment="1">
      <alignment horizontal="center" vertical="center" wrapText="1"/>
    </xf>
    <xf numFmtId="0" fontId="25" fillId="2" borderId="132" xfId="6" applyFont="1" applyFill="1" applyBorder="1" applyAlignment="1" applyProtection="1">
      <alignment horizontal="left" vertical="center" wrapText="1"/>
    </xf>
    <xf numFmtId="0" fontId="25" fillId="2" borderId="8" xfId="6" applyFont="1" applyFill="1" applyBorder="1" applyAlignment="1" applyProtection="1">
      <alignment horizontal="left" vertical="center" wrapText="1"/>
    </xf>
    <xf numFmtId="0" fontId="30" fillId="2" borderId="132" xfId="14" applyFont="1" applyFill="1" applyBorder="1" applyAlignment="1">
      <alignment horizontal="center" vertical="center"/>
    </xf>
    <xf numFmtId="0" fontId="30" fillId="2" borderId="133" xfId="14" applyFont="1" applyFill="1" applyBorder="1" applyAlignment="1">
      <alignment horizontal="center" vertical="center"/>
    </xf>
    <xf numFmtId="0" fontId="30" fillId="2" borderId="137" xfId="14" applyFont="1" applyFill="1" applyBorder="1" applyAlignment="1">
      <alignment horizontal="center" vertical="center"/>
    </xf>
    <xf numFmtId="0" fontId="30" fillId="2" borderId="135" xfId="0" applyFont="1" applyFill="1" applyBorder="1" applyAlignment="1">
      <alignment horizontal="center" wrapText="1"/>
    </xf>
    <xf numFmtId="0" fontId="30" fillId="10" borderId="132" xfId="6" applyFont="1" applyFill="1" applyBorder="1" applyAlignment="1" applyProtection="1">
      <alignment horizontal="left" vertical="center" wrapText="1"/>
    </xf>
    <xf numFmtId="0" fontId="30" fillId="10" borderId="133" xfId="6" applyFont="1" applyFill="1" applyBorder="1" applyAlignment="1" applyProtection="1">
      <alignment horizontal="left" vertical="center" wrapText="1"/>
    </xf>
    <xf numFmtId="0" fontId="30" fillId="10" borderId="134" xfId="6" applyFont="1" applyFill="1" applyBorder="1" applyAlignment="1" applyProtection="1">
      <alignment horizontal="left" vertical="center" wrapText="1"/>
    </xf>
    <xf numFmtId="49" fontId="26" fillId="10" borderId="10" xfId="14" applyNumberFormat="1" applyFont="1" applyFill="1" applyBorder="1" applyAlignment="1">
      <alignment horizontal="left" vertical="center" wrapText="1"/>
    </xf>
    <xf numFmtId="49" fontId="26" fillId="10" borderId="11" xfId="14" applyNumberFormat="1" applyFont="1" applyFill="1" applyBorder="1" applyAlignment="1">
      <alignment horizontal="left" vertical="center" wrapText="1"/>
    </xf>
    <xf numFmtId="49" fontId="26" fillId="10" borderId="12" xfId="14" applyNumberFormat="1" applyFont="1" applyFill="1" applyBorder="1" applyAlignment="1">
      <alignment horizontal="left" vertical="center" wrapText="1"/>
    </xf>
    <xf numFmtId="0" fontId="30" fillId="10" borderId="8" xfId="6" applyFont="1" applyFill="1" applyBorder="1" applyAlignment="1" applyProtection="1">
      <alignment horizontal="left" vertical="center" wrapText="1"/>
    </xf>
    <xf numFmtId="0" fontId="30" fillId="10" borderId="20" xfId="6" applyFont="1" applyFill="1" applyBorder="1" applyAlignment="1" applyProtection="1">
      <alignment horizontal="left" vertical="center" wrapText="1"/>
    </xf>
    <xf numFmtId="0" fontId="30" fillId="10" borderId="32" xfId="6" applyFont="1" applyFill="1" applyBorder="1" applyAlignment="1" applyProtection="1">
      <alignment horizontal="left" vertical="center" wrapText="1"/>
    </xf>
    <xf numFmtId="0" fontId="25" fillId="14" borderId="43" xfId="27" applyFont="1" applyFill="1" applyBorder="1" applyAlignment="1">
      <alignment horizontal="left" vertical="center" wrapText="1"/>
    </xf>
    <xf numFmtId="0" fontId="65" fillId="0" borderId="44" xfId="27" applyFont="1" applyBorder="1" applyAlignment="1">
      <alignment horizontal="left"/>
    </xf>
    <xf numFmtId="0" fontId="65" fillId="0" borderId="45" xfId="27" applyFont="1" applyBorder="1" applyAlignment="1">
      <alignment horizontal="left"/>
    </xf>
    <xf numFmtId="0" fontId="48" fillId="14" borderId="43" xfId="27" applyFont="1" applyFill="1" applyBorder="1" applyAlignment="1">
      <alignment horizontal="left" vertical="center" wrapText="1"/>
    </xf>
    <xf numFmtId="0" fontId="67" fillId="17" borderId="135" xfId="18" applyFont="1" applyFill="1" applyBorder="1" applyAlignment="1">
      <alignment horizontal="center" vertical="center"/>
    </xf>
    <xf numFmtId="0" fontId="67" fillId="17" borderId="37" xfId="18" applyFont="1" applyFill="1" applyBorder="1" applyAlignment="1">
      <alignment horizontal="center" vertical="center"/>
    </xf>
    <xf numFmtId="0" fontId="26" fillId="17" borderId="135" xfId="14" applyFont="1" applyFill="1" applyBorder="1" applyAlignment="1">
      <alignment horizontal="center" vertical="center" wrapText="1"/>
    </xf>
    <xf numFmtId="0" fontId="26" fillId="17" borderId="37" xfId="14" applyFont="1" applyFill="1" applyBorder="1" applyAlignment="1">
      <alignment horizontal="center" vertical="center" wrapText="1"/>
    </xf>
    <xf numFmtId="0" fontId="48" fillId="11" borderId="43" xfId="30" applyFont="1" applyFill="1" applyBorder="1" applyAlignment="1" applyProtection="1">
      <alignment horizontal="left" vertical="center" wrapText="1"/>
    </xf>
    <xf numFmtId="0" fontId="65" fillId="0" borderId="44" xfId="30" applyFont="1" applyBorder="1" applyAlignment="1" applyProtection="1">
      <alignment horizontal="left"/>
    </xf>
    <xf numFmtId="0" fontId="65" fillId="0" borderId="45" xfId="30" applyFont="1" applyBorder="1" applyAlignment="1" applyProtection="1">
      <alignment horizontal="left"/>
    </xf>
    <xf numFmtId="0" fontId="26" fillId="17" borderId="39" xfId="14" applyFont="1" applyFill="1" applyBorder="1" applyAlignment="1">
      <alignment horizontal="center" vertical="center" wrapText="1"/>
    </xf>
    <xf numFmtId="0" fontId="30" fillId="0" borderId="136" xfId="5" applyNumberFormat="1" applyFont="1" applyFill="1" applyBorder="1" applyAlignment="1" applyProtection="1">
      <alignment horizontal="center" vertical="center" wrapText="1"/>
    </xf>
    <xf numFmtId="0" fontId="30" fillId="0" borderId="137" xfId="5" applyNumberFormat="1" applyFont="1" applyFill="1" applyBorder="1" applyAlignment="1" applyProtection="1">
      <alignment horizontal="center" vertical="center" wrapText="1"/>
    </xf>
    <xf numFmtId="0" fontId="30" fillId="18" borderId="0" xfId="14" applyFont="1" applyFill="1" applyAlignment="1">
      <alignment horizontal="center" vertical="center" wrapText="1"/>
    </xf>
    <xf numFmtId="0" fontId="30" fillId="18" borderId="18" xfId="29" applyFont="1" applyFill="1" applyBorder="1" applyAlignment="1" applyProtection="1">
      <alignment horizontal="center" vertical="top" wrapText="1"/>
    </xf>
    <xf numFmtId="0" fontId="30" fillId="18" borderId="132" xfId="29" applyFont="1" applyFill="1" applyBorder="1" applyAlignment="1" applyProtection="1">
      <alignment horizontal="center" vertical="center" wrapText="1"/>
    </xf>
    <xf numFmtId="0" fontId="30" fillId="18" borderId="133" xfId="29" applyFont="1" applyFill="1" applyBorder="1" applyAlignment="1" applyProtection="1">
      <alignment horizontal="center" vertical="center" wrapText="1"/>
    </xf>
    <xf numFmtId="0" fontId="30" fillId="18" borderId="134" xfId="29" applyFont="1" applyFill="1" applyBorder="1" applyAlignment="1" applyProtection="1">
      <alignment horizontal="center" vertical="center" wrapText="1"/>
    </xf>
    <xf numFmtId="0" fontId="30" fillId="18" borderId="132" xfId="29" applyFont="1" applyFill="1" applyBorder="1" applyAlignment="1" applyProtection="1">
      <alignment horizontal="left" vertical="center" wrapText="1"/>
    </xf>
    <xf numFmtId="0" fontId="30" fillId="18" borderId="133" xfId="29" applyFont="1" applyFill="1" applyBorder="1" applyAlignment="1" applyProtection="1">
      <alignment horizontal="left" vertical="center" wrapText="1"/>
    </xf>
    <xf numFmtId="0" fontId="30" fillId="18" borderId="134" xfId="29" applyFont="1" applyFill="1" applyBorder="1" applyAlignment="1" applyProtection="1">
      <alignment horizontal="left" vertical="center" wrapText="1"/>
    </xf>
    <xf numFmtId="0" fontId="30" fillId="18" borderId="40" xfId="29" applyFont="1" applyFill="1" applyBorder="1" applyAlignment="1" applyProtection="1">
      <alignment vertical="center" wrapText="1"/>
    </xf>
    <xf numFmtId="0" fontId="30" fillId="18" borderId="138" xfId="14" applyFont="1" applyFill="1" applyBorder="1" applyAlignment="1">
      <alignment horizontal="center" vertical="center" wrapText="1"/>
    </xf>
    <xf numFmtId="0" fontId="30" fillId="18" borderId="146" xfId="0" applyFont="1" applyFill="1" applyBorder="1" applyAlignment="1">
      <alignment horizontal="left" vertical="top"/>
    </xf>
    <xf numFmtId="0" fontId="30" fillId="18" borderId="144" xfId="0" applyFont="1" applyFill="1" applyBorder="1" applyAlignment="1">
      <alignment horizontal="left" vertical="top"/>
    </xf>
    <xf numFmtId="0" fontId="30" fillId="18" borderId="7" xfId="0" applyFont="1" applyFill="1" applyBorder="1" applyAlignment="1">
      <alignment horizontal="left" vertical="top"/>
    </xf>
    <xf numFmtId="0" fontId="30" fillId="18" borderId="36" xfId="0" applyFont="1" applyFill="1" applyBorder="1" applyAlignment="1">
      <alignment horizontal="left" vertical="top"/>
    </xf>
    <xf numFmtId="0" fontId="30" fillId="0" borderId="132" xfId="29" applyFont="1" applyBorder="1" applyAlignment="1" applyProtection="1">
      <alignment horizontal="center" vertical="center" wrapText="1"/>
    </xf>
    <xf numFmtId="0" fontId="30" fillId="0" borderId="133" xfId="29" applyFont="1" applyBorder="1" applyAlignment="1" applyProtection="1">
      <alignment horizontal="center" vertical="center" wrapText="1"/>
    </xf>
    <xf numFmtId="0" fontId="30" fillId="0" borderId="134" xfId="29" applyFont="1" applyBorder="1" applyAlignment="1" applyProtection="1">
      <alignment horizontal="center" vertical="center" wrapText="1"/>
    </xf>
    <xf numFmtId="0" fontId="30" fillId="18" borderId="137" xfId="29" applyFont="1" applyFill="1" applyBorder="1" applyAlignment="1" applyProtection="1">
      <alignment horizontal="center" vertical="center" wrapText="1"/>
    </xf>
    <xf numFmtId="0" fontId="30" fillId="18" borderId="136" xfId="29" applyFont="1" applyFill="1" applyBorder="1" applyAlignment="1" applyProtection="1">
      <alignment horizontal="left" vertical="center" wrapText="1"/>
    </xf>
    <xf numFmtId="0" fontId="30" fillId="18" borderId="2" xfId="18" applyFont="1" applyFill="1" applyBorder="1" applyAlignment="1">
      <alignment horizontal="center"/>
    </xf>
    <xf numFmtId="0" fontId="30" fillId="18" borderId="136" xfId="29" applyFont="1" applyFill="1" applyBorder="1" applyAlignment="1" applyProtection="1">
      <alignment horizontal="center" vertical="center" wrapText="1"/>
    </xf>
    <xf numFmtId="0" fontId="30" fillId="18" borderId="2" xfId="0" applyFont="1" applyFill="1" applyBorder="1" applyAlignment="1">
      <alignment horizontal="center"/>
    </xf>
    <xf numFmtId="0" fontId="67" fillId="17" borderId="135" xfId="18" applyFont="1" applyFill="1" applyBorder="1" applyAlignment="1">
      <alignment horizontal="center" vertical="center" wrapText="1"/>
    </xf>
    <xf numFmtId="0" fontId="67" fillId="17" borderId="37" xfId="18" applyFont="1" applyFill="1" applyBorder="1" applyAlignment="1">
      <alignment horizontal="center" vertical="center" wrapText="1"/>
    </xf>
    <xf numFmtId="0" fontId="30" fillId="18" borderId="8" xfId="29" applyFont="1" applyFill="1" applyBorder="1" applyAlignment="1" applyProtection="1">
      <alignment horizontal="center" vertical="center" wrapText="1"/>
    </xf>
    <xf numFmtId="0" fontId="30" fillId="18" borderId="20" xfId="29" applyFont="1" applyFill="1" applyBorder="1" applyAlignment="1" applyProtection="1">
      <alignment horizontal="center" vertical="center" wrapText="1"/>
    </xf>
    <xf numFmtId="0" fontId="30" fillId="18" borderId="32" xfId="29" applyFont="1" applyFill="1" applyBorder="1" applyAlignment="1" applyProtection="1">
      <alignment horizontal="center" vertical="center" wrapText="1"/>
    </xf>
    <xf numFmtId="0" fontId="30" fillId="18" borderId="132" xfId="14" applyFont="1" applyFill="1" applyBorder="1" applyAlignment="1">
      <alignment horizontal="center" vertical="center" wrapText="1"/>
    </xf>
    <xf numFmtId="0" fontId="30" fillId="18" borderId="133" xfId="14" applyFont="1" applyFill="1" applyBorder="1" applyAlignment="1">
      <alignment horizontal="center" vertical="center" wrapText="1"/>
    </xf>
    <xf numFmtId="0" fontId="30" fillId="18" borderId="134" xfId="14" applyFont="1" applyFill="1" applyBorder="1" applyAlignment="1">
      <alignment horizontal="center" vertical="center" wrapText="1"/>
    </xf>
    <xf numFmtId="0" fontId="29" fillId="18" borderId="136" xfId="4" applyFont="1" applyFill="1" applyBorder="1" applyAlignment="1">
      <alignment horizontal="left" vertical="center" wrapText="1"/>
    </xf>
    <xf numFmtId="0" fontId="29" fillId="18" borderId="137" xfId="4" applyFont="1" applyFill="1" applyBorder="1" applyAlignment="1">
      <alignment horizontal="left" vertical="center" wrapText="1"/>
    </xf>
    <xf numFmtId="0" fontId="30" fillId="18" borderId="132" xfId="14" applyFont="1" applyFill="1" applyBorder="1" applyAlignment="1">
      <alignment horizontal="left" vertical="center"/>
    </xf>
    <xf numFmtId="0" fontId="30" fillId="18" borderId="133" xfId="14" applyFont="1" applyFill="1" applyBorder="1" applyAlignment="1">
      <alignment horizontal="left" vertical="center"/>
    </xf>
    <xf numFmtId="0" fontId="30" fillId="18" borderId="136" xfId="14" applyFont="1" applyFill="1" applyBorder="1" applyAlignment="1">
      <alignment horizontal="left" vertical="center"/>
    </xf>
    <xf numFmtId="0" fontId="30" fillId="18" borderId="134" xfId="14" applyFont="1" applyFill="1" applyBorder="1" applyAlignment="1">
      <alignment horizontal="left" vertical="center"/>
    </xf>
    <xf numFmtId="0" fontId="29" fillId="18" borderId="143" xfId="14" applyFont="1" applyFill="1" applyBorder="1" applyAlignment="1">
      <alignment horizontal="left" vertical="top" wrapText="1"/>
    </xf>
    <xf numFmtId="0" fontId="29" fillId="18" borderId="33" xfId="14" applyFont="1" applyFill="1" applyBorder="1" applyAlignment="1">
      <alignment horizontal="left" vertical="top" wrapText="1"/>
    </xf>
    <xf numFmtId="0" fontId="29" fillId="18" borderId="34" xfId="14" applyFont="1" applyFill="1" applyBorder="1" applyAlignment="1">
      <alignment horizontal="left" vertical="top" wrapText="1"/>
    </xf>
    <xf numFmtId="0" fontId="30" fillId="18" borderId="135" xfId="0" applyFont="1" applyFill="1" applyBorder="1" applyAlignment="1">
      <alignment horizontal="center" wrapText="1"/>
    </xf>
    <xf numFmtId="0" fontId="30" fillId="18" borderId="5" xfId="0" applyFont="1" applyFill="1" applyBorder="1" applyAlignment="1">
      <alignment horizontal="center" wrapText="1"/>
    </xf>
    <xf numFmtId="0" fontId="30" fillId="18" borderId="1" xfId="0" applyFont="1" applyFill="1" applyBorder="1" applyAlignment="1">
      <alignment horizontal="center" wrapText="1"/>
    </xf>
    <xf numFmtId="0" fontId="30" fillId="18" borderId="2" xfId="0" applyFont="1" applyFill="1" applyBorder="1" applyAlignment="1">
      <alignment horizontal="center" wrapText="1"/>
    </xf>
    <xf numFmtId="0" fontId="30" fillId="18" borderId="132" xfId="0" applyFont="1" applyFill="1" applyBorder="1" applyAlignment="1">
      <alignment horizontal="center"/>
    </xf>
    <xf numFmtId="0" fontId="30" fillId="18" borderId="133" xfId="0" applyFont="1" applyFill="1" applyBorder="1" applyAlignment="1">
      <alignment horizontal="center"/>
    </xf>
    <xf numFmtId="0" fontId="30" fillId="18" borderId="0" xfId="33" applyFont="1" applyFill="1" applyAlignment="1" applyProtection="1">
      <alignment horizontal="left" vertical="center" wrapText="1"/>
    </xf>
    <xf numFmtId="0" fontId="26" fillId="17" borderId="135" xfId="33" applyFont="1" applyFill="1" applyBorder="1" applyAlignment="1" applyProtection="1">
      <alignment horizontal="center" vertical="center" wrapText="1"/>
    </xf>
    <xf numFmtId="0" fontId="26" fillId="17" borderId="37" xfId="33" applyFont="1" applyFill="1" applyBorder="1" applyAlignment="1" applyProtection="1">
      <alignment horizontal="center" vertical="center" wrapText="1"/>
    </xf>
    <xf numFmtId="0" fontId="30" fillId="18" borderId="40" xfId="35" applyFont="1" applyFill="1" applyBorder="1" applyAlignment="1" applyProtection="1">
      <alignment vertical="center" wrapText="1"/>
    </xf>
    <xf numFmtId="0" fontId="30" fillId="0" borderId="104" xfId="38" applyFont="1" applyBorder="1" applyProtection="1"/>
    <xf numFmtId="0" fontId="30" fillId="0" borderId="105" xfId="38" applyFont="1" applyBorder="1" applyProtection="1"/>
    <xf numFmtId="0" fontId="40" fillId="18" borderId="5" xfId="35" applyFont="1" applyFill="1" applyBorder="1" applyAlignment="1" applyProtection="1">
      <alignment horizontal="left" vertical="center" wrapText="1"/>
    </xf>
    <xf numFmtId="0" fontId="30" fillId="0" borderId="5" xfId="38" applyFont="1" applyBorder="1" applyProtection="1"/>
    <xf numFmtId="0" fontId="30" fillId="18" borderId="132" xfId="35" applyFont="1" applyFill="1" applyBorder="1" applyAlignment="1" applyProtection="1">
      <alignment horizontal="left" vertical="center" wrapText="1"/>
    </xf>
    <xf numFmtId="0" fontId="30" fillId="18" borderId="133" xfId="35" applyFont="1" applyFill="1" applyBorder="1" applyAlignment="1" applyProtection="1">
      <alignment horizontal="left" vertical="center" wrapText="1"/>
    </xf>
    <xf numFmtId="0" fontId="30" fillId="18" borderId="134" xfId="35" applyFont="1" applyFill="1" applyBorder="1" applyAlignment="1" applyProtection="1">
      <alignment horizontal="left" vertical="center" wrapText="1"/>
    </xf>
    <xf numFmtId="0" fontId="26" fillId="17" borderId="39" xfId="33" applyFont="1" applyFill="1" applyBorder="1" applyAlignment="1" applyProtection="1">
      <alignment horizontal="center" vertical="center" wrapText="1"/>
    </xf>
    <xf numFmtId="0" fontId="30" fillId="18" borderId="132" xfId="33" applyFont="1" applyFill="1" applyBorder="1" applyAlignment="1" applyProtection="1">
      <alignment horizontal="left" vertical="center" wrapText="1"/>
    </xf>
    <xf numFmtId="0" fontId="30" fillId="18" borderId="133" xfId="33" applyFont="1" applyFill="1" applyBorder="1" applyAlignment="1" applyProtection="1">
      <alignment horizontal="left" vertical="center" wrapText="1"/>
    </xf>
    <xf numFmtId="0" fontId="30" fillId="18" borderId="134" xfId="33" applyFont="1" applyFill="1" applyBorder="1" applyAlignment="1" applyProtection="1">
      <alignment horizontal="left" vertical="center" wrapText="1"/>
    </xf>
    <xf numFmtId="0" fontId="29" fillId="0" borderId="143" xfId="33" applyFont="1" applyBorder="1" applyAlignment="1" applyProtection="1">
      <alignment horizontal="left" vertical="top" wrapText="1"/>
    </xf>
    <xf numFmtId="0" fontId="29" fillId="0" borderId="33" xfId="33" applyFont="1" applyBorder="1" applyAlignment="1" applyProtection="1">
      <alignment horizontal="left" vertical="top" wrapText="1"/>
    </xf>
    <xf numFmtId="0" fontId="29" fillId="0" borderId="34" xfId="33" applyFont="1" applyBorder="1" applyAlignment="1" applyProtection="1">
      <alignment horizontal="left" vertical="top" wrapText="1"/>
    </xf>
    <xf numFmtId="0" fontId="30" fillId="18" borderId="18" xfId="35" applyFont="1" applyFill="1" applyBorder="1" applyAlignment="1" applyProtection="1">
      <alignment horizontal="center" vertical="top" wrapText="1"/>
    </xf>
    <xf numFmtId="0" fontId="30" fillId="18" borderId="138" xfId="33" applyFont="1" applyFill="1" applyBorder="1" applyAlignment="1" applyProtection="1">
      <alignment horizontal="center" vertical="center" wrapText="1"/>
    </xf>
    <xf numFmtId="0" fontId="30" fillId="18" borderId="132" xfId="35" applyFont="1" applyFill="1" applyBorder="1" applyAlignment="1" applyProtection="1">
      <alignment horizontal="center" vertical="center" wrapText="1"/>
    </xf>
    <xf numFmtId="0" fontId="30" fillId="18" borderId="133" xfId="35" applyFont="1" applyFill="1" applyBorder="1" applyAlignment="1" applyProtection="1">
      <alignment horizontal="center" vertical="center" wrapText="1"/>
    </xf>
    <xf numFmtId="0" fontId="30" fillId="18" borderId="134" xfId="35" applyFont="1" applyFill="1" applyBorder="1" applyAlignment="1" applyProtection="1">
      <alignment horizontal="center" vertical="center" wrapText="1"/>
    </xf>
    <xf numFmtId="0" fontId="30" fillId="18" borderId="136" xfId="33" applyFont="1" applyFill="1" applyBorder="1" applyAlignment="1" applyProtection="1">
      <alignment horizontal="center" vertical="center" wrapText="1"/>
    </xf>
    <xf numFmtId="0" fontId="30" fillId="18" borderId="137" xfId="33" applyFont="1" applyFill="1" applyBorder="1" applyAlignment="1" applyProtection="1">
      <alignment horizontal="center" vertical="center" wrapText="1"/>
    </xf>
    <xf numFmtId="0" fontId="30" fillId="18" borderId="146" xfId="34" applyFont="1" applyFill="1" applyBorder="1" applyAlignment="1">
      <alignment horizontal="left" vertical="top"/>
    </xf>
    <xf numFmtId="0" fontId="30" fillId="18" borderId="144" xfId="34" applyFont="1" applyFill="1" applyBorder="1" applyAlignment="1">
      <alignment horizontal="left" vertical="top"/>
    </xf>
    <xf numFmtId="0" fontId="30" fillId="18" borderId="7" xfId="34" applyFont="1" applyFill="1" applyBorder="1" applyAlignment="1">
      <alignment horizontal="left" vertical="top"/>
    </xf>
    <xf numFmtId="0" fontId="30" fillId="18" borderId="36" xfId="34" applyFont="1" applyFill="1" applyBorder="1" applyAlignment="1">
      <alignment horizontal="left" vertical="top"/>
    </xf>
    <xf numFmtId="0" fontId="30" fillId="18" borderId="0" xfId="33" applyFont="1" applyFill="1" applyAlignment="1" applyProtection="1">
      <alignment horizontal="center" vertical="center" wrapText="1"/>
    </xf>
    <xf numFmtId="0" fontId="30" fillId="0" borderId="132" xfId="35" applyFont="1" applyBorder="1" applyAlignment="1" applyProtection="1">
      <alignment horizontal="center" vertical="center" wrapText="1"/>
    </xf>
    <xf numFmtId="0" fontId="30" fillId="0" borderId="133" xfId="35" applyFont="1" applyBorder="1" applyAlignment="1" applyProtection="1">
      <alignment horizontal="center" vertical="center" wrapText="1"/>
    </xf>
    <xf numFmtId="0" fontId="30" fillId="0" borderId="134" xfId="35" applyFont="1" applyBorder="1" applyAlignment="1" applyProtection="1">
      <alignment horizontal="center" vertical="center" wrapText="1"/>
    </xf>
    <xf numFmtId="0" fontId="30" fillId="18" borderId="137" xfId="35" applyFont="1" applyFill="1" applyBorder="1" applyAlignment="1" applyProtection="1">
      <alignment horizontal="center" vertical="center" wrapText="1"/>
    </xf>
    <xf numFmtId="0" fontId="30" fillId="18" borderId="136" xfId="35" applyFont="1" applyFill="1" applyBorder="1" applyAlignment="1" applyProtection="1">
      <alignment horizontal="left" vertical="center" wrapText="1"/>
    </xf>
    <xf numFmtId="0" fontId="67" fillId="17" borderId="135" xfId="32" applyFont="1" applyFill="1" applyBorder="1" applyAlignment="1" applyProtection="1">
      <alignment horizontal="center" vertical="center"/>
    </xf>
    <xf numFmtId="0" fontId="67" fillId="17" borderId="37" xfId="32" applyFont="1" applyFill="1" applyBorder="1" applyAlignment="1" applyProtection="1">
      <alignment horizontal="center" vertical="center"/>
    </xf>
    <xf numFmtId="0" fontId="30" fillId="18" borderId="2" xfId="32" applyFont="1" applyFill="1" applyBorder="1" applyAlignment="1" applyProtection="1">
      <alignment horizontal="center"/>
    </xf>
    <xf numFmtId="0" fontId="30" fillId="18" borderId="136" xfId="35" applyFont="1" applyFill="1" applyBorder="1" applyAlignment="1" applyProtection="1">
      <alignment horizontal="center" vertical="center" wrapText="1"/>
    </xf>
    <xf numFmtId="0" fontId="67" fillId="17" borderId="135" xfId="32" applyFont="1" applyFill="1" applyBorder="1" applyAlignment="1" applyProtection="1">
      <alignment horizontal="center" vertical="center" wrapText="1"/>
    </xf>
    <xf numFmtId="0" fontId="67" fillId="17" borderId="37" xfId="32" applyFont="1" applyFill="1" applyBorder="1" applyAlignment="1" applyProtection="1">
      <alignment horizontal="center" vertical="center" wrapText="1"/>
    </xf>
    <xf numFmtId="0" fontId="30" fillId="18" borderId="8" xfId="35" applyFont="1" applyFill="1" applyBorder="1" applyAlignment="1" applyProtection="1">
      <alignment horizontal="center" vertical="center" wrapText="1"/>
    </xf>
    <xf numFmtId="0" fontId="30" fillId="18" borderId="20" xfId="35" applyFont="1" applyFill="1" applyBorder="1" applyAlignment="1" applyProtection="1">
      <alignment horizontal="center" vertical="center" wrapText="1"/>
    </xf>
    <xf numFmtId="0" fontId="30" fillId="18" borderId="32" xfId="35" applyFont="1" applyFill="1" applyBorder="1" applyAlignment="1" applyProtection="1">
      <alignment horizontal="center" vertical="center" wrapText="1"/>
    </xf>
    <xf numFmtId="0" fontId="30" fillId="18" borderId="132" xfId="33" applyFont="1" applyFill="1" applyBorder="1" applyAlignment="1" applyProtection="1">
      <alignment horizontal="center" vertical="center" wrapText="1"/>
    </xf>
    <xf numFmtId="0" fontId="30" fillId="18" borderId="133" xfId="33" applyFont="1" applyFill="1" applyBorder="1" applyAlignment="1" applyProtection="1">
      <alignment horizontal="center" vertical="center" wrapText="1"/>
    </xf>
    <xf numFmtId="0" fontId="30" fillId="18" borderId="134" xfId="33" applyFont="1" applyFill="1" applyBorder="1" applyAlignment="1" applyProtection="1">
      <alignment horizontal="center" vertical="center" wrapText="1"/>
    </xf>
    <xf numFmtId="0" fontId="29" fillId="18" borderId="136" xfId="36" applyFont="1" applyFill="1" applyBorder="1" applyAlignment="1" applyProtection="1">
      <alignment horizontal="left" vertical="center" wrapText="1"/>
    </xf>
    <xf numFmtId="0" fontId="29" fillId="18" borderId="137" xfId="36" applyFont="1" applyFill="1" applyBorder="1" applyAlignment="1" applyProtection="1">
      <alignment horizontal="left" vertical="center" wrapText="1"/>
    </xf>
    <xf numFmtId="0" fontId="30" fillId="18" borderId="132" xfId="33" applyFont="1" applyFill="1" applyBorder="1" applyAlignment="1" applyProtection="1">
      <alignment horizontal="left" vertical="center"/>
    </xf>
    <xf numFmtId="0" fontId="30" fillId="18" borderId="133" xfId="33" applyFont="1" applyFill="1" applyBorder="1" applyAlignment="1" applyProtection="1">
      <alignment horizontal="left" vertical="center"/>
    </xf>
    <xf numFmtId="0" fontId="30" fillId="18" borderId="136" xfId="33" applyFont="1" applyFill="1" applyBorder="1" applyAlignment="1" applyProtection="1">
      <alignment horizontal="left" vertical="center"/>
    </xf>
    <xf numFmtId="0" fontId="30" fillId="18" borderId="134" xfId="33" applyFont="1" applyFill="1" applyBorder="1" applyAlignment="1" applyProtection="1">
      <alignment horizontal="left" vertical="center"/>
    </xf>
    <xf numFmtId="0" fontId="29" fillId="18" borderId="143" xfId="33" applyFont="1" applyFill="1" applyBorder="1" applyAlignment="1" applyProtection="1">
      <alignment horizontal="left" vertical="top" wrapText="1"/>
    </xf>
    <xf numFmtId="0" fontId="29" fillId="18" borderId="33" xfId="33" applyFont="1" applyFill="1" applyBorder="1" applyAlignment="1" applyProtection="1">
      <alignment horizontal="left" vertical="top" wrapText="1"/>
    </xf>
    <xf numFmtId="0" fontId="29" fillId="18" borderId="34" xfId="33" applyFont="1" applyFill="1" applyBorder="1" applyAlignment="1" applyProtection="1">
      <alignment horizontal="left" vertical="top" wrapText="1"/>
    </xf>
    <xf numFmtId="0" fontId="30" fillId="18" borderId="135" xfId="34" applyFont="1" applyFill="1" applyBorder="1" applyAlignment="1">
      <alignment horizontal="center" wrapText="1"/>
    </xf>
    <xf numFmtId="0" fontId="30" fillId="18" borderId="5" xfId="34" applyFont="1" applyFill="1" applyBorder="1" applyAlignment="1">
      <alignment horizontal="center" wrapText="1"/>
    </xf>
    <xf numFmtId="0" fontId="30" fillId="18" borderId="1" xfId="34" applyFont="1" applyFill="1" applyBorder="1" applyAlignment="1">
      <alignment horizontal="center" wrapText="1"/>
    </xf>
    <xf numFmtId="0" fontId="30" fillId="18" borderId="2" xfId="34" applyFont="1" applyFill="1" applyBorder="1" applyAlignment="1">
      <alignment horizontal="center" wrapText="1"/>
    </xf>
    <xf numFmtId="0" fontId="30" fillId="18" borderId="132" xfId="34" applyFont="1" applyFill="1" applyBorder="1" applyAlignment="1">
      <alignment horizontal="center"/>
    </xf>
    <xf numFmtId="0" fontId="30" fillId="18" borderId="133" xfId="34" applyFont="1" applyFill="1" applyBorder="1" applyAlignment="1">
      <alignment horizontal="center"/>
    </xf>
    <xf numFmtId="0" fontId="30" fillId="18" borderId="2" xfId="34" applyFont="1" applyFill="1" applyBorder="1" applyAlignment="1">
      <alignment horizontal="center"/>
    </xf>
    <xf numFmtId="9" fontId="30" fillId="18" borderId="136" xfId="39" applyFont="1" applyFill="1" applyBorder="1" applyAlignment="1" applyProtection="1">
      <alignment horizontal="center" vertical="center" wrapText="1"/>
    </xf>
    <xf numFmtId="9" fontId="30" fillId="18" borderId="137" xfId="39" applyFont="1" applyFill="1" applyBorder="1" applyAlignment="1" applyProtection="1">
      <alignment horizontal="center" vertical="center" wrapText="1"/>
    </xf>
    <xf numFmtId="9" fontId="30" fillId="18" borderId="136" xfId="33" applyNumberFormat="1" applyFont="1" applyFill="1" applyBorder="1" applyAlignment="1" applyProtection="1">
      <alignment horizontal="center" vertical="center" wrapText="1"/>
    </xf>
    <xf numFmtId="0" fontId="30" fillId="0" borderId="136" xfId="14" applyFont="1" applyBorder="1" applyAlignment="1">
      <alignment horizontal="center" vertical="center" wrapText="1"/>
    </xf>
    <xf numFmtId="0" fontId="30" fillId="0" borderId="137" xfId="14" applyFont="1" applyBorder="1" applyAlignment="1">
      <alignment horizontal="center" vertical="center" wrapText="1"/>
    </xf>
    <xf numFmtId="9" fontId="30" fillId="0" borderId="136" xfId="14" applyNumberFormat="1" applyFont="1" applyBorder="1" applyAlignment="1">
      <alignment horizontal="center" vertical="center" wrapText="1"/>
    </xf>
    <xf numFmtId="9" fontId="30" fillId="0" borderId="137" xfId="14" applyNumberFormat="1" applyFont="1" applyBorder="1" applyAlignment="1">
      <alignment horizontal="center" vertical="center" wrapText="1"/>
    </xf>
    <xf numFmtId="1" fontId="30" fillId="2" borderId="0" xfId="14" applyNumberFormat="1" applyFont="1" applyFill="1" applyAlignment="1">
      <alignment horizontal="center" vertical="center" wrapText="1"/>
    </xf>
    <xf numFmtId="10" fontId="30" fillId="2" borderId="136" xfId="14" applyNumberFormat="1" applyFont="1" applyFill="1" applyBorder="1" applyAlignment="1">
      <alignment horizontal="center" vertical="center" wrapText="1"/>
    </xf>
    <xf numFmtId="10" fontId="30" fillId="2" borderId="137" xfId="14" applyNumberFormat="1" applyFont="1" applyFill="1" applyBorder="1" applyAlignment="1">
      <alignment horizontal="center" vertical="center" wrapText="1"/>
    </xf>
    <xf numFmtId="10" fontId="30" fillId="2" borderId="0" xfId="14" applyNumberFormat="1" applyFont="1" applyFill="1" applyAlignment="1">
      <alignment horizontal="center" vertical="center" wrapText="1"/>
    </xf>
    <xf numFmtId="9" fontId="30" fillId="0" borderId="136" xfId="5" applyFont="1" applyFill="1" applyBorder="1" applyAlignment="1">
      <alignment horizontal="center" vertical="center" wrapText="1"/>
    </xf>
    <xf numFmtId="9" fontId="30" fillId="0" borderId="137" xfId="5" applyFont="1" applyFill="1" applyBorder="1" applyAlignment="1">
      <alignment horizontal="center" vertical="center" wrapText="1"/>
    </xf>
    <xf numFmtId="9" fontId="30" fillId="2" borderId="0" xfId="5" applyFont="1" applyFill="1" applyAlignment="1">
      <alignment horizontal="center" vertical="center" wrapText="1"/>
    </xf>
    <xf numFmtId="0" fontId="70" fillId="2" borderId="132" xfId="14" applyFont="1" applyFill="1" applyBorder="1" applyAlignment="1">
      <alignment horizontal="left" vertical="center" wrapText="1"/>
    </xf>
    <xf numFmtId="0" fontId="70" fillId="2" borderId="133" xfId="14" applyFont="1" applyFill="1" applyBorder="1" applyAlignment="1">
      <alignment horizontal="left" vertical="center" wrapText="1"/>
    </xf>
    <xf numFmtId="0" fontId="70" fillId="2" borderId="134" xfId="14" applyFont="1" applyFill="1" applyBorder="1" applyAlignment="1">
      <alignment horizontal="left" vertical="center" wrapText="1"/>
    </xf>
    <xf numFmtId="0" fontId="30" fillId="0" borderId="136" xfId="5" applyNumberFormat="1" applyFont="1" applyFill="1" applyBorder="1" applyAlignment="1">
      <alignment horizontal="center" vertical="center" wrapText="1"/>
    </xf>
    <xf numFmtId="0" fontId="30" fillId="0" borderId="137" xfId="5" applyNumberFormat="1" applyFont="1" applyFill="1" applyBorder="1" applyAlignment="1">
      <alignment horizontal="center" vertical="center" wrapText="1"/>
    </xf>
    <xf numFmtId="0" fontId="30" fillId="2" borderId="0" xfId="5" applyNumberFormat="1" applyFont="1" applyFill="1" applyAlignment="1">
      <alignment horizontal="center" vertical="center" wrapText="1"/>
    </xf>
    <xf numFmtId="0" fontId="70" fillId="2" borderId="136" xfId="14" applyFont="1" applyFill="1" applyBorder="1" applyAlignment="1">
      <alignment horizontal="left" vertical="center"/>
    </xf>
    <xf numFmtId="0" fontId="70" fillId="2" borderId="133" xfId="14" applyFont="1" applyFill="1" applyBorder="1" applyAlignment="1">
      <alignment horizontal="left" vertical="center"/>
    </xf>
    <xf numFmtId="0" fontId="70" fillId="2" borderId="134" xfId="14" applyFont="1" applyFill="1" applyBorder="1" applyAlignment="1">
      <alignment horizontal="left" vertical="center"/>
    </xf>
    <xf numFmtId="0" fontId="30" fillId="10" borderId="132" xfId="14" applyFont="1" applyFill="1" applyBorder="1" applyAlignment="1">
      <alignment horizontal="left" vertical="center" wrapText="1"/>
    </xf>
    <xf numFmtId="0" fontId="30" fillId="10" borderId="133" xfId="14" applyFont="1" applyFill="1" applyBorder="1" applyAlignment="1">
      <alignment horizontal="left" vertical="center" wrapText="1"/>
    </xf>
    <xf numFmtId="0" fontId="30" fillId="10" borderId="134" xfId="14" applyFont="1" applyFill="1" applyBorder="1" applyAlignment="1">
      <alignment horizontal="left" vertical="center" wrapText="1"/>
    </xf>
    <xf numFmtId="0" fontId="2" fillId="10" borderId="132" xfId="3" applyFill="1" applyBorder="1" applyAlignment="1" applyProtection="1">
      <alignment horizontal="left" vertical="center" wrapText="1"/>
    </xf>
    <xf numFmtId="0" fontId="70" fillId="10" borderId="132" xfId="14" applyFont="1" applyFill="1" applyBorder="1" applyAlignment="1">
      <alignment horizontal="left" vertical="center" wrapText="1"/>
    </xf>
    <xf numFmtId="0" fontId="70" fillId="10" borderId="133" xfId="14" applyFont="1" applyFill="1" applyBorder="1" applyAlignment="1">
      <alignment horizontal="left" vertical="center" wrapText="1"/>
    </xf>
    <xf numFmtId="0" fontId="70" fillId="10" borderId="134" xfId="14" applyFont="1" applyFill="1" applyBorder="1" applyAlignment="1">
      <alignment horizontal="left" vertical="center" wrapText="1"/>
    </xf>
    <xf numFmtId="9" fontId="70" fillId="2" borderId="136" xfId="5" applyFont="1" applyFill="1" applyBorder="1" applyAlignment="1">
      <alignment horizontal="center" vertical="center" wrapText="1"/>
    </xf>
    <xf numFmtId="9" fontId="70" fillId="2" borderId="137" xfId="5" applyFont="1" applyFill="1" applyBorder="1" applyAlignment="1">
      <alignment horizontal="center" vertical="center" wrapText="1"/>
    </xf>
    <xf numFmtId="1" fontId="30" fillId="0" borderId="136" xfId="33" applyNumberFormat="1" applyFont="1" applyBorder="1" applyAlignment="1" applyProtection="1">
      <alignment horizontal="center" vertical="center" wrapText="1"/>
    </xf>
    <xf numFmtId="1" fontId="30" fillId="0" borderId="137" xfId="33" applyNumberFormat="1" applyFont="1" applyBorder="1" applyAlignment="1" applyProtection="1">
      <alignment horizontal="center" vertical="center" wrapText="1"/>
    </xf>
    <xf numFmtId="9" fontId="30" fillId="18" borderId="0" xfId="39" applyFont="1" applyFill="1" applyAlignment="1" applyProtection="1">
      <alignment horizontal="center" vertical="center" wrapText="1"/>
    </xf>
    <xf numFmtId="0" fontId="71" fillId="11" borderId="43" xfId="40" applyFill="1" applyBorder="1" applyAlignment="1" applyProtection="1">
      <alignment horizontal="left" vertical="center" wrapText="1"/>
    </xf>
    <xf numFmtId="0" fontId="30" fillId="18" borderId="136" xfId="39" applyNumberFormat="1" applyFont="1" applyFill="1" applyBorder="1" applyAlignment="1" applyProtection="1">
      <alignment horizontal="center" vertical="center" wrapText="1"/>
    </xf>
    <xf numFmtId="0" fontId="30" fillId="18" borderId="137" xfId="39" applyNumberFormat="1" applyFont="1" applyFill="1" applyBorder="1" applyAlignment="1" applyProtection="1">
      <alignment horizontal="center" vertical="center" wrapText="1"/>
    </xf>
    <xf numFmtId="0" fontId="73" fillId="2" borderId="132" xfId="42" applyFont="1" applyFill="1" applyBorder="1" applyAlignment="1" applyProtection="1">
      <alignment horizontal="left" vertical="center" wrapText="1"/>
    </xf>
    <xf numFmtId="1" fontId="30" fillId="2" borderId="136" xfId="41" applyNumberFormat="1" applyFont="1" applyFill="1" applyBorder="1" applyAlignment="1">
      <alignment horizontal="center" vertical="center" wrapText="1"/>
    </xf>
    <xf numFmtId="1" fontId="30" fillId="2" borderId="137" xfId="41" applyNumberFormat="1" applyFont="1" applyFill="1" applyBorder="1" applyAlignment="1">
      <alignment horizontal="center" vertical="center" wrapText="1"/>
    </xf>
    <xf numFmtId="0" fontId="30" fillId="2" borderId="132" xfId="6" applyFont="1" applyFill="1" applyBorder="1" applyAlignment="1" applyProtection="1">
      <alignment horizontal="justify" vertical="center" wrapText="1"/>
    </xf>
    <xf numFmtId="0" fontId="30" fillId="2" borderId="133" xfId="6" applyFont="1" applyFill="1" applyBorder="1" applyAlignment="1" applyProtection="1">
      <alignment horizontal="justify" vertical="center" wrapText="1"/>
    </xf>
    <xf numFmtId="0" fontId="30" fillId="2" borderId="137" xfId="6" applyFont="1" applyFill="1" applyBorder="1" applyAlignment="1" applyProtection="1">
      <alignment horizontal="justify" vertical="center" wrapText="1"/>
    </xf>
    <xf numFmtId="0" fontId="30" fillId="2" borderId="136" xfId="6" applyFont="1" applyFill="1" applyBorder="1" applyAlignment="1" applyProtection="1">
      <alignment horizontal="justify" vertical="center" wrapText="1"/>
    </xf>
    <xf numFmtId="0" fontId="30" fillId="2" borderId="134" xfId="6" applyFont="1" applyFill="1" applyBorder="1" applyAlignment="1" applyProtection="1">
      <alignment horizontal="justify" vertical="center" wrapText="1"/>
    </xf>
    <xf numFmtId="0" fontId="26" fillId="3" borderId="135" xfId="18" applyFont="1" applyFill="1" applyBorder="1" applyAlignment="1">
      <alignment horizontal="center" vertical="center"/>
    </xf>
    <xf numFmtId="0" fontId="26" fillId="3" borderId="37" xfId="18" applyFont="1" applyFill="1" applyBorder="1" applyAlignment="1">
      <alignment horizontal="center" vertical="center"/>
    </xf>
    <xf numFmtId="9" fontId="30" fillId="2" borderId="136" xfId="41" applyNumberFormat="1" applyFont="1" applyFill="1" applyBorder="1" applyAlignment="1">
      <alignment horizontal="center" vertical="center" wrapText="1"/>
    </xf>
    <xf numFmtId="43" fontId="30" fillId="2" borderId="137" xfId="41" applyFont="1" applyFill="1" applyBorder="1" applyAlignment="1">
      <alignment horizontal="center" vertical="center" wrapText="1"/>
    </xf>
    <xf numFmtId="0" fontId="26" fillId="3" borderId="135" xfId="18" applyFont="1" applyFill="1" applyBorder="1" applyAlignment="1">
      <alignment horizontal="center" vertical="center" wrapText="1"/>
    </xf>
    <xf numFmtId="0" fontId="26" fillId="3" borderId="37" xfId="18" applyFont="1" applyFill="1" applyBorder="1" applyAlignment="1">
      <alignment horizontal="center" vertical="center" wrapText="1"/>
    </xf>
    <xf numFmtId="0" fontId="29" fillId="0" borderId="136" xfId="4" applyFont="1" applyBorder="1" applyAlignment="1">
      <alignment horizontal="left" vertical="center" wrapText="1"/>
    </xf>
    <xf numFmtId="0" fontId="29" fillId="0" borderId="137" xfId="4" applyFont="1" applyBorder="1" applyAlignment="1">
      <alignment horizontal="left" vertical="center" wrapText="1"/>
    </xf>
    <xf numFmtId="0" fontId="39" fillId="0" borderId="108" xfId="13" applyFont="1" applyBorder="1" applyAlignment="1">
      <alignment horizontal="left" vertical="center" wrapText="1"/>
    </xf>
    <xf numFmtId="0" fontId="39" fillId="0" borderId="124" xfId="13" applyFont="1" applyBorder="1" applyAlignment="1">
      <alignment horizontal="left" vertical="center" wrapText="1"/>
    </xf>
    <xf numFmtId="0" fontId="39" fillId="0" borderId="83" xfId="13" applyFont="1" applyBorder="1" applyAlignment="1">
      <alignment horizontal="left" vertical="center" wrapText="1"/>
    </xf>
    <xf numFmtId="0" fontId="39" fillId="0" borderId="84" xfId="13" applyFont="1" applyBorder="1" applyAlignment="1">
      <alignment horizontal="left" vertical="center" wrapText="1"/>
    </xf>
    <xf numFmtId="0" fontId="39" fillId="0" borderId="44" xfId="13" applyFont="1" applyBorder="1" applyAlignment="1">
      <alignment horizontal="left" vertical="center" wrapText="1"/>
    </xf>
    <xf numFmtId="0" fontId="39" fillId="0" borderId="45" xfId="13" applyFont="1" applyBorder="1" applyAlignment="1">
      <alignment horizontal="left" vertical="center" wrapText="1"/>
    </xf>
    <xf numFmtId="0" fontId="39" fillId="0" borderId="85" xfId="13" applyFont="1" applyBorder="1" applyAlignment="1">
      <alignment horizontal="left" vertical="center"/>
    </xf>
    <xf numFmtId="0" fontId="39" fillId="0" borderId="86" xfId="13" applyFont="1" applyBorder="1" applyAlignment="1">
      <alignment horizontal="left" vertical="center"/>
    </xf>
    <xf numFmtId="0" fontId="39" fillId="0" borderId="87" xfId="13" applyFont="1" applyBorder="1" applyAlignment="1">
      <alignment horizontal="left" vertical="center"/>
    </xf>
    <xf numFmtId="0" fontId="39" fillId="2" borderId="132" xfId="14" applyFont="1" applyFill="1" applyBorder="1" applyAlignment="1">
      <alignment horizontal="left" vertical="center" wrapText="1"/>
    </xf>
    <xf numFmtId="0" fontId="39" fillId="2" borderId="133" xfId="14" applyFont="1" applyFill="1" applyBorder="1" applyAlignment="1">
      <alignment horizontal="left" vertical="center" wrapText="1"/>
    </xf>
    <xf numFmtId="0" fontId="39" fillId="2" borderId="134" xfId="14" applyFont="1" applyFill="1" applyBorder="1" applyAlignment="1">
      <alignment horizontal="left" vertical="center" wrapText="1"/>
    </xf>
    <xf numFmtId="0" fontId="74" fillId="2" borderId="132" xfId="14" applyFont="1" applyFill="1" applyBorder="1" applyAlignment="1">
      <alignment horizontal="left" vertical="center" wrapText="1"/>
    </xf>
    <xf numFmtId="0" fontId="74" fillId="2" borderId="133" xfId="14" applyFont="1" applyFill="1" applyBorder="1" applyAlignment="1">
      <alignment horizontal="left" vertical="center" wrapText="1"/>
    </xf>
    <xf numFmtId="0" fontId="74" fillId="2" borderId="134" xfId="14" applyFont="1" applyFill="1" applyBorder="1" applyAlignment="1">
      <alignment horizontal="left" vertical="center" wrapText="1"/>
    </xf>
    <xf numFmtId="0" fontId="74" fillId="2" borderId="132" xfId="6" applyFont="1" applyFill="1" applyBorder="1" applyAlignment="1" applyProtection="1">
      <alignment horizontal="left" vertical="center" wrapText="1"/>
    </xf>
    <xf numFmtId="172" fontId="30" fillId="2" borderId="136" xfId="5" applyNumberFormat="1" applyFont="1" applyFill="1" applyBorder="1" applyAlignment="1">
      <alignment horizontal="center" vertical="center" wrapText="1"/>
    </xf>
    <xf numFmtId="172" fontId="30" fillId="2" borderId="137" xfId="5" applyNumberFormat="1" applyFont="1" applyFill="1" applyBorder="1" applyAlignment="1">
      <alignment horizontal="center" vertical="center" wrapText="1"/>
    </xf>
    <xf numFmtId="172" fontId="70" fillId="2" borderId="136" xfId="5" applyNumberFormat="1" applyFont="1" applyFill="1" applyBorder="1" applyAlignment="1">
      <alignment horizontal="center" vertical="center" wrapText="1"/>
    </xf>
    <xf numFmtId="172" fontId="70" fillId="2" borderId="137" xfId="5" applyNumberFormat="1" applyFont="1" applyFill="1" applyBorder="1" applyAlignment="1">
      <alignment horizontal="center" vertical="center" wrapText="1"/>
    </xf>
    <xf numFmtId="172" fontId="30" fillId="2" borderId="0" xfId="5" applyNumberFormat="1" applyFont="1" applyFill="1" applyAlignment="1">
      <alignment horizontal="center" vertical="center" wrapText="1"/>
    </xf>
    <xf numFmtId="172" fontId="30" fillId="0" borderId="136" xfId="14" applyNumberFormat="1" applyFont="1" applyBorder="1" applyAlignment="1">
      <alignment horizontal="center" vertical="center" wrapText="1"/>
    </xf>
    <xf numFmtId="172" fontId="30" fillId="0" borderId="137" xfId="14" applyNumberFormat="1" applyFont="1" applyBorder="1" applyAlignment="1">
      <alignment horizontal="center" vertical="center" wrapText="1"/>
    </xf>
    <xf numFmtId="0" fontId="39" fillId="2" borderId="132" xfId="14" applyFont="1" applyFill="1" applyBorder="1" applyAlignment="1">
      <alignment horizontal="left" vertical="center"/>
    </xf>
    <xf numFmtId="0" fontId="39" fillId="2" borderId="133" xfId="14" applyFont="1" applyFill="1" applyBorder="1" applyAlignment="1">
      <alignment horizontal="left" vertical="center"/>
    </xf>
    <xf numFmtId="0" fontId="39" fillId="2" borderId="136" xfId="14" applyFont="1" applyFill="1" applyBorder="1" applyAlignment="1">
      <alignment horizontal="left" vertical="center"/>
    </xf>
    <xf numFmtId="0" fontId="39" fillId="2" borderId="134" xfId="14" applyFont="1" applyFill="1" applyBorder="1" applyAlignment="1">
      <alignment horizontal="left" vertical="center"/>
    </xf>
    <xf numFmtId="0" fontId="68" fillId="11" borderId="43" xfId="13" applyFont="1" applyFill="1" applyBorder="1" applyAlignment="1">
      <alignment horizontal="left" vertical="center" wrapText="1"/>
    </xf>
    <xf numFmtId="0" fontId="68" fillId="0" borderId="44" xfId="13" applyFont="1" applyBorder="1" applyAlignment="1">
      <alignment horizontal="left"/>
    </xf>
    <xf numFmtId="0" fontId="68" fillId="0" borderId="45" xfId="13" applyFont="1" applyBorder="1" applyAlignment="1">
      <alignment horizontal="left"/>
    </xf>
    <xf numFmtId="0" fontId="65" fillId="2" borderId="132" xfId="14" applyFont="1" applyFill="1" applyBorder="1" applyAlignment="1">
      <alignment horizontal="left" vertical="center" wrapText="1"/>
    </xf>
    <xf numFmtId="0" fontId="65" fillId="2" borderId="133" xfId="14" applyFont="1" applyFill="1" applyBorder="1" applyAlignment="1">
      <alignment horizontal="left" vertical="center" wrapText="1"/>
    </xf>
    <xf numFmtId="0" fontId="65" fillId="2" borderId="134" xfId="14" applyFont="1" applyFill="1" applyBorder="1" applyAlignment="1">
      <alignment horizontal="left" vertical="center" wrapText="1"/>
    </xf>
    <xf numFmtId="9" fontId="30" fillId="10" borderId="136" xfId="14" applyNumberFormat="1" applyFont="1" applyFill="1" applyBorder="1" applyAlignment="1">
      <alignment horizontal="center" vertical="center" wrapText="1"/>
    </xf>
    <xf numFmtId="0" fontId="30" fillId="10" borderId="137" xfId="14" applyFont="1" applyFill="1" applyBorder="1" applyAlignment="1">
      <alignment horizontal="center" vertical="center" wrapText="1"/>
    </xf>
    <xf numFmtId="0" fontId="30" fillId="10" borderId="132" xfId="6" applyFont="1" applyFill="1" applyBorder="1" applyAlignment="1" applyProtection="1">
      <alignment horizontal="center" vertical="center" wrapText="1"/>
    </xf>
    <xf numFmtId="0" fontId="30" fillId="10" borderId="133" xfId="6" applyFont="1" applyFill="1" applyBorder="1" applyAlignment="1" applyProtection="1">
      <alignment horizontal="center" vertical="center" wrapText="1"/>
    </xf>
    <xf numFmtId="0" fontId="30" fillId="10" borderId="134" xfId="6" applyFont="1" applyFill="1" applyBorder="1" applyAlignment="1" applyProtection="1">
      <alignment horizontal="center" vertical="center" wrapText="1"/>
    </xf>
    <xf numFmtId="0" fontId="30" fillId="10" borderId="8" xfId="6" applyFont="1" applyFill="1" applyBorder="1" applyAlignment="1" applyProtection="1">
      <alignment horizontal="center" vertical="center" wrapText="1"/>
    </xf>
    <xf numFmtId="0" fontId="30" fillId="10" borderId="20" xfId="6" applyFont="1" applyFill="1" applyBorder="1" applyAlignment="1" applyProtection="1">
      <alignment horizontal="center" vertical="center" wrapText="1"/>
    </xf>
    <xf numFmtId="0" fontId="30" fillId="10" borderId="32" xfId="6" applyFont="1" applyFill="1" applyBorder="1" applyAlignment="1" applyProtection="1">
      <alignment horizontal="center" vertical="center" wrapText="1"/>
    </xf>
    <xf numFmtId="0" fontId="75" fillId="0" borderId="43" xfId="13" applyFont="1" applyBorder="1" applyAlignment="1">
      <alignment horizontal="left" vertical="center" wrapText="1"/>
    </xf>
    <xf numFmtId="0" fontId="75" fillId="0" borderId="44" xfId="13" applyFont="1" applyBorder="1" applyAlignment="1">
      <alignment horizontal="left"/>
    </xf>
    <xf numFmtId="0" fontId="75" fillId="0" borderId="45" xfId="13" applyFont="1" applyBorder="1" applyAlignment="1">
      <alignment horizontal="left"/>
    </xf>
    <xf numFmtId="0" fontId="39" fillId="2" borderId="138" xfId="14" applyFont="1" applyFill="1" applyBorder="1" applyAlignment="1">
      <alignment horizontal="left" vertical="center" wrapText="1"/>
    </xf>
    <xf numFmtId="0" fontId="39" fillId="0" borderId="108" xfId="13" applyFont="1" applyBorder="1" applyAlignment="1">
      <alignment vertical="center" wrapText="1"/>
    </xf>
    <xf numFmtId="0" fontId="39" fillId="0" borderId="124" xfId="13" applyFont="1" applyBorder="1" applyAlignment="1">
      <alignment vertical="center" wrapText="1"/>
    </xf>
    <xf numFmtId="0" fontId="39" fillId="0" borderId="83" xfId="13" applyFont="1" applyBorder="1" applyAlignment="1">
      <alignment vertical="center" wrapText="1"/>
    </xf>
    <xf numFmtId="0" fontId="39" fillId="0" borderId="84" xfId="13" applyFont="1" applyBorder="1" applyAlignment="1">
      <alignment vertical="center" wrapText="1"/>
    </xf>
    <xf numFmtId="0" fontId="39" fillId="0" borderId="44" xfId="13" applyFont="1" applyBorder="1" applyAlignment="1">
      <alignment vertical="center" wrapText="1"/>
    </xf>
    <xf numFmtId="0" fontId="39" fillId="0" borderId="45" xfId="13" applyFont="1" applyBorder="1" applyAlignment="1">
      <alignment vertical="center" wrapText="1"/>
    </xf>
    <xf numFmtId="0" fontId="39" fillId="0" borderId="85" xfId="13" applyFont="1" applyBorder="1" applyAlignment="1">
      <alignment vertical="center"/>
    </xf>
    <xf numFmtId="0" fontId="39" fillId="0" borderId="86" xfId="13" applyFont="1" applyBorder="1" applyAlignment="1">
      <alignment vertical="center"/>
    </xf>
    <xf numFmtId="0" fontId="39" fillId="0" borderId="87" xfId="13" applyFont="1" applyBorder="1" applyAlignment="1">
      <alignment vertical="center"/>
    </xf>
    <xf numFmtId="0" fontId="39" fillId="2" borderId="132" xfId="14" applyFont="1" applyFill="1" applyBorder="1" applyAlignment="1">
      <alignment vertical="center" wrapText="1"/>
    </xf>
    <xf numFmtId="0" fontId="39" fillId="2" borderId="133" xfId="14" applyFont="1" applyFill="1" applyBorder="1" applyAlignment="1">
      <alignment vertical="center" wrapText="1"/>
    </xf>
    <xf numFmtId="0" fontId="39" fillId="2" borderId="134" xfId="14" applyFont="1" applyFill="1" applyBorder="1" applyAlignment="1">
      <alignment vertical="center" wrapText="1"/>
    </xf>
    <xf numFmtId="0" fontId="7" fillId="2" borderId="132" xfId="6" applyFill="1" applyBorder="1" applyAlignment="1" applyProtection="1">
      <alignment vertical="center" wrapText="1"/>
    </xf>
    <xf numFmtId="2" fontId="30" fillId="0" borderId="136" xfId="14" applyNumberFormat="1" applyFont="1" applyBorder="1" applyAlignment="1">
      <alignment horizontal="center" vertical="center" wrapText="1"/>
    </xf>
    <xf numFmtId="2" fontId="30" fillId="0" borderId="137" xfId="14" applyNumberFormat="1" applyFont="1" applyBorder="1" applyAlignment="1">
      <alignment horizontal="center" vertical="center" wrapText="1"/>
    </xf>
    <xf numFmtId="9" fontId="30" fillId="0" borderId="136" xfId="5" applyFont="1" applyBorder="1" applyAlignment="1">
      <alignment horizontal="center" vertical="center" wrapText="1"/>
    </xf>
    <xf numFmtId="9" fontId="30" fillId="0" borderId="137" xfId="5" applyFont="1" applyBorder="1" applyAlignment="1">
      <alignment horizontal="center" vertical="center" wrapText="1"/>
    </xf>
    <xf numFmtId="0" fontId="75" fillId="11" borderId="43" xfId="13" applyFont="1" applyFill="1" applyBorder="1" applyAlignment="1">
      <alignment horizontal="left" vertical="center" wrapText="1"/>
    </xf>
    <xf numFmtId="0" fontId="30" fillId="0" borderId="136" xfId="5" applyNumberFormat="1" applyFont="1" applyBorder="1" applyAlignment="1">
      <alignment horizontal="center" vertical="center" wrapText="1"/>
    </xf>
    <xf numFmtId="0" fontId="30" fillId="0" borderId="137" xfId="5" applyNumberFormat="1" applyFont="1" applyBorder="1" applyAlignment="1">
      <alignment horizontal="center" vertical="center" wrapText="1"/>
    </xf>
    <xf numFmtId="0" fontId="70" fillId="2" borderId="136" xfId="5" applyNumberFormat="1" applyFont="1" applyFill="1" applyBorder="1" applyAlignment="1">
      <alignment horizontal="center" vertical="center" wrapText="1"/>
    </xf>
    <xf numFmtId="0" fontId="70" fillId="2" borderId="137" xfId="5" applyNumberFormat="1" applyFont="1" applyFill="1" applyBorder="1" applyAlignment="1">
      <alignment horizontal="center" vertical="center" wrapText="1"/>
    </xf>
    <xf numFmtId="0" fontId="30" fillId="2" borderId="146" xfId="0" applyFont="1" applyFill="1" applyBorder="1" applyAlignment="1">
      <alignment horizontal="justify" vertical="justify"/>
    </xf>
    <xf numFmtId="0" fontId="30" fillId="2" borderId="144" xfId="0" applyFont="1" applyFill="1" applyBorder="1" applyAlignment="1">
      <alignment horizontal="justify" vertical="justify"/>
    </xf>
    <xf numFmtId="0" fontId="30" fillId="2" borderId="7" xfId="0" applyFont="1" applyFill="1" applyBorder="1" applyAlignment="1">
      <alignment horizontal="justify" vertical="justify"/>
    </xf>
    <xf numFmtId="0" fontId="30" fillId="2" borderId="36" xfId="0" applyFont="1" applyFill="1" applyBorder="1" applyAlignment="1">
      <alignment horizontal="justify" vertical="justify"/>
    </xf>
    <xf numFmtId="0" fontId="2" fillId="2" borderId="132" xfId="3" applyFill="1" applyBorder="1" applyAlignment="1" applyProtection="1">
      <alignment horizontal="left" vertical="center" wrapText="1"/>
    </xf>
    <xf numFmtId="0" fontId="7" fillId="2" borderId="132" xfId="6" applyFill="1" applyBorder="1" applyAlignment="1" applyProtection="1">
      <alignment horizontal="center" vertical="center" wrapText="1"/>
    </xf>
    <xf numFmtId="0" fontId="36" fillId="2" borderId="138" xfId="14" applyFont="1" applyFill="1" applyBorder="1" applyAlignment="1">
      <alignment horizontal="center" vertical="center" wrapText="1"/>
    </xf>
    <xf numFmtId="0" fontId="30" fillId="2" borderId="3" xfId="0" applyFont="1" applyFill="1" applyBorder="1" applyAlignment="1">
      <alignment horizontal="center" wrapText="1"/>
    </xf>
    <xf numFmtId="0" fontId="30" fillId="2" borderId="135" xfId="14" applyFont="1" applyFill="1" applyBorder="1" applyAlignment="1">
      <alignment horizontal="left" vertical="center" wrapText="1"/>
    </xf>
    <xf numFmtId="0" fontId="30" fillId="2" borderId="144" xfId="14" applyFont="1" applyFill="1" applyBorder="1" applyAlignment="1">
      <alignment horizontal="left" vertical="center" wrapText="1"/>
    </xf>
    <xf numFmtId="0" fontId="30" fillId="0" borderId="144" xfId="13" applyFont="1" applyBorder="1"/>
    <xf numFmtId="0" fontId="30" fillId="2" borderId="146" xfId="14" applyFont="1" applyFill="1" applyBorder="1" applyAlignment="1">
      <alignment horizontal="left" vertical="center" wrapText="1"/>
    </xf>
    <xf numFmtId="0" fontId="30" fillId="2" borderId="135" xfId="18" applyFont="1" applyFill="1" applyBorder="1" applyAlignment="1">
      <alignment horizontal="center"/>
    </xf>
    <xf numFmtId="0" fontId="30" fillId="2" borderId="132" xfId="6" applyNumberFormat="1" applyFont="1" applyFill="1" applyBorder="1" applyAlignment="1" applyProtection="1">
      <alignment horizontal="left" vertical="center" wrapText="1"/>
    </xf>
    <xf numFmtId="0" fontId="30" fillId="2" borderId="133" xfId="6" applyNumberFormat="1" applyFont="1" applyFill="1" applyBorder="1" applyAlignment="1" applyProtection="1">
      <alignment horizontal="left" vertical="center" wrapText="1"/>
    </xf>
    <xf numFmtId="0" fontId="30" fillId="2" borderId="134" xfId="6" applyNumberFormat="1" applyFont="1" applyFill="1" applyBorder="1" applyAlignment="1" applyProtection="1">
      <alignment horizontal="left" vertical="center" wrapText="1"/>
    </xf>
    <xf numFmtId="0" fontId="30" fillId="2" borderId="132" xfId="14" applyFont="1" applyFill="1" applyBorder="1" applyAlignment="1">
      <alignment vertical="center" wrapText="1"/>
    </xf>
    <xf numFmtId="0" fontId="30" fillId="2" borderId="133" xfId="14" applyFont="1" applyFill="1" applyBorder="1" applyAlignment="1">
      <alignment vertical="center" wrapText="1"/>
    </xf>
    <xf numFmtId="0" fontId="30" fillId="2" borderId="134" xfId="14" applyFont="1" applyFill="1" applyBorder="1" applyAlignment="1">
      <alignment vertical="center" wrapText="1"/>
    </xf>
    <xf numFmtId="0" fontId="30" fillId="0" borderId="136" xfId="14" applyFont="1" applyBorder="1" applyAlignment="1">
      <alignment horizontal="left" vertical="center"/>
    </xf>
    <xf numFmtId="0" fontId="30" fillId="0" borderId="133" xfId="14" applyFont="1" applyBorder="1" applyAlignment="1">
      <alignment horizontal="left" vertical="center"/>
    </xf>
    <xf numFmtId="0" fontId="30" fillId="0" borderId="134" xfId="14" applyFont="1" applyBorder="1" applyAlignment="1">
      <alignment horizontal="left" vertical="center"/>
    </xf>
    <xf numFmtId="0" fontId="28" fillId="19" borderId="55" xfId="43" applyFont="1" applyFill="1" applyBorder="1" applyAlignment="1">
      <alignment horizontal="center" vertical="center" wrapText="1"/>
    </xf>
    <xf numFmtId="0" fontId="39" fillId="0" borderId="59" xfId="43" applyFont="1" applyBorder="1"/>
    <xf numFmtId="0" fontId="25" fillId="14" borderId="43" xfId="43" applyFont="1" applyFill="1" applyBorder="1" applyAlignment="1">
      <alignment horizontal="left" vertical="center" wrapText="1"/>
    </xf>
    <xf numFmtId="0" fontId="39" fillId="0" borderId="44" xfId="43" applyFont="1" applyBorder="1"/>
    <xf numFmtId="0" fontId="39" fillId="0" borderId="45" xfId="43" applyFont="1" applyBorder="1"/>
    <xf numFmtId="0" fontId="39" fillId="0" borderId="77" xfId="43" applyFont="1" applyBorder="1"/>
    <xf numFmtId="0" fontId="25" fillId="14" borderId="80" xfId="43" applyFont="1" applyFill="1" applyBorder="1" applyAlignment="1">
      <alignment horizontal="left" vertical="center" wrapText="1"/>
    </xf>
    <xf numFmtId="0" fontId="39" fillId="0" borderId="81" xfId="43" applyFont="1" applyBorder="1"/>
    <xf numFmtId="0" fontId="39" fillId="0" borderId="82" xfId="43" applyFont="1" applyBorder="1"/>
    <xf numFmtId="0" fontId="25" fillId="0" borderId="43" xfId="43" applyFont="1" applyBorder="1" applyAlignment="1">
      <alignment horizontal="left" vertical="center" wrapText="1"/>
    </xf>
    <xf numFmtId="0" fontId="25" fillId="0" borderId="44" xfId="43" applyFont="1" applyBorder="1" applyAlignment="1">
      <alignment horizontal="left" vertical="center" wrapText="1"/>
    </xf>
    <xf numFmtId="0" fontId="25" fillId="0" borderId="45" xfId="43" applyFont="1" applyBorder="1" applyAlignment="1">
      <alignment horizontal="left" vertical="center" wrapText="1"/>
    </xf>
    <xf numFmtId="0" fontId="25" fillId="11" borderId="43" xfId="43" applyFont="1" applyFill="1" applyBorder="1" applyAlignment="1">
      <alignment horizontal="left" vertical="center" wrapText="1"/>
    </xf>
    <xf numFmtId="0" fontId="30" fillId="11" borderId="43" xfId="43" applyFont="1" applyFill="1" applyBorder="1" applyAlignment="1">
      <alignment horizontal="left" vertical="center" wrapText="1"/>
    </xf>
    <xf numFmtId="0" fontId="19" fillId="14" borderId="43" xfId="43" applyFont="1" applyFill="1" applyBorder="1" applyAlignment="1">
      <alignment horizontal="left" vertical="center" wrapText="1"/>
    </xf>
    <xf numFmtId="0" fontId="35" fillId="0" borderId="59" xfId="43" applyFont="1" applyBorder="1" applyAlignment="1">
      <alignment horizontal="center" vertical="top" wrapText="1"/>
    </xf>
    <xf numFmtId="0" fontId="25" fillId="11" borderId="49" xfId="43" applyFont="1" applyFill="1" applyBorder="1" applyAlignment="1">
      <alignment horizontal="center" vertical="center" wrapText="1"/>
    </xf>
    <xf numFmtId="0" fontId="39" fillId="0" borderId="62" xfId="43" applyFont="1" applyBorder="1"/>
    <xf numFmtId="0" fontId="43" fillId="0" borderId="64" xfId="43" applyFont="1" applyBorder="1" applyAlignment="1">
      <alignment horizontal="left" vertical="top" wrapText="1"/>
    </xf>
    <xf numFmtId="0" fontId="39" fillId="0" borderId="67" xfId="43" applyFont="1" applyBorder="1"/>
    <xf numFmtId="0" fontId="39" fillId="0" borderId="61" xfId="43" applyFont="1" applyBorder="1"/>
    <xf numFmtId="0" fontId="25" fillId="14" borderId="74" xfId="43" applyFont="1" applyFill="1" applyBorder="1" applyAlignment="1">
      <alignment horizontal="center" vertical="top" wrapText="1"/>
    </xf>
    <xf numFmtId="0" fontId="39" fillId="0" borderId="74" xfId="43" applyFont="1" applyBorder="1"/>
    <xf numFmtId="0" fontId="25" fillId="14" borderId="46" xfId="43" applyFont="1" applyFill="1" applyBorder="1" applyAlignment="1">
      <alignment horizontal="center" vertical="center" wrapText="1"/>
    </xf>
    <xf numFmtId="0" fontId="39" fillId="0" borderId="65" xfId="43" applyFont="1" applyBorder="1"/>
    <xf numFmtId="0" fontId="39" fillId="0" borderId="75" xfId="43" applyFont="1" applyBorder="1"/>
    <xf numFmtId="0" fontId="39" fillId="0" borderId="48" xfId="43" applyFont="1" applyBorder="1"/>
    <xf numFmtId="0" fontId="39" fillId="0" borderId="69" xfId="43" applyFont="1" applyBorder="1"/>
    <xf numFmtId="0" fontId="39" fillId="0" borderId="76" xfId="43" applyFont="1" applyBorder="1"/>
    <xf numFmtId="0" fontId="25" fillId="14" borderId="46" xfId="43" applyFont="1" applyFill="1" applyBorder="1" applyAlignment="1">
      <alignment horizontal="left" vertical="top"/>
    </xf>
    <xf numFmtId="0" fontId="39" fillId="0" borderId="66" xfId="43" applyFont="1" applyBorder="1"/>
    <xf numFmtId="0" fontId="39" fillId="0" borderId="71" xfId="43" applyFont="1" applyBorder="1"/>
    <xf numFmtId="0" fontId="25" fillId="11" borderId="43" xfId="43" applyFont="1" applyFill="1" applyBorder="1" applyAlignment="1">
      <alignment horizontal="left" vertical="top" wrapText="1"/>
    </xf>
    <xf numFmtId="0" fontId="25" fillId="14" borderId="43" xfId="43" applyFont="1" applyFill="1" applyBorder="1" applyAlignment="1">
      <alignment horizontal="center" vertical="center" wrapText="1"/>
    </xf>
    <xf numFmtId="0" fontId="25" fillId="14" borderId="49" xfId="43" applyFont="1" applyFill="1" applyBorder="1" applyAlignment="1">
      <alignment horizontal="left" vertical="center" wrapText="1"/>
    </xf>
    <xf numFmtId="0" fontId="28" fillId="19" borderId="55" xfId="43" applyFont="1" applyFill="1" applyBorder="1" applyAlignment="1">
      <alignment horizontal="center" vertical="center"/>
    </xf>
    <xf numFmtId="0" fontId="25" fillId="14" borderId="69" xfId="43" applyFont="1" applyFill="1" applyBorder="1" applyAlignment="1">
      <alignment horizontal="center"/>
    </xf>
    <xf numFmtId="0" fontId="25" fillId="14" borderId="68" xfId="43" applyFont="1" applyFill="1" applyBorder="1" applyAlignment="1">
      <alignment horizontal="center" vertical="top"/>
    </xf>
    <xf numFmtId="0" fontId="25" fillId="14" borderId="69" xfId="43" applyFont="1" applyFill="1" applyBorder="1" applyAlignment="1">
      <alignment horizontal="center" vertical="top"/>
    </xf>
    <xf numFmtId="0" fontId="25" fillId="14" borderId="44" xfId="43" applyFont="1" applyFill="1" applyBorder="1" applyAlignment="1">
      <alignment horizontal="center" vertical="top"/>
    </xf>
    <xf numFmtId="0" fontId="35" fillId="0" borderId="59" xfId="43" applyFont="1" applyBorder="1" applyAlignment="1">
      <alignment horizontal="center" wrapText="1"/>
    </xf>
    <xf numFmtId="0" fontId="25" fillId="14" borderId="49" xfId="43" applyFont="1" applyFill="1" applyBorder="1" applyAlignment="1">
      <alignment horizontal="left" vertical="center"/>
    </xf>
    <xf numFmtId="49" fontId="27" fillId="19" borderId="78" xfId="43" applyNumberFormat="1" applyFont="1" applyFill="1" applyBorder="1" applyAlignment="1">
      <alignment horizontal="left" vertical="center" wrapText="1"/>
    </xf>
    <xf numFmtId="0" fontId="76" fillId="0" borderId="91" xfId="43" applyFont="1" applyBorder="1"/>
    <xf numFmtId="0" fontId="76" fillId="0" borderId="92" xfId="43" applyFont="1" applyBorder="1"/>
    <xf numFmtId="0" fontId="25" fillId="14" borderId="56" xfId="43" applyFont="1" applyFill="1" applyBorder="1" applyAlignment="1">
      <alignment horizontal="left" vertical="center" wrapText="1"/>
    </xf>
    <xf numFmtId="0" fontId="39" fillId="0" borderId="57" xfId="43" applyFont="1" applyBorder="1"/>
    <xf numFmtId="0" fontId="39" fillId="0" borderId="58" xfId="43" applyFont="1" applyBorder="1"/>
    <xf numFmtId="0" fontId="43" fillId="0" borderId="49" xfId="43" applyFont="1" applyBorder="1" applyAlignment="1">
      <alignment horizontal="left" vertical="center" wrapText="1"/>
    </xf>
    <xf numFmtId="0" fontId="25" fillId="0" borderId="49" xfId="43" applyFont="1" applyBorder="1" applyAlignment="1">
      <alignment horizontal="center" vertical="center" wrapText="1"/>
    </xf>
    <xf numFmtId="0" fontId="25" fillId="14" borderId="55" xfId="43" applyFont="1" applyFill="1" applyBorder="1" applyAlignment="1">
      <alignment horizontal="center" vertical="top"/>
    </xf>
    <xf numFmtId="0" fontId="25" fillId="14" borderId="65" xfId="43" applyFont="1" applyFill="1" applyBorder="1" applyAlignment="1">
      <alignment horizontal="center" vertical="top"/>
    </xf>
    <xf numFmtId="0" fontId="43" fillId="14" borderId="64" xfId="43" applyFont="1" applyFill="1" applyBorder="1" applyAlignment="1">
      <alignment horizontal="left" vertical="top" wrapText="1"/>
    </xf>
    <xf numFmtId="0" fontId="25" fillId="14" borderId="43" xfId="43" applyFont="1" applyFill="1" applyBorder="1" applyAlignment="1">
      <alignment horizontal="center" wrapText="1"/>
    </xf>
    <xf numFmtId="0" fontId="25" fillId="14" borderId="44" xfId="43" applyFont="1" applyFill="1" applyBorder="1" applyAlignment="1">
      <alignment horizontal="center"/>
    </xf>
    <xf numFmtId="0" fontId="26" fillId="3" borderId="135" xfId="14" applyFont="1" applyFill="1" applyBorder="1" applyAlignment="1">
      <alignment vertical="center"/>
    </xf>
    <xf numFmtId="0" fontId="26" fillId="3" borderId="37" xfId="14" applyFont="1" applyFill="1" applyBorder="1" applyAlignment="1">
      <alignment vertical="center"/>
    </xf>
    <xf numFmtId="0" fontId="30" fillId="2" borderId="132" xfId="14" applyFont="1" applyFill="1" applyBorder="1" applyAlignment="1">
      <alignment vertical="center"/>
    </xf>
    <xf numFmtId="0" fontId="30" fillId="2" borderId="133" xfId="14" applyFont="1" applyFill="1" applyBorder="1" applyAlignment="1">
      <alignment vertical="center"/>
    </xf>
    <xf numFmtId="0" fontId="30" fillId="2" borderId="134" xfId="14" applyFont="1" applyFill="1" applyBorder="1" applyAlignment="1">
      <alignment vertical="center"/>
    </xf>
    <xf numFmtId="0" fontId="30" fillId="2" borderId="132" xfId="6" applyFont="1" applyFill="1" applyBorder="1" applyAlignment="1" applyProtection="1">
      <alignment vertical="center" wrapText="1"/>
    </xf>
    <xf numFmtId="0" fontId="72" fillId="0" borderId="133" xfId="0" applyFont="1" applyBorder="1" applyAlignment="1">
      <alignment vertical="center" wrapText="1"/>
    </xf>
    <xf numFmtId="0" fontId="72" fillId="0" borderId="134" xfId="0" applyFont="1" applyBorder="1" applyAlignment="1">
      <alignment vertical="center" wrapText="1"/>
    </xf>
    <xf numFmtId="0" fontId="26" fillId="3" borderId="39" xfId="14" applyFont="1" applyFill="1" applyBorder="1" applyAlignment="1">
      <alignment vertical="center"/>
    </xf>
    <xf numFmtId="0" fontId="19" fillId="2" borderId="132" xfId="12" applyFill="1" applyBorder="1" applyAlignment="1" applyProtection="1">
      <alignment vertical="center"/>
    </xf>
    <xf numFmtId="0" fontId="30" fillId="2" borderId="132" xfId="14" quotePrefix="1" applyFont="1" applyFill="1" applyBorder="1" applyAlignment="1">
      <alignment vertical="center"/>
    </xf>
    <xf numFmtId="0" fontId="28" fillId="3" borderId="135" xfId="25" applyFont="1" applyFill="1" applyBorder="1" applyAlignment="1">
      <alignment vertical="center"/>
    </xf>
    <xf numFmtId="0" fontId="28" fillId="3" borderId="37" xfId="25" applyFont="1" applyFill="1" applyBorder="1" applyAlignment="1">
      <alignment vertical="center"/>
    </xf>
    <xf numFmtId="0" fontId="30" fillId="0" borderId="132" xfId="6" applyFont="1" applyFill="1" applyBorder="1" applyAlignment="1" applyProtection="1">
      <alignment vertical="center" wrapText="1"/>
    </xf>
    <xf numFmtId="0" fontId="30" fillId="0" borderId="133" xfId="6" applyFont="1" applyFill="1" applyBorder="1" applyAlignment="1" applyProtection="1">
      <alignment vertical="center"/>
    </xf>
    <xf numFmtId="0" fontId="30" fillId="0" borderId="134" xfId="6" applyFont="1" applyFill="1" applyBorder="1" applyAlignment="1" applyProtection="1">
      <alignment vertical="center"/>
    </xf>
    <xf numFmtId="0" fontId="30" fillId="2" borderId="132" xfId="6" applyFont="1" applyFill="1" applyBorder="1" applyAlignment="1" applyProtection="1">
      <alignment vertical="center"/>
    </xf>
    <xf numFmtId="0" fontId="30" fillId="2" borderId="133" xfId="6" applyFont="1" applyFill="1" applyBorder="1" applyAlignment="1" applyProtection="1">
      <alignment vertical="center"/>
    </xf>
    <xf numFmtId="0" fontId="30" fillId="2" borderId="134" xfId="6" applyFont="1" applyFill="1" applyBorder="1" applyAlignment="1" applyProtection="1">
      <alignment vertical="center"/>
    </xf>
    <xf numFmtId="0" fontId="26" fillId="0" borderId="143" xfId="14" applyFont="1" applyBorder="1" applyAlignment="1">
      <alignment vertical="center"/>
    </xf>
    <xf numFmtId="0" fontId="0" fillId="0" borderId="133" xfId="0" applyBorder="1" applyAlignment="1">
      <alignment vertical="center" wrapText="1"/>
    </xf>
    <xf numFmtId="0" fontId="0" fillId="0" borderId="134" xfId="0" applyBorder="1" applyAlignment="1">
      <alignment vertical="center" wrapText="1"/>
    </xf>
    <xf numFmtId="0" fontId="26" fillId="2" borderId="143" xfId="14" applyFont="1" applyFill="1" applyBorder="1" applyAlignment="1">
      <alignment vertical="center"/>
    </xf>
    <xf numFmtId="0" fontId="30" fillId="2" borderId="138" xfId="14" applyFont="1" applyFill="1" applyBorder="1" applyAlignment="1">
      <alignment vertical="center"/>
    </xf>
    <xf numFmtId="0" fontId="30" fillId="2" borderId="146" xfId="25" applyFont="1" applyFill="1" applyBorder="1" applyAlignment="1">
      <alignment vertical="center"/>
    </xf>
    <xf numFmtId="0" fontId="30" fillId="2" borderId="144" xfId="25" applyFont="1" applyFill="1" applyBorder="1" applyAlignment="1">
      <alignment vertical="center"/>
    </xf>
    <xf numFmtId="0" fontId="29" fillId="2" borderId="136" xfId="4" applyFont="1" applyFill="1" applyBorder="1" applyAlignment="1">
      <alignment vertical="center"/>
    </xf>
    <xf numFmtId="0" fontId="29" fillId="2" borderId="137" xfId="4" applyFont="1" applyFill="1" applyBorder="1" applyAlignment="1">
      <alignment vertical="center"/>
    </xf>
    <xf numFmtId="0" fontId="30" fillId="2" borderId="136" xfId="14" applyFont="1" applyFill="1" applyBorder="1" applyAlignment="1">
      <alignment vertical="center"/>
    </xf>
    <xf numFmtId="0" fontId="26" fillId="2" borderId="34" xfId="14" applyFont="1" applyFill="1" applyBorder="1" applyAlignment="1">
      <alignment vertical="center"/>
    </xf>
    <xf numFmtId="0" fontId="30" fillId="0" borderId="132" xfId="6" applyFont="1" applyFill="1" applyBorder="1" applyAlignment="1" applyProtection="1">
      <alignment vertical="center"/>
    </xf>
    <xf numFmtId="0" fontId="30" fillId="2" borderId="93" xfId="6" applyFont="1" applyFill="1" applyBorder="1" applyAlignment="1" applyProtection="1">
      <alignment horizontal="left" vertical="center" wrapText="1"/>
    </xf>
    <xf numFmtId="0" fontId="30" fillId="2" borderId="94" xfId="6" applyFont="1" applyFill="1" applyBorder="1" applyAlignment="1" applyProtection="1">
      <alignment horizontal="left" vertical="center" wrapText="1"/>
    </xf>
    <xf numFmtId="0" fontId="30" fillId="2" borderId="95" xfId="6" applyFont="1" applyFill="1" applyBorder="1" applyAlignment="1" applyProtection="1">
      <alignment horizontal="left" vertical="center" wrapText="1"/>
    </xf>
    <xf numFmtId="0" fontId="30" fillId="2" borderId="133" xfId="6" applyFont="1" applyFill="1" applyBorder="1" applyAlignment="1" applyProtection="1">
      <alignment vertical="center" wrapText="1"/>
    </xf>
    <xf numFmtId="0" fontId="30" fillId="2" borderId="134" xfId="6" applyFont="1" applyFill="1" applyBorder="1" applyAlignment="1" applyProtection="1">
      <alignment vertical="center" wrapText="1"/>
    </xf>
    <xf numFmtId="41" fontId="30" fillId="2" borderId="136" xfId="1" applyFont="1" applyFill="1" applyBorder="1" applyAlignment="1">
      <alignment horizontal="center" vertical="center" wrapText="1"/>
    </xf>
    <xf numFmtId="41" fontId="30" fillId="2" borderId="137" xfId="1" applyFont="1" applyFill="1" applyBorder="1" applyAlignment="1">
      <alignment horizontal="center" vertical="center" wrapText="1"/>
    </xf>
    <xf numFmtId="0" fontId="7" fillId="0" borderId="132" xfId="6" applyFill="1" applyBorder="1" applyAlignment="1" applyProtection="1">
      <alignment horizontal="left" vertical="center" wrapText="1"/>
    </xf>
    <xf numFmtId="0" fontId="7" fillId="0" borderId="133" xfId="6" applyFill="1" applyBorder="1" applyAlignment="1" applyProtection="1">
      <alignment horizontal="left" vertical="center" wrapText="1"/>
    </xf>
    <xf numFmtId="0" fontId="7" fillId="0" borderId="134" xfId="6" applyFill="1" applyBorder="1" applyAlignment="1" applyProtection="1">
      <alignment horizontal="left" vertical="center" wrapText="1"/>
    </xf>
    <xf numFmtId="0" fontId="25" fillId="0" borderId="132" xfId="44" applyFont="1" applyBorder="1" applyAlignment="1">
      <alignment horizontal="left"/>
    </xf>
    <xf numFmtId="0" fontId="25" fillId="0" borderId="133" xfId="44" applyFont="1" applyBorder="1" applyAlignment="1">
      <alignment horizontal="left"/>
    </xf>
    <xf numFmtId="0" fontId="25" fillId="0" borderId="134" xfId="44" applyFont="1" applyBorder="1" applyAlignment="1">
      <alignment horizontal="left"/>
    </xf>
    <xf numFmtId="0" fontId="30" fillId="0" borderId="132" xfId="14" applyFont="1" applyBorder="1" applyAlignment="1">
      <alignment horizontal="left"/>
    </xf>
    <xf numFmtId="0" fontId="30" fillId="0" borderId="133" xfId="14" applyFont="1" applyBorder="1" applyAlignment="1">
      <alignment horizontal="left"/>
    </xf>
    <xf numFmtId="0" fontId="74" fillId="0" borderId="133" xfId="43" applyBorder="1" applyAlignment="1">
      <alignment horizontal="left"/>
    </xf>
    <xf numFmtId="0" fontId="74" fillId="0" borderId="134" xfId="43" applyBorder="1" applyAlignment="1">
      <alignment horizontal="left"/>
    </xf>
    <xf numFmtId="0" fontId="7" fillId="0" borderId="132" xfId="6" applyFill="1" applyBorder="1" applyAlignment="1" applyProtection="1">
      <alignment horizontal="left"/>
    </xf>
    <xf numFmtId="0" fontId="7" fillId="0" borderId="133" xfId="6" applyFill="1" applyBorder="1" applyAlignment="1" applyProtection="1">
      <alignment horizontal="left"/>
    </xf>
    <xf numFmtId="0" fontId="28" fillId="3" borderId="135" xfId="44" applyFont="1" applyFill="1" applyBorder="1" applyAlignment="1">
      <alignment horizontal="center" vertical="center"/>
    </xf>
    <xf numFmtId="0" fontId="28" fillId="3" borderId="37" xfId="44" applyFont="1" applyFill="1" applyBorder="1" applyAlignment="1">
      <alignment horizontal="center" vertical="center"/>
    </xf>
    <xf numFmtId="0" fontId="30" fillId="2" borderId="146" xfId="44" applyFont="1" applyFill="1" applyBorder="1" applyAlignment="1">
      <alignment horizontal="left" vertical="top"/>
    </xf>
    <xf numFmtId="0" fontId="30" fillId="2" borderId="144" xfId="44" applyFont="1" applyFill="1" applyBorder="1" applyAlignment="1">
      <alignment horizontal="left" vertical="top"/>
    </xf>
    <xf numFmtId="0" fontId="30" fillId="2" borderId="7" xfId="44" applyFont="1" applyFill="1" applyBorder="1" applyAlignment="1">
      <alignment horizontal="left" vertical="top"/>
    </xf>
    <xf numFmtId="0" fontId="30" fillId="2" borderId="36" xfId="44" applyFont="1" applyFill="1" applyBorder="1" applyAlignment="1">
      <alignment horizontal="left" vertical="top"/>
    </xf>
    <xf numFmtId="0" fontId="30" fillId="2" borderId="132" xfId="6" applyFont="1" applyFill="1" applyBorder="1" applyAlignment="1" applyProtection="1">
      <alignment horizontal="left" vertical="top" wrapText="1"/>
    </xf>
    <xf numFmtId="0" fontId="30" fillId="2" borderId="133" xfId="6" applyFont="1" applyFill="1" applyBorder="1" applyAlignment="1" applyProtection="1">
      <alignment horizontal="left" vertical="top" wrapText="1"/>
    </xf>
    <xf numFmtId="0" fontId="30" fillId="2" borderId="134" xfId="6" applyFont="1" applyFill="1" applyBorder="1" applyAlignment="1" applyProtection="1">
      <alignment horizontal="left" vertical="top" wrapText="1"/>
    </xf>
    <xf numFmtId="0" fontId="25" fillId="0" borderId="132" xfId="44" applyFont="1" applyBorder="1" applyAlignment="1">
      <alignment horizontal="left" wrapText="1"/>
    </xf>
    <xf numFmtId="0" fontId="25" fillId="0" borderId="133" xfId="44" applyFont="1" applyBorder="1" applyAlignment="1">
      <alignment horizontal="left" wrapText="1"/>
    </xf>
    <xf numFmtId="0" fontId="25" fillId="0" borderId="134" xfId="44" applyFont="1" applyBorder="1" applyAlignment="1">
      <alignment horizontal="left" wrapText="1"/>
    </xf>
    <xf numFmtId="0" fontId="30" fillId="2" borderId="136" xfId="6" applyFont="1" applyFill="1" applyBorder="1" applyAlignment="1" applyProtection="1">
      <alignment horizontal="left" vertical="top" wrapText="1"/>
    </xf>
    <xf numFmtId="0" fontId="28" fillId="3" borderId="135" xfId="44" applyFont="1" applyFill="1" applyBorder="1" applyAlignment="1">
      <alignment horizontal="center" vertical="center" wrapText="1"/>
    </xf>
    <xf numFmtId="0" fontId="28" fillId="3" borderId="37" xfId="44" applyFont="1" applyFill="1" applyBorder="1" applyAlignment="1">
      <alignment horizontal="center" vertical="center" wrapText="1"/>
    </xf>
    <xf numFmtId="0" fontId="30" fillId="2" borderId="1" xfId="44" applyFont="1" applyFill="1" applyBorder="1" applyAlignment="1">
      <alignment horizontal="center"/>
    </xf>
    <xf numFmtId="0" fontId="30" fillId="2" borderId="2" xfId="44" applyFont="1" applyFill="1" applyBorder="1" applyAlignment="1">
      <alignment horizontal="center"/>
    </xf>
    <xf numFmtId="0" fontId="35" fillId="2" borderId="2" xfId="44" applyFont="1" applyFill="1" applyBorder="1" applyAlignment="1">
      <alignment horizontal="center"/>
    </xf>
    <xf numFmtId="0" fontId="19" fillId="2" borderId="132" xfId="12" applyFill="1" applyBorder="1" applyAlignment="1" applyProtection="1">
      <alignment horizontal="left" vertical="center" wrapText="1"/>
    </xf>
    <xf numFmtId="0" fontId="35" fillId="0" borderId="37" xfId="47" applyFont="1" applyBorder="1" applyAlignment="1">
      <alignment horizontal="center" vertical="top" wrapText="1"/>
    </xf>
    <xf numFmtId="0" fontId="30" fillId="2" borderId="146" xfId="47" applyFont="1" applyFill="1" applyBorder="1" applyAlignment="1">
      <alignment horizontal="left" vertical="top"/>
    </xf>
    <xf numFmtId="0" fontId="30" fillId="2" borderId="144" xfId="47" applyFont="1" applyFill="1" applyBorder="1" applyAlignment="1">
      <alignment horizontal="left" vertical="top"/>
    </xf>
    <xf numFmtId="0" fontId="30" fillId="2" borderId="7" xfId="47" applyFont="1" applyFill="1" applyBorder="1" applyAlignment="1">
      <alignment horizontal="left" vertical="top"/>
    </xf>
    <xf numFmtId="0" fontId="30" fillId="2" borderId="36" xfId="47" applyFont="1" applyFill="1" applyBorder="1" applyAlignment="1">
      <alignment horizontal="left" vertical="top"/>
    </xf>
    <xf numFmtId="0" fontId="25" fillId="2" borderId="132" xfId="47" applyFont="1" applyFill="1" applyBorder="1" applyAlignment="1">
      <alignment horizontal="center" vertical="center" wrapText="1"/>
    </xf>
    <xf numFmtId="0" fontId="1" fillId="2" borderId="137" xfId="47" applyFill="1" applyBorder="1" applyAlignment="1">
      <alignment horizontal="center" vertical="center"/>
    </xf>
    <xf numFmtId="0" fontId="28" fillId="3" borderId="135" xfId="47" applyFont="1" applyFill="1" applyBorder="1" applyAlignment="1">
      <alignment horizontal="center" vertical="center"/>
    </xf>
    <xf numFmtId="0" fontId="28" fillId="3" borderId="37" xfId="47" applyFont="1" applyFill="1" applyBorder="1" applyAlignment="1">
      <alignment horizontal="center" vertical="center"/>
    </xf>
    <xf numFmtId="0" fontId="25" fillId="0" borderId="132" xfId="47" applyFont="1" applyBorder="1" applyAlignment="1">
      <alignment horizontal="left" wrapText="1"/>
    </xf>
    <xf numFmtId="0" fontId="25" fillId="0" borderId="133" xfId="47" applyFont="1" applyBorder="1" applyAlignment="1">
      <alignment horizontal="left" wrapText="1"/>
    </xf>
    <xf numFmtId="0" fontId="25" fillId="0" borderId="134" xfId="47" applyFont="1" applyBorder="1" applyAlignment="1">
      <alignment horizontal="left" wrapText="1"/>
    </xf>
    <xf numFmtId="0" fontId="30" fillId="2" borderId="2" xfId="47" applyFont="1" applyFill="1" applyBorder="1" applyAlignment="1">
      <alignment horizontal="center"/>
    </xf>
    <xf numFmtId="0" fontId="30" fillId="2" borderId="36" xfId="47" applyFont="1" applyFill="1" applyBorder="1" applyAlignment="1">
      <alignment horizontal="center"/>
    </xf>
    <xf numFmtId="0" fontId="30" fillId="2" borderId="1" xfId="47" applyFont="1" applyFill="1" applyBorder="1" applyAlignment="1">
      <alignment horizontal="center" vertical="top"/>
    </xf>
    <xf numFmtId="0" fontId="30" fillId="2" borderId="2" xfId="47" applyFont="1" applyFill="1" applyBorder="1" applyAlignment="1">
      <alignment horizontal="center" vertical="top"/>
    </xf>
    <xf numFmtId="0" fontId="30" fillId="2" borderId="133" xfId="47" applyFont="1" applyFill="1" applyBorder="1" applyAlignment="1">
      <alignment horizontal="center" vertical="top"/>
    </xf>
    <xf numFmtId="0" fontId="30" fillId="2" borderId="134" xfId="47" applyFont="1" applyFill="1" applyBorder="1" applyAlignment="1">
      <alignment horizontal="center" vertical="top"/>
    </xf>
    <xf numFmtId="0" fontId="28" fillId="3" borderId="135" xfId="47" applyFont="1" applyFill="1" applyBorder="1" applyAlignment="1">
      <alignment horizontal="center" vertical="center" wrapText="1"/>
    </xf>
    <xf numFmtId="0" fontId="28" fillId="3" borderId="37" xfId="47" applyFont="1" applyFill="1" applyBorder="1" applyAlignment="1">
      <alignment horizontal="center" vertical="center" wrapText="1"/>
    </xf>
    <xf numFmtId="0" fontId="30" fillId="0" borderId="133" xfId="14" applyFont="1" applyBorder="1" applyAlignment="1">
      <alignment horizontal="center" vertical="center" wrapText="1"/>
    </xf>
    <xf numFmtId="0" fontId="30" fillId="0" borderId="134" xfId="14" applyFont="1" applyBorder="1" applyAlignment="1">
      <alignment horizontal="center" vertical="center" wrapText="1"/>
    </xf>
    <xf numFmtId="0" fontId="30" fillId="2" borderId="132" xfId="47" applyFont="1" applyFill="1" applyBorder="1" applyAlignment="1">
      <alignment horizontal="center" wrapText="1"/>
    </xf>
    <xf numFmtId="0" fontId="30" fillId="2" borderId="133" xfId="47" applyFont="1" applyFill="1" applyBorder="1" applyAlignment="1">
      <alignment horizontal="center" wrapText="1"/>
    </xf>
    <xf numFmtId="0" fontId="30" fillId="2" borderId="133" xfId="47" applyFont="1" applyFill="1" applyBorder="1" applyAlignment="1">
      <alignment horizontal="center"/>
    </xf>
    <xf numFmtId="0" fontId="30" fillId="2" borderId="134" xfId="47" applyFont="1" applyFill="1" applyBorder="1" applyAlignment="1">
      <alignment horizontal="center"/>
    </xf>
    <xf numFmtId="0" fontId="30" fillId="2" borderId="135" xfId="47" applyFont="1" applyFill="1" applyBorder="1" applyAlignment="1">
      <alignment horizontal="center" vertical="top"/>
    </xf>
    <xf numFmtId="0" fontId="30" fillId="2" borderId="5" xfId="47" applyFont="1" applyFill="1" applyBorder="1" applyAlignment="1">
      <alignment horizontal="center" vertical="top"/>
    </xf>
    <xf numFmtId="0" fontId="30" fillId="2" borderId="144" xfId="47" applyFont="1" applyFill="1" applyBorder="1" applyAlignment="1">
      <alignment horizontal="center" vertical="top"/>
    </xf>
    <xf numFmtId="0" fontId="35" fillId="0" borderId="37" xfId="47" applyFont="1" applyBorder="1" applyAlignment="1">
      <alignment horizontal="center" wrapText="1"/>
    </xf>
    <xf numFmtId="0" fontId="28" fillId="19" borderId="55" xfId="48" applyFont="1" applyFill="1" applyBorder="1" applyAlignment="1">
      <alignment horizontal="center" vertical="center" wrapText="1"/>
    </xf>
    <xf numFmtId="0" fontId="39" fillId="0" borderId="59" xfId="48" applyFont="1" applyBorder="1"/>
    <xf numFmtId="0" fontId="25" fillId="14" borderId="43" xfId="48" applyFont="1" applyFill="1" applyBorder="1" applyAlignment="1">
      <alignment horizontal="left" vertical="center" wrapText="1"/>
    </xf>
    <xf numFmtId="0" fontId="39" fillId="0" borderId="44" xfId="48" applyFont="1" applyBorder="1"/>
    <xf numFmtId="0" fontId="39" fillId="0" borderId="45" xfId="48" applyFont="1" applyBorder="1"/>
    <xf numFmtId="0" fontId="39" fillId="0" borderId="77" xfId="48" applyFont="1" applyBorder="1"/>
    <xf numFmtId="0" fontId="25" fillId="14" borderId="80" xfId="48" applyFont="1" applyFill="1" applyBorder="1" applyAlignment="1">
      <alignment horizontal="left" vertical="center" wrapText="1"/>
    </xf>
    <xf numFmtId="0" fontId="39" fillId="0" borderId="81" xfId="48" applyFont="1" applyBorder="1"/>
    <xf numFmtId="0" fontId="39" fillId="0" borderId="82" xfId="48" applyFont="1" applyBorder="1"/>
    <xf numFmtId="0" fontId="25" fillId="20" borderId="43" xfId="48" applyFont="1" applyFill="1" applyBorder="1" applyAlignment="1">
      <alignment horizontal="left" vertical="center" wrapText="1"/>
    </xf>
    <xf numFmtId="0" fontId="25" fillId="20" borderId="44" xfId="48" applyFont="1" applyFill="1" applyBorder="1" applyAlignment="1">
      <alignment horizontal="left" vertical="center" wrapText="1"/>
    </xf>
    <xf numFmtId="0" fontId="25" fillId="20" borderId="45" xfId="48" applyFont="1" applyFill="1" applyBorder="1" applyAlignment="1">
      <alignment horizontal="left" vertical="center" wrapText="1"/>
    </xf>
    <xf numFmtId="0" fontId="25" fillId="11" borderId="43" xfId="48" applyFont="1" applyFill="1" applyBorder="1" applyAlignment="1">
      <alignment horizontal="left" vertical="center" wrapText="1"/>
    </xf>
    <xf numFmtId="0" fontId="25" fillId="0" borderId="43" xfId="48" applyFont="1" applyBorder="1" applyAlignment="1">
      <alignment horizontal="left" vertical="center" wrapText="1"/>
    </xf>
    <xf numFmtId="0" fontId="19" fillId="14" borderId="43" xfId="12" applyFill="1" applyBorder="1" applyAlignment="1">
      <alignment horizontal="left" vertical="center" wrapText="1"/>
    </xf>
    <xf numFmtId="0" fontId="35" fillId="0" borderId="59" xfId="48" applyFont="1" applyBorder="1" applyAlignment="1">
      <alignment horizontal="center" vertical="top" wrapText="1"/>
    </xf>
    <xf numFmtId="0" fontId="25" fillId="11" borderId="49" xfId="48" applyFont="1" applyFill="1" applyBorder="1" applyAlignment="1">
      <alignment horizontal="center" vertical="center" wrapText="1"/>
    </xf>
    <xf numFmtId="0" fontId="39" fillId="0" borderId="62" xfId="48" applyFont="1" applyBorder="1"/>
    <xf numFmtId="0" fontId="43" fillId="0" borderId="64" xfId="48" applyFont="1" applyBorder="1" applyAlignment="1">
      <alignment horizontal="left" vertical="top" wrapText="1"/>
    </xf>
    <xf numFmtId="0" fontId="39" fillId="0" borderId="67" xfId="48" applyFont="1" applyBorder="1"/>
    <xf numFmtId="0" fontId="39" fillId="0" borderId="61" xfId="48" applyFont="1" applyBorder="1"/>
    <xf numFmtId="0" fontId="25" fillId="14" borderId="74" xfId="48" applyFont="1" applyFill="1" applyBorder="1" applyAlignment="1">
      <alignment horizontal="center" vertical="top" wrapText="1"/>
    </xf>
    <xf numFmtId="0" fontId="39" fillId="0" borderId="74" xfId="48" applyFont="1" applyBorder="1"/>
    <xf numFmtId="0" fontId="25" fillId="14" borderId="46" xfId="48" applyFont="1" applyFill="1" applyBorder="1" applyAlignment="1">
      <alignment horizontal="center" vertical="center" wrapText="1"/>
    </xf>
    <xf numFmtId="0" fontId="39" fillId="0" borderId="65" xfId="48" applyFont="1" applyBorder="1"/>
    <xf numFmtId="0" fontId="39" fillId="0" borderId="75" xfId="48" applyFont="1" applyBorder="1"/>
    <xf numFmtId="0" fontId="39" fillId="0" borderId="48" xfId="48" applyFont="1" applyBorder="1"/>
    <xf numFmtId="0" fontId="39" fillId="0" borderId="69" xfId="48" applyFont="1" applyBorder="1"/>
    <xf numFmtId="0" fontId="39" fillId="0" borderId="76" xfId="48" applyFont="1" applyBorder="1"/>
    <xf numFmtId="0" fontId="25" fillId="14" borderId="46" xfId="48" applyFont="1" applyFill="1" applyBorder="1" applyAlignment="1">
      <alignment horizontal="left" vertical="top"/>
    </xf>
    <xf numFmtId="0" fontId="39" fillId="0" borderId="66" xfId="48" applyFont="1" applyBorder="1"/>
    <xf numFmtId="0" fontId="39" fillId="0" borderId="71" xfId="48" applyFont="1" applyBorder="1"/>
    <xf numFmtId="0" fontId="25" fillId="11" borderId="43" xfId="48" applyFont="1" applyFill="1" applyBorder="1" applyAlignment="1">
      <alignment horizontal="left" vertical="top" wrapText="1"/>
    </xf>
    <xf numFmtId="0" fontId="25" fillId="14" borderId="43" xfId="48" applyFont="1" applyFill="1" applyBorder="1" applyAlignment="1">
      <alignment horizontal="center" vertical="center" wrapText="1"/>
    </xf>
    <xf numFmtId="0" fontId="25" fillId="14" borderId="49" xfId="48" applyFont="1" applyFill="1" applyBorder="1" applyAlignment="1">
      <alignment horizontal="left" vertical="center" wrapText="1"/>
    </xf>
    <xf numFmtId="0" fontId="28" fillId="19" borderId="55" xfId="48" applyFont="1" applyFill="1" applyBorder="1" applyAlignment="1">
      <alignment horizontal="center" vertical="center"/>
    </xf>
    <xf numFmtId="0" fontId="25" fillId="14" borderId="69" xfId="48" applyFont="1" applyFill="1" applyBorder="1" applyAlignment="1">
      <alignment horizontal="center"/>
    </xf>
    <xf numFmtId="0" fontId="25" fillId="14" borderId="68" xfId="48" applyFont="1" applyFill="1" applyBorder="1" applyAlignment="1">
      <alignment horizontal="center" vertical="top"/>
    </xf>
    <xf numFmtId="0" fontId="25" fillId="14" borderId="69" xfId="48" applyFont="1" applyFill="1" applyBorder="1" applyAlignment="1">
      <alignment horizontal="center" vertical="top"/>
    </xf>
    <xf numFmtId="0" fontId="25" fillId="14" borderId="44" xfId="48" applyFont="1" applyFill="1" applyBorder="1" applyAlignment="1">
      <alignment horizontal="center" vertical="top"/>
    </xf>
    <xf numFmtId="0" fontId="35" fillId="0" borderId="59" xfId="48" applyFont="1" applyBorder="1" applyAlignment="1">
      <alignment horizontal="center" wrapText="1"/>
    </xf>
    <xf numFmtId="0" fontId="25" fillId="14" borderId="49" xfId="48" applyFont="1" applyFill="1" applyBorder="1" applyAlignment="1">
      <alignment horizontal="left" vertical="center"/>
    </xf>
    <xf numFmtId="0" fontId="25" fillId="14" borderId="56" xfId="48" applyFont="1" applyFill="1" applyBorder="1" applyAlignment="1">
      <alignment horizontal="left" vertical="center" wrapText="1"/>
    </xf>
    <xf numFmtId="0" fontId="39" fillId="0" borderId="57" xfId="48" applyFont="1" applyBorder="1"/>
    <xf numFmtId="0" fontId="39" fillId="0" borderId="58" xfId="48" applyFont="1" applyBorder="1"/>
    <xf numFmtId="0" fontId="43" fillId="0" borderId="49" xfId="48" applyFont="1" applyBorder="1" applyAlignment="1">
      <alignment horizontal="left" vertical="center" wrapText="1"/>
    </xf>
    <xf numFmtId="0" fontId="25" fillId="0" borderId="49" xfId="48" applyFont="1" applyBorder="1" applyAlignment="1">
      <alignment horizontal="justify" vertical="center" wrapText="1"/>
    </xf>
    <xf numFmtId="0" fontId="39" fillId="0" borderId="44" xfId="48" applyFont="1" applyBorder="1" applyAlignment="1">
      <alignment horizontal="justify" vertical="center"/>
    </xf>
    <xf numFmtId="0" fontId="39" fillId="0" borderId="45" xfId="48" applyFont="1" applyBorder="1" applyAlignment="1">
      <alignment horizontal="justify" vertical="center"/>
    </xf>
    <xf numFmtId="0" fontId="25" fillId="14" borderId="55" xfId="48" applyFont="1" applyFill="1" applyBorder="1" applyAlignment="1">
      <alignment horizontal="center" vertical="top"/>
    </xf>
    <xf numFmtId="0" fontId="25" fillId="14" borderId="65" xfId="48" applyFont="1" applyFill="1" applyBorder="1" applyAlignment="1">
      <alignment horizontal="center" vertical="top"/>
    </xf>
    <xf numFmtId="0" fontId="43" fillId="14" borderId="64" xfId="48" applyFont="1" applyFill="1" applyBorder="1" applyAlignment="1">
      <alignment horizontal="left" vertical="top" wrapText="1"/>
    </xf>
    <xf numFmtId="0" fontId="25" fillId="14" borderId="43" xfId="48" applyFont="1" applyFill="1" applyBorder="1" applyAlignment="1">
      <alignment horizontal="center" wrapText="1"/>
    </xf>
    <xf numFmtId="0" fontId="25" fillId="14" borderId="44" xfId="48" applyFont="1" applyFill="1" applyBorder="1" applyAlignment="1">
      <alignment horizontal="center"/>
    </xf>
    <xf numFmtId="0" fontId="25" fillId="14" borderId="46" xfId="48" applyFont="1" applyFill="1" applyBorder="1" applyAlignment="1">
      <alignment horizontal="center" vertical="top" wrapText="1"/>
    </xf>
    <xf numFmtId="0" fontId="25" fillId="14" borderId="66" xfId="48" applyFont="1" applyFill="1" applyBorder="1" applyAlignment="1">
      <alignment horizontal="center" vertical="top" wrapText="1"/>
    </xf>
    <xf numFmtId="0" fontId="25" fillId="14" borderId="48" xfId="48" applyFont="1" applyFill="1" applyBorder="1" applyAlignment="1">
      <alignment horizontal="center" vertical="top" wrapText="1"/>
    </xf>
    <xf numFmtId="0" fontId="25" fillId="14" borderId="71" xfId="48" applyFont="1" applyFill="1" applyBorder="1" applyAlignment="1">
      <alignment horizontal="center" vertical="top" wrapText="1"/>
    </xf>
    <xf numFmtId="0" fontId="25" fillId="0" borderId="44" xfId="48" applyFont="1" applyBorder="1" applyAlignment="1">
      <alignment horizontal="left" vertical="center" wrapText="1"/>
    </xf>
    <xf numFmtId="0" fontId="25" fillId="0" borderId="45" xfId="48" applyFont="1" applyBorder="1" applyAlignment="1">
      <alignment horizontal="left" vertical="center" wrapText="1"/>
    </xf>
    <xf numFmtId="0" fontId="28" fillId="3" borderId="135" xfId="25" applyFont="1" applyFill="1" applyBorder="1" applyAlignment="1">
      <alignment horizontal="center" vertical="center"/>
    </xf>
    <xf numFmtId="0" fontId="28" fillId="3" borderId="37" xfId="25" applyFont="1" applyFill="1" applyBorder="1" applyAlignment="1">
      <alignment horizontal="center" vertical="center"/>
    </xf>
    <xf numFmtId="0" fontId="30" fillId="2" borderId="146" xfId="25" applyFont="1" applyFill="1" applyBorder="1" applyAlignment="1">
      <alignment horizontal="left" vertical="top"/>
    </xf>
    <xf numFmtId="0" fontId="30" fillId="2" borderId="144" xfId="25" applyFont="1" applyFill="1" applyBorder="1" applyAlignment="1">
      <alignment horizontal="left" vertical="top"/>
    </xf>
    <xf numFmtId="0" fontId="30" fillId="2" borderId="7" xfId="25" applyFont="1" applyFill="1" applyBorder="1" applyAlignment="1">
      <alignment horizontal="left" vertical="top"/>
    </xf>
    <xf numFmtId="0" fontId="30" fillId="2" borderId="36" xfId="25" applyFont="1" applyFill="1" applyBorder="1" applyAlignment="1">
      <alignment horizontal="left" vertical="top"/>
    </xf>
    <xf numFmtId="0" fontId="30" fillId="2" borderId="2" xfId="25" applyFont="1" applyFill="1" applyBorder="1" applyAlignment="1">
      <alignment horizontal="center"/>
    </xf>
    <xf numFmtId="0" fontId="28" fillId="3" borderId="135" xfId="25" applyFont="1" applyFill="1" applyBorder="1" applyAlignment="1">
      <alignment horizontal="center" vertical="center" wrapText="1"/>
    </xf>
    <xf numFmtId="0" fontId="28" fillId="3" borderId="37" xfId="25" applyFont="1" applyFill="1" applyBorder="1" applyAlignment="1">
      <alignment horizontal="center" vertical="center" wrapText="1"/>
    </xf>
    <xf numFmtId="0" fontId="30" fillId="2" borderId="1" xfId="25" applyFont="1" applyFill="1" applyBorder="1" applyAlignment="1">
      <alignment horizontal="center"/>
    </xf>
    <xf numFmtId="0" fontId="30" fillId="2" borderId="136" xfId="14" applyFont="1" applyFill="1" applyBorder="1" applyAlignment="1">
      <alignment horizontal="left" vertical="center" wrapText="1"/>
    </xf>
    <xf numFmtId="0" fontId="30" fillId="0" borderId="132" xfId="14" applyFont="1" applyBorder="1" applyAlignment="1">
      <alignment vertical="center" wrapText="1"/>
    </xf>
    <xf numFmtId="0" fontId="30" fillId="0" borderId="133" xfId="14" applyFont="1" applyBorder="1" applyAlignment="1">
      <alignment vertical="center" wrapText="1"/>
    </xf>
    <xf numFmtId="0" fontId="30" fillId="0" borderId="134" xfId="14" applyFont="1" applyBorder="1" applyAlignment="1">
      <alignment vertical="center" wrapText="1"/>
    </xf>
    <xf numFmtId="0" fontId="6" fillId="2" borderId="132" xfId="6" applyFont="1" applyFill="1" applyBorder="1" applyAlignment="1" applyProtection="1">
      <alignment vertical="center" wrapText="1"/>
    </xf>
    <xf numFmtId="0" fontId="26" fillId="2" borderId="133" xfId="14" applyFont="1" applyFill="1" applyBorder="1" applyAlignment="1">
      <alignment vertical="center" wrapText="1"/>
    </xf>
    <xf numFmtId="0" fontId="26" fillId="2" borderId="134" xfId="14" applyFont="1" applyFill="1" applyBorder="1" applyAlignment="1">
      <alignment vertical="center" wrapText="1"/>
    </xf>
    <xf numFmtId="0" fontId="30" fillId="0" borderId="0" xfId="5" applyNumberFormat="1" applyFont="1" applyFill="1" applyAlignment="1">
      <alignment horizontal="center" vertical="center" wrapText="1"/>
    </xf>
    <xf numFmtId="0" fontId="30" fillId="0" borderId="132" xfId="14" applyFont="1" applyBorder="1" applyAlignment="1">
      <alignment horizontal="center" vertical="center" wrapText="1"/>
    </xf>
    <xf numFmtId="0" fontId="30" fillId="0" borderId="138" xfId="25" applyFont="1" applyBorder="1" applyAlignment="1">
      <alignment horizontal="center"/>
    </xf>
    <xf numFmtId="0" fontId="30" fillId="6" borderId="135" xfId="0" applyFont="1" applyFill="1" applyBorder="1" applyAlignment="1">
      <alignment horizontal="center" wrapText="1"/>
    </xf>
    <xf numFmtId="0" fontId="30" fillId="6" borderId="5" xfId="0" applyFont="1" applyFill="1" applyBorder="1" applyAlignment="1">
      <alignment horizontal="center" wrapText="1"/>
    </xf>
    <xf numFmtId="0" fontId="30" fillId="6" borderId="1" xfId="0" applyFont="1" applyFill="1" applyBorder="1" applyAlignment="1">
      <alignment horizontal="center" wrapText="1"/>
    </xf>
    <xf numFmtId="0" fontId="30" fillId="6" borderId="2" xfId="0" applyFont="1" applyFill="1" applyBorder="1" applyAlignment="1">
      <alignment horizontal="center" wrapText="1"/>
    </xf>
    <xf numFmtId="0" fontId="6" fillId="2" borderId="132" xfId="6" applyFont="1" applyFill="1" applyBorder="1" applyAlignment="1" applyProtection="1">
      <alignment horizontal="left" vertical="center" wrapText="1"/>
    </xf>
    <xf numFmtId="0" fontId="26" fillId="2" borderId="133" xfId="14" applyFont="1" applyFill="1" applyBorder="1" applyAlignment="1">
      <alignment horizontal="left" vertical="center" wrapText="1"/>
    </xf>
    <xf numFmtId="0" fontId="26" fillId="2" borderId="134" xfId="14" applyFont="1" applyFill="1" applyBorder="1" applyAlignment="1">
      <alignment horizontal="left" vertical="center" wrapText="1"/>
    </xf>
    <xf numFmtId="0" fontId="30" fillId="6" borderId="136" xfId="5" applyNumberFormat="1" applyFont="1" applyFill="1" applyBorder="1" applyAlignment="1">
      <alignment horizontal="center" vertical="center" wrapText="1"/>
    </xf>
    <xf numFmtId="0" fontId="30" fillId="6" borderId="137" xfId="5" applyNumberFormat="1" applyFont="1" applyFill="1" applyBorder="1" applyAlignment="1">
      <alignment horizontal="center" vertical="center" wrapText="1"/>
    </xf>
    <xf numFmtId="0" fontId="30" fillId="6" borderId="0" xfId="5" applyNumberFormat="1" applyFont="1" applyFill="1" applyAlignment="1">
      <alignment horizontal="center" vertical="center" wrapText="1"/>
    </xf>
    <xf numFmtId="0" fontId="30" fillId="6" borderId="136" xfId="14" applyFont="1" applyFill="1" applyBorder="1" applyAlignment="1">
      <alignment horizontal="center" vertical="center" wrapText="1"/>
    </xf>
    <xf numFmtId="0" fontId="30" fillId="6" borderId="134" xfId="14" applyFont="1" applyFill="1" applyBorder="1" applyAlignment="1">
      <alignment horizontal="center" vertical="center" wrapText="1"/>
    </xf>
    <xf numFmtId="0" fontId="30" fillId="6" borderId="132" xfId="6" applyFont="1" applyFill="1" applyBorder="1" applyAlignment="1" applyProtection="1">
      <alignment horizontal="center" vertical="center" wrapText="1"/>
    </xf>
    <xf numFmtId="0" fontId="30" fillId="6" borderId="133" xfId="6" applyFont="1" applyFill="1" applyBorder="1" applyAlignment="1" applyProtection="1">
      <alignment horizontal="center" vertical="center" wrapText="1"/>
    </xf>
    <xf numFmtId="0" fontId="30" fillId="6" borderId="134" xfId="6" applyFont="1" applyFill="1" applyBorder="1" applyAlignment="1" applyProtection="1">
      <alignment horizontal="center" vertical="center" wrapText="1"/>
    </xf>
    <xf numFmtId="0" fontId="5" fillId="0" borderId="136" xfId="0" applyFont="1" applyBorder="1" applyAlignment="1">
      <alignment horizontal="center" vertical="top" wrapText="1"/>
    </xf>
    <xf numFmtId="0" fontId="5" fillId="0" borderId="133" xfId="0" applyFont="1" applyBorder="1" applyAlignment="1">
      <alignment horizontal="center" vertical="top" wrapText="1"/>
    </xf>
    <xf numFmtId="0" fontId="5" fillId="0" borderId="137" xfId="0" applyFont="1" applyBorder="1" applyAlignment="1">
      <alignment horizontal="center" vertical="top" wrapText="1"/>
    </xf>
    <xf numFmtId="0" fontId="30" fillId="6" borderId="137" xfId="14" applyFont="1" applyFill="1" applyBorder="1" applyAlignment="1">
      <alignment horizontal="center" vertical="center" wrapText="1"/>
    </xf>
    <xf numFmtId="0" fontId="30" fillId="6" borderId="132" xfId="14" applyFont="1" applyFill="1" applyBorder="1" applyAlignment="1">
      <alignment horizontal="center" vertical="center" wrapText="1"/>
    </xf>
    <xf numFmtId="0" fontId="30" fillId="6" borderId="133" xfId="14" applyFont="1" applyFill="1" applyBorder="1" applyAlignment="1">
      <alignment horizontal="center" vertical="center" wrapText="1"/>
    </xf>
    <xf numFmtId="0" fontId="30" fillId="10" borderId="136" xfId="5" applyNumberFormat="1" applyFont="1" applyFill="1" applyBorder="1" applyAlignment="1">
      <alignment horizontal="center" vertical="center" wrapText="1"/>
    </xf>
    <xf numFmtId="0" fontId="30" fillId="10" borderId="137" xfId="5" applyNumberFormat="1" applyFont="1" applyFill="1" applyBorder="1" applyAlignment="1">
      <alignment horizontal="center" vertical="center" wrapText="1"/>
    </xf>
    <xf numFmtId="0" fontId="8" fillId="2" borderId="132" xfId="6" applyFont="1" applyFill="1" applyBorder="1" applyAlignment="1" applyProtection="1">
      <alignment horizontal="center" vertical="center" wrapText="1"/>
    </xf>
    <xf numFmtId="0" fontId="30" fillId="10" borderId="40" xfId="6" applyFont="1" applyFill="1" applyBorder="1" applyAlignment="1" applyProtection="1">
      <alignment horizontal="left" vertical="center" wrapText="1"/>
    </xf>
    <xf numFmtId="0" fontId="30" fillId="10" borderId="104" xfId="13" applyFont="1" applyFill="1" applyBorder="1"/>
    <xf numFmtId="0" fontId="30" fillId="10" borderId="105" xfId="13" applyFont="1" applyFill="1" applyBorder="1"/>
    <xf numFmtId="0" fontId="30" fillId="0" borderId="40" xfId="6" applyFont="1" applyFill="1" applyBorder="1" applyAlignment="1" applyProtection="1">
      <alignment horizontal="center" vertical="center" wrapText="1"/>
    </xf>
    <xf numFmtId="0" fontId="30" fillId="0" borderId="104" xfId="13" applyFont="1" applyBorder="1" applyAlignment="1">
      <alignment horizontal="center"/>
    </xf>
    <xf numFmtId="0" fontId="30" fillId="0" borderId="105" xfId="13" applyFont="1" applyBorder="1" applyAlignment="1">
      <alignment horizontal="center"/>
    </xf>
    <xf numFmtId="0" fontId="30" fillId="2" borderId="2" xfId="18" applyFont="1" applyFill="1" applyBorder="1" applyAlignment="1">
      <alignment horizontal="center" wrapText="1"/>
    </xf>
    <xf numFmtId="0" fontId="30" fillId="2" borderId="36" xfId="18" applyFont="1" applyFill="1" applyBorder="1" applyAlignment="1">
      <alignment horizontal="center" wrapText="1"/>
    </xf>
    <xf numFmtId="9" fontId="30" fillId="2" borderId="132" xfId="6" applyNumberFormat="1" applyFont="1" applyFill="1" applyBorder="1" applyAlignment="1" applyProtection="1">
      <alignment horizontal="center" vertical="center" wrapText="1"/>
    </xf>
    <xf numFmtId="9" fontId="30" fillId="2" borderId="133" xfId="6" applyNumberFormat="1" applyFont="1" applyFill="1" applyBorder="1" applyAlignment="1" applyProtection="1">
      <alignment horizontal="center" vertical="center" wrapText="1"/>
    </xf>
    <xf numFmtId="9" fontId="30" fillId="2" borderId="134" xfId="6" applyNumberFormat="1" applyFont="1" applyFill="1" applyBorder="1" applyAlignment="1" applyProtection="1">
      <alignment horizontal="center" vertical="center" wrapText="1"/>
    </xf>
    <xf numFmtId="9" fontId="30" fillId="2" borderId="35" xfId="14" applyNumberFormat="1" applyFont="1" applyFill="1" applyBorder="1" applyAlignment="1">
      <alignment horizontal="center" vertical="center" wrapText="1"/>
    </xf>
    <xf numFmtId="9" fontId="30" fillId="2" borderId="36" xfId="14" applyNumberFormat="1" applyFont="1" applyFill="1" applyBorder="1" applyAlignment="1">
      <alignment horizontal="center" vertical="center" wrapText="1"/>
    </xf>
    <xf numFmtId="9" fontId="30" fillId="2" borderId="132" xfId="6" applyNumberFormat="1" applyFont="1" applyFill="1" applyBorder="1" applyAlignment="1" applyProtection="1">
      <alignment horizontal="left" vertical="center" wrapText="1"/>
    </xf>
    <xf numFmtId="9" fontId="30" fillId="2" borderId="133" xfId="6" applyNumberFormat="1" applyFont="1" applyFill="1" applyBorder="1" applyAlignment="1" applyProtection="1">
      <alignment horizontal="left" vertical="center" wrapText="1"/>
    </xf>
    <xf numFmtId="9" fontId="30" fillId="2" borderId="134" xfId="6" applyNumberFormat="1" applyFont="1" applyFill="1" applyBorder="1" applyAlignment="1" applyProtection="1">
      <alignment horizontal="left" vertical="center" wrapText="1"/>
    </xf>
    <xf numFmtId="0" fontId="30" fillId="0" borderId="8" xfId="6" applyFont="1" applyFill="1" applyBorder="1" applyAlignment="1" applyProtection="1">
      <alignment horizontal="center" vertical="center" wrapText="1"/>
    </xf>
    <xf numFmtId="0" fontId="30" fillId="0" borderId="20" xfId="6" applyFont="1" applyFill="1" applyBorder="1" applyAlignment="1" applyProtection="1">
      <alignment horizontal="center" vertical="center" wrapText="1"/>
    </xf>
    <xf numFmtId="0" fontId="30" fillId="0" borderId="32" xfId="6" applyFont="1" applyFill="1" applyBorder="1" applyAlignment="1" applyProtection="1">
      <alignment horizontal="center" vertical="center" wrapText="1"/>
    </xf>
    <xf numFmtId="0" fontId="30" fillId="2" borderId="132" xfId="10" applyFont="1" applyFill="1" applyBorder="1" applyAlignment="1" applyProtection="1">
      <alignment horizontal="left" vertical="center" wrapText="1"/>
    </xf>
    <xf numFmtId="0" fontId="30" fillId="2" borderId="133" xfId="10" applyFont="1" applyFill="1" applyBorder="1" applyAlignment="1" applyProtection="1">
      <alignment horizontal="left" vertical="center" wrapText="1"/>
    </xf>
    <xf numFmtId="0" fontId="30" fillId="2" borderId="134" xfId="10" applyFont="1" applyFill="1" applyBorder="1" applyAlignment="1" applyProtection="1">
      <alignment horizontal="left" vertical="center" wrapText="1"/>
    </xf>
    <xf numFmtId="0" fontId="2" fillId="2" borderId="133" xfId="10" applyFill="1" applyBorder="1" applyAlignment="1" applyProtection="1">
      <alignment horizontal="left" vertical="center" wrapText="1"/>
    </xf>
    <xf numFmtId="0" fontId="30" fillId="2" borderId="35" xfId="14" applyFont="1" applyFill="1" applyBorder="1" applyAlignment="1">
      <alignment horizontal="center" vertical="center" wrapText="1"/>
    </xf>
    <xf numFmtId="0" fontId="30" fillId="2" borderId="36" xfId="14" applyFont="1" applyFill="1" applyBorder="1" applyAlignment="1">
      <alignment horizontal="center" vertical="center" wrapText="1"/>
    </xf>
    <xf numFmtId="0" fontId="30" fillId="2" borderId="132" xfId="10" applyFont="1" applyFill="1" applyBorder="1" applyAlignment="1" applyProtection="1">
      <alignment horizontal="center" vertical="center" wrapText="1"/>
    </xf>
    <xf numFmtId="0" fontId="30" fillId="2" borderId="133" xfId="10" applyFont="1" applyFill="1" applyBorder="1" applyAlignment="1" applyProtection="1">
      <alignment horizontal="center" vertical="center" wrapText="1"/>
    </xf>
    <xf numFmtId="0" fontId="30" fillId="2" borderId="136" xfId="10" applyFont="1" applyFill="1" applyBorder="1" applyAlignment="1" applyProtection="1">
      <alignment horizontal="justify" vertical="center" wrapText="1"/>
    </xf>
    <xf numFmtId="0" fontId="30" fillId="2" borderId="133" xfId="10" applyFont="1" applyFill="1" applyBorder="1" applyAlignment="1" applyProtection="1">
      <alignment horizontal="justify" vertical="center" wrapText="1"/>
    </xf>
    <xf numFmtId="0" fontId="30" fillId="2" borderId="134" xfId="10" applyFont="1" applyFill="1" applyBorder="1" applyAlignment="1" applyProtection="1">
      <alignment horizontal="justify" vertical="center" wrapText="1"/>
    </xf>
    <xf numFmtId="0" fontId="30" fillId="0" borderId="8" xfId="6" applyFont="1" applyFill="1" applyBorder="1" applyAlignment="1" applyProtection="1">
      <alignment horizontal="left" vertical="center" wrapText="1"/>
    </xf>
    <xf numFmtId="0" fontId="30" fillId="0" borderId="20" xfId="6" applyFont="1" applyFill="1" applyBorder="1" applyAlignment="1" applyProtection="1">
      <alignment horizontal="left" vertical="center" wrapText="1"/>
    </xf>
    <xf numFmtId="0" fontId="30" fillId="0" borderId="32" xfId="6" applyFont="1" applyFill="1" applyBorder="1" applyAlignment="1" applyProtection="1">
      <alignment horizontal="left" vertical="center" wrapText="1"/>
    </xf>
    <xf numFmtId="0" fontId="30" fillId="2" borderId="138" xfId="14" applyFont="1" applyFill="1" applyBorder="1" applyAlignment="1">
      <alignment horizontal="left" vertical="center"/>
    </xf>
    <xf numFmtId="0" fontId="25" fillId="0" borderId="138" xfId="0" applyFont="1" applyBorder="1" applyAlignment="1">
      <alignment vertical="center" wrapText="1"/>
    </xf>
    <xf numFmtId="0" fontId="30" fillId="2" borderId="132" xfId="10" applyFont="1" applyFill="1" applyBorder="1" applyAlignment="1" applyProtection="1">
      <alignment horizontal="justify" vertical="center" wrapText="1"/>
    </xf>
    <xf numFmtId="0" fontId="35" fillId="2" borderId="133" xfId="10" applyFont="1" applyFill="1" applyBorder="1" applyAlignment="1" applyProtection="1">
      <alignment horizontal="center" vertical="center" wrapText="1"/>
    </xf>
    <xf numFmtId="0" fontId="35" fillId="2" borderId="134" xfId="10" applyFont="1" applyFill="1" applyBorder="1" applyAlignment="1" applyProtection="1">
      <alignment horizontal="center" vertical="center" wrapText="1"/>
    </xf>
    <xf numFmtId="0" fontId="30" fillId="2" borderId="18" xfId="10" applyFont="1" applyFill="1" applyBorder="1" applyAlignment="1" applyProtection="1">
      <alignment horizontal="center" vertical="top" wrapText="1"/>
    </xf>
    <xf numFmtId="0" fontId="44" fillId="2" borderId="5"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2" xfId="0" applyFont="1" applyFill="1" applyBorder="1" applyAlignment="1">
      <alignment horizontal="center" vertical="center" wrapText="1"/>
    </xf>
    <xf numFmtId="0" fontId="30" fillId="2" borderId="138" xfId="10" applyFont="1" applyFill="1" applyBorder="1" applyAlignment="1" applyProtection="1">
      <alignment horizontal="justify" vertical="center" wrapText="1"/>
    </xf>
    <xf numFmtId="0" fontId="30" fillId="2" borderId="6" xfId="10" applyFont="1" applyFill="1" applyBorder="1" applyAlignment="1" applyProtection="1">
      <alignment horizontal="justify" vertical="center" wrapText="1"/>
    </xf>
    <xf numFmtId="0" fontId="0" fillId="0" borderId="133" xfId="0" applyBorder="1" applyAlignment="1">
      <alignment horizontal="justify" vertical="center" wrapText="1"/>
    </xf>
    <xf numFmtId="0" fontId="0" fillId="0" borderId="137" xfId="0" applyBorder="1" applyAlignment="1">
      <alignment horizontal="justify" vertical="center" wrapText="1"/>
    </xf>
    <xf numFmtId="0" fontId="30" fillId="2" borderId="134" xfId="10" applyFont="1" applyFill="1" applyBorder="1" applyAlignment="1" applyProtection="1">
      <alignment horizontal="center" vertical="center" wrapText="1"/>
    </xf>
    <xf numFmtId="0" fontId="30" fillId="2" borderId="146" xfId="14" applyFont="1" applyFill="1" applyBorder="1" applyAlignment="1">
      <alignment horizontal="left" vertical="center"/>
    </xf>
    <xf numFmtId="0" fontId="30" fillId="2" borderId="144" xfId="14" applyFont="1" applyFill="1" applyBorder="1" applyAlignment="1">
      <alignment horizontal="left" vertical="center"/>
    </xf>
    <xf numFmtId="0" fontId="29" fillId="0" borderId="135" xfId="14" applyFont="1" applyBorder="1" applyAlignment="1">
      <alignment horizontal="left" vertical="top" wrapText="1"/>
    </xf>
    <xf numFmtId="0" fontId="29" fillId="0" borderId="37" xfId="14" applyFont="1" applyBorder="1" applyAlignment="1">
      <alignment horizontal="left" vertical="top" wrapText="1"/>
    </xf>
    <xf numFmtId="0" fontId="29" fillId="0" borderId="1" xfId="14" applyFont="1" applyBorder="1" applyAlignment="1">
      <alignment horizontal="left" vertical="top" wrapText="1"/>
    </xf>
    <xf numFmtId="0" fontId="31" fillId="2" borderId="146" xfId="0" applyFont="1" applyFill="1" applyBorder="1" applyAlignment="1">
      <alignment horizontal="center" vertical="center" wrapText="1"/>
    </xf>
    <xf numFmtId="0" fontId="30" fillId="2" borderId="5" xfId="0" applyFont="1" applyFill="1" applyBorder="1" applyAlignment="1">
      <alignment horizontal="center" vertical="center"/>
    </xf>
    <xf numFmtId="0" fontId="30" fillId="2" borderId="23" xfId="0" applyFont="1" applyFill="1" applyBorder="1" applyAlignment="1">
      <alignment horizontal="center" vertical="center"/>
    </xf>
    <xf numFmtId="0" fontId="30" fillId="2" borderId="0" xfId="0" applyFont="1" applyFill="1" applyAlignment="1">
      <alignment horizontal="center" vertical="center"/>
    </xf>
    <xf numFmtId="0" fontId="30" fillId="2" borderId="7" xfId="0" applyFont="1" applyFill="1" applyBorder="1" applyAlignment="1">
      <alignment horizontal="center" vertical="center"/>
    </xf>
    <xf numFmtId="0" fontId="30" fillId="2" borderId="2" xfId="0" applyFont="1" applyFill="1" applyBorder="1" applyAlignment="1">
      <alignment horizontal="center" vertical="center"/>
    </xf>
    <xf numFmtId="0" fontId="31" fillId="2" borderId="5" xfId="0" applyFont="1" applyFill="1" applyBorder="1" applyAlignment="1">
      <alignment horizontal="center" vertical="center" wrapText="1"/>
    </xf>
    <xf numFmtId="0" fontId="2" fillId="2" borderId="132" xfId="3" applyFill="1" applyBorder="1" applyAlignment="1">
      <alignment horizontal="left" vertical="center" wrapText="1"/>
    </xf>
    <xf numFmtId="0" fontId="26" fillId="16" borderId="55" xfId="0" applyFont="1" applyFill="1" applyBorder="1" applyAlignment="1">
      <alignment horizontal="center" vertical="center" wrapText="1"/>
    </xf>
    <xf numFmtId="0" fontId="30" fillId="11" borderId="43" xfId="0" applyFont="1" applyFill="1" applyBorder="1" applyAlignment="1">
      <alignment horizontal="left" vertical="center" wrapText="1"/>
    </xf>
    <xf numFmtId="0" fontId="30" fillId="11" borderId="80" xfId="0" applyFont="1" applyFill="1" applyBorder="1" applyAlignment="1">
      <alignment horizontal="left" vertical="center" wrapText="1"/>
    </xf>
    <xf numFmtId="0" fontId="30" fillId="11" borderId="46" xfId="0" applyFont="1" applyFill="1" applyBorder="1" applyAlignment="1">
      <alignment horizontal="left" vertical="top"/>
    </xf>
    <xf numFmtId="0" fontId="35" fillId="0" borderId="59" xfId="0" applyFont="1" applyBorder="1" applyAlignment="1">
      <alignment horizontal="center"/>
    </xf>
    <xf numFmtId="0" fontId="30" fillId="21" borderId="43" xfId="0" applyFont="1" applyFill="1" applyBorder="1" applyAlignment="1">
      <alignment horizontal="left" vertical="center" wrapText="1"/>
    </xf>
    <xf numFmtId="0" fontId="41" fillId="2" borderId="44" xfId="0" applyFont="1" applyFill="1" applyBorder="1" applyAlignment="1">
      <alignment horizontal="left"/>
    </xf>
    <xf numFmtId="0" fontId="41" fillId="2" borderId="45" xfId="0" applyFont="1" applyFill="1" applyBorder="1" applyAlignment="1">
      <alignment horizontal="left"/>
    </xf>
    <xf numFmtId="0" fontId="2" fillId="21" borderId="43" xfId="3" applyFill="1" applyBorder="1" applyAlignment="1">
      <alignment horizontal="left" vertical="center" wrapText="1"/>
    </xf>
    <xf numFmtId="9" fontId="30" fillId="11" borderId="49" xfId="0" applyNumberFormat="1" applyFont="1" applyFill="1" applyBorder="1" applyAlignment="1">
      <alignment horizontal="center" vertical="center" wrapText="1"/>
    </xf>
    <xf numFmtId="0" fontId="30" fillId="11" borderId="49" xfId="0" applyFont="1" applyFill="1" applyBorder="1" applyAlignment="1">
      <alignment horizontal="center" vertical="center" wrapText="1"/>
    </xf>
    <xf numFmtId="9" fontId="30" fillId="11" borderId="0" xfId="0" applyNumberFormat="1" applyFont="1" applyFill="1" applyAlignment="1">
      <alignment horizontal="center" vertical="center" wrapText="1"/>
    </xf>
    <xf numFmtId="0" fontId="29" fillId="0" borderId="64" xfId="0" applyFont="1" applyBorder="1" applyAlignment="1">
      <alignment horizontal="left" vertical="top" wrapText="1"/>
    </xf>
    <xf numFmtId="0" fontId="30" fillId="11" borderId="74" xfId="0" applyFont="1" applyFill="1" applyBorder="1" applyAlignment="1">
      <alignment horizontal="center" vertical="top" wrapText="1"/>
    </xf>
    <xf numFmtId="0" fontId="30" fillId="11" borderId="46" xfId="0" applyFont="1" applyFill="1" applyBorder="1" applyAlignment="1">
      <alignment horizontal="center" vertical="center" wrapText="1"/>
    </xf>
    <xf numFmtId="2" fontId="30" fillId="11" borderId="49" xfId="0" applyNumberFormat="1" applyFont="1" applyFill="1" applyBorder="1" applyAlignment="1">
      <alignment horizontal="center" vertical="center" wrapText="1"/>
    </xf>
    <xf numFmtId="0" fontId="29" fillId="11" borderId="64" xfId="0" applyFont="1" applyFill="1" applyBorder="1" applyAlignment="1">
      <alignment horizontal="left" vertical="top" wrapText="1"/>
    </xf>
    <xf numFmtId="0" fontId="36" fillId="0" borderId="49" xfId="0" applyFont="1" applyBorder="1" applyAlignment="1">
      <alignment horizontal="center" vertical="center" wrapText="1"/>
    </xf>
    <xf numFmtId="0" fontId="26" fillId="16" borderId="55" xfId="0" applyFont="1" applyFill="1" applyBorder="1" applyAlignment="1">
      <alignment horizontal="center" vertical="center"/>
    </xf>
    <xf numFmtId="0" fontId="30" fillId="11" borderId="43" xfId="0" applyFont="1" applyFill="1" applyBorder="1" applyAlignment="1">
      <alignment horizontal="center" vertical="top" wrapText="1"/>
    </xf>
    <xf numFmtId="0" fontId="30" fillId="11" borderId="69" xfId="0" applyFont="1" applyFill="1" applyBorder="1" applyAlignment="1">
      <alignment horizontal="center"/>
    </xf>
    <xf numFmtId="49" fontId="26" fillId="16" borderId="78" xfId="0" applyNumberFormat="1" applyFont="1" applyFill="1" applyBorder="1" applyAlignment="1">
      <alignment horizontal="left" vertical="center"/>
    </xf>
    <xf numFmtId="0" fontId="41" fillId="0" borderId="91" xfId="0" applyFont="1" applyBorder="1"/>
    <xf numFmtId="0" fontId="41" fillId="0" borderId="92" xfId="0" applyFont="1" applyBorder="1"/>
    <xf numFmtId="0" fontId="30" fillId="11" borderId="56" xfId="0" applyFont="1" applyFill="1" applyBorder="1" applyAlignment="1">
      <alignment vertical="top" wrapText="1"/>
    </xf>
    <xf numFmtId="0" fontId="30" fillId="0" borderId="43" xfId="0" applyFont="1" applyBorder="1" applyAlignment="1">
      <alignment horizontal="center"/>
    </xf>
    <xf numFmtId="0" fontId="29" fillId="11" borderId="49" xfId="0" applyFont="1" applyFill="1" applyBorder="1" applyAlignment="1">
      <alignment horizontal="left" vertical="center" wrapText="1"/>
    </xf>
    <xf numFmtId="0" fontId="30" fillId="0" borderId="49" xfId="0" applyFont="1" applyBorder="1" applyAlignment="1">
      <alignment horizontal="center"/>
    </xf>
    <xf numFmtId="0" fontId="30" fillId="0" borderId="43" xfId="0" applyFont="1" applyBorder="1" applyAlignment="1">
      <alignment horizontal="center" wrapText="1"/>
    </xf>
    <xf numFmtId="0" fontId="30" fillId="11" borderId="55" xfId="0" applyFont="1" applyFill="1" applyBorder="1" applyAlignment="1">
      <alignment horizontal="left" vertical="center"/>
    </xf>
    <xf numFmtId="0" fontId="30" fillId="11" borderId="96" xfId="0" applyFont="1" applyFill="1" applyBorder="1" applyAlignment="1">
      <alignment horizontal="center" vertical="center"/>
    </xf>
    <xf numFmtId="0" fontId="29" fillId="11" borderId="55" xfId="0" applyFont="1" applyFill="1" applyBorder="1" applyAlignment="1">
      <alignment horizontal="left" vertical="top" wrapText="1"/>
    </xf>
    <xf numFmtId="0" fontId="30" fillId="11" borderId="99" xfId="0" applyFont="1" applyFill="1" applyBorder="1" applyAlignment="1">
      <alignment horizontal="left" vertical="center" wrapText="1"/>
    </xf>
    <xf numFmtId="0" fontId="41" fillId="0" borderId="124" xfId="0" applyFont="1" applyBorder="1" applyAlignment="1">
      <alignment horizontal="left"/>
    </xf>
    <xf numFmtId="0" fontId="41" fillId="0" borderId="83" xfId="0" applyFont="1" applyBorder="1" applyAlignment="1">
      <alignment horizontal="left"/>
    </xf>
    <xf numFmtId="0" fontId="48" fillId="0" borderId="59" xfId="0" applyFont="1" applyBorder="1" applyAlignment="1">
      <alignment horizontal="center"/>
    </xf>
    <xf numFmtId="0" fontId="67" fillId="16" borderId="55" xfId="0" applyFont="1" applyFill="1" applyBorder="1" applyAlignment="1">
      <alignment horizontal="center" vertical="center"/>
    </xf>
    <xf numFmtId="0" fontId="35" fillId="0" borderId="59" xfId="0" applyFont="1" applyBorder="1" applyAlignment="1">
      <alignment horizontal="center" wrapText="1"/>
    </xf>
    <xf numFmtId="0" fontId="36" fillId="11" borderId="68" xfId="0" applyFont="1" applyFill="1" applyBorder="1" applyAlignment="1">
      <alignment vertical="top" wrapText="1"/>
    </xf>
    <xf numFmtId="0" fontId="38" fillId="0" borderId="49" xfId="0" applyFont="1" applyBorder="1" applyAlignment="1">
      <alignment horizontal="center" vertical="center" wrapText="1"/>
    </xf>
    <xf numFmtId="49" fontId="66" fillId="16" borderId="78" xfId="0" applyNumberFormat="1" applyFont="1" applyFill="1" applyBorder="1" applyAlignment="1">
      <alignment horizontal="left" vertical="center"/>
    </xf>
    <xf numFmtId="0" fontId="67" fillId="16" borderId="55" xfId="0" applyFont="1" applyFill="1" applyBorder="1" applyAlignment="1">
      <alignment horizontal="center" vertical="center" wrapText="1"/>
    </xf>
    <xf numFmtId="0" fontId="30" fillId="11" borderId="49" xfId="0" applyFont="1" applyFill="1" applyBorder="1" applyAlignment="1">
      <alignment horizontal="center" wrapText="1"/>
    </xf>
    <xf numFmtId="10" fontId="30" fillId="11" borderId="49" xfId="0" applyNumberFormat="1" applyFont="1" applyFill="1" applyBorder="1" applyAlignment="1">
      <alignment horizontal="center" vertical="center" wrapText="1"/>
    </xf>
    <xf numFmtId="0" fontId="30" fillId="11" borderId="56" xfId="0" applyFont="1" applyFill="1" applyBorder="1" applyAlignment="1">
      <alignment horizontal="center" vertical="center" wrapText="1"/>
    </xf>
    <xf numFmtId="0" fontId="30" fillId="0" borderId="44" xfId="0" applyFont="1" applyBorder="1" applyAlignment="1">
      <alignment horizontal="center" wrapText="1"/>
    </xf>
    <xf numFmtId="0" fontId="30" fillId="0" borderId="45" xfId="0" applyFont="1" applyBorder="1" applyAlignment="1">
      <alignment horizontal="center" wrapText="1"/>
    </xf>
    <xf numFmtId="0" fontId="30" fillId="0" borderId="44" xfId="0" applyFont="1" applyBorder="1" applyAlignment="1">
      <alignment horizontal="center"/>
    </xf>
    <xf numFmtId="0" fontId="30" fillId="0" borderId="45" xfId="0" applyFont="1" applyBorder="1" applyAlignment="1">
      <alignment horizontal="center"/>
    </xf>
    <xf numFmtId="0" fontId="36" fillId="0" borderId="68" xfId="0" applyFont="1" applyBorder="1" applyAlignment="1">
      <alignment vertical="top" wrapText="1"/>
    </xf>
    <xf numFmtId="0" fontId="30" fillId="21" borderId="43" xfId="0" applyFont="1" applyFill="1" applyBorder="1" applyAlignment="1">
      <alignment vertical="top" wrapText="1"/>
    </xf>
    <xf numFmtId="0" fontId="41" fillId="2" borderId="44" xfId="0" applyFont="1" applyFill="1" applyBorder="1"/>
    <xf numFmtId="0" fontId="41" fillId="2" borderId="45" xfId="0" applyFont="1" applyFill="1" applyBorder="1"/>
    <xf numFmtId="0" fontId="30" fillId="10" borderId="2" xfId="18" applyFont="1" applyFill="1" applyBorder="1" applyAlignment="1">
      <alignment horizontal="center"/>
    </xf>
    <xf numFmtId="0" fontId="30" fillId="0" borderId="100" xfId="0" applyFont="1" applyBorder="1" applyAlignment="1">
      <alignment horizontal="left" vertical="center" wrapText="1"/>
    </xf>
    <xf numFmtId="0" fontId="30" fillId="0" borderId="2" xfId="0" applyFont="1" applyBorder="1" applyAlignment="1">
      <alignment horizontal="left" vertical="center" wrapText="1"/>
    </xf>
    <xf numFmtId="0" fontId="30" fillId="0" borderId="36" xfId="0" applyFont="1" applyBorder="1" applyAlignment="1">
      <alignment horizontal="left" vertical="center" wrapText="1"/>
    </xf>
    <xf numFmtId="0" fontId="30" fillId="2" borderId="132" xfId="6" applyFont="1" applyFill="1" applyBorder="1" applyAlignment="1" applyProtection="1">
      <alignment horizontal="center" vertical="center"/>
    </xf>
    <xf numFmtId="0" fontId="30" fillId="2" borderId="133" xfId="6" applyFont="1" applyFill="1" applyBorder="1" applyAlignment="1" applyProtection="1">
      <alignment horizontal="center" vertical="center"/>
    </xf>
    <xf numFmtId="0" fontId="30" fillId="2" borderId="134" xfId="6" applyFont="1" applyFill="1" applyBorder="1" applyAlignment="1" applyProtection="1">
      <alignment horizontal="center" vertical="center"/>
    </xf>
    <xf numFmtId="0" fontId="5" fillId="0" borderId="136" xfId="4" applyBorder="1" applyAlignment="1">
      <alignment horizontal="center" vertical="top" wrapText="1"/>
    </xf>
    <xf numFmtId="0" fontId="5" fillId="0" borderId="133" xfId="4" applyBorder="1" applyAlignment="1">
      <alignment horizontal="center" vertical="top" wrapText="1"/>
    </xf>
    <xf numFmtId="0" fontId="5" fillId="0" borderId="134" xfId="4" applyBorder="1" applyAlignment="1">
      <alignment horizontal="center" vertical="top" wrapText="1"/>
    </xf>
    <xf numFmtId="0" fontId="30" fillId="0" borderId="37" xfId="14" applyFont="1" applyBorder="1" applyAlignment="1">
      <alignment horizontal="center" vertical="center" wrapText="1"/>
    </xf>
    <xf numFmtId="0" fontId="30" fillId="0" borderId="35" xfId="14" applyFont="1" applyBorder="1" applyAlignment="1">
      <alignment horizontal="center" vertical="center" wrapText="1"/>
    </xf>
    <xf numFmtId="0" fontId="30" fillId="0" borderId="132" xfId="14" applyFont="1" applyBorder="1" applyAlignment="1">
      <alignment horizontal="left" vertical="center"/>
    </xf>
    <xf numFmtId="0" fontId="30" fillId="0" borderId="1" xfId="0" applyFont="1" applyBorder="1" applyAlignment="1">
      <alignment horizontal="center"/>
    </xf>
    <xf numFmtId="0" fontId="30" fillId="0" borderId="136" xfId="6" applyFont="1" applyFill="1" applyBorder="1" applyAlignment="1" applyProtection="1">
      <alignment horizontal="center" vertical="center" wrapText="1"/>
    </xf>
    <xf numFmtId="0" fontId="30" fillId="2" borderId="2" xfId="18" applyFont="1" applyFill="1" applyBorder="1" applyAlignment="1">
      <alignment horizontal="left"/>
    </xf>
    <xf numFmtId="1" fontId="26" fillId="2" borderId="136" xfId="14" applyNumberFormat="1" applyFont="1" applyFill="1" applyBorder="1" applyAlignment="1">
      <alignment horizontal="center" vertical="center" wrapText="1"/>
    </xf>
    <xf numFmtId="1" fontId="26" fillId="2" borderId="137" xfId="14" applyNumberFormat="1" applyFont="1" applyFill="1" applyBorder="1" applyAlignment="1">
      <alignment horizontal="center" vertical="center" wrapText="1"/>
    </xf>
    <xf numFmtId="17" fontId="30" fillId="2" borderId="132" xfId="6" applyNumberFormat="1" applyFont="1" applyFill="1" applyBorder="1" applyAlignment="1" applyProtection="1">
      <alignment horizontal="center" vertical="center" wrapText="1"/>
    </xf>
    <xf numFmtId="17" fontId="30" fillId="2" borderId="132" xfId="6" applyNumberFormat="1" applyFont="1" applyFill="1" applyBorder="1" applyAlignment="1" applyProtection="1">
      <alignment horizontal="left"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9" fillId="0" borderId="134" xfId="0" applyFont="1" applyBorder="1" applyAlignment="1">
      <alignment horizontal="center" vertical="center" wrapText="1"/>
    </xf>
    <xf numFmtId="0" fontId="25" fillId="0" borderId="138" xfId="0" applyFont="1" applyBorder="1" applyAlignment="1">
      <alignment horizontal="center" wrapText="1"/>
    </xf>
    <xf numFmtId="0" fontId="5" fillId="0" borderId="136" xfId="4" applyBorder="1" applyAlignment="1">
      <alignment horizontal="center" vertical="center" wrapText="1"/>
    </xf>
    <xf numFmtId="0" fontId="5" fillId="0" borderId="133" xfId="4" applyBorder="1" applyAlignment="1">
      <alignment horizontal="center" vertical="center" wrapText="1"/>
    </xf>
    <xf numFmtId="0" fontId="5" fillId="0" borderId="134" xfId="4" applyBorder="1" applyAlignment="1">
      <alignment horizontal="center" vertical="center" wrapText="1"/>
    </xf>
    <xf numFmtId="0" fontId="5" fillId="18" borderId="1"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8" borderId="36" xfId="0" applyFont="1" applyFill="1" applyBorder="1" applyAlignment="1">
      <alignment horizontal="center" vertical="center" wrapText="1"/>
    </xf>
    <xf numFmtId="0" fontId="9" fillId="0" borderId="132" xfId="0" applyFont="1" applyBorder="1" applyAlignment="1">
      <alignment horizontal="center" vertical="center" readingOrder="1"/>
    </xf>
    <xf numFmtId="0" fontId="9" fillId="0" borderId="133" xfId="0" applyFont="1" applyBorder="1" applyAlignment="1">
      <alignment horizontal="center" vertical="center" readingOrder="1"/>
    </xf>
    <xf numFmtId="0" fontId="9" fillId="0" borderId="134" xfId="0" applyFont="1" applyBorder="1" applyAlignment="1">
      <alignment horizontal="center" vertical="center" readingOrder="1"/>
    </xf>
    <xf numFmtId="0" fontId="30" fillId="2" borderId="1"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28" fillId="19" borderId="55" xfId="0" applyFont="1" applyFill="1" applyBorder="1" applyAlignment="1">
      <alignment horizontal="center" vertical="center" wrapText="1"/>
    </xf>
    <xf numFmtId="0" fontId="80" fillId="11" borderId="49" xfId="0" applyFont="1" applyFill="1" applyBorder="1" applyAlignment="1">
      <alignment wrapText="1"/>
    </xf>
    <xf numFmtId="0" fontId="28" fillId="19" borderId="55" xfId="0" applyFont="1" applyFill="1" applyBorder="1" applyAlignment="1">
      <alignment horizontal="center" vertical="center"/>
    </xf>
    <xf numFmtId="0" fontId="25" fillId="14" borderId="46" xfId="0" applyFont="1" applyFill="1" applyBorder="1" applyAlignment="1">
      <alignment horizontal="left" vertical="center" wrapText="1"/>
    </xf>
    <xf numFmtId="0" fontId="25" fillId="14" borderId="56" xfId="0" applyFont="1" applyFill="1" applyBorder="1" applyAlignment="1">
      <alignment horizontal="center" vertical="center" wrapText="1"/>
    </xf>
    <xf numFmtId="0" fontId="25" fillId="14" borderId="43" xfId="0" applyFont="1" applyFill="1" applyBorder="1" applyAlignment="1">
      <alignment horizontal="left" vertical="center"/>
    </xf>
    <xf numFmtId="0" fontId="80" fillId="11" borderId="49" xfId="0" applyFont="1" applyFill="1" applyBorder="1" applyAlignment="1">
      <alignment horizontal="center"/>
    </xf>
    <xf numFmtId="0" fontId="25" fillId="14" borderId="68" xfId="0" applyFont="1" applyFill="1" applyBorder="1" applyAlignment="1">
      <alignment horizontal="center"/>
    </xf>
    <xf numFmtId="0" fontId="81" fillId="11" borderId="43" xfId="0" applyFont="1" applyFill="1" applyBorder="1" applyAlignment="1">
      <alignment horizontal="left" vertical="center" wrapText="1"/>
    </xf>
    <xf numFmtId="0" fontId="30" fillId="21" borderId="69" xfId="0" applyFont="1" applyFill="1" applyBorder="1" applyAlignment="1">
      <alignment horizontal="center"/>
    </xf>
    <xf numFmtId="0" fontId="41" fillId="2" borderId="69" xfId="0" applyFont="1" applyFill="1" applyBorder="1"/>
    <xf numFmtId="0" fontId="41" fillId="2" borderId="71" xfId="0" applyFont="1" applyFill="1" applyBorder="1"/>
    <xf numFmtId="9" fontId="30" fillId="2" borderId="49" xfId="0" applyNumberFormat="1" applyFont="1" applyFill="1" applyBorder="1" applyAlignment="1">
      <alignment horizontal="center" vertical="center" wrapText="1"/>
    </xf>
    <xf numFmtId="0" fontId="41" fillId="2" borderId="62" xfId="0" applyFont="1" applyFill="1" applyBorder="1"/>
    <xf numFmtId="1" fontId="30" fillId="11" borderId="49" xfId="0" applyNumberFormat="1" applyFont="1" applyFill="1" applyBorder="1" applyAlignment="1">
      <alignment horizontal="center" vertical="center" wrapText="1"/>
    </xf>
    <xf numFmtId="1" fontId="41" fillId="0" borderId="62" xfId="0" applyNumberFormat="1" applyFont="1" applyBorder="1"/>
    <xf numFmtId="1" fontId="30" fillId="2" borderId="49" xfId="0" applyNumberFormat="1" applyFont="1" applyFill="1" applyBorder="1" applyAlignment="1">
      <alignment horizontal="center" vertical="center" wrapText="1"/>
    </xf>
    <xf numFmtId="1" fontId="41" fillId="2" borderId="62" xfId="0" applyNumberFormat="1" applyFont="1" applyFill="1" applyBorder="1"/>
    <xf numFmtId="0" fontId="30" fillId="11" borderId="43" xfId="0" applyFont="1" applyFill="1" applyBorder="1" applyAlignment="1">
      <alignment horizontal="left" vertical="top" wrapText="1"/>
    </xf>
    <xf numFmtId="0" fontId="30" fillId="0" borderId="43" xfId="0" applyFont="1" applyBorder="1" applyAlignment="1">
      <alignment vertical="top" wrapText="1"/>
    </xf>
    <xf numFmtId="0" fontId="41" fillId="0" borderId="44" xfId="0" applyFont="1" applyBorder="1" applyAlignment="1">
      <alignment wrapText="1"/>
    </xf>
    <xf numFmtId="0" fontId="41" fillId="0" borderId="62" xfId="0" applyFont="1" applyBorder="1" applyAlignment="1">
      <alignment wrapText="1"/>
    </xf>
    <xf numFmtId="0" fontId="21" fillId="14" borderId="43" xfId="48" applyFont="1" applyFill="1" applyBorder="1" applyAlignment="1">
      <alignment horizontal="left" vertical="center" wrapText="1"/>
    </xf>
    <xf numFmtId="0" fontId="25" fillId="14" borderId="49" xfId="48" applyFont="1" applyFill="1" applyBorder="1" applyAlignment="1">
      <alignment horizontal="center" vertical="center" wrapText="1"/>
    </xf>
    <xf numFmtId="9" fontId="25" fillId="14" borderId="49" xfId="48" applyNumberFormat="1" applyFont="1" applyFill="1" applyBorder="1" applyAlignment="1">
      <alignment horizontal="center" vertical="center" wrapText="1"/>
    </xf>
    <xf numFmtId="0" fontId="25" fillId="14" borderId="43" xfId="48" applyFont="1" applyFill="1" applyBorder="1" applyAlignment="1">
      <alignment horizontal="left" vertical="top" wrapText="1"/>
    </xf>
    <xf numFmtId="0" fontId="25" fillId="0" borderId="43" xfId="48" applyFont="1" applyBorder="1" applyAlignment="1">
      <alignment horizontal="left" vertical="top" wrapText="1"/>
    </xf>
    <xf numFmtId="49" fontId="28" fillId="19" borderId="78" xfId="48" applyNumberFormat="1" applyFont="1" applyFill="1" applyBorder="1" applyAlignment="1">
      <alignment horizontal="left" vertical="center" wrapText="1"/>
    </xf>
    <xf numFmtId="0" fontId="39" fillId="0" borderId="91" xfId="48" applyFont="1" applyBorder="1"/>
    <xf numFmtId="0" fontId="39" fillId="0" borderId="92" xfId="48" applyFont="1" applyBorder="1"/>
    <xf numFmtId="0" fontId="43" fillId="14" borderId="49" xfId="48" applyFont="1" applyFill="1" applyBorder="1" applyAlignment="1">
      <alignment horizontal="left" vertical="center" wrapText="1"/>
    </xf>
    <xf numFmtId="1" fontId="25" fillId="14" borderId="49" xfId="48" applyNumberFormat="1" applyFont="1" applyFill="1" applyBorder="1" applyAlignment="1">
      <alignment horizontal="center" vertical="center" wrapText="1"/>
    </xf>
    <xf numFmtId="1" fontId="39" fillId="0" borderId="62" xfId="48" applyNumberFormat="1" applyFont="1" applyBorder="1"/>
    <xf numFmtId="9" fontId="30" fillId="2" borderId="136" xfId="5" applyFont="1" applyFill="1" applyBorder="1" applyAlignment="1">
      <alignment horizontal="left" vertical="center" wrapText="1"/>
    </xf>
    <xf numFmtId="9" fontId="30" fillId="2" borderId="137" xfId="5" applyFont="1" applyFill="1" applyBorder="1" applyAlignment="1">
      <alignment horizontal="left" vertical="center" wrapText="1"/>
    </xf>
    <xf numFmtId="0" fontId="25" fillId="0" borderId="37" xfId="0" applyFont="1" applyBorder="1" applyAlignment="1">
      <alignment horizontal="center" vertical="center" wrapText="1"/>
    </xf>
    <xf numFmtId="0" fontId="30" fillId="0" borderId="2" xfId="0" applyFont="1" applyBorder="1" applyAlignment="1">
      <alignment horizontal="left"/>
    </xf>
    <xf numFmtId="0" fontId="30" fillId="0" borderId="132" xfId="0" applyFont="1" applyBorder="1" applyAlignment="1">
      <alignment horizontal="left"/>
    </xf>
    <xf numFmtId="0" fontId="30" fillId="0" borderId="133" xfId="0" applyFont="1" applyBorder="1" applyAlignment="1">
      <alignment horizontal="left"/>
    </xf>
    <xf numFmtId="0" fontId="30" fillId="0" borderId="146" xfId="0" applyFont="1" applyBorder="1" applyAlignment="1">
      <alignment horizontal="left" vertical="top"/>
    </xf>
    <xf numFmtId="0" fontId="30" fillId="0" borderId="144" xfId="0" applyFont="1" applyBorder="1" applyAlignment="1">
      <alignment horizontal="left" vertical="top"/>
    </xf>
    <xf numFmtId="0" fontId="30" fillId="0" borderId="138" xfId="14" applyFont="1" applyBorder="1" applyAlignment="1">
      <alignment horizontal="center" vertical="center" wrapText="1"/>
    </xf>
    <xf numFmtId="1" fontId="25" fillId="0" borderId="49" xfId="0" applyNumberFormat="1" applyFont="1" applyBorder="1" applyAlignment="1">
      <alignment horizontal="center" vertical="center" wrapText="1"/>
    </xf>
    <xf numFmtId="9" fontId="25" fillId="0" borderId="0" xfId="0" applyNumberFormat="1" applyFont="1" applyAlignment="1">
      <alignment horizontal="center" vertical="center" wrapText="1"/>
    </xf>
    <xf numFmtId="0" fontId="25" fillId="0" borderId="43" xfId="0" applyFont="1" applyBorder="1" applyAlignment="1">
      <alignment horizontal="center" vertical="center" wrapText="1"/>
    </xf>
    <xf numFmtId="0" fontId="30" fillId="0" borderId="2" xfId="18" applyFont="1" applyBorder="1" applyAlignment="1">
      <alignment vertical="center"/>
    </xf>
    <xf numFmtId="0" fontId="30" fillId="0" borderId="36" xfId="18" applyFont="1" applyBorder="1" applyAlignment="1">
      <alignment vertical="center"/>
    </xf>
    <xf numFmtId="0" fontId="0" fillId="0" borderId="56" xfId="0" applyBorder="1" applyAlignment="1">
      <alignment horizontal="center" vertical="center" wrapText="1"/>
    </xf>
    <xf numFmtId="9" fontId="30" fillId="0" borderId="0" xfId="14" applyNumberFormat="1" applyFont="1" applyAlignment="1">
      <alignment horizontal="center" vertical="center" wrapText="1"/>
    </xf>
    <xf numFmtId="0" fontId="30" fillId="0" borderId="133" xfId="6" applyFont="1" applyFill="1" applyBorder="1" applyAlignment="1" applyProtection="1">
      <alignment vertical="center" wrapText="1"/>
    </xf>
    <xf numFmtId="0" fontId="30" fillId="0" borderId="134" xfId="6" applyFont="1" applyFill="1" applyBorder="1" applyAlignment="1" applyProtection="1">
      <alignment vertical="center" wrapText="1"/>
    </xf>
    <xf numFmtId="0" fontId="30" fillId="0" borderId="37" xfId="0" applyFont="1" applyBorder="1" applyAlignment="1">
      <alignment horizontal="center"/>
    </xf>
    <xf numFmtId="0" fontId="30" fillId="0" borderId="0" xfId="0" applyFont="1" applyAlignment="1">
      <alignment horizontal="center"/>
    </xf>
    <xf numFmtId="0" fontId="30" fillId="0" borderId="35" xfId="0" applyFont="1" applyBorder="1" applyAlignment="1">
      <alignment horizontal="center"/>
    </xf>
    <xf numFmtId="0" fontId="70" fillId="0" borderId="1" xfId="0" applyFont="1" applyBorder="1" applyAlignment="1">
      <alignment horizontal="center" wrapText="1"/>
    </xf>
    <xf numFmtId="0" fontId="70" fillId="0" borderId="2" xfId="0" applyFont="1" applyBorder="1" applyAlignment="1">
      <alignment horizontal="center" wrapText="1"/>
    </xf>
    <xf numFmtId="0" fontId="70" fillId="0" borderId="2" xfId="0" applyFont="1" applyBorder="1" applyAlignment="1">
      <alignment horizontal="center"/>
    </xf>
    <xf numFmtId="0" fontId="30" fillId="0" borderId="36" xfId="0" applyFont="1" applyBorder="1" applyAlignment="1">
      <alignment horizontal="center" wrapText="1"/>
    </xf>
    <xf numFmtId="0" fontId="28" fillId="3" borderId="143" xfId="18" applyFont="1" applyFill="1" applyBorder="1" applyAlignment="1">
      <alignment horizontal="center" vertical="center" wrapText="1"/>
    </xf>
    <xf numFmtId="0" fontId="29" fillId="0" borderId="143" xfId="14" applyFont="1" applyBorder="1" applyAlignment="1">
      <alignment horizontal="center" vertical="top" wrapText="1"/>
    </xf>
    <xf numFmtId="0" fontId="29" fillId="0" borderId="33" xfId="14" applyFont="1" applyBorder="1" applyAlignment="1">
      <alignment horizontal="center" vertical="top" wrapText="1"/>
    </xf>
    <xf numFmtId="0" fontId="29" fillId="0" borderId="34" xfId="14" applyFont="1" applyBorder="1" applyAlignment="1">
      <alignment horizontal="center" vertical="top" wrapText="1"/>
    </xf>
    <xf numFmtId="0" fontId="30" fillId="0" borderId="36" xfId="0" applyFont="1" applyBorder="1" applyAlignment="1">
      <alignment horizontal="center"/>
    </xf>
    <xf numFmtId="0" fontId="30" fillId="0" borderId="146" xfId="0" applyFont="1" applyBorder="1" applyAlignment="1">
      <alignment horizontal="center" vertical="center"/>
    </xf>
    <xf numFmtId="0" fontId="30" fillId="0" borderId="144" xfId="0" applyFont="1" applyBorder="1" applyAlignment="1">
      <alignment horizontal="center" vertical="center"/>
    </xf>
    <xf numFmtId="0" fontId="30" fillId="0" borderId="7" xfId="0" applyFont="1" applyBorder="1" applyAlignment="1">
      <alignment horizontal="center" vertical="center"/>
    </xf>
    <xf numFmtId="0" fontId="30" fillId="0" borderId="36" xfId="0" applyFont="1" applyBorder="1" applyAlignment="1">
      <alignment horizontal="center" vertical="center"/>
    </xf>
    <xf numFmtId="0" fontId="83" fillId="3" borderId="10" xfId="18" applyFont="1" applyFill="1" applyBorder="1" applyAlignment="1">
      <alignment horizontal="left"/>
    </xf>
    <xf numFmtId="0" fontId="83" fillId="3" borderId="11" xfId="18" applyFont="1" applyFill="1" applyBorder="1" applyAlignment="1">
      <alignment horizontal="left"/>
    </xf>
    <xf numFmtId="0" fontId="83" fillId="3" borderId="12" xfId="18" applyFont="1" applyFill="1" applyBorder="1" applyAlignment="1">
      <alignment horizontal="left"/>
    </xf>
    <xf numFmtId="0" fontId="30" fillId="2" borderId="37" xfId="0" applyFont="1" applyFill="1" applyBorder="1" applyAlignment="1">
      <alignment horizontal="center"/>
    </xf>
    <xf numFmtId="0" fontId="30" fillId="2" borderId="0" xfId="0" applyFont="1" applyFill="1" applyAlignment="1">
      <alignment horizontal="center"/>
    </xf>
    <xf numFmtId="0" fontId="30" fillId="2" borderId="35" xfId="0" applyFont="1" applyFill="1" applyBorder="1" applyAlignment="1">
      <alignment horizontal="center"/>
    </xf>
    <xf numFmtId="0" fontId="70" fillId="2" borderId="1" xfId="0" applyFont="1" applyFill="1" applyBorder="1" applyAlignment="1">
      <alignment horizontal="center" wrapText="1"/>
    </xf>
    <xf numFmtId="0" fontId="70" fillId="2" borderId="2" xfId="0" applyFont="1" applyFill="1" applyBorder="1" applyAlignment="1">
      <alignment horizontal="center" wrapText="1"/>
    </xf>
    <xf numFmtId="0" fontId="70" fillId="2" borderId="2" xfId="0" applyFont="1" applyFill="1" applyBorder="1" applyAlignment="1">
      <alignment horizontal="center"/>
    </xf>
    <xf numFmtId="0" fontId="30" fillId="2" borderId="36" xfId="0" applyFont="1" applyFill="1" applyBorder="1" applyAlignment="1">
      <alignment horizontal="center" wrapText="1"/>
    </xf>
    <xf numFmtId="0" fontId="30" fillId="2" borderId="136" xfId="14" applyFont="1" applyFill="1" applyBorder="1" applyAlignment="1">
      <alignment horizontal="center" vertical="center"/>
    </xf>
    <xf numFmtId="0" fontId="30" fillId="2" borderId="134" xfId="14" applyFont="1" applyFill="1" applyBorder="1" applyAlignment="1">
      <alignment horizontal="center" vertical="center"/>
    </xf>
    <xf numFmtId="0" fontId="30" fillId="2" borderId="36" xfId="0" applyFont="1" applyFill="1" applyBorder="1" applyAlignment="1">
      <alignment horizontal="center"/>
    </xf>
    <xf numFmtId="0" fontId="70" fillId="2" borderId="0" xfId="0" applyFont="1" applyFill="1" applyAlignment="1">
      <alignment horizontal="center" wrapText="1"/>
    </xf>
    <xf numFmtId="0" fontId="29" fillId="2" borderId="143" xfId="14" applyFont="1" applyFill="1" applyBorder="1" applyAlignment="1">
      <alignment horizontal="center" vertical="top" wrapText="1"/>
    </xf>
    <xf numFmtId="0" fontId="29" fillId="2" borderId="33" xfId="14" applyFont="1" applyFill="1" applyBorder="1" applyAlignment="1">
      <alignment horizontal="center" vertical="top" wrapText="1"/>
    </xf>
    <xf numFmtId="0" fontId="29" fillId="2" borderId="34" xfId="14" applyFont="1" applyFill="1" applyBorder="1" applyAlignment="1">
      <alignment horizontal="center" vertical="top" wrapText="1"/>
    </xf>
    <xf numFmtId="0" fontId="2" fillId="14" borderId="43" xfId="3" applyFill="1" applyBorder="1" applyAlignment="1">
      <alignment horizontal="left" vertical="center" wrapText="1"/>
    </xf>
    <xf numFmtId="49" fontId="27" fillId="19" borderId="78" xfId="48" applyNumberFormat="1" applyFont="1" applyFill="1" applyBorder="1" applyAlignment="1">
      <alignment horizontal="left" vertical="center" wrapText="1"/>
    </xf>
    <xf numFmtId="0" fontId="76" fillId="0" borderId="91" xfId="48" applyFont="1" applyBorder="1"/>
    <xf numFmtId="0" fontId="76" fillId="0" borderId="92" xfId="48" applyFont="1" applyBorder="1"/>
    <xf numFmtId="0" fontId="30" fillId="2" borderId="101" xfId="14" applyFont="1" applyFill="1" applyBorder="1" applyAlignment="1">
      <alignment horizontal="left" vertical="center" wrapText="1"/>
    </xf>
    <xf numFmtId="0" fontId="30" fillId="2" borderId="86" xfId="14" applyFont="1" applyFill="1" applyBorder="1" applyAlignment="1">
      <alignment horizontal="left" vertical="center" wrapText="1"/>
    </xf>
    <xf numFmtId="0" fontId="30" fillId="2" borderId="102" xfId="14" applyFont="1" applyFill="1" applyBorder="1" applyAlignment="1">
      <alignment horizontal="left" vertical="center" wrapText="1"/>
    </xf>
    <xf numFmtId="0" fontId="30" fillId="2" borderId="132" xfId="14" applyFont="1" applyFill="1" applyBorder="1" applyAlignment="1">
      <alignment horizontal="justify" vertical="center" wrapText="1"/>
    </xf>
    <xf numFmtId="0" fontId="30" fillId="2" borderId="133" xfId="14" applyFont="1" applyFill="1" applyBorder="1" applyAlignment="1">
      <alignment horizontal="justify" vertical="center" wrapText="1"/>
    </xf>
    <xf numFmtId="0" fontId="30" fillId="2" borderId="134" xfId="14" applyFont="1" applyFill="1" applyBorder="1" applyAlignment="1">
      <alignment horizontal="justify" vertical="center" wrapText="1"/>
    </xf>
    <xf numFmtId="0" fontId="0" fillId="0" borderId="0" xfId="0"/>
    <xf numFmtId="9" fontId="25" fillId="14" borderId="49" xfId="17" applyFont="1" applyFill="1" applyBorder="1" applyAlignment="1">
      <alignment horizontal="center" vertical="center" wrapText="1"/>
    </xf>
    <xf numFmtId="9" fontId="39" fillId="0" borderId="62" xfId="17" applyFont="1" applyBorder="1" applyAlignment="1"/>
    <xf numFmtId="0" fontId="25" fillId="0" borderId="136" xfId="0" applyFont="1" applyBorder="1" applyAlignment="1">
      <alignment horizontal="center"/>
    </xf>
    <xf numFmtId="0" fontId="25" fillId="0" borderId="133" xfId="0" applyFont="1" applyBorder="1" applyAlignment="1">
      <alignment horizontal="center"/>
    </xf>
    <xf numFmtId="0" fontId="25" fillId="0" borderId="134" xfId="0" applyFont="1" applyBorder="1" applyAlignment="1">
      <alignment horizontal="center"/>
    </xf>
    <xf numFmtId="178" fontId="30" fillId="2" borderId="136" xfId="41" applyNumberFormat="1" applyFont="1" applyFill="1" applyBorder="1" applyAlignment="1">
      <alignment horizontal="center" vertical="center" wrapText="1"/>
    </xf>
    <xf numFmtId="178" fontId="30" fillId="2" borderId="137" xfId="41" applyNumberFormat="1" applyFont="1" applyFill="1" applyBorder="1" applyAlignment="1">
      <alignment horizontal="center" vertical="center" wrapText="1"/>
    </xf>
    <xf numFmtId="0" fontId="7" fillId="2" borderId="33" xfId="6" applyFill="1" applyBorder="1" applyAlignment="1" applyProtection="1">
      <alignment horizontal="justify" vertical="center" wrapText="1"/>
    </xf>
    <xf numFmtId="0" fontId="30" fillId="2" borderId="33" xfId="14" applyFont="1" applyFill="1" applyBorder="1" applyAlignment="1">
      <alignment horizontal="justify" vertical="center" wrapText="1"/>
    </xf>
    <xf numFmtId="0" fontId="30" fillId="2" borderId="133" xfId="6" applyFont="1" applyFill="1" applyBorder="1" applyAlignment="1" applyProtection="1">
      <alignment horizontal="justify" vertical="center"/>
    </xf>
    <xf numFmtId="0" fontId="30" fillId="2" borderId="134" xfId="6" applyFont="1" applyFill="1" applyBorder="1" applyAlignment="1" applyProtection="1">
      <alignment horizontal="justify" vertical="center"/>
    </xf>
    <xf numFmtId="0" fontId="5" fillId="0" borderId="116" xfId="4" applyFill="1" applyBorder="1" applyAlignment="1">
      <alignment horizontal="left" vertical="top" wrapText="1"/>
    </xf>
    <xf numFmtId="14" fontId="5" fillId="0" borderId="116" xfId="4" applyNumberFormat="1" applyFill="1" applyBorder="1" applyAlignment="1">
      <alignment horizontal="left" vertical="top" wrapText="1"/>
    </xf>
    <xf numFmtId="10" fontId="5" fillId="0" borderId="116" xfId="4" applyNumberFormat="1" applyFill="1" applyBorder="1" applyAlignment="1">
      <alignment horizontal="left" vertical="top" wrapText="1"/>
    </xf>
    <xf numFmtId="0" fontId="5" fillId="0" borderId="116" xfId="0" applyFont="1" applyFill="1" applyBorder="1" applyAlignment="1">
      <alignment horizontal="left" vertical="top" wrapText="1"/>
    </xf>
    <xf numFmtId="9" fontId="5" fillId="0" borderId="116" xfId="4" applyNumberFormat="1" applyFill="1" applyBorder="1" applyAlignment="1">
      <alignment horizontal="left" vertical="top" wrapText="1"/>
    </xf>
    <xf numFmtId="9" fontId="5" fillId="0" borderId="116" xfId="4" applyNumberFormat="1" applyFill="1" applyBorder="1" applyAlignment="1">
      <alignment horizontal="left" vertical="center" wrapText="1"/>
    </xf>
    <xf numFmtId="164" fontId="5" fillId="0" borderId="116" xfId="4" applyNumberFormat="1" applyFill="1" applyBorder="1" applyAlignment="1">
      <alignment horizontal="left" vertical="top" wrapText="1"/>
    </xf>
    <xf numFmtId="165" fontId="5" fillId="0" borderId="116" xfId="4" applyNumberFormat="1" applyFill="1" applyBorder="1" applyAlignment="1">
      <alignment horizontal="left" vertical="top" wrapText="1"/>
    </xf>
    <xf numFmtId="1" fontId="5" fillId="0" borderId="116" xfId="4" applyNumberFormat="1" applyFill="1" applyBorder="1" applyAlignment="1">
      <alignment horizontal="left" vertical="top" wrapText="1"/>
    </xf>
    <xf numFmtId="0" fontId="9" fillId="0" borderId="116" xfId="0" applyFont="1" applyFill="1" applyBorder="1" applyAlignment="1">
      <alignment horizontal="left" vertical="top" wrapText="1"/>
    </xf>
    <xf numFmtId="0" fontId="3" fillId="0" borderId="116" xfId="0" applyFont="1" applyFill="1" applyBorder="1" applyAlignment="1">
      <alignment horizontal="left" vertical="top" wrapText="1"/>
    </xf>
    <xf numFmtId="0" fontId="3" fillId="0" borderId="116" xfId="4" applyFont="1" applyFill="1" applyBorder="1" applyAlignment="1">
      <alignment horizontal="left" vertical="top" wrapText="1"/>
    </xf>
    <xf numFmtId="9" fontId="3" fillId="0" borderId="116" xfId="0" applyNumberFormat="1" applyFont="1" applyFill="1" applyBorder="1" applyAlignment="1">
      <alignment horizontal="left" vertical="top" wrapText="1"/>
    </xf>
    <xf numFmtId="9" fontId="3" fillId="0" borderId="116" xfId="0" applyNumberFormat="1" applyFont="1" applyFill="1" applyBorder="1" applyAlignment="1">
      <alignment horizontal="left" vertical="center" wrapText="1"/>
    </xf>
    <xf numFmtId="1" fontId="5" fillId="0" borderId="116" xfId="4" applyNumberFormat="1" applyFill="1" applyBorder="1" applyAlignment="1">
      <alignment horizontal="left" vertical="center" wrapText="1"/>
    </xf>
    <xf numFmtId="0" fontId="5" fillId="0" borderId="116" xfId="0" applyFont="1" applyFill="1" applyBorder="1" applyAlignment="1">
      <alignment horizontal="left" vertical="center" wrapText="1"/>
    </xf>
    <xf numFmtId="0" fontId="3" fillId="0" borderId="0" xfId="0" applyFont="1" applyFill="1" applyAlignment="1">
      <alignment horizontal="left" vertical="top" wrapText="1"/>
    </xf>
    <xf numFmtId="0" fontId="5" fillId="0" borderId="116" xfId="0" applyFont="1" applyFill="1" applyBorder="1" applyAlignment="1">
      <alignment horizontal="center" vertical="center" wrapText="1"/>
    </xf>
    <xf numFmtId="0" fontId="3" fillId="0" borderId="116" xfId="0" applyFont="1" applyFill="1" applyBorder="1" applyAlignment="1">
      <alignment horizontal="left" vertical="center" wrapText="1"/>
    </xf>
    <xf numFmtId="14" fontId="3" fillId="0" borderId="116" xfId="0" applyNumberFormat="1" applyFont="1" applyFill="1" applyBorder="1" applyAlignment="1">
      <alignment horizontal="left" vertical="top" wrapText="1"/>
    </xf>
    <xf numFmtId="0" fontId="5" fillId="0" borderId="116" xfId="4" applyFill="1" applyBorder="1" applyAlignment="1">
      <alignment horizontal="center" vertical="center" wrapText="1"/>
    </xf>
    <xf numFmtId="49" fontId="5" fillId="0" borderId="116" xfId="4" applyNumberFormat="1" applyFill="1" applyBorder="1" applyAlignment="1">
      <alignment horizontal="left" vertical="top" wrapText="1"/>
    </xf>
    <xf numFmtId="41" fontId="3" fillId="0" borderId="116" xfId="0" applyNumberFormat="1" applyFont="1" applyFill="1" applyBorder="1" applyAlignment="1">
      <alignment horizontal="left" vertical="center" wrapText="1"/>
    </xf>
    <xf numFmtId="0" fontId="5" fillId="0" borderId="116" xfId="4" applyFill="1" applyBorder="1" applyAlignment="1">
      <alignment horizontal="left" vertical="center" wrapText="1"/>
    </xf>
    <xf numFmtId="14" fontId="5" fillId="0" borderId="116" xfId="0" applyNumberFormat="1" applyFont="1" applyFill="1" applyBorder="1" applyAlignment="1">
      <alignment horizontal="left" vertical="top" wrapText="1"/>
    </xf>
    <xf numFmtId="0" fontId="5" fillId="0" borderId="116" xfId="0" applyFont="1" applyFill="1" applyBorder="1" applyAlignment="1" applyProtection="1">
      <alignment horizontal="left" vertical="top" wrapText="1"/>
      <protection locked="0"/>
    </xf>
    <xf numFmtId="3" fontId="5" fillId="0" borderId="116" xfId="4" applyNumberFormat="1" applyFill="1" applyBorder="1" applyAlignment="1">
      <alignment horizontal="left" vertical="top" wrapText="1"/>
    </xf>
    <xf numFmtId="1" fontId="5" fillId="0" borderId="116" xfId="0" applyNumberFormat="1" applyFont="1" applyFill="1" applyBorder="1" applyAlignment="1">
      <alignment horizontal="left" vertical="top" wrapText="1"/>
    </xf>
    <xf numFmtId="3" fontId="5" fillId="0" borderId="116" xfId="0" applyNumberFormat="1" applyFont="1" applyFill="1" applyBorder="1" applyAlignment="1">
      <alignment horizontal="left" vertical="top" wrapText="1"/>
    </xf>
    <xf numFmtId="0" fontId="5" fillId="0" borderId="116" xfId="8" applyNumberFormat="1" applyFont="1" applyFill="1" applyBorder="1" applyAlignment="1" applyProtection="1">
      <alignment horizontal="left" vertical="top" wrapText="1"/>
    </xf>
    <xf numFmtId="165" fontId="3" fillId="0" borderId="116" xfId="4" applyNumberFormat="1" applyFont="1" applyFill="1" applyBorder="1" applyAlignment="1">
      <alignment horizontal="left" vertical="top" wrapText="1"/>
    </xf>
    <xf numFmtId="164" fontId="5" fillId="0" borderId="116" xfId="4" quotePrefix="1" applyNumberFormat="1" applyFill="1" applyBorder="1" applyAlignment="1">
      <alignment horizontal="left" vertical="top" wrapText="1"/>
    </xf>
    <xf numFmtId="1" fontId="3" fillId="0" borderId="116" xfId="0" applyNumberFormat="1" applyFont="1" applyFill="1" applyBorder="1" applyAlignment="1">
      <alignment horizontal="left" vertical="top" wrapText="1"/>
    </xf>
    <xf numFmtId="168" fontId="3" fillId="0" borderId="116" xfId="0" applyNumberFormat="1" applyFont="1" applyFill="1" applyBorder="1" applyAlignment="1">
      <alignment horizontal="left" vertical="top" wrapText="1"/>
    </xf>
    <xf numFmtId="165" fontId="3" fillId="0" borderId="116" xfId="0" applyNumberFormat="1" applyFont="1" applyFill="1" applyBorder="1" applyAlignment="1">
      <alignment horizontal="left" vertical="top" wrapText="1"/>
    </xf>
    <xf numFmtId="3" fontId="5" fillId="0" borderId="116" xfId="4" applyNumberFormat="1" applyFill="1" applyBorder="1" applyAlignment="1">
      <alignment horizontal="left" vertical="center" wrapText="1"/>
    </xf>
    <xf numFmtId="9" fontId="3" fillId="0" borderId="116" xfId="4" applyNumberFormat="1" applyFont="1" applyFill="1" applyBorder="1" applyAlignment="1">
      <alignment horizontal="left" vertical="top" wrapText="1"/>
    </xf>
    <xf numFmtId="49" fontId="5" fillId="0" borderId="116" xfId="0" applyNumberFormat="1" applyFont="1" applyFill="1" applyBorder="1" applyAlignment="1">
      <alignment horizontal="left" vertical="top" wrapText="1"/>
    </xf>
    <xf numFmtId="164" fontId="5" fillId="0" borderId="116" xfId="0" applyNumberFormat="1" applyFont="1" applyFill="1" applyBorder="1" applyAlignment="1">
      <alignment horizontal="left" vertical="top" wrapText="1"/>
    </xf>
    <xf numFmtId="49" fontId="16" fillId="0" borderId="116" xfId="0" applyNumberFormat="1" applyFont="1" applyFill="1" applyBorder="1" applyAlignment="1">
      <alignment horizontal="left" vertical="top" wrapText="1"/>
    </xf>
    <xf numFmtId="0" fontId="17" fillId="0" borderId="116" xfId="0" applyFont="1" applyFill="1" applyBorder="1" applyAlignment="1">
      <alignment horizontal="left" vertical="top" wrapText="1"/>
    </xf>
    <xf numFmtId="0" fontId="3" fillId="0" borderId="138" xfId="0" applyFont="1" applyFill="1" applyBorder="1" applyAlignment="1">
      <alignment horizontal="left" vertical="top" wrapText="1"/>
    </xf>
    <xf numFmtId="1" fontId="3" fillId="0" borderId="116" xfId="0" applyNumberFormat="1" applyFont="1" applyFill="1" applyBorder="1" applyAlignment="1">
      <alignment horizontal="left" vertical="center" wrapText="1"/>
    </xf>
    <xf numFmtId="14" fontId="9" fillId="0" borderId="116" xfId="0" applyNumberFormat="1" applyFont="1" applyFill="1" applyBorder="1" applyAlignment="1">
      <alignment horizontal="left" vertical="top" wrapText="1"/>
    </xf>
    <xf numFmtId="3" fontId="3" fillId="0" borderId="116" xfId="0" applyNumberFormat="1" applyFont="1" applyFill="1" applyBorder="1" applyAlignment="1">
      <alignment horizontal="left" vertical="top" wrapText="1"/>
    </xf>
    <xf numFmtId="0" fontId="18" fillId="0" borderId="116" xfId="0" applyFont="1" applyFill="1" applyBorder="1" applyAlignment="1">
      <alignment horizontal="left" vertical="top" wrapText="1"/>
    </xf>
    <xf numFmtId="9" fontId="5" fillId="0" borderId="116" xfId="0" applyNumberFormat="1" applyFont="1" applyFill="1" applyBorder="1" applyAlignment="1">
      <alignment horizontal="left" vertical="top" wrapText="1"/>
    </xf>
    <xf numFmtId="6" fontId="5" fillId="0" borderId="116" xfId="0" applyNumberFormat="1" applyFont="1" applyFill="1" applyBorder="1" applyAlignment="1">
      <alignment horizontal="left" vertical="top" wrapText="1"/>
    </xf>
    <xf numFmtId="3" fontId="3" fillId="0" borderId="116" xfId="0" applyNumberFormat="1" applyFont="1" applyFill="1" applyBorder="1" applyAlignment="1">
      <alignment horizontal="left" vertical="center" wrapText="1"/>
    </xf>
    <xf numFmtId="170" fontId="3" fillId="0" borderId="116" xfId="0" applyNumberFormat="1" applyFont="1" applyFill="1" applyBorder="1" applyAlignment="1">
      <alignment horizontal="left" vertical="top" wrapText="1"/>
    </xf>
    <xf numFmtId="49" fontId="3" fillId="0" borderId="116" xfId="0" applyNumberFormat="1" applyFont="1" applyFill="1" applyBorder="1" applyAlignment="1">
      <alignment horizontal="left" vertical="top" wrapText="1"/>
    </xf>
    <xf numFmtId="14" fontId="3" fillId="0" borderId="116" xfId="4" applyNumberFormat="1" applyFont="1" applyFill="1" applyBorder="1" applyAlignment="1">
      <alignment horizontal="left" vertical="top" wrapText="1"/>
    </xf>
    <xf numFmtId="6" fontId="3" fillId="0" borderId="116" xfId="0" applyNumberFormat="1" applyFont="1" applyFill="1" applyBorder="1" applyAlignment="1">
      <alignment horizontal="left" vertical="top" wrapText="1"/>
    </xf>
    <xf numFmtId="1" fontId="3" fillId="0" borderId="116" xfId="4" applyNumberFormat="1" applyFont="1" applyFill="1" applyBorder="1" applyAlignment="1">
      <alignment horizontal="left" vertical="top" wrapText="1"/>
    </xf>
    <xf numFmtId="9" fontId="5" fillId="0" borderId="116" xfId="0" applyNumberFormat="1" applyFont="1" applyFill="1" applyBorder="1" applyAlignment="1">
      <alignment horizontal="left" vertical="center" wrapText="1"/>
    </xf>
    <xf numFmtId="0" fontId="2" fillId="0" borderId="116" xfId="3" applyNumberFormat="1" applyFill="1" applyBorder="1" applyAlignment="1" applyProtection="1">
      <alignment horizontal="left" vertical="top" wrapText="1"/>
    </xf>
    <xf numFmtId="0" fontId="21" fillId="0" borderId="116" xfId="0" applyFont="1" applyFill="1" applyBorder="1" applyAlignment="1">
      <alignment horizontal="left" vertical="top" wrapText="1"/>
    </xf>
    <xf numFmtId="17" fontId="5" fillId="0" borderId="116" xfId="4" applyNumberFormat="1" applyFill="1" applyBorder="1" applyAlignment="1">
      <alignment horizontal="left" vertical="top" wrapText="1"/>
    </xf>
    <xf numFmtId="0" fontId="5" fillId="0" borderId="116" xfId="13" applyFill="1" applyBorder="1" applyAlignment="1" applyProtection="1">
      <alignment horizontal="left" vertical="top" wrapText="1"/>
      <protection locked="0"/>
    </xf>
    <xf numFmtId="2" fontId="5" fillId="0" borderId="116" xfId="4" applyNumberFormat="1" applyFill="1" applyBorder="1" applyAlignment="1">
      <alignment horizontal="left" vertical="top" wrapText="1"/>
    </xf>
    <xf numFmtId="173" fontId="5" fillId="0" borderId="116" xfId="4" applyNumberFormat="1" applyFill="1" applyBorder="1" applyAlignment="1">
      <alignment horizontal="left" vertical="top" wrapText="1"/>
    </xf>
    <xf numFmtId="0" fontId="3" fillId="0" borderId="138" xfId="0" applyFont="1" applyFill="1" applyBorder="1" applyAlignment="1">
      <alignment horizontal="left" vertical="center" wrapText="1"/>
    </xf>
    <xf numFmtId="10" fontId="3" fillId="0" borderId="116" xfId="0" applyNumberFormat="1" applyFont="1" applyFill="1" applyBorder="1" applyAlignment="1">
      <alignment horizontal="left" vertical="top" wrapText="1"/>
    </xf>
    <xf numFmtId="0" fontId="5" fillId="0" borderId="116" xfId="14" applyFill="1" applyBorder="1" applyAlignment="1">
      <alignment horizontal="left" vertical="top" wrapText="1"/>
    </xf>
    <xf numFmtId="168" fontId="5" fillId="0" borderId="116" xfId="0" applyNumberFormat="1" applyFont="1" applyFill="1" applyBorder="1" applyAlignment="1">
      <alignment horizontal="left" vertical="top" wrapText="1"/>
    </xf>
    <xf numFmtId="165" fontId="5" fillId="0" borderId="116" xfId="0" applyNumberFormat="1" applyFont="1" applyFill="1" applyBorder="1" applyAlignment="1">
      <alignment horizontal="left" vertical="top" wrapText="1"/>
    </xf>
    <xf numFmtId="175" fontId="3" fillId="0" borderId="116" xfId="0" applyNumberFormat="1" applyFont="1" applyFill="1" applyBorder="1" applyAlignment="1">
      <alignment horizontal="left" vertical="top" wrapText="1"/>
    </xf>
    <xf numFmtId="0" fontId="5" fillId="0" borderId="116" xfId="15" applyFont="1" applyFill="1" applyBorder="1" applyAlignment="1">
      <alignment horizontal="left" vertical="top" wrapText="1"/>
    </xf>
    <xf numFmtId="0" fontId="5" fillId="0" borderId="138" xfId="4" applyFill="1" applyBorder="1" applyAlignment="1">
      <alignment horizontal="left" vertical="top" wrapText="1"/>
    </xf>
    <xf numFmtId="10" fontId="3" fillId="0" borderId="138" xfId="0" applyNumberFormat="1" applyFont="1" applyFill="1" applyBorder="1" applyAlignment="1">
      <alignment horizontal="left" vertical="top" wrapText="1"/>
    </xf>
    <xf numFmtId="0" fontId="5" fillId="0" borderId="138" xfId="0" applyFont="1" applyFill="1" applyBorder="1" applyAlignment="1">
      <alignment horizontal="left" vertical="top" wrapText="1"/>
    </xf>
    <xf numFmtId="14" fontId="5" fillId="0" borderId="138" xfId="4" applyNumberFormat="1" applyFill="1" applyBorder="1" applyAlignment="1">
      <alignment horizontal="left" vertical="top" wrapText="1"/>
    </xf>
    <xf numFmtId="0" fontId="5" fillId="0" borderId="138" xfId="4" applyFill="1" applyBorder="1" applyAlignment="1">
      <alignment horizontal="left" vertical="center" wrapText="1"/>
    </xf>
    <xf numFmtId="164" fontId="5" fillId="0" borderId="138" xfId="4" applyNumberFormat="1" applyFill="1" applyBorder="1" applyAlignment="1">
      <alignment horizontal="left" vertical="top" wrapText="1"/>
    </xf>
    <xf numFmtId="165" fontId="5" fillId="0" borderId="138" xfId="4" applyNumberFormat="1" applyFill="1" applyBorder="1" applyAlignment="1">
      <alignment horizontal="left" vertical="top" wrapText="1"/>
    </xf>
    <xf numFmtId="1" fontId="5" fillId="0" borderId="138" xfId="4" applyNumberFormat="1" applyFill="1" applyBorder="1" applyAlignment="1">
      <alignment horizontal="left" vertical="top" wrapText="1"/>
    </xf>
    <xf numFmtId="176" fontId="5" fillId="0" borderId="116" xfId="4" applyNumberFormat="1" applyFill="1" applyBorder="1" applyAlignment="1">
      <alignment horizontal="left" vertical="top" wrapText="1"/>
    </xf>
    <xf numFmtId="3" fontId="9" fillId="0" borderId="116" xfId="0" applyNumberFormat="1" applyFont="1" applyFill="1" applyBorder="1" applyAlignment="1">
      <alignment horizontal="left" vertical="center" wrapText="1"/>
    </xf>
    <xf numFmtId="171" fontId="9" fillId="0" borderId="116" xfId="0" applyNumberFormat="1" applyFont="1" applyFill="1" applyBorder="1" applyAlignment="1">
      <alignment horizontal="left" vertical="top" wrapText="1"/>
    </xf>
    <xf numFmtId="0" fontId="9" fillId="0" borderId="116" xfId="0" applyFont="1" applyFill="1" applyBorder="1" applyAlignment="1">
      <alignment horizontal="left" vertical="center" wrapText="1"/>
    </xf>
    <xf numFmtId="0" fontId="5" fillId="0" borderId="116" xfId="16" applyFont="1" applyFill="1" applyBorder="1" applyAlignment="1">
      <alignment horizontal="left" vertical="top" wrapText="1"/>
    </xf>
    <xf numFmtId="14" fontId="5" fillId="0" borderId="116" xfId="16" applyNumberFormat="1" applyFont="1" applyFill="1" applyBorder="1" applyAlignment="1">
      <alignment horizontal="left" vertical="top" wrapText="1"/>
    </xf>
    <xf numFmtId="0" fontId="5" fillId="0" borderId="116" xfId="16" applyFont="1" applyFill="1" applyBorder="1" applyAlignment="1">
      <alignment horizontal="left" vertical="center" wrapText="1"/>
    </xf>
    <xf numFmtId="9" fontId="5" fillId="0" borderId="116" xfId="16" applyNumberFormat="1" applyFont="1" applyFill="1" applyBorder="1" applyAlignment="1">
      <alignment horizontal="left" vertical="top" wrapText="1"/>
    </xf>
    <xf numFmtId="9" fontId="5" fillId="0" borderId="116" xfId="16" applyNumberFormat="1" applyFont="1" applyFill="1" applyBorder="1" applyAlignment="1">
      <alignment horizontal="left" vertical="center" wrapText="1"/>
    </xf>
    <xf numFmtId="3" fontId="5" fillId="0" borderId="116" xfId="16" applyNumberFormat="1" applyFont="1" applyFill="1" applyBorder="1" applyAlignment="1">
      <alignment horizontal="left" vertical="top" wrapText="1"/>
    </xf>
    <xf numFmtId="1" fontId="5" fillId="0" borderId="116" xfId="16" applyNumberFormat="1" applyFont="1" applyFill="1" applyBorder="1" applyAlignment="1">
      <alignment horizontal="left" vertical="top" wrapText="1"/>
    </xf>
    <xf numFmtId="10" fontId="5" fillId="0" borderId="116" xfId="4" applyNumberFormat="1" applyFill="1" applyBorder="1" applyAlignment="1" applyProtection="1">
      <alignment horizontal="left" vertical="top" wrapText="1"/>
      <protection locked="0"/>
    </xf>
    <xf numFmtId="3" fontId="5" fillId="0" borderId="116" xfId="16" applyNumberFormat="1" applyFont="1" applyFill="1" applyBorder="1" applyAlignment="1">
      <alignment horizontal="left" vertical="center" wrapText="1"/>
    </xf>
    <xf numFmtId="165" fontId="5" fillId="0" borderId="116" xfId="16" applyNumberFormat="1" applyFont="1" applyFill="1" applyBorder="1" applyAlignment="1">
      <alignment horizontal="left" vertical="top" wrapText="1"/>
    </xf>
    <xf numFmtId="0" fontId="21" fillId="0" borderId="116" xfId="16" applyFont="1" applyFill="1" applyBorder="1" applyAlignment="1">
      <alignment horizontal="left" vertical="top" wrapText="1"/>
    </xf>
    <xf numFmtId="171" fontId="5" fillId="0" borderId="116" xfId="4" applyNumberFormat="1" applyFill="1" applyBorder="1" applyAlignment="1">
      <alignment horizontal="left" vertical="top" wrapText="1"/>
    </xf>
    <xf numFmtId="177" fontId="5" fillId="0" borderId="116" xfId="4" applyNumberFormat="1" applyFill="1" applyBorder="1" applyAlignment="1">
      <alignment horizontal="left" vertical="top" wrapText="1"/>
    </xf>
    <xf numFmtId="177" fontId="5" fillId="0" borderId="116" xfId="4" applyNumberFormat="1" applyFill="1" applyBorder="1" applyAlignment="1">
      <alignment horizontal="left" vertical="center" wrapText="1"/>
    </xf>
    <xf numFmtId="44" fontId="3" fillId="0" borderId="116" xfId="0" applyNumberFormat="1" applyFont="1" applyFill="1" applyBorder="1" applyAlignment="1">
      <alignment horizontal="left" vertical="top" wrapText="1"/>
    </xf>
    <xf numFmtId="178" fontId="9" fillId="0" borderId="116" xfId="0" applyNumberFormat="1" applyFont="1" applyFill="1" applyBorder="1" applyAlignment="1">
      <alignment horizontal="left" vertical="center" wrapText="1"/>
    </xf>
  </cellXfs>
  <cellStyles count="50">
    <cellStyle name="Comma 2" xfId="7" xr:uid="{00000000-0005-0000-0000-000000000000}"/>
    <cellStyle name="Comma 3" xfId="8" xr:uid="{00000000-0005-0000-0000-000001000000}"/>
    <cellStyle name="Currency" xfId="11" xr:uid="{00000000-0005-0000-0000-000002000000}"/>
    <cellStyle name="Hipervínculo" xfId="3" builtinId="8"/>
    <cellStyle name="Hipervínculo 2" xfId="6" xr:uid="{00000000-0005-0000-0000-000004000000}"/>
    <cellStyle name="Hipervínculo 2 2" xfId="35" xr:uid="{00000000-0005-0000-0000-000005000000}"/>
    <cellStyle name="Hipervínculo 2 3" xfId="22" xr:uid="{00000000-0005-0000-0000-000006000000}"/>
    <cellStyle name="Hipervínculo 2 4" xfId="29" xr:uid="{00000000-0005-0000-0000-000007000000}"/>
    <cellStyle name="Hipervínculo 3" xfId="12" xr:uid="{00000000-0005-0000-0000-000008000000}"/>
    <cellStyle name="Hipervínculo 3 2" xfId="42" xr:uid="{00000000-0005-0000-0000-000009000000}"/>
    <cellStyle name="Hipervínculo 4" xfId="10" xr:uid="{00000000-0005-0000-0000-00000A000000}"/>
    <cellStyle name="Hipervínculo 5" xfId="40" xr:uid="{00000000-0005-0000-0000-00000B000000}"/>
    <cellStyle name="Hipervínculo 6" xfId="24" xr:uid="{00000000-0005-0000-0000-00000C000000}"/>
    <cellStyle name="Millares [0]" xfId="1" builtinId="6"/>
    <cellStyle name="Millares [0] 2" xfId="26" xr:uid="{00000000-0005-0000-0000-00000E000000}"/>
    <cellStyle name="Millares [0] 3" xfId="45" xr:uid="{00000000-0005-0000-0000-00000F000000}"/>
    <cellStyle name="Millares 10" xfId="41" xr:uid="{00000000-0005-0000-0000-000010000000}"/>
    <cellStyle name="Millares 2 2" xfId="9" xr:uid="{00000000-0005-0000-0000-000011000000}"/>
    <cellStyle name="Millares 2 2 2" xfId="37" xr:uid="{00000000-0005-0000-0000-000012000000}"/>
    <cellStyle name="Millares 2 2 4" xfId="31" xr:uid="{00000000-0005-0000-0000-000013000000}"/>
    <cellStyle name="Millares 3" xfId="49" xr:uid="{00000000-0005-0000-0000-000014000000}"/>
    <cellStyle name="Millares 4" xfId="46" xr:uid="{00000000-0005-0000-0000-000015000000}"/>
    <cellStyle name="Moneda [0]" xfId="2" builtinId="7"/>
    <cellStyle name="Normal" xfId="0" builtinId="0"/>
    <cellStyle name="Normal 2" xfId="4" xr:uid="{00000000-0005-0000-0000-000018000000}"/>
    <cellStyle name="Normal 2 2" xfId="18" xr:uid="{00000000-0005-0000-0000-000019000000}"/>
    <cellStyle name="Normal 2 2 2" xfId="25" xr:uid="{00000000-0005-0000-0000-00001A000000}"/>
    <cellStyle name="Normal 2 2 3" xfId="47" xr:uid="{00000000-0005-0000-0000-00001B000000}"/>
    <cellStyle name="Normal 2 2 4" xfId="44" xr:uid="{00000000-0005-0000-0000-00001C000000}"/>
    <cellStyle name="Normal 2 2 5" xfId="32" xr:uid="{00000000-0005-0000-0000-00001D000000}"/>
    <cellStyle name="Normal 2 2 6" xfId="20" xr:uid="{00000000-0005-0000-0000-00001E000000}"/>
    <cellStyle name="Normal 2 3" xfId="15" xr:uid="{00000000-0005-0000-0000-00001F000000}"/>
    <cellStyle name="Normal 2 3 2" xfId="19" xr:uid="{00000000-0005-0000-0000-000020000000}"/>
    <cellStyle name="Normal 2 4" xfId="36" xr:uid="{00000000-0005-0000-0000-000021000000}"/>
    <cellStyle name="Normal 2 5" xfId="23" xr:uid="{00000000-0005-0000-0000-000022000000}"/>
    <cellStyle name="Normal 3 2" xfId="13" xr:uid="{00000000-0005-0000-0000-000023000000}"/>
    <cellStyle name="Normal 3 2 2" xfId="38" xr:uid="{00000000-0005-0000-0000-000024000000}"/>
    <cellStyle name="Normal 3 3" xfId="43" xr:uid="{00000000-0005-0000-0000-000025000000}"/>
    <cellStyle name="Normal 3 3 2" xfId="48" xr:uid="{00000000-0005-0000-0000-000026000000}"/>
    <cellStyle name="Normal 4 2 2" xfId="16" xr:uid="{00000000-0005-0000-0000-000027000000}"/>
    <cellStyle name="Normal 6" xfId="28" xr:uid="{00000000-0005-0000-0000-000028000000}"/>
    <cellStyle name="Normal 7" xfId="14" xr:uid="{00000000-0005-0000-0000-000029000000}"/>
    <cellStyle name="Normal 7 2" xfId="33" xr:uid="{00000000-0005-0000-0000-00002A000000}"/>
    <cellStyle name="Normal 7 3" xfId="21" xr:uid="{00000000-0005-0000-0000-00002B000000}"/>
    <cellStyle name="Normal 8" xfId="27" xr:uid="{00000000-0005-0000-0000-00002C000000}"/>
    <cellStyle name="Normal 8 2" xfId="30" xr:uid="{00000000-0005-0000-0000-00002D000000}"/>
    <cellStyle name="Normal 9" xfId="34" xr:uid="{00000000-0005-0000-0000-00002E000000}"/>
    <cellStyle name="Percent 2" xfId="5" xr:uid="{00000000-0005-0000-0000-00002F000000}"/>
    <cellStyle name="Porcentaje" xfId="17" builtinId="5"/>
    <cellStyle name="Porcentaje 3" xfId="39"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styles" Target="styles.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sharedStrings" Target="sharedStrings.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calcChain" Target="calcChain.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mrincon@sdmujer.gov.co" TargetMode="External"/><Relationship Id="rId21" Type="http://schemas.openxmlformats.org/officeDocument/2006/relationships/hyperlink" Target="mailto:leyla.castillo@idartes.gov.co" TargetMode="External"/><Relationship Id="rId42" Type="http://schemas.openxmlformats.org/officeDocument/2006/relationships/hyperlink" Target="mailto:nelson.jimenez@habitatbogota.gov.co" TargetMode="External"/><Relationship Id="rId47" Type="http://schemas.openxmlformats.org/officeDocument/2006/relationships/hyperlink" Target="mailto:clgomez@sdmujer.gov.co" TargetMode="External"/><Relationship Id="rId63" Type="http://schemas.openxmlformats.org/officeDocument/2006/relationships/hyperlink" Target="mailto:aquintero@sdmujer.gov.co" TargetMode="External"/><Relationship Id="rId68" Type="http://schemas.openxmlformats.org/officeDocument/2006/relationships/hyperlink" Target="mailto:daniel.camacho@gobiernobogota.gov.co" TargetMode="External"/><Relationship Id="rId84" Type="http://schemas.openxmlformats.org/officeDocument/2006/relationships/comments" Target="../comments1.xml"/><Relationship Id="rId16" Type="http://schemas.openxmlformats.org/officeDocument/2006/relationships/hyperlink" Target="mailto:dalonzo@sdp.gov.co" TargetMode="External"/><Relationship Id="rId11" Type="http://schemas.openxmlformats.org/officeDocument/2006/relationships/hyperlink" Target="mailto:mmontilla@sdp.gov.co" TargetMode="External"/><Relationship Id="rId32" Type="http://schemas.openxmlformats.org/officeDocument/2006/relationships/hyperlink" Target="mailto:clgomez@sdmujer.gov.co" TargetMode="External"/><Relationship Id="rId37" Type="http://schemas.openxmlformats.org/officeDocument/2006/relationships/hyperlink" Target="mailto:daniel.valencia@idt.gov.co" TargetMode="External"/><Relationship Id="rId53" Type="http://schemas.openxmlformats.org/officeDocument/2006/relationships/hyperlink" Target="mailto:genciso@sdmujer.gov.co" TargetMode="External"/><Relationship Id="rId58" Type="http://schemas.openxmlformats.org/officeDocument/2006/relationships/hyperlink" Target="mailto:apmesa@sdmujer.gov.co" TargetMode="External"/><Relationship Id="rId74" Type="http://schemas.openxmlformats.org/officeDocument/2006/relationships/hyperlink" Target="mailto:aquintero@sdmujer.gov.co" TargetMode="External"/><Relationship Id="rId79" Type="http://schemas.openxmlformats.org/officeDocument/2006/relationships/hyperlink" Target="mailto:irico@sdmujer.gov.co" TargetMode="External"/><Relationship Id="rId5" Type="http://schemas.openxmlformats.org/officeDocument/2006/relationships/hyperlink" Target="mailto:casanchez@desarrolloeconomico.gov.co" TargetMode="External"/><Relationship Id="rId61" Type="http://schemas.openxmlformats.org/officeDocument/2006/relationships/hyperlink" Target="mailto:aquintero@sdmujer.gov.co" TargetMode="External"/><Relationship Id="rId82" Type="http://schemas.openxmlformats.org/officeDocument/2006/relationships/printerSettings" Target="../printerSettings/printerSettings1.bin"/><Relationship Id="rId19" Type="http://schemas.openxmlformats.org/officeDocument/2006/relationships/hyperlink" Target="mailto:henry.murrain@scrd.govco" TargetMode="External"/><Relationship Id="rId14" Type="http://schemas.openxmlformats.org/officeDocument/2006/relationships/hyperlink" Target="mailto:lricardo@sdp.gov.co" TargetMode="External"/><Relationship Id="rId22" Type="http://schemas.openxmlformats.org/officeDocument/2006/relationships/hyperlink" Target="mailto:mbarriga@sdis.gov.co" TargetMode="External"/><Relationship Id="rId27" Type="http://schemas.openxmlformats.org/officeDocument/2006/relationships/hyperlink" Target="mailto:Jmoreno@sdis.gov.co" TargetMode="External"/><Relationship Id="rId30" Type="http://schemas.openxmlformats.org/officeDocument/2006/relationships/hyperlink" Target="mailto:jhortua@serviciocivil.gov.co" TargetMode="External"/><Relationship Id="rId35" Type="http://schemas.openxmlformats.org/officeDocument/2006/relationships/hyperlink" Target="mailto:mycastro@sdmujer.gov.co" TargetMode="External"/><Relationship Id="rId43" Type="http://schemas.openxmlformats.org/officeDocument/2006/relationships/hyperlink" Target="mailto:mycastro@sdmujer.gov.co" TargetMode="External"/><Relationship Id="rId48" Type="http://schemas.openxmlformats.org/officeDocument/2006/relationships/hyperlink" Target="mailto:clgomez@sdmujer.gov.co" TargetMode="External"/><Relationship Id="rId56" Type="http://schemas.openxmlformats.org/officeDocument/2006/relationships/hyperlink" Target="mailto:apmesa@sdmujer.gov.co" TargetMode="External"/><Relationship Id="rId64" Type="http://schemas.openxmlformats.org/officeDocument/2006/relationships/hyperlink" Target="mailto:aquintero@sdmujer.gov.co" TargetMode="External"/><Relationship Id="rId69" Type="http://schemas.openxmlformats.org/officeDocument/2006/relationships/hyperlink" Target="mailto:daniel.camacho@gobiernobogota.gov.co" TargetMode="External"/><Relationship Id="rId77" Type="http://schemas.openxmlformats.org/officeDocument/2006/relationships/hyperlink" Target="mailto:apmesa@sdmujer.gov.co" TargetMode="External"/><Relationship Id="rId8" Type="http://schemas.openxmlformats.org/officeDocument/2006/relationships/hyperlink" Target="mailto:eguzman@movilidadbogota.gov.co" TargetMode="External"/><Relationship Id="rId51" Type="http://schemas.openxmlformats.org/officeDocument/2006/relationships/hyperlink" Target="mailto:genciso@sdmujer.gov.co" TargetMode="External"/><Relationship Id="rId72" Type="http://schemas.openxmlformats.org/officeDocument/2006/relationships/hyperlink" Target="mailto:daniel.camacho@gobiernobogota.gov.co" TargetMode="External"/><Relationship Id="rId80" Type="http://schemas.openxmlformats.org/officeDocument/2006/relationships/hyperlink" Target="mailto:genciso@sdmujer.gov.co" TargetMode="External"/><Relationship Id="rId3" Type="http://schemas.openxmlformats.org/officeDocument/2006/relationships/hyperlink" Target="mailto:jbrijaldo@desarrolloeconomico.gov.co" TargetMode="External"/><Relationship Id="rId12" Type="http://schemas.openxmlformats.org/officeDocument/2006/relationships/hyperlink" Target="mailto:lricardo@sdp.gov.co" TargetMode="External"/><Relationship Id="rId17" Type="http://schemas.openxmlformats.org/officeDocument/2006/relationships/hyperlink" Target="mailto:mdiaz@fuga.gov.co" TargetMode="External"/><Relationship Id="rId25" Type="http://schemas.openxmlformats.org/officeDocument/2006/relationships/hyperlink" Target="mailto:vbohorquez@sdis.gov,co" TargetMode="External"/><Relationship Id="rId33" Type="http://schemas.openxmlformats.org/officeDocument/2006/relationships/hyperlink" Target="mailto:fgutierrez@sdis.gov.co" TargetMode="External"/><Relationship Id="rId38" Type="http://schemas.openxmlformats.org/officeDocument/2006/relationships/hyperlink" Target="mailto:daniel.valencia@idt.gov.co" TargetMode="External"/><Relationship Id="rId46" Type="http://schemas.openxmlformats.org/officeDocument/2006/relationships/hyperlink" Target="mailto:clgomez@sdmujer.gov.co" TargetMode="External"/><Relationship Id="rId59" Type="http://schemas.openxmlformats.org/officeDocument/2006/relationships/hyperlink" Target="mailto:aquintero@sdmujer.gov.co" TargetMode="External"/><Relationship Id="rId67" Type="http://schemas.openxmlformats.org/officeDocument/2006/relationships/hyperlink" Target="mailto:apmesa@sdmujer.gov.co" TargetMode="External"/><Relationship Id="rId20" Type="http://schemas.openxmlformats.org/officeDocument/2006/relationships/hyperlink" Target="mailto:henry.murrain@scrd.govco" TargetMode="External"/><Relationship Id="rId41" Type="http://schemas.openxmlformats.org/officeDocument/2006/relationships/hyperlink" Target="mailto:nelson.jimenez@habitatbogota.gov.co" TargetMode="External"/><Relationship Id="rId54" Type="http://schemas.openxmlformats.org/officeDocument/2006/relationships/hyperlink" Target="mailto:genciso@sdmujer.gov.co" TargetMode="External"/><Relationship Id="rId62" Type="http://schemas.openxmlformats.org/officeDocument/2006/relationships/hyperlink" Target="mailto:aquintero@sdmujer.gov.co" TargetMode="External"/><Relationship Id="rId70" Type="http://schemas.openxmlformats.org/officeDocument/2006/relationships/hyperlink" Target="mailto:daniel.camacho@gobiernobogota.gov.co" TargetMode="External"/><Relationship Id="rId75" Type="http://schemas.openxmlformats.org/officeDocument/2006/relationships/hyperlink" Target="mailto:yanira.vargas@transmilenio.gov.co" TargetMode="External"/><Relationship Id="rId83" Type="http://schemas.openxmlformats.org/officeDocument/2006/relationships/vmlDrawing" Target="../drawings/vmlDrawing1.vml"/><Relationship Id="rId1" Type="http://schemas.openxmlformats.org/officeDocument/2006/relationships/hyperlink" Target="mailto:fjpulidof@secretariajuridica.gov.co" TargetMode="External"/><Relationship Id="rId6" Type="http://schemas.openxmlformats.org/officeDocument/2006/relationships/hyperlink" Target="mailto:alejandro.londo&#241;o@scj.gov.co" TargetMode="External"/><Relationship Id="rId15" Type="http://schemas.openxmlformats.org/officeDocument/2006/relationships/hyperlink" Target="mailto:lricardo@sdp.gov.co" TargetMode="External"/><Relationship Id="rId23" Type="http://schemas.openxmlformats.org/officeDocument/2006/relationships/hyperlink" Target="mailto:jarizac@sdis.gov.co" TargetMode="External"/><Relationship Id="rId28" Type="http://schemas.openxmlformats.org/officeDocument/2006/relationships/hyperlink" Target="mailto:ideca@catastrobogota.gov.co" TargetMode="External"/><Relationship Id="rId36" Type="http://schemas.openxmlformats.org/officeDocument/2006/relationships/hyperlink" Target="mailto:yanira.vargas@transmilenio.gov.co" TargetMode="External"/><Relationship Id="rId49" Type="http://schemas.openxmlformats.org/officeDocument/2006/relationships/hyperlink" Target="mailto:clgomez@sdmujer.gov.co" TargetMode="External"/><Relationship Id="rId57" Type="http://schemas.openxmlformats.org/officeDocument/2006/relationships/hyperlink" Target="mailto:apmesa@sdmujer.gov.co" TargetMode="External"/><Relationship Id="rId10" Type="http://schemas.openxmlformats.org/officeDocument/2006/relationships/hyperlink" Target="mailto:acontento@movilidadbogota.gov.co" TargetMode="External"/><Relationship Id="rId31" Type="http://schemas.openxmlformats.org/officeDocument/2006/relationships/hyperlink" Target="mailto:aiza@movilidadbogota.gov.co" TargetMode="External"/><Relationship Id="rId44" Type="http://schemas.openxmlformats.org/officeDocument/2006/relationships/hyperlink" Target="mailto:mycastro@sdmujer.gov.co" TargetMode="External"/><Relationship Id="rId52" Type="http://schemas.openxmlformats.org/officeDocument/2006/relationships/hyperlink" Target="mailto:genciso@sdmujer.gov.co" TargetMode="External"/><Relationship Id="rId60" Type="http://schemas.openxmlformats.org/officeDocument/2006/relationships/hyperlink" Target="mailto:aquintero@sdmujer.gov.co" TargetMode="External"/><Relationship Id="rId65" Type="http://schemas.openxmlformats.org/officeDocument/2006/relationships/hyperlink" Target="mailto:aquintero@sdmujer.gov.co" TargetMode="External"/><Relationship Id="rId73" Type="http://schemas.openxmlformats.org/officeDocument/2006/relationships/hyperlink" Target="mailto:daniel.camacho@gobiernobogota.gov.co" TargetMode="External"/><Relationship Id="rId78" Type="http://schemas.openxmlformats.org/officeDocument/2006/relationships/hyperlink" Target="mailto:amejia@bomberosbogota.gov.co" TargetMode="External"/><Relationship Id="rId81" Type="http://schemas.openxmlformats.org/officeDocument/2006/relationships/hyperlink" Target="mailto:gangarita@desarrrolloeconomico.gov.co" TargetMode="External"/><Relationship Id="rId4" Type="http://schemas.openxmlformats.org/officeDocument/2006/relationships/hyperlink" Target="mailto:jbrijaldo@desarrolloeconomico.gov.co" TargetMode="External"/><Relationship Id="rId9" Type="http://schemas.openxmlformats.org/officeDocument/2006/relationships/hyperlink" Target="mailto:aiza@movilidadbogota.gov.co" TargetMode="External"/><Relationship Id="rId13" Type="http://schemas.openxmlformats.org/officeDocument/2006/relationships/hyperlink" Target="mailto:lricardo@sdp.gov.co" TargetMode="External"/><Relationship Id="rId18" Type="http://schemas.openxmlformats.org/officeDocument/2006/relationships/hyperlink" Target="mailto:lmejia@fuga.gov.co" TargetMode="External"/><Relationship Id="rId39" Type="http://schemas.openxmlformats.org/officeDocument/2006/relationships/hyperlink" Target="mailto:dosorio@participacionbogota.gov.co" TargetMode="External"/><Relationship Id="rId34" Type="http://schemas.openxmlformats.org/officeDocument/2006/relationships/hyperlink" Target="mailto:mmosquera@sdis.gov.co" TargetMode="External"/><Relationship Id="rId50" Type="http://schemas.openxmlformats.org/officeDocument/2006/relationships/hyperlink" Target="mailto:clgomez@sdmujer.gov.co" TargetMode="External"/><Relationship Id="rId55" Type="http://schemas.openxmlformats.org/officeDocument/2006/relationships/hyperlink" Target="mailto:genciso@sdmujer.gov.co" TargetMode="External"/><Relationship Id="rId76" Type="http://schemas.openxmlformats.org/officeDocument/2006/relationships/hyperlink" Target="mailto:yanira.vargas@transmilenio.gov.co" TargetMode="External"/><Relationship Id="rId7" Type="http://schemas.openxmlformats.org/officeDocument/2006/relationships/hyperlink" Target="mailto:lina.guzman@scj.gov.co" TargetMode="External"/><Relationship Id="rId71" Type="http://schemas.openxmlformats.org/officeDocument/2006/relationships/hyperlink" Target="mailto:daniel.camacho@gobiernobogota.gov.co" TargetMode="External"/><Relationship Id="rId2" Type="http://schemas.openxmlformats.org/officeDocument/2006/relationships/hyperlink" Target="mailto:jghernandez@desarrolloeconomico.gov.co" TargetMode="External"/><Relationship Id="rId29" Type="http://schemas.openxmlformats.org/officeDocument/2006/relationships/hyperlink" Target="mailto:pmontagut@sdp.gov.co" TargetMode="External"/><Relationship Id="rId24" Type="http://schemas.openxmlformats.org/officeDocument/2006/relationships/hyperlink" Target="mailto:vbohorquez@sdis.gov,co" TargetMode="External"/><Relationship Id="rId40" Type="http://schemas.openxmlformats.org/officeDocument/2006/relationships/hyperlink" Target="mailto:amejia@participacionbogota.gov.co" TargetMode="External"/><Relationship Id="rId45" Type="http://schemas.openxmlformats.org/officeDocument/2006/relationships/hyperlink" Target="mailto:mycastro@sdmujer.gov.co" TargetMode="External"/><Relationship Id="rId66" Type="http://schemas.openxmlformats.org/officeDocument/2006/relationships/hyperlink" Target="mailto:apmesa@sdmujer.gov.co"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mailto:genciso@sdmujer.gov.co" TargetMode="External"/></Relationships>
</file>

<file path=xl/worksheets/_rels/sheet101.xml.rels><?xml version="1.0" encoding="UTF-8" standalone="yes"?>
<Relationships xmlns="http://schemas.openxmlformats.org/package/2006/relationships"><Relationship Id="rId1" Type="http://schemas.openxmlformats.org/officeDocument/2006/relationships/hyperlink" Target="mailto:genciso@sdmujer.gov.co"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mailto:genciso@sdmujer.gov.co" TargetMode="External"/></Relationships>
</file>

<file path=xl/worksheets/_rels/sheet103.xml.rels><?xml version="1.0" encoding="UTF-8" standalone="yes"?>
<Relationships xmlns="http://schemas.openxmlformats.org/package/2006/relationships"><Relationship Id="rId1" Type="http://schemas.openxmlformats.org/officeDocument/2006/relationships/hyperlink" Target="mailto:jprieto@sdp.gov.co" TargetMode="External"/></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83.bin"/><Relationship Id="rId1" Type="http://schemas.openxmlformats.org/officeDocument/2006/relationships/hyperlink" Target="mailto:genciso@sdmujer.gov.co" TargetMode="External"/></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hyperlink" Target="mailto:daniel.valencia@idt.gov.co" TargetMode="External"/></Relationships>
</file>

<file path=xl/worksheets/_rels/sheet106.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hyperlink" Target="mailto:daniel.valencia@idt.gov.co" TargetMode="External"/></Relationships>
</file>

<file path=xl/worksheets/_rels/sheet107.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mailto:daniel.valencia@idt.gov.co" TargetMode="External"/></Relationships>
</file>

<file path=xl/worksheets/_rels/sheet108.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hyperlink" Target="mailto:daniel.valencia@idt.gov.co" TargetMode="External"/></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mailto:daniel.valencia@idt.gov.c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mailto:daniel.valencia@idt.gov.co"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mailto:daniel.valencia@idt.gov.co" TargetMode="External"/></Relationships>
</file>

<file path=xl/worksheets/_rels/sheet112.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hyperlink" Target="mailto:daniel.valencia@idt.gov.co" TargetMode="External"/></Relationships>
</file>

<file path=xl/worksheets/_rels/sheet113.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mailto:daniel.valencia@idt.gov.co" TargetMode="External"/></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mailto:daniel.valencia@idt.gov.co" TargetMode="External"/></Relationships>
</file>

<file path=xl/worksheets/_rels/sheet115.xml.rels><?xml version="1.0" encoding="UTF-8" standalone="yes"?>
<Relationships xmlns="http://schemas.openxmlformats.org/package/2006/relationships"><Relationship Id="rId1" Type="http://schemas.openxmlformats.org/officeDocument/2006/relationships/hyperlink" Target="mailto:daniel.valencia@idt.gov.co" TargetMode="External"/></Relationships>
</file>

<file path=xl/worksheets/_rels/sheet116.xml.rels><?xml version="1.0" encoding="UTF-8" standalone="yes"?>
<Relationships xmlns="http://schemas.openxmlformats.org/package/2006/relationships"><Relationship Id="rId1" Type="http://schemas.openxmlformats.org/officeDocument/2006/relationships/hyperlink" Target="mailto:daniel.valencia@idt.gov.co" TargetMode="External"/></Relationships>
</file>

<file path=xl/worksheets/_rels/sheet11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hyperlink" Target="mailto:daniel.valencia@idt.gov.co" TargetMode="External"/></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mailto:daniel.valencia@idt.gov.co" TargetMode="External"/></Relationships>
</file>

<file path=xl/worksheets/_rels/sheet119.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mailto:daniel.valencia@idt.gov.co"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97.bin"/><Relationship Id="rId1" Type="http://schemas.openxmlformats.org/officeDocument/2006/relationships/hyperlink" Target="../../../../Downloads/mbarriga@sdis.gov.co" TargetMode="External"/></Relationships>
</file>

<file path=xl/worksheets/_rels/sheet121.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mailto:oguzman@shd.gov.co" TargetMode="External"/></Relationships>
</file>

<file path=xl/worksheets/_rels/sheet122.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mailto:martha.duran@loteriadebogota.com" TargetMode="External"/></Relationships>
</file>

<file path=xl/worksheets/_rels/sheet123.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mailto:jyopasa@shd.gov.co" TargetMode="External"/></Relationships>
</file>

<file path=xl/worksheets/_rels/sheet124.xml.rels><?xml version="1.0" encoding="UTF-8" standalone="yes"?>
<Relationships xmlns="http://schemas.openxmlformats.org/package/2006/relationships"><Relationship Id="rId1" Type="http://schemas.openxmlformats.org/officeDocument/2006/relationships/hyperlink" Target="mailto:afonsecam@shd.gov.co" TargetMode="Externa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mailto:gangarita@desarrolloeconomico.gov.co" TargetMode="External"/></Relationships>
</file>

<file path=xl/worksheets/_rels/sheet126.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mailto:nserna@desarrolloeconomico.gov.co" TargetMode="External"/></Relationships>
</file>

<file path=xl/worksheets/_rels/sheet127.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mailto:nserna@desarrolloeconomico.gov.co" TargetMode="External"/></Relationships>
</file>

<file path=xl/worksheets/_rels/sheet128.xml.rels><?xml version="1.0" encoding="UTF-8" standalone="yes"?>
<Relationships xmlns="http://schemas.openxmlformats.org/package/2006/relationships"><Relationship Id="rId1" Type="http://schemas.openxmlformats.org/officeDocument/2006/relationships/hyperlink" Target="mailto:jghernandez@desarrolloeconomico.gov.co" TargetMode="External"/></Relationships>
</file>

<file path=xl/worksheets/_rels/sheet129.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hyperlink" Target="mailto:apmesa@sdmujer.gov.co"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30.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mailto:apmesa@sdmujer.gov.co" TargetMode="External"/></Relationships>
</file>

<file path=xl/worksheets/_rels/sheet131.xml.rels><?xml version="1.0" encoding="UTF-8" standalone="yes"?>
<Relationships xmlns="http://schemas.openxmlformats.org/package/2006/relationships"><Relationship Id="rId1" Type="http://schemas.openxmlformats.org/officeDocument/2006/relationships/hyperlink" Target="mailto:mmosquera@sdis.gov.co" TargetMode="External"/></Relationships>
</file>

<file path=xl/worksheets/_rels/sheet132.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hyperlink" Target="mailto:m1gonzalez@saludcapital.gov.co" TargetMode="External"/></Relationships>
</file>

<file path=xl/worksheets/_rels/sheet133.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hyperlink" Target="mailto:Jg1diaz@saludcapital.gov.co" TargetMode="External"/></Relationships>
</file>

<file path=xl/worksheets/_rels/sheet134.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hyperlink" Target="mailto:La2mejia@saludcapital.gov.co" TargetMode="External"/></Relationships>
</file>

<file path=xl/worksheets/_rels/sheet135.xml.rels><?xml version="1.0" encoding="UTF-8" standalone="yes"?>
<Relationships xmlns="http://schemas.openxmlformats.org/package/2006/relationships"><Relationship Id="rId2" Type="http://schemas.openxmlformats.org/officeDocument/2006/relationships/printerSettings" Target="../printerSettings/printerSettings109.bin"/><Relationship Id="rId1" Type="http://schemas.openxmlformats.org/officeDocument/2006/relationships/hyperlink" Target="mailto:myruiz@saludcapital.gov.co" TargetMode="External"/></Relationships>
</file>

<file path=xl/worksheets/_rels/sheet136.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hyperlink" Target="mailto:myruiz@saludcapital.gov.co" TargetMode="External"/></Relationships>
</file>

<file path=xl/worksheets/_rels/sheet137.xml.rels><?xml version="1.0" encoding="UTF-8" standalone="yes"?>
<Relationships xmlns="http://schemas.openxmlformats.org/package/2006/relationships"><Relationship Id="rId2" Type="http://schemas.openxmlformats.org/officeDocument/2006/relationships/printerSettings" Target="../printerSettings/printerSettings111.bin"/><Relationship Id="rId1" Type="http://schemas.openxmlformats.org/officeDocument/2006/relationships/hyperlink" Target="mailto:myruiz@saludcapital.gov.co" TargetMode="External"/></Relationships>
</file>

<file path=xl/worksheets/_rels/sheet138.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hyperlink" Target="mailto:Mcmayorga@saludcapital.gov.co" TargetMode="External"/></Relationships>
</file>

<file path=xl/worksheets/_rels/sheet139.xml.rels><?xml version="1.0" encoding="UTF-8" standalone="yes"?>
<Relationships xmlns="http://schemas.openxmlformats.org/package/2006/relationships"><Relationship Id="rId2" Type="http://schemas.openxmlformats.org/officeDocument/2006/relationships/printerSettings" Target="../printerSettings/printerSettings113.bin"/><Relationship Id="rId1" Type="http://schemas.openxmlformats.org/officeDocument/2006/relationships/hyperlink" Target="mailto:Mcmayorga@saludcapital.gov.co"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40.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hyperlink" Target="mailto:sfernandezg@sdis.gov.co" TargetMode="External"/></Relationships>
</file>

<file path=xl/worksheets/_rels/sheet141.xml.rels><?xml version="1.0" encoding="UTF-8" standalone="yes"?>
<Relationships xmlns="http://schemas.openxmlformats.org/package/2006/relationships"><Relationship Id="rId2" Type="http://schemas.openxmlformats.org/officeDocument/2006/relationships/printerSettings" Target="../printerSettings/printerSettings115.bin"/><Relationship Id="rId1" Type="http://schemas.openxmlformats.org/officeDocument/2006/relationships/hyperlink" Target="mailto:dmoraa@sdis.gov.co" TargetMode="External"/></Relationships>
</file>

<file path=xl/worksheets/_rels/sheet142.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hyperlink" Target="mailto:mycastro@sdmujer.gov.co" TargetMode="External"/></Relationships>
</file>

<file path=xl/worksheets/_rels/sheet143.xml.rels><?xml version="1.0" encoding="UTF-8" standalone="yes"?>
<Relationships xmlns="http://schemas.openxmlformats.org/package/2006/relationships"><Relationship Id="rId2" Type="http://schemas.openxmlformats.org/officeDocument/2006/relationships/printerSettings" Target="../printerSettings/printerSettings117.bin"/><Relationship Id="rId1" Type="http://schemas.openxmlformats.org/officeDocument/2006/relationships/hyperlink" Target="mailto:vtorresm1@educacionbogota.gov.co" TargetMode="External"/></Relationships>
</file>

<file path=xl/worksheets/_rels/sheet144.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hyperlink" Target="mailto:vtorresm1@educacionbogota.gov.co" TargetMode="External"/></Relationships>
</file>

<file path=xl/worksheets/_rels/sheet145.xml.rels><?xml version="1.0" encoding="UTF-8" standalone="yes"?>
<Relationships xmlns="http://schemas.openxmlformats.org/package/2006/relationships"><Relationship Id="rId2" Type="http://schemas.openxmlformats.org/officeDocument/2006/relationships/printerSettings" Target="../printerSettings/printerSettings119.bin"/><Relationship Id="rId1" Type="http://schemas.openxmlformats.org/officeDocument/2006/relationships/hyperlink" Target="mailto:mycastro@sdmujer.gov.co" TargetMode="External"/></Relationships>
</file>

<file path=xl/worksheets/_rels/sheet146.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hyperlink" Target="mailto:carolinam@idipron.gov.co" TargetMode="External"/></Relationships>
</file>

<file path=xl/worksheets/_rels/sheet147.xml.rels><?xml version="1.0" encoding="UTF-8" standalone="yes"?>
<Relationships xmlns="http://schemas.openxmlformats.org/package/2006/relationships"><Relationship Id="rId2" Type="http://schemas.openxmlformats.org/officeDocument/2006/relationships/printerSettings" Target="../printerSettings/printerSettings121.bin"/><Relationship Id="rId1" Type="http://schemas.openxmlformats.org/officeDocument/2006/relationships/hyperlink" Target="mailto:manuel.castillo@scj.gov.co" TargetMode="External"/></Relationships>
</file>

<file path=xl/worksheets/_rels/sheet148.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hyperlink" Target="mailto:olarrota@sdmujer.gov.co" TargetMode="External"/></Relationships>
</file>

<file path=xl/worksheets/_rels/sheet149.xml.rels><?xml version="1.0" encoding="UTF-8" standalone="yes"?>
<Relationships xmlns="http://schemas.openxmlformats.org/package/2006/relationships"><Relationship Id="rId2" Type="http://schemas.openxmlformats.org/officeDocument/2006/relationships/printerSettings" Target="../printerSettings/printerSettings123.bin"/><Relationship Id="rId1" Type="http://schemas.openxmlformats.org/officeDocument/2006/relationships/hyperlink" Target="mailto:carolinam@idipron.gov.co"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50.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hyperlink" Target="mailto:eussa@educacionbogota.gov.co" TargetMode="External"/></Relationships>
</file>

<file path=xl/worksheets/_rels/sheet151.xml.rels><?xml version="1.0" encoding="UTF-8" standalone="yes"?>
<Relationships xmlns="http://schemas.openxmlformats.org/package/2006/relationships"><Relationship Id="rId2" Type="http://schemas.openxmlformats.org/officeDocument/2006/relationships/printerSettings" Target="../printerSettings/printerSettings125.bin"/><Relationship Id="rId1" Type="http://schemas.openxmlformats.org/officeDocument/2006/relationships/hyperlink" Target="mailto:eussa@educacionbogota.gov.co" TargetMode="External"/></Relationships>
</file>

<file path=xl/worksheets/_rels/sheet152.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hyperlink" Target="mailto:alvaro.vargas@scrd.gov.co" TargetMode="External"/></Relationships>
</file>

<file path=xl/worksheets/_rels/sheet153.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hyperlink" Target="mailto:leyla.castillo@idartes.gov.co" TargetMode="External"/></Relationships>
</file>

<file path=xl/worksheets/_rels/sheet154.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hyperlink" Target="mailto:astrid.angulo@idartes.gov.co" TargetMode="External"/></Relationships>
</file>

<file path=xl/worksheets/_rels/sheet155.xml.rels><?xml version="1.0" encoding="UTF-8" standalone="yes"?>
<Relationships xmlns="http://schemas.openxmlformats.org/package/2006/relationships"><Relationship Id="rId2" Type="http://schemas.openxmlformats.org/officeDocument/2006/relationships/printerSettings" Target="../printerSettings/printerSettings129.bin"/><Relationship Id="rId1" Type="http://schemas.openxmlformats.org/officeDocument/2006/relationships/hyperlink" Target="mailto:astrid.angulo@idartes.gov.co" TargetMode="External"/></Relationships>
</file>

<file path=xl/worksheets/_rels/sheet156.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hyperlink" Target="mailto:astrid.angulo@idartes.gov.co" TargetMode="External"/></Relationships>
</file>

<file path=xl/worksheets/_rels/sheet157.xml.rels><?xml version="1.0" encoding="UTF-8" standalone="yes"?>
<Relationships xmlns="http://schemas.openxmlformats.org/package/2006/relationships"><Relationship Id="rId2" Type="http://schemas.openxmlformats.org/officeDocument/2006/relationships/printerSettings" Target="../printerSettings/printerSettings131.bin"/><Relationship Id="rId1" Type="http://schemas.openxmlformats.org/officeDocument/2006/relationships/hyperlink" Target="mailto:gdelaguardia@ofb.gov.co" TargetMode="External"/></Relationships>
</file>

<file path=xl/worksheets/_rels/sheet158.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hyperlink" Target="mailto:gdelaguardia@ofb.gov.co" TargetMode="External"/></Relationships>
</file>

<file path=xl/worksheets/_rels/sheet159.xml.rels><?xml version="1.0" encoding="UTF-8" standalone="yes"?>
<Relationships xmlns="http://schemas.openxmlformats.org/package/2006/relationships"><Relationship Id="rId2" Type="http://schemas.openxmlformats.org/officeDocument/2006/relationships/printerSettings" Target="../printerSettings/printerSettings133.bin"/><Relationship Id="rId1" Type="http://schemas.openxmlformats.org/officeDocument/2006/relationships/hyperlink" Target="mailto:maria.gaitan@scrd.gov.co"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160.xml.rels><?xml version="1.0" encoding="UTF-8" standalone="yes"?>
<Relationships xmlns="http://schemas.openxmlformats.org/package/2006/relationships"><Relationship Id="rId1" Type="http://schemas.openxmlformats.org/officeDocument/2006/relationships/hyperlink" Target="mailto:cparra@fuga.gov.co" TargetMode="External"/></Relationships>
</file>

<file path=xl/worksheets/_rels/sheet161.xml.rels><?xml version="1.0" encoding="UTF-8" standalone="yes"?>
<Relationships xmlns="http://schemas.openxmlformats.org/package/2006/relationships"><Relationship Id="rId1" Type="http://schemas.openxmlformats.org/officeDocument/2006/relationships/hyperlink" Target="mailto:cparra@fuga.gov.co" TargetMode="External"/></Relationships>
</file>

<file path=xl/worksheets/_rels/sheet16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mailto:mdiaz@fuga.gov.co" TargetMode="External"/></Relationships>
</file>

<file path=xl/worksheets/_rels/sheet163.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hyperlink" Target="mailto:camila.medina@idpc.gov.co" TargetMode="External"/></Relationships>
</file>

<file path=xl/worksheets/_rels/sheet164.xml.rels><?xml version="1.0" encoding="UTF-8" standalone="yes"?>
<Relationships xmlns="http://schemas.openxmlformats.org/package/2006/relationships"><Relationship Id="rId2" Type="http://schemas.openxmlformats.org/officeDocument/2006/relationships/printerSettings" Target="../printerSettings/printerSettings135.bin"/><Relationship Id="rId1" Type="http://schemas.openxmlformats.org/officeDocument/2006/relationships/hyperlink" Target="mailto:andres.suarez@idpc.gov.co" TargetMode="External"/></Relationships>
</file>

<file path=xl/worksheets/_rels/sheet165.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hyperlink" Target="mailto:giovanni.monroy@idrd.gov.co" TargetMode="External"/></Relationships>
</file>

<file path=xl/worksheets/_rels/sheet166.xml.rels><?xml version="1.0" encoding="UTF-8" standalone="yes"?>
<Relationships xmlns="http://schemas.openxmlformats.org/package/2006/relationships"><Relationship Id="rId2" Type="http://schemas.openxmlformats.org/officeDocument/2006/relationships/printerSettings" Target="../printerSettings/printerSettings137.bin"/><Relationship Id="rId1" Type="http://schemas.openxmlformats.org/officeDocument/2006/relationships/hyperlink" Target="mailto:giovanni.monroy@idrd.gov.co" TargetMode="External"/></Relationships>
</file>

<file path=xl/worksheets/_rels/sheet167.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hyperlink" Target="mailto:giovanni.monroy@idrd.gov.co" TargetMode="External"/></Relationships>
</file>

<file path=xl/worksheets/_rels/sheet168.xml.rels><?xml version="1.0" encoding="UTF-8" standalone="yes"?>
<Relationships xmlns="http://schemas.openxmlformats.org/package/2006/relationships"><Relationship Id="rId3" Type="http://schemas.openxmlformats.org/officeDocument/2006/relationships/hyperlink" Target="mailto:tramirezb@cajaviviendapopular.gov.co" TargetMode="External"/><Relationship Id="rId2" Type="http://schemas.openxmlformats.org/officeDocument/2006/relationships/hyperlink" Target="mailto:nhincapiec@cajaviviendapopular.gov.co" TargetMode="External"/><Relationship Id="rId1" Type="http://schemas.openxmlformats.org/officeDocument/2006/relationships/hyperlink" Target="mailto:lsanguinog@cajaviviendapopular.gov.co" TargetMode="External"/></Relationships>
</file>

<file path=xl/worksheets/_rels/sheet169.xml.rels><?xml version="1.0" encoding="UTF-8" standalone="yes"?>
<Relationships xmlns="http://schemas.openxmlformats.org/package/2006/relationships"><Relationship Id="rId2" Type="http://schemas.openxmlformats.org/officeDocument/2006/relationships/printerSettings" Target="../printerSettings/printerSettings139.bin"/><Relationship Id="rId1" Type="http://schemas.openxmlformats.org/officeDocument/2006/relationships/hyperlink" Target="mailto:juan.arbelaez@habitat.gov.co"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chlopez@sdp.gov.co" TargetMode="External"/></Relationships>
</file>

<file path=xl/worksheets/_rels/sheet170.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hyperlink" Target="mailto:juan.arbelaez@habitat.gov.co" TargetMode="External"/></Relationships>
</file>

<file path=xl/worksheets/_rels/sheet171.xml.rels><?xml version="1.0" encoding="UTF-8" standalone="yes"?>
<Relationships xmlns="http://schemas.openxmlformats.org/package/2006/relationships"><Relationship Id="rId1" Type="http://schemas.openxmlformats.org/officeDocument/2006/relationships/hyperlink" Target="mailto:mcordoba@eru.gov.co" TargetMode="External"/></Relationships>
</file>

<file path=xl/worksheets/_rels/sheet172.xml.rels><?xml version="1.0" encoding="UTF-8" standalone="yes"?>
<Relationships xmlns="http://schemas.openxmlformats.org/package/2006/relationships"><Relationship Id="rId1" Type="http://schemas.openxmlformats.org/officeDocument/2006/relationships/hyperlink" Target="mailto:alix.montes@ambientebogota.gov.co" TargetMode="External"/></Relationships>
</file>

<file path=xl/worksheets/_rels/sheet173.xml.rels><?xml version="1.0" encoding="UTF-8" standalone="yes"?>
<Relationships xmlns="http://schemas.openxmlformats.org/package/2006/relationships"><Relationship Id="rId2" Type="http://schemas.openxmlformats.org/officeDocument/2006/relationships/printerSettings" Target="../printerSettings/printerSettings141.bin"/><Relationship Id="rId1" Type="http://schemas.openxmlformats.org/officeDocument/2006/relationships/hyperlink" Target="mailto:alix.montes@ambientebogota.gov.co" TargetMode="External"/></Relationships>
</file>

<file path=xl/worksheets/_rels/sheet174.xml.rels><?xml version="1.0" encoding="UTF-8" standalone="yes"?>
<Relationships xmlns="http://schemas.openxmlformats.org/package/2006/relationships"><Relationship Id="rId2" Type="http://schemas.openxmlformats.org/officeDocument/2006/relationships/printerSettings" Target="../printerSettings/printerSettings142.bin"/><Relationship Id="rId1" Type="http://schemas.openxmlformats.org/officeDocument/2006/relationships/hyperlink" Target="mailto:culturaciudadana@animalesbog.gov.co" TargetMode="External"/></Relationships>
</file>

<file path=xl/worksheets/_rels/sheet175.xml.rels><?xml version="1.0" encoding="UTF-8" standalone="yes"?>
<Relationships xmlns="http://schemas.openxmlformats.org/package/2006/relationships"><Relationship Id="rId2" Type="http://schemas.openxmlformats.org/officeDocument/2006/relationships/printerSettings" Target="../printerSettings/printerSettings143.bin"/><Relationship Id="rId1" Type="http://schemas.openxmlformats.org/officeDocument/2006/relationships/hyperlink" Target="mailto:nelson.jimenez@habitatbogota.gov.co" TargetMode="External"/></Relationships>
</file>

<file path=xl/worksheets/_rels/sheet176.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hyperlink" Target="mailto:nelson.jimenez@habitatbogota.gov.co" TargetMode="External"/></Relationships>
</file>

<file path=xl/worksheets/_rels/sheet177.xml.rels><?xml version="1.0" encoding="UTF-8" standalone="yes"?>
<Relationships xmlns="http://schemas.openxmlformats.org/package/2006/relationships"><Relationship Id="rId1" Type="http://schemas.openxmlformats.org/officeDocument/2006/relationships/hyperlink" Target="mailto:lricardo@sdp.gov.co" TargetMode="External"/></Relationships>
</file>

<file path=xl/worksheets/_rels/sheet178.xml.rels><?xml version="1.0" encoding="UTF-8" standalone="yes"?>
<Relationships xmlns="http://schemas.openxmlformats.org/package/2006/relationships"><Relationship Id="rId1" Type="http://schemas.openxmlformats.org/officeDocument/2006/relationships/hyperlink" Target="mailto:lricardo@sdp.gov.co" TargetMode="External"/></Relationships>
</file>

<file path=xl/worksheets/_rels/sheet179.xml.rels><?xml version="1.0" encoding="UTF-8" standalone="yes"?>
<Relationships xmlns="http://schemas.openxmlformats.org/package/2006/relationships"><Relationship Id="rId1" Type="http://schemas.openxmlformats.org/officeDocument/2006/relationships/hyperlink" Target="mailto:lricardo@sdp.gov.co"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mgarciab@shd.gov.co" TargetMode="External"/></Relationships>
</file>

<file path=xl/worksheets/_rels/sheet180.xml.rels><?xml version="1.0" encoding="UTF-8" standalone="yes"?>
<Relationships xmlns="http://schemas.openxmlformats.org/package/2006/relationships"><Relationship Id="rId1" Type="http://schemas.openxmlformats.org/officeDocument/2006/relationships/hyperlink" Target="mailto:lricardo@sdp.gov.co" TargetMode="External"/></Relationships>
</file>

<file path=xl/worksheets/_rels/sheet181.xml.rels><?xml version="1.0" encoding="UTF-8" standalone="yes"?>
<Relationships xmlns="http://schemas.openxmlformats.org/package/2006/relationships"><Relationship Id="rId3" Type="http://schemas.openxmlformats.org/officeDocument/2006/relationships/hyperlink" Target="mailto:tramirezb@cajaviviendapopular.gov.co" TargetMode="External"/><Relationship Id="rId2" Type="http://schemas.openxmlformats.org/officeDocument/2006/relationships/hyperlink" Target="mailto:nhincapiec@cajaviviendapopular.gov.co" TargetMode="External"/><Relationship Id="rId1" Type="http://schemas.openxmlformats.org/officeDocument/2006/relationships/hyperlink" Target="mailto:lsanguinog@cajaviviendapopular.gov.co" TargetMode="External"/><Relationship Id="rId4" Type="http://schemas.openxmlformats.org/officeDocument/2006/relationships/printerSettings" Target="../printerSettings/printerSettings145.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83.xml.rels><?xml version="1.0" encoding="UTF-8" standalone="yes"?>
<Relationships xmlns="http://schemas.openxmlformats.org/package/2006/relationships"><Relationship Id="rId2" Type="http://schemas.openxmlformats.org/officeDocument/2006/relationships/printerSettings" Target="../printerSettings/printerSettings147.bin"/><Relationship Id="rId1" Type="http://schemas.openxmlformats.org/officeDocument/2006/relationships/hyperlink" Target="mailto:davila@movilidadbogota.gov.co" TargetMode="External"/></Relationships>
</file>

<file path=xl/worksheets/_rels/sheet184.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hyperlink" Target="mailto:ilondonog@sdis.gov.co" TargetMode="External"/></Relationships>
</file>

<file path=xl/worksheets/_rels/sheet185.xml.rels><?xml version="1.0" encoding="UTF-8" standalone="yes"?>
<Relationships xmlns="http://schemas.openxmlformats.org/package/2006/relationships"><Relationship Id="rId1" Type="http://schemas.openxmlformats.org/officeDocument/2006/relationships/hyperlink" Target="mailto:isabel.ramirez@scj.gov.co" TargetMode="External"/></Relationships>
</file>

<file path=xl/worksheets/_rels/sheet186.xml.rels><?xml version="1.0" encoding="UTF-8" standalone="yes"?>
<Relationships xmlns="http://schemas.openxmlformats.org/package/2006/relationships"><Relationship Id="rId1" Type="http://schemas.openxmlformats.org/officeDocument/2006/relationships/hyperlink" Target="mailto:ivan.torres@scj.gov.co" TargetMode="External"/></Relationships>
</file>

<file path=xl/worksheets/_rels/sheet187.xml.rels><?xml version="1.0" encoding="UTF-8" standalone="yes"?>
<Relationships xmlns="http://schemas.openxmlformats.org/package/2006/relationships"><Relationship Id="rId2" Type="http://schemas.openxmlformats.org/officeDocument/2006/relationships/printerSettings" Target="../printerSettings/printerSettings149.bin"/><Relationship Id="rId1" Type="http://schemas.openxmlformats.org/officeDocument/2006/relationships/hyperlink" Target="mailto:genciso@sdmujer.gov.co" TargetMode="External"/></Relationships>
</file>

<file path=xl/worksheets/_rels/sheet188.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hyperlink" Target="mailto:amejia@bomberosbogota.gov.co" TargetMode="External"/></Relationships>
</file>

<file path=xl/worksheets/_rels/sheet189.xml.rels><?xml version="1.0" encoding="UTF-8" standalone="yes"?>
<Relationships xmlns="http://schemas.openxmlformats.org/package/2006/relationships"><Relationship Id="rId2" Type="http://schemas.openxmlformats.org/officeDocument/2006/relationships/printerSettings" Target="../printerSettings/printerSettings151.bin"/><Relationship Id="rId1" Type="http://schemas.openxmlformats.org/officeDocument/2006/relationships/hyperlink" Target="mailto:lina.guzman@scj.gov.co"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sonia.cardona@scj.gov.co" TargetMode="External"/></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91.xml.rels><?xml version="1.0" encoding="UTF-8" standalone="yes"?>
<Relationships xmlns="http://schemas.openxmlformats.org/package/2006/relationships"><Relationship Id="rId1" Type="http://schemas.openxmlformats.org/officeDocument/2006/relationships/hyperlink" Target="mailto:dalonzo@sdp.gov.co" TargetMode="External"/></Relationships>
</file>

<file path=xl/worksheets/_rels/sheet192.xml.rels><?xml version="1.0" encoding="UTF-8" standalone="yes"?>
<Relationships xmlns="http://schemas.openxmlformats.org/package/2006/relationships"><Relationship Id="rId1" Type="http://schemas.openxmlformats.org/officeDocument/2006/relationships/hyperlink" Target="mailto:henry.murrain@scrd.gov.co" TargetMode="External"/></Relationships>
</file>

<file path=xl/worksheets/_rels/sheet193.xml.rels><?xml version="1.0" encoding="UTF-8" standalone="yes"?>
<Relationships xmlns="http://schemas.openxmlformats.org/package/2006/relationships"><Relationship Id="rId1" Type="http://schemas.openxmlformats.org/officeDocument/2006/relationships/hyperlink" Target="mailto:henry.murrain@scrd.gov.co" TargetMode="External"/></Relationships>
</file>

<file path=xl/worksheets/_rels/sheet194.xml.rels><?xml version="1.0" encoding="UTF-8" standalone="yes"?>
<Relationships xmlns="http://schemas.openxmlformats.org/package/2006/relationships"><Relationship Id="rId1" Type="http://schemas.openxmlformats.org/officeDocument/2006/relationships/hyperlink" Target="mailto:vbohorquez@sdis.gov.co" TargetMode="External"/></Relationships>
</file>

<file path=xl/worksheets/_rels/sheet195.xml.rels><?xml version="1.0" encoding="UTF-8" standalone="yes"?>
<Relationships xmlns="http://schemas.openxmlformats.org/package/2006/relationships"><Relationship Id="rId2" Type="http://schemas.openxmlformats.org/officeDocument/2006/relationships/printerSettings" Target="../printerSettings/printerSettings153.bin"/><Relationship Id="rId1" Type="http://schemas.openxmlformats.org/officeDocument/2006/relationships/hyperlink" Target="mailto:cmrincon@sdmujer.gov.co" TargetMode="External"/></Relationships>
</file>

<file path=xl/worksheets/_rels/sheet196.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hyperlink" Target="mailto:cmrincon@sdmujer.gov.co" TargetMode="External"/></Relationships>
</file>

<file path=xl/worksheets/_rels/sheet197.xml.rels><?xml version="1.0" encoding="UTF-8" standalone="yes"?>
<Relationships xmlns="http://schemas.openxmlformats.org/package/2006/relationships"><Relationship Id="rId1" Type="http://schemas.openxmlformats.org/officeDocument/2006/relationships/hyperlink" Target="mailto:mycastro@sdmujer.gov.co" TargetMode="External"/></Relationships>
</file>

<file path=xl/worksheets/_rels/sheet199.xml.rels><?xml version="1.0" encoding="UTF-8" standalone="yes"?>
<Relationships xmlns="http://schemas.openxmlformats.org/package/2006/relationships"><Relationship Id="rId1" Type="http://schemas.openxmlformats.org/officeDocument/2006/relationships/hyperlink" Target="mailto:jmorenop@sdis.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jarizac@sdis.gov.co" TargetMode="External"/></Relationships>
</file>

<file path=xl/worksheets/_rels/sheet200.xml.rels><?xml version="1.0" encoding="UTF-8" standalone="yes"?>
<Relationships xmlns="http://schemas.openxmlformats.org/package/2006/relationships"><Relationship Id="rId2" Type="http://schemas.openxmlformats.org/officeDocument/2006/relationships/printerSettings" Target="../printerSettings/printerSettings155.bin"/><Relationship Id="rId1" Type="http://schemas.openxmlformats.org/officeDocument/2006/relationships/hyperlink" Target="mailto:clgomez@sdmujer.gov.co" TargetMode="External"/></Relationships>
</file>

<file path=xl/worksheets/_rels/sheet201.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hyperlink" Target="mailto:clgomez@sdmujer.gov.co" TargetMode="External"/></Relationships>
</file>

<file path=xl/worksheets/_rels/sheet202.xml.rels><?xml version="1.0" encoding="UTF-8" standalone="yes"?>
<Relationships xmlns="http://schemas.openxmlformats.org/package/2006/relationships"><Relationship Id="rId2" Type="http://schemas.openxmlformats.org/officeDocument/2006/relationships/printerSettings" Target="../printerSettings/printerSettings157.bin"/><Relationship Id="rId1" Type="http://schemas.openxmlformats.org/officeDocument/2006/relationships/hyperlink" Target="mailto:clgomez@sdmujer.gov.co" TargetMode="External"/></Relationships>
</file>

<file path=xl/worksheets/_rels/sheet203.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hyperlink" Target="mailto:clgomez@sdmujer.gov.co" TargetMode="External"/></Relationships>
</file>

<file path=xl/worksheets/_rels/sheet204.xml.rels><?xml version="1.0" encoding="UTF-8" standalone="yes"?>
<Relationships xmlns="http://schemas.openxmlformats.org/package/2006/relationships"><Relationship Id="rId1" Type="http://schemas.openxmlformats.org/officeDocument/2006/relationships/hyperlink" Target="mailto:clgomez@sdmujer.gov.co" TargetMode="External"/></Relationships>
</file>

<file path=xl/worksheets/_rels/sheet205.xml.rels><?xml version="1.0" encoding="UTF-8" standalone="yes"?>
<Relationships xmlns="http://schemas.openxmlformats.org/package/2006/relationships"><Relationship Id="rId1" Type="http://schemas.openxmlformats.org/officeDocument/2006/relationships/hyperlink" Target="mailto:lygarcia@sdmujer.gov.co" TargetMode="External"/></Relationships>
</file>

<file path=xl/worksheets/_rels/sheet206.xml.rels><?xml version="1.0" encoding="UTF-8" standalone="yes"?>
<Relationships xmlns="http://schemas.openxmlformats.org/package/2006/relationships"><Relationship Id="rId1" Type="http://schemas.openxmlformats.org/officeDocument/2006/relationships/hyperlink" Target="mailto:lygarcia@sdmujer.gov.co" TargetMode="External"/></Relationships>
</file>

<file path=xl/worksheets/_rels/sheet207.xml.rels><?xml version="1.0" encoding="UTF-8" standalone="yes"?>
<Relationships xmlns="http://schemas.openxmlformats.org/package/2006/relationships"><Relationship Id="rId2" Type="http://schemas.openxmlformats.org/officeDocument/2006/relationships/printerSettings" Target="../printerSettings/printerSettings159.bin"/><Relationship Id="rId1" Type="http://schemas.openxmlformats.org/officeDocument/2006/relationships/hyperlink" Target="mailto:aiza@movilidadbogota.gov.co" TargetMode="External"/></Relationships>
</file>

<file path=xl/worksheets/_rels/sheet208.xml.rels><?xml version="1.0" encoding="UTF-8" standalone="yes"?>
<Relationships xmlns="http://schemas.openxmlformats.org/package/2006/relationships"><Relationship Id="rId2" Type="http://schemas.openxmlformats.org/officeDocument/2006/relationships/printerSettings" Target="../printerSettings/printerSettings160.bin"/><Relationship Id="rId1" Type="http://schemas.openxmlformats.org/officeDocument/2006/relationships/hyperlink" Target="mailto:aiza@movilidadbogota.gov.co" TargetMode="External"/></Relationships>
</file>

<file path=xl/worksheets/_rels/sheet209.xml.rels><?xml version="1.0" encoding="UTF-8" standalone="yes"?>
<Relationships xmlns="http://schemas.openxmlformats.org/package/2006/relationships"><Relationship Id="rId1" Type="http://schemas.openxmlformats.org/officeDocument/2006/relationships/hyperlink" Target="mailto:mdiaz@fuga.gov.co"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GAgonzalez@saludcapital.gov.co" TargetMode="External"/></Relationships>
</file>

<file path=xl/worksheets/_rels/sheet210.xml.rels><?xml version="1.0" encoding="UTF-8" standalone="yes"?>
<Relationships xmlns="http://schemas.openxmlformats.org/package/2006/relationships"><Relationship Id="rId1" Type="http://schemas.openxmlformats.org/officeDocument/2006/relationships/hyperlink" Target="mailto:vbohorquez@sdis.gov.co" TargetMode="External"/></Relationships>
</file>

<file path=xl/worksheets/_rels/sheet211.xml.rels><?xml version="1.0" encoding="UTF-8" standalone="yes"?>
<Relationships xmlns="http://schemas.openxmlformats.org/package/2006/relationships"><Relationship Id="rId1" Type="http://schemas.openxmlformats.org/officeDocument/2006/relationships/hyperlink" Target="mailto:vbohorquez@sdis.gov.co" TargetMode="External"/></Relationships>
</file>

<file path=xl/worksheets/_rels/sheet212.xml.rels><?xml version="1.0" encoding="UTF-8" standalone="yes"?>
<Relationships xmlns="http://schemas.openxmlformats.org/package/2006/relationships"><Relationship Id="rId1" Type="http://schemas.openxmlformats.org/officeDocument/2006/relationships/hyperlink" Target="mailto:vbohorquez@sdis.gov.co" TargetMode="External"/></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215.xml.rels><?xml version="1.0" encoding="UTF-8" standalone="yes"?>
<Relationships xmlns="http://schemas.openxmlformats.org/package/2006/relationships"><Relationship Id="rId1" Type="http://schemas.openxmlformats.org/officeDocument/2006/relationships/hyperlink" Target="mailto:fmelinag@sdis.gov.co"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spinillosc@secretariajuridica.gov.co"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spinillosc@secretariajuridica.gov.co"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sandramartinezm@idipron.gov.co"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daniel.camacho@gobiernobogota.gov.co"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olarrota@sdmujer.gov.co"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olarrota@sdmujer.gov.co"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olarrota@sdmujer.gov.co"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irico@sdmujer.gov.co"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ramirez@sdmujer.gov.co"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clopez@sdmujer.gov.co"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vtorresm1@educacionbogota.gov.co"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lmquinones@movilidadbogota.gov.co"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aiza@movilidadbogota.gov.co"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mailto:pmontagut@sdp.gov.co"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rico@sdmujer.gov.co"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jhortua@serviciocivil.gov.co"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mailto:scontreras@serviciocivil.gov.co"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jhortua@serviciocivil.gov.co"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andrea.zambrano@umv.gov.co"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yanira.vargas@transmilenio.gov.co"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sfernandezg@sdis.gov.co"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mailto:amejia@bomberosbogota.gov.co"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ailto:aquintero@sdmujer.gov.co"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fjpulidof@secretariajuridica.gov.co"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sfernandezg@sdis.gov.co"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sfernandezg@sdis.gov.co"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mailto:sfernandezg@sdis.gov.co"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sfernandezg@sdis.gov.co"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daniel.camacho@gobiernobogota.gov.co"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mailto:daniel.camacho@gobiernobogota.gov.co"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mailto:cesar.nunez@scj.gov.co"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mailto:dfpena@alcaldiabogota.gov.co"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mailto:vtorresm1@educacionbogota.gov.co"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mailto:sjimenez@movilidadbogota.gov.co" TargetMode="Externa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mailto:yanira.vargas@transmilenio.gov.co"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mailto:isabel.ramirez@scj.gov.co"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mailto:rorduz@sdis.gov.co" TargetMode="External"/><Relationship Id="rId1" Type="http://schemas.openxmlformats.org/officeDocument/2006/relationships/hyperlink" Target="mailto:masilvam@sdis.gov.co"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mailto:aquintero@sdmujer.gov.co"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mailto:aquintero@sdmujer.gov.co"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mailto:lmquinones@movilidadbogota.gov.co"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mailto:leyla.castillo@idartes.gov.co"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mailto:lcgomez@sdmujer.gov.co"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mailto:lcgomez@sdmujer.gov.co"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mailto:vtorresm1@educacionbogota.gov.co"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mailto:jose.franco@umv.gov.co"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mailto:yanira.vargas@transmilenio.gov.co"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mailto:isabel.ramirez@scj.gov.co"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mailto:aquintero@sdmujer.gov.co"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mailto:aquintero@sdmujer.gov.co"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mailto:aquintero@sdmujer.gov.co"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mailto:aquintero@sdmujer.gov.co"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mailto:aquintero@sdmujer.gov.co" TargetMode="External"/></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mailto:daniel.camacho@gobiernobogota.gov.co"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mailto:dorar@idipron.gov.co"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mailto:ilondonog@sdis.gov.co"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mailto:daniel.camacho@gobiernobogota.gov.co"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mailto:cesar.nunez@scj.gov.co"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mailto:aquintero@sdmujer.gov.co"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mailto:clopez@sdmujer.gov.co"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mailto:clopez@sdmujer.gov.co"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mailto:cmercado@movilidadbogota.gov.co" TargetMode="External"/></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mailto:acontento@movilidadbogota.gov.co"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mailto:ilondonog@sdis.gov.co" TargetMode="External"/></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mailto:daniel.camacho@gobiernobogota.gov.co" TargetMode="External"/></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mailto:eussa@educacionbogota.gov.co" TargetMode="External"/></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mailto:eussa@educacionbogota.gov.co"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aramirez@sdmujer.gov.co"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mailto:arobayoa@secretariajuridica.gov.co"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mailto:alix.montes@ambientebogota.gov.co"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mailto:alix.montes@ambientebogota.gov.co" TargetMode="Externa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mailto:alix.montes@ambientebogota.gov.co" TargetMode="External"/></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mailto:dosorio@participacionbogota.gov.co" TargetMode="External"/></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mailto:amejia@participacionbogota.gov.co"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mailto:apmesa@sdmujer.gov.co" TargetMode="Externa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mailto:jprieto@sdp.gov.co" TargetMode="External"/></Relationships>
</file>

<file path=xl/worksheets/_rels/sheet98.xml.rels><?xml version="1.0" encoding="UTF-8" standalone="yes"?>
<Relationships xmlns="http://schemas.openxmlformats.org/package/2006/relationships"><Relationship Id="rId1" Type="http://schemas.openxmlformats.org/officeDocument/2006/relationships/hyperlink" Target="mailto:mmontilla@sdp.gov.co" TargetMode="External"/></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mailto:genciso@sdmujer.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F228"/>
  <sheetViews>
    <sheetView tabSelected="1" topLeftCell="AA11" zoomScale="70" zoomScaleNormal="70" workbookViewId="0">
      <selection activeCell="AS19" sqref="AS19"/>
    </sheetView>
  </sheetViews>
  <sheetFormatPr baseColWidth="10" defaultColWidth="11.42578125" defaultRowHeight="12.75"/>
  <cols>
    <col min="1" max="1" width="7.140625" style="1" customWidth="1"/>
    <col min="2" max="2" width="22.85546875" style="1" customWidth="1"/>
    <col min="3" max="3" width="11.5703125" style="1" bestFit="1" customWidth="1"/>
    <col min="4" max="4" width="34.85546875" style="1" customWidth="1"/>
    <col min="5" max="5" width="11.5703125" style="1" bestFit="1" customWidth="1"/>
    <col min="6" max="6" width="11.42578125" style="1"/>
    <col min="7" max="7" width="24.85546875" style="1" customWidth="1"/>
    <col min="8" max="9" width="11.42578125" style="1"/>
    <col min="10" max="25" width="11.5703125" style="1" bestFit="1" customWidth="1"/>
    <col min="26" max="26" width="38" style="1" customWidth="1"/>
    <col min="27" max="27" width="11.5703125" style="1" customWidth="1"/>
    <col min="28" max="30" width="14.85546875" style="1" customWidth="1"/>
    <col min="31" max="31" width="11.5703125" style="1" customWidth="1"/>
    <col min="32" max="34" width="11.42578125" style="1" customWidth="1"/>
    <col min="35" max="38" width="11.5703125" style="1" customWidth="1"/>
    <col min="39" max="39" width="12.140625" style="1" customWidth="1"/>
    <col min="40" max="40" width="15" style="1" customWidth="1"/>
    <col min="41" max="51" width="11.5703125" style="1" customWidth="1"/>
    <col min="52" max="52" width="16.5703125" style="21" customWidth="1"/>
    <col min="53" max="53" width="17.5703125" style="1" customWidth="1"/>
    <col min="54" max="54" width="18.5703125" style="1" customWidth="1"/>
    <col min="55" max="56" width="11.5703125" style="1" customWidth="1"/>
    <col min="57" max="57" width="18.85546875" style="1" customWidth="1"/>
    <col min="58" max="58" width="18.42578125" style="1" customWidth="1"/>
    <col min="59" max="60" width="11.5703125" style="1" customWidth="1"/>
    <col min="61" max="61" width="15.85546875" style="1" customWidth="1"/>
    <col min="62" max="62" width="18.42578125" style="1" customWidth="1"/>
    <col min="63" max="64" width="11.5703125" style="1" customWidth="1"/>
    <col min="65" max="65" width="18.85546875" style="1" customWidth="1"/>
    <col min="66" max="66" width="18.42578125" style="1" customWidth="1"/>
    <col min="67" max="68" width="11.5703125" style="1" customWidth="1"/>
    <col min="69" max="69" width="18.85546875" style="1" customWidth="1"/>
    <col min="70" max="70" width="18.140625" style="1" customWidth="1"/>
    <col min="71" max="72" width="11.5703125" style="1" customWidth="1"/>
    <col min="73" max="73" width="15.85546875" style="1" customWidth="1"/>
    <col min="74" max="74" width="14.5703125" style="1" customWidth="1"/>
    <col min="75" max="75" width="11.85546875" style="1" customWidth="1"/>
    <col min="76" max="76" width="11.5703125" style="1" customWidth="1"/>
    <col min="77" max="77" width="15.85546875" style="1" customWidth="1"/>
    <col min="78" max="78" width="14.5703125" style="1" customWidth="1"/>
    <col min="79" max="80" width="11.5703125" style="1" customWidth="1"/>
    <col min="81" max="81" width="15.85546875" style="1" customWidth="1"/>
    <col min="82" max="82" width="14.5703125" style="1" customWidth="1"/>
    <col min="83" max="84" width="11.5703125" style="1" customWidth="1"/>
    <col min="85" max="85" width="16" style="1" customWidth="1"/>
    <col min="86" max="86" width="14.5703125" style="1" customWidth="1"/>
    <col min="87" max="88" width="11.5703125" style="1" customWidth="1"/>
    <col min="89" max="89" width="16" style="1" customWidth="1"/>
    <col min="90" max="90" width="16.140625" style="1" customWidth="1"/>
    <col min="91" max="92" width="11.5703125" style="1" customWidth="1"/>
    <col min="93" max="93" width="16.5703125" style="1" customWidth="1"/>
    <col min="94" max="94" width="13.85546875" style="1" customWidth="1"/>
    <col min="95" max="96" width="11.5703125" style="1" customWidth="1"/>
    <col min="97" max="97" width="26.85546875" style="1" customWidth="1"/>
    <col min="98" max="98" width="11.42578125" style="1"/>
    <col min="99" max="99" width="23.5703125" style="1" customWidth="1"/>
    <col min="100" max="100" width="37.5703125" style="1" customWidth="1"/>
    <col min="101" max="101" width="11.42578125" style="1" customWidth="1"/>
    <col min="102" max="102" width="13.85546875" style="1" customWidth="1"/>
    <col min="103" max="106" width="11.42578125" style="1"/>
    <col min="107" max="108" width="12" style="1" bestFit="1" customWidth="1"/>
    <col min="109" max="16384" width="11.42578125" style="1"/>
  </cols>
  <sheetData>
    <row r="1" spans="1:109" ht="25.5" customHeight="1">
      <c r="B1" s="1905" t="s">
        <v>110</v>
      </c>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c r="AR1" s="1906"/>
      <c r="AS1" s="1906"/>
      <c r="AT1" s="1906"/>
      <c r="AU1" s="1906"/>
      <c r="AV1" s="1906"/>
      <c r="AW1" s="1906"/>
      <c r="AX1" s="1906"/>
      <c r="AY1" s="1906"/>
      <c r="AZ1" s="1906"/>
      <c r="BA1" s="1906"/>
      <c r="BB1" s="1906"/>
      <c r="BC1" s="1906"/>
      <c r="BD1" s="1906"/>
      <c r="BE1" s="1906"/>
      <c r="BF1" s="1906"/>
      <c r="BG1" s="1906"/>
      <c r="BH1" s="1906"/>
      <c r="BI1" s="1906"/>
      <c r="BJ1" s="1906"/>
      <c r="BK1" s="1906"/>
      <c r="BL1" s="1906"/>
      <c r="BM1" s="1906"/>
      <c r="BN1" s="1906"/>
      <c r="BO1" s="1906"/>
      <c r="BP1" s="1906"/>
      <c r="BQ1" s="1906"/>
      <c r="BR1" s="1906"/>
      <c r="BS1" s="1906"/>
      <c r="BT1" s="1906"/>
      <c r="BU1" s="1906"/>
      <c r="BV1" s="1906"/>
      <c r="BW1" s="1906"/>
      <c r="BX1" s="1906"/>
      <c r="BY1" s="1906"/>
      <c r="BZ1" s="1906"/>
      <c r="CA1" s="1906"/>
      <c r="CB1" s="1906"/>
      <c r="CC1" s="1906"/>
      <c r="CD1" s="1906"/>
      <c r="CE1" s="1906"/>
      <c r="CF1" s="1906"/>
      <c r="CG1" s="1906"/>
      <c r="CH1" s="1906"/>
      <c r="CI1" s="1906"/>
      <c r="CJ1" s="1906"/>
      <c r="CK1" s="1906"/>
      <c r="CL1" s="1906"/>
      <c r="CM1" s="1906"/>
      <c r="CN1" s="1906"/>
      <c r="CO1" s="1906"/>
      <c r="CP1" s="1906"/>
      <c r="CQ1" s="1906"/>
      <c r="CR1" s="1906"/>
      <c r="CS1" s="1906"/>
      <c r="CT1" s="1906"/>
      <c r="CU1" s="1906"/>
      <c r="CV1" s="1906"/>
      <c r="CW1" s="1906"/>
      <c r="CX1" s="1906"/>
      <c r="CY1" s="1906"/>
      <c r="CZ1" s="1906"/>
      <c r="DA1" s="1906"/>
      <c r="DB1" s="1906"/>
      <c r="DC1" s="1906"/>
      <c r="DD1" s="1906"/>
      <c r="DE1" s="1907"/>
    </row>
    <row r="2" spans="1:109">
      <c r="B2" s="1908" t="s">
        <v>111</v>
      </c>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c r="AR2" s="1909"/>
      <c r="AS2" s="1909"/>
      <c r="AT2" s="1909"/>
      <c r="AU2" s="1909"/>
      <c r="AV2" s="1909"/>
      <c r="AW2" s="1909"/>
      <c r="AX2" s="1909"/>
      <c r="AY2" s="1909"/>
      <c r="AZ2" s="1909"/>
      <c r="BA2" s="1909"/>
      <c r="BB2" s="1909"/>
      <c r="BC2" s="1909"/>
      <c r="BD2" s="1909"/>
      <c r="BE2" s="1909"/>
      <c r="BF2" s="1909"/>
      <c r="BG2" s="1909"/>
      <c r="BH2" s="1909"/>
      <c r="BI2" s="1909"/>
      <c r="BJ2" s="1909"/>
      <c r="BK2" s="1909"/>
      <c r="BL2" s="1909"/>
      <c r="BM2" s="1909"/>
      <c r="BN2" s="1909"/>
      <c r="BO2" s="1909"/>
      <c r="BP2" s="1909"/>
      <c r="BQ2" s="1909"/>
      <c r="BR2" s="1909"/>
      <c r="BS2" s="1909"/>
      <c r="BT2" s="1909"/>
      <c r="BU2" s="1909"/>
      <c r="BV2" s="1909"/>
      <c r="BW2" s="1909"/>
      <c r="BX2" s="1909"/>
      <c r="BY2" s="1909"/>
      <c r="BZ2" s="1909"/>
      <c r="CA2" s="1909"/>
      <c r="CB2" s="1909"/>
      <c r="CC2" s="1909"/>
      <c r="CD2" s="1909"/>
      <c r="CE2" s="1909"/>
      <c r="CF2" s="1909"/>
      <c r="CG2" s="1909"/>
      <c r="CH2" s="1909"/>
      <c r="CI2" s="1909"/>
      <c r="CJ2" s="1909"/>
      <c r="CK2" s="1909"/>
      <c r="CL2" s="1909"/>
      <c r="CM2" s="1909"/>
      <c r="CN2" s="1909"/>
      <c r="CO2" s="1909"/>
      <c r="CP2" s="1909"/>
      <c r="CQ2" s="1909"/>
      <c r="CR2" s="1909"/>
      <c r="CS2" s="1909"/>
      <c r="CT2" s="1909"/>
      <c r="CU2" s="1909"/>
      <c r="CV2" s="1909"/>
      <c r="CW2" s="1909"/>
      <c r="CX2" s="1909"/>
      <c r="CY2" s="1909"/>
      <c r="CZ2" s="1909"/>
      <c r="DA2" s="1909"/>
      <c r="DB2" s="1909"/>
      <c r="DC2" s="1909"/>
      <c r="DD2" s="1909"/>
      <c r="DE2" s="1910"/>
    </row>
    <row r="3" spans="1:109" s="2" customFormat="1">
      <c r="B3" s="1911" t="s">
        <v>112</v>
      </c>
      <c r="C3" s="1912"/>
      <c r="D3" s="1913"/>
      <c r="E3" s="1908"/>
      <c r="F3" s="1909"/>
      <c r="G3" s="1909"/>
      <c r="H3" s="1909"/>
      <c r="I3" s="1909"/>
      <c r="J3" s="1909"/>
      <c r="K3" s="1909"/>
      <c r="L3" s="1909"/>
      <c r="M3" s="1909"/>
      <c r="N3" s="1909"/>
      <c r="O3" s="1909"/>
      <c r="P3" s="1909"/>
      <c r="Q3" s="1909"/>
      <c r="R3" s="1909"/>
      <c r="S3" s="1909"/>
      <c r="T3" s="1909"/>
      <c r="U3" s="1909"/>
      <c r="V3" s="1909"/>
      <c r="W3" s="1909"/>
      <c r="X3" s="1909"/>
      <c r="Y3" s="1909"/>
      <c r="Z3" s="1909"/>
      <c r="AA3" s="1909"/>
      <c r="AB3" s="1909"/>
      <c r="AC3" s="1909"/>
      <c r="AD3" s="1909"/>
      <c r="AE3" s="1909"/>
      <c r="AF3" s="1909"/>
      <c r="AG3" s="1909"/>
      <c r="AH3" s="1909"/>
      <c r="AI3" s="1909"/>
      <c r="AJ3" s="1909"/>
      <c r="AK3" s="1909"/>
      <c r="AL3" s="1909"/>
      <c r="AM3" s="1909"/>
      <c r="AN3" s="1909"/>
      <c r="AO3" s="1909"/>
      <c r="AP3" s="1909"/>
      <c r="AQ3" s="1909"/>
      <c r="AR3" s="1909"/>
      <c r="AS3" s="1909"/>
      <c r="AT3" s="1909"/>
      <c r="AU3" s="1909"/>
      <c r="AV3" s="1909"/>
      <c r="AW3" s="1909"/>
      <c r="AX3" s="1909"/>
      <c r="AY3" s="1909"/>
      <c r="AZ3" s="1909"/>
      <c r="BA3" s="1909"/>
      <c r="BB3" s="1909"/>
      <c r="BC3" s="1909"/>
      <c r="BD3" s="1909"/>
      <c r="BE3" s="1909"/>
      <c r="BF3" s="1909"/>
      <c r="BG3" s="1909"/>
      <c r="BH3" s="1909"/>
      <c r="BI3" s="1909"/>
      <c r="BJ3" s="1909"/>
      <c r="BK3" s="1909"/>
      <c r="BL3" s="1909"/>
      <c r="BM3" s="1909"/>
      <c r="BN3" s="1909"/>
      <c r="BO3" s="1909"/>
      <c r="BP3" s="1909"/>
      <c r="BQ3" s="1909"/>
      <c r="BR3" s="1909"/>
      <c r="BS3" s="1909"/>
      <c r="BT3" s="1909"/>
      <c r="BU3" s="1909"/>
      <c r="BV3" s="1909"/>
      <c r="BW3" s="1909"/>
      <c r="BX3" s="1909"/>
      <c r="BY3" s="1909"/>
      <c r="BZ3" s="1909"/>
      <c r="CA3" s="1909"/>
      <c r="CB3" s="1909"/>
      <c r="CC3" s="1909"/>
      <c r="CD3" s="1909"/>
      <c r="CE3" s="1909"/>
      <c r="CF3" s="1909"/>
      <c r="CG3" s="1909"/>
      <c r="CH3" s="1909"/>
      <c r="CI3" s="1909"/>
      <c r="CJ3" s="1909"/>
      <c r="CK3" s="1909"/>
      <c r="CL3" s="1909"/>
      <c r="CM3" s="1909"/>
      <c r="CN3" s="1909"/>
      <c r="CO3" s="1909"/>
      <c r="CP3" s="1909"/>
      <c r="CQ3" s="1909"/>
      <c r="CR3" s="1909"/>
      <c r="CS3" s="1909"/>
      <c r="CT3" s="1909"/>
      <c r="CU3" s="1909"/>
      <c r="CV3" s="1909"/>
      <c r="CW3" s="1909"/>
      <c r="CX3" s="1909"/>
      <c r="CY3" s="1909"/>
      <c r="CZ3" s="1909"/>
      <c r="DA3" s="1909"/>
      <c r="DB3" s="1909"/>
      <c r="DC3" s="1909"/>
      <c r="DD3" s="1909"/>
      <c r="DE3" s="1910"/>
    </row>
    <row r="4" spans="1:109" s="2" customFormat="1">
      <c r="B4" s="1338" t="s">
        <v>113</v>
      </c>
      <c r="C4" s="1339">
        <v>44185</v>
      </c>
      <c r="D4" s="1340"/>
      <c r="E4" s="1902"/>
      <c r="F4" s="1903"/>
      <c r="G4" s="1903"/>
      <c r="H4" s="1903"/>
      <c r="I4" s="1903"/>
      <c r="J4" s="1903"/>
      <c r="K4" s="1903"/>
      <c r="L4" s="1903"/>
      <c r="M4" s="1903"/>
      <c r="N4" s="1903"/>
      <c r="O4" s="1903"/>
      <c r="P4" s="1903"/>
      <c r="Q4" s="1903"/>
      <c r="R4" s="1903"/>
      <c r="S4" s="1903"/>
      <c r="T4" s="1903"/>
      <c r="U4" s="1903"/>
      <c r="V4" s="1903"/>
      <c r="W4" s="1903"/>
      <c r="X4" s="1903"/>
      <c r="Y4" s="1903"/>
      <c r="Z4" s="1903"/>
      <c r="AA4" s="1903"/>
      <c r="AB4" s="1903"/>
      <c r="AC4" s="1903"/>
      <c r="AD4" s="1903"/>
      <c r="AE4" s="1903"/>
      <c r="AF4" s="1903"/>
      <c r="AG4" s="1903"/>
      <c r="AH4" s="1903"/>
      <c r="AI4" s="1903"/>
      <c r="AJ4" s="1903"/>
      <c r="AK4" s="1903"/>
      <c r="AL4" s="1903"/>
      <c r="AM4" s="1903"/>
      <c r="AN4" s="1903"/>
      <c r="AO4" s="1903"/>
      <c r="AP4" s="1903"/>
      <c r="AQ4" s="1903"/>
      <c r="AR4" s="1903"/>
      <c r="AS4" s="1903"/>
      <c r="AT4" s="1903"/>
      <c r="AU4" s="1903"/>
      <c r="AV4" s="1903"/>
      <c r="AW4" s="1903"/>
      <c r="AX4" s="1903"/>
      <c r="AY4" s="1903"/>
      <c r="AZ4" s="1903"/>
      <c r="BA4" s="1903"/>
      <c r="BB4" s="1903"/>
      <c r="BC4" s="1903"/>
      <c r="BD4" s="1903"/>
      <c r="BE4" s="1903"/>
      <c r="BF4" s="1903"/>
      <c r="BG4" s="1903"/>
      <c r="BH4" s="1903"/>
      <c r="BI4" s="1903"/>
      <c r="BJ4" s="1903"/>
      <c r="BK4" s="1903"/>
      <c r="BL4" s="1903"/>
      <c r="BM4" s="1903"/>
      <c r="BN4" s="1903"/>
      <c r="BO4" s="1903"/>
      <c r="BP4" s="1903"/>
      <c r="BQ4" s="1903"/>
      <c r="BR4" s="1903"/>
      <c r="BS4" s="1903"/>
      <c r="BT4" s="1903"/>
      <c r="BU4" s="1903"/>
      <c r="BV4" s="1903"/>
      <c r="BW4" s="1903"/>
      <c r="BX4" s="1903"/>
      <c r="BY4" s="1903"/>
      <c r="BZ4" s="1903"/>
      <c r="CA4" s="1903"/>
      <c r="CB4" s="1903"/>
      <c r="CC4" s="1903"/>
      <c r="CD4" s="1903"/>
      <c r="CE4" s="1903"/>
      <c r="CF4" s="1903"/>
      <c r="CG4" s="1903"/>
      <c r="CH4" s="1903"/>
      <c r="CI4" s="1903"/>
      <c r="CJ4" s="1903"/>
      <c r="CK4" s="1903"/>
      <c r="CL4" s="1903"/>
      <c r="CM4" s="1903"/>
      <c r="CN4" s="1903"/>
      <c r="CO4" s="1903"/>
      <c r="CP4" s="1903"/>
      <c r="CQ4" s="1903"/>
      <c r="CR4" s="1903"/>
      <c r="CS4" s="1903"/>
      <c r="CT4" s="1903"/>
      <c r="CU4" s="1903"/>
      <c r="CV4" s="1903"/>
      <c r="CW4" s="1903"/>
      <c r="CX4" s="1903"/>
      <c r="CY4" s="1903"/>
      <c r="CZ4" s="1903"/>
      <c r="DA4" s="1903"/>
      <c r="DB4" s="1903"/>
      <c r="DC4" s="1903"/>
      <c r="DD4" s="1903"/>
      <c r="DE4" s="1904"/>
    </row>
    <row r="5" spans="1:109" s="2" customFormat="1">
      <c r="B5" s="1338" t="s">
        <v>114</v>
      </c>
      <c r="C5" s="1339">
        <v>45602</v>
      </c>
      <c r="D5" s="1340"/>
      <c r="E5" s="1902"/>
      <c r="F5" s="1903"/>
      <c r="G5" s="1903"/>
      <c r="H5" s="1903"/>
      <c r="I5" s="1903"/>
      <c r="J5" s="1903"/>
      <c r="K5" s="1903"/>
      <c r="L5" s="1903"/>
      <c r="M5" s="1903"/>
      <c r="N5" s="1903"/>
      <c r="O5" s="1903"/>
      <c r="P5" s="1903"/>
      <c r="Q5" s="1903"/>
      <c r="R5" s="1903"/>
      <c r="S5" s="1903"/>
      <c r="T5" s="1903"/>
      <c r="U5" s="1903"/>
      <c r="V5" s="1903"/>
      <c r="W5" s="1903"/>
      <c r="X5" s="1903"/>
      <c r="Y5" s="1903"/>
      <c r="Z5" s="1903"/>
      <c r="AA5" s="1903"/>
      <c r="AB5" s="1903"/>
      <c r="AC5" s="1903"/>
      <c r="AD5" s="1903"/>
      <c r="AE5" s="1903"/>
      <c r="AF5" s="1903"/>
      <c r="AG5" s="1903"/>
      <c r="AH5" s="1903"/>
      <c r="AI5" s="1903"/>
      <c r="AJ5" s="1903"/>
      <c r="AK5" s="1903"/>
      <c r="AL5" s="1903"/>
      <c r="AM5" s="1903"/>
      <c r="AN5" s="1903"/>
      <c r="AO5" s="1903"/>
      <c r="AP5" s="1903"/>
      <c r="AQ5" s="1903"/>
      <c r="AR5" s="1903"/>
      <c r="AS5" s="1903"/>
      <c r="AT5" s="1903"/>
      <c r="AU5" s="1903"/>
      <c r="AV5" s="1903"/>
      <c r="AW5" s="1903"/>
      <c r="AX5" s="1903"/>
      <c r="AY5" s="1903"/>
      <c r="AZ5" s="1903"/>
      <c r="BA5" s="1903"/>
      <c r="BB5" s="1903"/>
      <c r="BC5" s="1903"/>
      <c r="BD5" s="1903"/>
      <c r="BE5" s="1903"/>
      <c r="BF5" s="1903"/>
      <c r="BG5" s="1903"/>
      <c r="BH5" s="1903"/>
      <c r="BI5" s="1903"/>
      <c r="BJ5" s="1903"/>
      <c r="BK5" s="1903"/>
      <c r="BL5" s="1903"/>
      <c r="BM5" s="1903"/>
      <c r="BN5" s="1903"/>
      <c r="BO5" s="1903"/>
      <c r="BP5" s="1903"/>
      <c r="BQ5" s="1903"/>
      <c r="BR5" s="1903"/>
      <c r="BS5" s="1903"/>
      <c r="BT5" s="1903"/>
      <c r="BU5" s="1903"/>
      <c r="BV5" s="1903"/>
      <c r="BW5" s="1903"/>
      <c r="BX5" s="1903"/>
      <c r="BY5" s="1903"/>
      <c r="BZ5" s="1903"/>
      <c r="CA5" s="1903"/>
      <c r="CB5" s="1903"/>
      <c r="CC5" s="1903"/>
      <c r="CD5" s="1903"/>
      <c r="CE5" s="1903"/>
      <c r="CF5" s="1903"/>
      <c r="CG5" s="1903"/>
      <c r="CH5" s="1903"/>
      <c r="CI5" s="1903"/>
      <c r="CJ5" s="1903"/>
      <c r="CK5" s="1903"/>
      <c r="CL5" s="1903"/>
      <c r="CM5" s="1903"/>
      <c r="CN5" s="1903"/>
      <c r="CO5" s="1903"/>
      <c r="CP5" s="1903"/>
      <c r="CQ5" s="1903"/>
      <c r="CR5" s="1903"/>
      <c r="CS5" s="1903"/>
      <c r="CT5" s="1903"/>
      <c r="CU5" s="1903"/>
      <c r="CV5" s="1903"/>
      <c r="CW5" s="1903"/>
      <c r="CX5" s="1903"/>
      <c r="CY5" s="1903"/>
      <c r="CZ5" s="1903"/>
      <c r="DA5" s="1903"/>
      <c r="DB5" s="1903"/>
      <c r="DC5" s="1903"/>
      <c r="DD5" s="1903"/>
      <c r="DE5" s="1904"/>
    </row>
    <row r="6" spans="1:109" s="2" customFormat="1">
      <c r="B6" s="1338" t="s">
        <v>115</v>
      </c>
      <c r="C6" s="1341"/>
      <c r="D6" s="1341"/>
      <c r="E6" s="1914"/>
      <c r="F6" s="1915"/>
      <c r="G6" s="1903"/>
      <c r="H6" s="1903"/>
      <c r="I6" s="1903"/>
      <c r="J6" s="1903"/>
      <c r="K6" s="1903"/>
      <c r="L6" s="1903"/>
      <c r="M6" s="1903"/>
      <c r="N6" s="1903"/>
      <c r="O6" s="1903"/>
      <c r="P6" s="1903"/>
      <c r="Q6" s="1903"/>
      <c r="R6" s="1903"/>
      <c r="S6" s="1903"/>
      <c r="T6" s="1903"/>
      <c r="U6" s="1903"/>
      <c r="V6" s="1903"/>
      <c r="W6" s="1903"/>
      <c r="X6" s="1903"/>
      <c r="Y6" s="1903"/>
      <c r="Z6" s="1903"/>
      <c r="AA6" s="1903"/>
      <c r="AB6" s="1903"/>
      <c r="AC6" s="1903"/>
      <c r="AD6" s="1903"/>
      <c r="AE6" s="1903"/>
      <c r="AF6" s="1903"/>
      <c r="AG6" s="1903"/>
      <c r="AH6" s="1903"/>
      <c r="AI6" s="1903"/>
      <c r="AJ6" s="1903"/>
      <c r="AK6" s="1903"/>
      <c r="AL6" s="1903"/>
      <c r="AM6" s="1903"/>
      <c r="AN6" s="1903"/>
      <c r="AO6" s="1903"/>
      <c r="AP6" s="1903"/>
      <c r="AQ6" s="1903"/>
      <c r="AR6" s="1903"/>
      <c r="AS6" s="1903"/>
      <c r="AT6" s="1903"/>
      <c r="AU6" s="1903"/>
      <c r="AV6" s="1903"/>
      <c r="AW6" s="1903"/>
      <c r="AX6" s="1903"/>
      <c r="AY6" s="1903"/>
      <c r="AZ6" s="1903"/>
      <c r="BA6" s="1903"/>
      <c r="BB6" s="1903"/>
      <c r="BC6" s="1903"/>
      <c r="BD6" s="1903"/>
      <c r="BE6" s="1903"/>
      <c r="BF6" s="1903"/>
      <c r="BG6" s="1903"/>
      <c r="BH6" s="1903"/>
      <c r="BI6" s="1903"/>
      <c r="BJ6" s="1903"/>
      <c r="BK6" s="1903"/>
      <c r="BL6" s="1903"/>
      <c r="BM6" s="1903"/>
      <c r="BN6" s="1903"/>
      <c r="BO6" s="1903"/>
      <c r="BP6" s="1903"/>
      <c r="BQ6" s="1903"/>
      <c r="BR6" s="1903"/>
      <c r="BS6" s="1903"/>
      <c r="BT6" s="1903"/>
      <c r="BU6" s="1903"/>
      <c r="BV6" s="1903"/>
      <c r="BW6" s="1903"/>
      <c r="BX6" s="1903"/>
      <c r="BY6" s="1903"/>
      <c r="BZ6" s="1903"/>
      <c r="CA6" s="1903"/>
      <c r="CB6" s="1903"/>
      <c r="CC6" s="1903"/>
      <c r="CD6" s="1903"/>
      <c r="CE6" s="1903"/>
      <c r="CF6" s="1903"/>
      <c r="CG6" s="1903"/>
      <c r="CH6" s="1903"/>
      <c r="CI6" s="1903"/>
      <c r="CJ6" s="1903"/>
      <c r="CK6" s="1903"/>
      <c r="CL6" s="1903"/>
      <c r="CM6" s="1903"/>
      <c r="CN6" s="1903"/>
      <c r="CO6" s="1903"/>
      <c r="CP6" s="1903"/>
      <c r="CQ6" s="1903"/>
      <c r="CR6" s="1903"/>
      <c r="CS6" s="1903"/>
      <c r="CT6" s="1903"/>
      <c r="CU6" s="1903"/>
      <c r="CV6" s="1903"/>
      <c r="CW6" s="1903"/>
      <c r="CX6" s="1903"/>
      <c r="CY6" s="1903"/>
      <c r="CZ6" s="1903"/>
      <c r="DA6" s="1903"/>
      <c r="DB6" s="1903"/>
      <c r="DC6" s="1903"/>
      <c r="DD6" s="1903"/>
      <c r="DE6" s="1904"/>
    </row>
    <row r="7" spans="1:109" s="2" customFormat="1">
      <c r="B7" s="1342" t="s">
        <v>116</v>
      </c>
      <c r="C7" s="1343" t="s">
        <v>13</v>
      </c>
      <c r="D7" s="1344"/>
      <c r="E7" s="1344"/>
      <c r="F7" s="1345"/>
      <c r="G7" s="5" t="s">
        <v>117</v>
      </c>
      <c r="H7" s="1343" t="s">
        <v>15</v>
      </c>
      <c r="I7" s="1344"/>
      <c r="J7" s="1344"/>
      <c r="K7" s="1344"/>
      <c r="L7" s="1344"/>
      <c r="M7" s="1344"/>
      <c r="N7" s="1344"/>
      <c r="O7" s="1344"/>
      <c r="P7" s="1344"/>
      <c r="Q7" s="1344"/>
      <c r="R7" s="1344"/>
      <c r="S7" s="1344"/>
      <c r="T7" s="1344"/>
      <c r="U7" s="1344"/>
      <c r="V7" s="1344"/>
      <c r="W7" s="1344"/>
      <c r="X7" s="1344"/>
      <c r="Y7" s="1344"/>
      <c r="Z7" s="1344"/>
      <c r="AA7" s="1344"/>
      <c r="AB7" s="1344"/>
      <c r="AC7" s="1344"/>
      <c r="AD7" s="1344"/>
      <c r="AE7" s="1344"/>
      <c r="AF7" s="1344"/>
      <c r="AG7" s="1344"/>
      <c r="AH7" s="1344"/>
      <c r="AI7" s="1344"/>
      <c r="AJ7" s="1344"/>
      <c r="AK7" s="1344"/>
      <c r="AL7" s="1344"/>
      <c r="AM7" s="1344"/>
      <c r="AN7" s="1344"/>
      <c r="AO7" s="1344"/>
      <c r="AP7" s="6"/>
      <c r="AQ7" s="6"/>
      <c r="AR7" s="6"/>
      <c r="AS7" s="6"/>
      <c r="AT7" s="6"/>
      <c r="AU7" s="6"/>
      <c r="AV7" s="6"/>
      <c r="AW7" s="6"/>
      <c r="AX7" s="6"/>
      <c r="AY7" s="6"/>
      <c r="AZ7" s="6"/>
      <c r="BA7" s="6"/>
      <c r="BB7" s="6"/>
      <c r="BC7" s="6"/>
      <c r="BD7" s="6"/>
      <c r="BE7" s="6"/>
      <c r="BF7" s="6"/>
      <c r="BG7" s="6"/>
      <c r="BH7" s="6"/>
      <c r="BI7" s="6"/>
      <c r="BJ7" s="6"/>
      <c r="BK7" s="6"/>
      <c r="BL7" s="6"/>
      <c r="BM7" s="1344"/>
      <c r="BN7" s="1344"/>
      <c r="BO7" s="1344"/>
      <c r="BP7" s="1344"/>
      <c r="BQ7" s="1344"/>
      <c r="BR7" s="1344"/>
      <c r="BS7" s="1344"/>
      <c r="BT7" s="1344"/>
      <c r="BU7" s="1344"/>
      <c r="BV7" s="1344"/>
      <c r="BW7" s="1344"/>
      <c r="BX7" s="1344"/>
      <c r="BY7" s="1344"/>
      <c r="BZ7" s="1344"/>
      <c r="CA7" s="1344"/>
      <c r="CB7" s="1344"/>
      <c r="CC7" s="1344"/>
      <c r="CD7" s="1344"/>
      <c r="CE7" s="1344"/>
      <c r="CF7" s="1344"/>
      <c r="CG7" s="1344"/>
      <c r="CH7" s="1344"/>
      <c r="CI7" s="1344"/>
      <c r="CJ7" s="1344"/>
      <c r="CK7" s="1344"/>
      <c r="CL7" s="1344"/>
      <c r="CM7" s="1344"/>
      <c r="CN7" s="1344"/>
      <c r="CO7" s="1344"/>
      <c r="CP7" s="1344"/>
      <c r="CQ7" s="1344"/>
      <c r="CR7" s="1344"/>
      <c r="CS7" s="1344"/>
      <c r="CT7" s="1344"/>
      <c r="CU7" s="1344"/>
      <c r="CV7" s="1344"/>
      <c r="CW7" s="1344"/>
      <c r="CX7" s="1344"/>
      <c r="CY7" s="1344"/>
      <c r="CZ7" s="1344"/>
      <c r="DA7" s="1344"/>
      <c r="DB7" s="1344"/>
      <c r="DC7" s="1344"/>
      <c r="DD7" s="1344"/>
      <c r="DE7" s="1345"/>
    </row>
    <row r="8" spans="1:109" s="2" customFormat="1">
      <c r="B8" s="1342" t="s">
        <v>118</v>
      </c>
      <c r="C8" s="1343"/>
      <c r="D8" s="1344"/>
      <c r="E8" s="1345"/>
      <c r="F8" s="3" t="s">
        <v>119</v>
      </c>
      <c r="G8" s="1343"/>
      <c r="H8" s="1344"/>
      <c r="I8" s="1344"/>
      <c r="J8" s="1344"/>
      <c r="K8" s="1344"/>
      <c r="L8" s="1344"/>
      <c r="M8" s="1344"/>
      <c r="N8" s="1344"/>
      <c r="O8" s="1345"/>
      <c r="P8" s="4" t="s">
        <v>120</v>
      </c>
      <c r="Q8" s="7"/>
      <c r="R8" s="8"/>
      <c r="S8" s="9"/>
      <c r="T8" s="9"/>
      <c r="U8" s="9"/>
      <c r="V8" s="9"/>
      <c r="W8" s="9"/>
      <c r="X8" s="9"/>
      <c r="Y8" s="9"/>
      <c r="Z8" s="9"/>
      <c r="AA8" s="10"/>
      <c r="AB8" s="11"/>
      <c r="AC8" s="7" t="s">
        <v>121</v>
      </c>
      <c r="AD8" s="13"/>
      <c r="AE8" s="8"/>
      <c r="AF8" s="9"/>
      <c r="AG8" s="9"/>
      <c r="AH8" s="9"/>
      <c r="AI8" s="9"/>
      <c r="AJ8" s="9"/>
      <c r="AK8" s="9"/>
      <c r="AL8" s="9"/>
      <c r="AM8" s="12"/>
      <c r="AN8" s="7" t="s">
        <v>122</v>
      </c>
      <c r="AO8" s="13"/>
      <c r="AP8" s="1343"/>
      <c r="AQ8" s="1346"/>
      <c r="AR8" s="1344"/>
      <c r="AS8" s="1344"/>
      <c r="AT8" s="1344"/>
      <c r="AU8" s="1344"/>
      <c r="AV8" s="1344"/>
      <c r="AW8" s="1344"/>
      <c r="AX8" s="1344"/>
      <c r="AY8" s="1344"/>
      <c r="AZ8" s="1344"/>
      <c r="BA8" s="1344"/>
      <c r="BB8" s="1344"/>
      <c r="BC8" s="1344"/>
      <c r="BD8" s="1344"/>
      <c r="BE8" s="1344"/>
      <c r="BF8" s="1344"/>
      <c r="BG8" s="1344"/>
      <c r="BH8" s="1344"/>
      <c r="BI8" s="1344"/>
      <c r="BJ8" s="1344"/>
      <c r="BK8" s="1344"/>
      <c r="BL8" s="1345"/>
      <c r="BM8" s="1343" t="s">
        <v>123</v>
      </c>
      <c r="BN8" s="1343"/>
      <c r="BO8" s="1344"/>
      <c r="BP8" s="1344"/>
      <c r="BQ8" s="1344"/>
      <c r="BR8" s="1344"/>
      <c r="BS8" s="1344"/>
      <c r="BT8" s="1344"/>
      <c r="BU8" s="1344"/>
      <c r="BV8" s="1344"/>
      <c r="BW8" s="1344"/>
      <c r="BX8" s="1344"/>
      <c r="BY8" s="1344"/>
      <c r="BZ8" s="1344"/>
      <c r="CA8" s="1344"/>
      <c r="CB8" s="1344"/>
      <c r="CC8" s="1344"/>
      <c r="CD8" s="1916"/>
      <c r="CE8" s="1917"/>
      <c r="CF8" s="1917"/>
      <c r="CG8" s="1917"/>
      <c r="CH8" s="1917"/>
      <c r="CI8" s="1917"/>
      <c r="CJ8" s="1917"/>
      <c r="CK8" s="1917"/>
      <c r="CL8" s="1917"/>
      <c r="CM8" s="1917"/>
      <c r="CN8" s="1917"/>
      <c r="CO8" s="1917"/>
      <c r="CP8" s="1917"/>
      <c r="CQ8" s="1917"/>
      <c r="CR8" s="1917"/>
      <c r="CS8" s="1917"/>
      <c r="CT8" s="1917"/>
      <c r="CU8" s="1917"/>
      <c r="CV8" s="1917"/>
      <c r="CW8" s="1917"/>
      <c r="CX8" s="1917"/>
      <c r="CY8" s="1917"/>
      <c r="CZ8" s="1917"/>
      <c r="DA8" s="1917"/>
      <c r="DB8" s="1917"/>
      <c r="DC8" s="1917"/>
      <c r="DD8" s="1917"/>
      <c r="DE8" s="1918"/>
    </row>
    <row r="9" spans="1:109" ht="13.5" thickBot="1">
      <c r="B9" s="1919" t="s">
        <v>124</v>
      </c>
      <c r="C9" s="1920"/>
      <c r="D9" s="1920"/>
      <c r="E9" s="1920"/>
      <c r="F9" s="1921"/>
      <c r="G9" s="1921"/>
      <c r="H9" s="1921"/>
      <c r="I9" s="1921"/>
      <c r="J9" s="1921"/>
      <c r="K9" s="1921"/>
      <c r="L9" s="1921"/>
      <c r="M9" s="1921"/>
      <c r="N9" s="1921"/>
      <c r="O9" s="1921"/>
      <c r="P9" s="1921"/>
      <c r="Q9" s="1921"/>
      <c r="R9" s="1921"/>
      <c r="S9" s="1921"/>
      <c r="T9" s="1921"/>
      <c r="U9" s="1921"/>
      <c r="V9" s="1921"/>
      <c r="W9" s="1921"/>
      <c r="X9" s="1921"/>
      <c r="Y9" s="1921"/>
      <c r="Z9" s="1921"/>
      <c r="AA9" s="1921"/>
      <c r="AB9" s="1921"/>
      <c r="AC9" s="1921"/>
      <c r="AD9" s="1921"/>
      <c r="AE9" s="1921"/>
      <c r="AF9" s="1921"/>
      <c r="AG9" s="1921"/>
      <c r="AH9" s="1921"/>
      <c r="AI9" s="1921"/>
      <c r="AJ9" s="1921"/>
      <c r="AK9" s="1921"/>
      <c r="AL9" s="1921"/>
      <c r="AM9" s="1921"/>
      <c r="AN9" s="1921"/>
      <c r="AO9" s="1921"/>
      <c r="AP9" s="1920"/>
      <c r="AQ9" s="1920"/>
      <c r="AR9" s="1920"/>
      <c r="AS9" s="1920"/>
      <c r="AT9" s="1920"/>
      <c r="AU9" s="1920"/>
      <c r="AV9" s="1920"/>
      <c r="AW9" s="1920"/>
      <c r="AX9" s="1920"/>
      <c r="AY9" s="1920"/>
      <c r="AZ9" s="1920"/>
      <c r="BA9" s="1920"/>
      <c r="BB9" s="1920"/>
      <c r="BC9" s="1920"/>
      <c r="BD9" s="1920"/>
      <c r="BE9" s="1920"/>
      <c r="BF9" s="1920"/>
      <c r="BG9" s="1920"/>
      <c r="BH9" s="1920"/>
      <c r="BI9" s="1920"/>
      <c r="BJ9" s="1920"/>
      <c r="BK9" s="1920"/>
      <c r="BL9" s="1920"/>
      <c r="BM9" s="1921"/>
      <c r="BN9" s="1921"/>
      <c r="BO9" s="1921"/>
      <c r="BP9" s="1921"/>
      <c r="BQ9" s="1921"/>
      <c r="BR9" s="1921"/>
      <c r="BS9" s="1921"/>
      <c r="BT9" s="1921"/>
      <c r="BU9" s="1921"/>
      <c r="BV9" s="1921"/>
      <c r="BW9" s="1921"/>
      <c r="BX9" s="1921"/>
      <c r="BY9" s="1921"/>
      <c r="BZ9" s="1921"/>
      <c r="CA9" s="1921"/>
      <c r="CB9" s="1921"/>
      <c r="CC9" s="1921"/>
      <c r="CD9" s="1921"/>
      <c r="CE9" s="1921"/>
      <c r="CF9" s="1921"/>
      <c r="CG9" s="1921"/>
      <c r="CH9" s="1921"/>
      <c r="CI9" s="1921"/>
      <c r="CJ9" s="1921"/>
      <c r="CK9" s="1921"/>
      <c r="CL9" s="1921"/>
      <c r="CM9" s="1921"/>
      <c r="CN9" s="1921"/>
      <c r="CO9" s="1921"/>
      <c r="CP9" s="1921"/>
      <c r="CQ9" s="1921"/>
      <c r="CR9" s="1921"/>
      <c r="CS9" s="1921"/>
      <c r="CT9" s="1921"/>
      <c r="CU9" s="1921"/>
      <c r="CV9" s="1921"/>
      <c r="CW9" s="1921"/>
      <c r="CX9" s="1921"/>
      <c r="CY9" s="1921"/>
      <c r="CZ9" s="1921"/>
      <c r="DA9" s="1921"/>
      <c r="DB9" s="1921"/>
      <c r="DC9" s="1921"/>
      <c r="DD9" s="1921"/>
      <c r="DE9" s="1922"/>
    </row>
    <row r="10" spans="1:109" ht="15" customHeight="1" thickBot="1">
      <c r="B10" s="1923" t="s">
        <v>125</v>
      </c>
      <c r="C10" s="1926" t="s">
        <v>126</v>
      </c>
      <c r="D10" s="1929" t="s">
        <v>127</v>
      </c>
      <c r="E10" s="1930"/>
      <c r="F10" s="1930"/>
      <c r="G10" s="1930"/>
      <c r="H10" s="1930"/>
      <c r="I10" s="1930"/>
      <c r="J10" s="1930"/>
      <c r="K10" s="1930"/>
      <c r="L10" s="1930"/>
      <c r="M10" s="1930"/>
      <c r="N10" s="1930"/>
      <c r="O10" s="1930"/>
      <c r="P10" s="1930"/>
      <c r="Q10" s="1930"/>
      <c r="R10" s="1930"/>
      <c r="S10" s="1930"/>
      <c r="T10" s="1930"/>
      <c r="U10" s="1930"/>
      <c r="V10" s="1930"/>
      <c r="W10" s="1930"/>
      <c r="X10" s="1930"/>
      <c r="Y10" s="1931"/>
      <c r="Z10" s="1932" t="s">
        <v>128</v>
      </c>
      <c r="AA10" s="1933"/>
      <c r="AB10" s="1933"/>
      <c r="AC10" s="1933"/>
      <c r="AD10" s="1933"/>
      <c r="AE10" s="1933"/>
      <c r="AF10" s="1933"/>
      <c r="AG10" s="1933"/>
      <c r="AH10" s="1933"/>
      <c r="AI10" s="1933"/>
      <c r="AJ10" s="1933"/>
      <c r="AK10" s="1933"/>
      <c r="AL10" s="1933"/>
      <c r="AM10" s="1934" t="s">
        <v>129</v>
      </c>
      <c r="AN10" s="1934"/>
      <c r="AO10" s="1936" t="s">
        <v>130</v>
      </c>
      <c r="AP10" s="1937"/>
      <c r="AQ10" s="1937"/>
      <c r="AR10" s="1937"/>
      <c r="AS10" s="1937"/>
      <c r="AT10" s="1937"/>
      <c r="AU10" s="1937"/>
      <c r="AV10" s="1937"/>
      <c r="AW10" s="1937"/>
      <c r="AX10" s="1937"/>
      <c r="AY10" s="1938"/>
      <c r="AZ10" s="1942" t="s">
        <v>131</v>
      </c>
      <c r="BA10" s="1946" t="s">
        <v>132</v>
      </c>
      <c r="BB10" s="1946"/>
      <c r="BC10" s="1946"/>
      <c r="BD10" s="1946"/>
      <c r="BE10" s="1946"/>
      <c r="BF10" s="1946"/>
      <c r="BG10" s="1946"/>
      <c r="BH10" s="1946"/>
      <c r="BI10" s="1946"/>
      <c r="BJ10" s="1946"/>
      <c r="BK10" s="1946"/>
      <c r="BL10" s="1946"/>
      <c r="BM10" s="1946"/>
      <c r="BN10" s="1946"/>
      <c r="BO10" s="1946"/>
      <c r="BP10" s="1946"/>
      <c r="BQ10" s="1946"/>
      <c r="BR10" s="1946"/>
      <c r="BS10" s="1946"/>
      <c r="BT10" s="1946"/>
      <c r="BU10" s="1946"/>
      <c r="BV10" s="1946"/>
      <c r="BW10" s="1946"/>
      <c r="BX10" s="1946"/>
      <c r="BY10" s="1946"/>
      <c r="BZ10" s="1946"/>
      <c r="CA10" s="1946"/>
      <c r="CB10" s="1946"/>
      <c r="CC10" s="1946"/>
      <c r="CD10" s="1946"/>
      <c r="CE10" s="1946"/>
      <c r="CF10" s="1946"/>
      <c r="CG10" s="1946"/>
      <c r="CH10" s="1946"/>
      <c r="CI10" s="1946"/>
      <c r="CJ10" s="1946"/>
      <c r="CK10" s="1946"/>
      <c r="CL10" s="1946"/>
      <c r="CM10" s="1946"/>
      <c r="CN10" s="1946"/>
      <c r="CO10" s="1946"/>
      <c r="CP10" s="1946"/>
      <c r="CQ10" s="1946"/>
      <c r="CR10" s="1946"/>
      <c r="CS10" s="1946"/>
      <c r="CT10" s="1933" t="s">
        <v>133</v>
      </c>
      <c r="CU10" s="1933"/>
      <c r="CV10" s="1933"/>
      <c r="CW10" s="1933"/>
      <c r="CX10" s="1933"/>
      <c r="CY10" s="1947"/>
      <c r="CZ10" s="1932" t="s">
        <v>134</v>
      </c>
      <c r="DA10" s="1933"/>
      <c r="DB10" s="1933"/>
      <c r="DC10" s="1933"/>
      <c r="DD10" s="1933"/>
      <c r="DE10" s="1947"/>
    </row>
    <row r="11" spans="1:109" ht="48" customHeight="1">
      <c r="B11" s="1924"/>
      <c r="C11" s="1927"/>
      <c r="D11" s="1948" t="s">
        <v>135</v>
      </c>
      <c r="E11" s="1941" t="s">
        <v>136</v>
      </c>
      <c r="F11" s="1941" t="s">
        <v>137</v>
      </c>
      <c r="G11" s="1948" t="s">
        <v>138</v>
      </c>
      <c r="H11" s="1948" t="s">
        <v>30</v>
      </c>
      <c r="I11" s="1948" t="s">
        <v>139</v>
      </c>
      <c r="J11" s="1949" t="s">
        <v>140</v>
      </c>
      <c r="K11" s="1950"/>
      <c r="L11" s="1944" t="s">
        <v>129</v>
      </c>
      <c r="M11" s="1944"/>
      <c r="N11" s="1951" t="s">
        <v>141</v>
      </c>
      <c r="O11" s="1952"/>
      <c r="P11" s="1952"/>
      <c r="Q11" s="1952"/>
      <c r="R11" s="1952"/>
      <c r="S11" s="1952"/>
      <c r="T11" s="1952"/>
      <c r="U11" s="1952"/>
      <c r="V11" s="1952"/>
      <c r="W11" s="1952"/>
      <c r="X11" s="1953"/>
      <c r="Y11" s="1954" t="s">
        <v>142</v>
      </c>
      <c r="Z11" s="1941" t="s">
        <v>143</v>
      </c>
      <c r="AA11" s="1948" t="s">
        <v>144</v>
      </c>
      <c r="AB11" s="1944" t="s">
        <v>145</v>
      </c>
      <c r="AC11" s="1944" t="s">
        <v>146</v>
      </c>
      <c r="AD11" s="1959" t="s">
        <v>147</v>
      </c>
      <c r="AE11" s="1958" t="s">
        <v>148</v>
      </c>
      <c r="AF11" s="1958" t="s">
        <v>149</v>
      </c>
      <c r="AG11" s="1948" t="s">
        <v>30</v>
      </c>
      <c r="AH11" s="1948" t="s">
        <v>139</v>
      </c>
      <c r="AI11" s="1958" t="s">
        <v>6</v>
      </c>
      <c r="AJ11" s="1958" t="s">
        <v>8</v>
      </c>
      <c r="AK11" s="1949" t="s">
        <v>140</v>
      </c>
      <c r="AL11" s="1950"/>
      <c r="AM11" s="1935"/>
      <c r="AN11" s="1935"/>
      <c r="AO11" s="1939"/>
      <c r="AP11" s="1940"/>
      <c r="AQ11" s="1940"/>
      <c r="AR11" s="1940"/>
      <c r="AS11" s="1940"/>
      <c r="AT11" s="1940"/>
      <c r="AU11" s="1940"/>
      <c r="AV11" s="1940"/>
      <c r="AW11" s="1940"/>
      <c r="AX11" s="1940"/>
      <c r="AY11" s="1941"/>
      <c r="AZ11" s="1943"/>
      <c r="BA11" s="1950">
        <v>2020</v>
      </c>
      <c r="BB11" s="1956"/>
      <c r="BC11" s="1956"/>
      <c r="BD11" s="1957"/>
      <c r="BE11" s="1950">
        <v>2021</v>
      </c>
      <c r="BF11" s="1956"/>
      <c r="BG11" s="1956"/>
      <c r="BH11" s="1957"/>
      <c r="BI11" s="1950">
        <v>2022</v>
      </c>
      <c r="BJ11" s="1956"/>
      <c r="BK11" s="1956"/>
      <c r="BL11" s="1957"/>
      <c r="BM11" s="1950">
        <v>2023</v>
      </c>
      <c r="BN11" s="1956"/>
      <c r="BO11" s="1956"/>
      <c r="BP11" s="1957"/>
      <c r="BQ11" s="1950">
        <v>2024</v>
      </c>
      <c r="BR11" s="1956"/>
      <c r="BS11" s="1956"/>
      <c r="BT11" s="1957"/>
      <c r="BU11" s="1950">
        <v>2025</v>
      </c>
      <c r="BV11" s="1956"/>
      <c r="BW11" s="1956"/>
      <c r="BX11" s="1957"/>
      <c r="BY11" s="1950">
        <v>2026</v>
      </c>
      <c r="BZ11" s="1956"/>
      <c r="CA11" s="1956"/>
      <c r="CB11" s="1957"/>
      <c r="CC11" s="1950">
        <v>2027</v>
      </c>
      <c r="CD11" s="1956"/>
      <c r="CE11" s="1956"/>
      <c r="CF11" s="1957"/>
      <c r="CG11" s="1950">
        <v>2028</v>
      </c>
      <c r="CH11" s="1956"/>
      <c r="CI11" s="1956"/>
      <c r="CJ11" s="1957"/>
      <c r="CK11" s="1950">
        <v>2029</v>
      </c>
      <c r="CL11" s="1956"/>
      <c r="CM11" s="1956"/>
      <c r="CN11" s="1957"/>
      <c r="CO11" s="1950">
        <v>2030</v>
      </c>
      <c r="CP11" s="1956"/>
      <c r="CQ11" s="1956"/>
      <c r="CR11" s="1957"/>
      <c r="CS11" s="1960" t="s">
        <v>150</v>
      </c>
      <c r="CT11" s="1961" t="s">
        <v>151</v>
      </c>
      <c r="CU11" s="1961" t="s">
        <v>14</v>
      </c>
      <c r="CV11" s="1934" t="s">
        <v>152</v>
      </c>
      <c r="CW11" s="1934" t="s">
        <v>153</v>
      </c>
      <c r="CX11" s="1934" t="s">
        <v>154</v>
      </c>
      <c r="CY11" s="1963" t="s">
        <v>155</v>
      </c>
      <c r="CZ11" s="1961" t="s">
        <v>151</v>
      </c>
      <c r="DA11" s="1964" t="s">
        <v>14</v>
      </c>
      <c r="DB11" s="1934" t="s">
        <v>152</v>
      </c>
      <c r="DC11" s="1934" t="s">
        <v>153</v>
      </c>
      <c r="DD11" s="1934" t="s">
        <v>154</v>
      </c>
      <c r="DE11" s="1963" t="s">
        <v>155</v>
      </c>
    </row>
    <row r="12" spans="1:109" ht="39.75" customHeight="1">
      <c r="B12" s="1925"/>
      <c r="C12" s="1928"/>
      <c r="D12" s="1948"/>
      <c r="E12" s="1941"/>
      <c r="F12" s="1941"/>
      <c r="G12" s="1948"/>
      <c r="H12" s="1948"/>
      <c r="I12" s="1948"/>
      <c r="J12" s="1347" t="s">
        <v>156</v>
      </c>
      <c r="K12" s="1179" t="s">
        <v>157</v>
      </c>
      <c r="L12" s="1348" t="s">
        <v>158</v>
      </c>
      <c r="M12" s="1348" t="s">
        <v>159</v>
      </c>
      <c r="N12" s="1348" t="s">
        <v>160</v>
      </c>
      <c r="O12" s="1348" t="s">
        <v>161</v>
      </c>
      <c r="P12" s="1348" t="s">
        <v>162</v>
      </c>
      <c r="Q12" s="1348" t="s">
        <v>163</v>
      </c>
      <c r="R12" s="1348" t="s">
        <v>164</v>
      </c>
      <c r="S12" s="1348" t="s">
        <v>165</v>
      </c>
      <c r="T12" s="1348" t="s">
        <v>166</v>
      </c>
      <c r="U12" s="1348" t="s">
        <v>167</v>
      </c>
      <c r="V12" s="1348" t="s">
        <v>168</v>
      </c>
      <c r="W12" s="1348" t="s">
        <v>169</v>
      </c>
      <c r="X12" s="1348" t="s">
        <v>170</v>
      </c>
      <c r="Y12" s="1955"/>
      <c r="Z12" s="1941"/>
      <c r="AA12" s="1948"/>
      <c r="AB12" s="1945"/>
      <c r="AC12" s="1945"/>
      <c r="AD12" s="1944"/>
      <c r="AE12" s="1958"/>
      <c r="AF12" s="1958"/>
      <c r="AG12" s="1948"/>
      <c r="AH12" s="1948"/>
      <c r="AI12" s="1958"/>
      <c r="AJ12" s="1958"/>
      <c r="AK12" s="1347" t="s">
        <v>156</v>
      </c>
      <c r="AL12" s="1179" t="s">
        <v>157</v>
      </c>
      <c r="AM12" s="1348" t="s">
        <v>158</v>
      </c>
      <c r="AN12" s="1348" t="s">
        <v>159</v>
      </c>
      <c r="AO12" s="1180" t="s">
        <v>160</v>
      </c>
      <c r="AP12" s="1180" t="s">
        <v>161</v>
      </c>
      <c r="AQ12" s="1180" t="s">
        <v>162</v>
      </c>
      <c r="AR12" s="1348" t="s">
        <v>163</v>
      </c>
      <c r="AS12" s="1348" t="s">
        <v>164</v>
      </c>
      <c r="AT12" s="1348" t="s">
        <v>165</v>
      </c>
      <c r="AU12" s="1348" t="s">
        <v>166</v>
      </c>
      <c r="AV12" s="1348" t="s">
        <v>167</v>
      </c>
      <c r="AW12" s="1348" t="s">
        <v>168</v>
      </c>
      <c r="AX12" s="1348" t="s">
        <v>169</v>
      </c>
      <c r="AY12" s="1348" t="s">
        <v>170</v>
      </c>
      <c r="AZ12" s="1943"/>
      <c r="BA12" s="1347" t="s">
        <v>171</v>
      </c>
      <c r="BB12" s="1347" t="s">
        <v>172</v>
      </c>
      <c r="BC12" s="1347" t="s">
        <v>173</v>
      </c>
      <c r="BD12" s="1349" t="s">
        <v>174</v>
      </c>
      <c r="BE12" s="1347" t="s">
        <v>171</v>
      </c>
      <c r="BF12" s="1347" t="s">
        <v>172</v>
      </c>
      <c r="BG12" s="1347" t="s">
        <v>173</v>
      </c>
      <c r="BH12" s="1349" t="s">
        <v>174</v>
      </c>
      <c r="BI12" s="1347" t="s">
        <v>171</v>
      </c>
      <c r="BJ12" s="1347" t="s">
        <v>172</v>
      </c>
      <c r="BK12" s="1347" t="s">
        <v>173</v>
      </c>
      <c r="BL12" s="1349" t="s">
        <v>174</v>
      </c>
      <c r="BM12" s="1347" t="s">
        <v>171</v>
      </c>
      <c r="BN12" s="1347" t="s">
        <v>175</v>
      </c>
      <c r="BO12" s="1347" t="s">
        <v>173</v>
      </c>
      <c r="BP12" s="1349" t="s">
        <v>174</v>
      </c>
      <c r="BQ12" s="1347" t="s">
        <v>171</v>
      </c>
      <c r="BR12" s="1347" t="s">
        <v>175</v>
      </c>
      <c r="BS12" s="1347" t="s">
        <v>173</v>
      </c>
      <c r="BT12" s="1349" t="s">
        <v>174</v>
      </c>
      <c r="BU12" s="1347" t="s">
        <v>171</v>
      </c>
      <c r="BV12" s="1347" t="s">
        <v>175</v>
      </c>
      <c r="BW12" s="1347" t="s">
        <v>173</v>
      </c>
      <c r="BX12" s="1349" t="s">
        <v>174</v>
      </c>
      <c r="BY12" s="1347" t="s">
        <v>171</v>
      </c>
      <c r="BZ12" s="1347" t="s">
        <v>175</v>
      </c>
      <c r="CA12" s="1347" t="s">
        <v>173</v>
      </c>
      <c r="CB12" s="1349" t="s">
        <v>174</v>
      </c>
      <c r="CC12" s="1347" t="s">
        <v>171</v>
      </c>
      <c r="CD12" s="1347" t="s">
        <v>175</v>
      </c>
      <c r="CE12" s="1347" t="s">
        <v>173</v>
      </c>
      <c r="CF12" s="1349" t="s">
        <v>174</v>
      </c>
      <c r="CG12" s="1347" t="s">
        <v>171</v>
      </c>
      <c r="CH12" s="1347" t="s">
        <v>175</v>
      </c>
      <c r="CI12" s="1347" t="s">
        <v>173</v>
      </c>
      <c r="CJ12" s="1349" t="s">
        <v>174</v>
      </c>
      <c r="CK12" s="1347" t="s">
        <v>171</v>
      </c>
      <c r="CL12" s="1347" t="s">
        <v>175</v>
      </c>
      <c r="CM12" s="1347" t="s">
        <v>173</v>
      </c>
      <c r="CN12" s="1349" t="s">
        <v>174</v>
      </c>
      <c r="CO12" s="1347" t="s">
        <v>171</v>
      </c>
      <c r="CP12" s="1347" t="s">
        <v>175</v>
      </c>
      <c r="CQ12" s="1347" t="s">
        <v>173</v>
      </c>
      <c r="CR12" s="1349" t="s">
        <v>174</v>
      </c>
      <c r="CS12" s="1960"/>
      <c r="CT12" s="1962"/>
      <c r="CU12" s="1962"/>
      <c r="CV12" s="1945"/>
      <c r="CW12" s="1945"/>
      <c r="CX12" s="1945"/>
      <c r="CY12" s="1955"/>
      <c r="CZ12" s="1962"/>
      <c r="DA12" s="1965"/>
      <c r="DB12" s="1945"/>
      <c r="DC12" s="1945"/>
      <c r="DD12" s="1945"/>
      <c r="DE12" s="1955"/>
    </row>
    <row r="13" spans="1:109" s="14" customFormat="1" ht="25.5" customHeight="1">
      <c r="A13" s="14">
        <v>1</v>
      </c>
      <c r="B13" s="3421" t="s">
        <v>176</v>
      </c>
      <c r="C13" s="1351">
        <v>0.155</v>
      </c>
      <c r="D13" s="3421" t="s">
        <v>24</v>
      </c>
      <c r="E13" s="1351">
        <v>0.125</v>
      </c>
      <c r="F13" s="3421" t="s">
        <v>5</v>
      </c>
      <c r="G13" s="3421" t="s">
        <v>177</v>
      </c>
      <c r="H13" s="3421" t="s">
        <v>178</v>
      </c>
      <c r="I13" s="3421" t="s">
        <v>179</v>
      </c>
      <c r="J13" s="3421" t="s">
        <v>89</v>
      </c>
      <c r="K13" s="3421">
        <v>2020</v>
      </c>
      <c r="L13" s="3422">
        <v>43831</v>
      </c>
      <c r="M13" s="3422">
        <v>47848</v>
      </c>
      <c r="N13" s="1352">
        <v>0.1</v>
      </c>
      <c r="O13" s="1352">
        <v>0.1</v>
      </c>
      <c r="P13" s="1352">
        <v>0.13</v>
      </c>
      <c r="Q13" s="1352">
        <v>0.08</v>
      </c>
      <c r="R13" s="1352">
        <v>0.08</v>
      </c>
      <c r="S13" s="1352">
        <v>0.08</v>
      </c>
      <c r="T13" s="1352">
        <v>0.08</v>
      </c>
      <c r="U13" s="1352">
        <v>0.08</v>
      </c>
      <c r="V13" s="1352">
        <v>0.09</v>
      </c>
      <c r="W13" s="1352">
        <v>0.09</v>
      </c>
      <c r="X13" s="1352">
        <v>0.09</v>
      </c>
      <c r="Y13" s="1352">
        <f>SUM(N13+O13+P13+Q13+R13+S13+T13+U13+V13+W13+X13)</f>
        <v>0.99999999999999989</v>
      </c>
      <c r="Z13" s="3421" t="s">
        <v>180</v>
      </c>
      <c r="AA13" s="3423">
        <v>2.5000000000000001E-3</v>
      </c>
      <c r="AB13" s="3421" t="s">
        <v>181</v>
      </c>
      <c r="AC13" s="3421" t="s">
        <v>182</v>
      </c>
      <c r="AD13" s="3421" t="s">
        <v>183</v>
      </c>
      <c r="AE13" s="3421" t="s">
        <v>26</v>
      </c>
      <c r="AF13" s="3424" t="s">
        <v>184</v>
      </c>
      <c r="AG13" s="3421" t="s">
        <v>185</v>
      </c>
      <c r="AH13" s="3421" t="s">
        <v>186</v>
      </c>
      <c r="AI13" s="3421" t="s">
        <v>7</v>
      </c>
      <c r="AJ13" s="3421" t="s">
        <v>9</v>
      </c>
      <c r="AK13" s="3421" t="s">
        <v>89</v>
      </c>
      <c r="AL13" s="3421" t="s">
        <v>89</v>
      </c>
      <c r="AM13" s="3422">
        <v>43831</v>
      </c>
      <c r="AN13" s="3422">
        <v>44561</v>
      </c>
      <c r="AO13" s="3425">
        <v>0.5</v>
      </c>
      <c r="AP13" s="3425">
        <v>1</v>
      </c>
      <c r="AQ13" s="3421" t="s">
        <v>9</v>
      </c>
      <c r="AR13" s="3421" t="s">
        <v>9</v>
      </c>
      <c r="AS13" s="3421" t="s">
        <v>9</v>
      </c>
      <c r="AT13" s="3421" t="s">
        <v>9</v>
      </c>
      <c r="AU13" s="3421" t="s">
        <v>9</v>
      </c>
      <c r="AV13" s="3421" t="s">
        <v>9</v>
      </c>
      <c r="AW13" s="3421" t="s">
        <v>9</v>
      </c>
      <c r="AX13" s="3421" t="s">
        <v>9</v>
      </c>
      <c r="AY13" s="3421" t="s">
        <v>9</v>
      </c>
      <c r="AZ13" s="3426">
        <v>1</v>
      </c>
      <c r="BA13" s="3427">
        <v>11000000</v>
      </c>
      <c r="BB13" s="3427">
        <v>11000000</v>
      </c>
      <c r="BC13" s="3428" t="s">
        <v>187</v>
      </c>
      <c r="BD13" s="3429">
        <v>984</v>
      </c>
      <c r="BE13" s="3427">
        <v>22000000</v>
      </c>
      <c r="BF13" s="3427">
        <v>22000000</v>
      </c>
      <c r="BG13" s="3428" t="s">
        <v>188</v>
      </c>
      <c r="BH13" s="3421">
        <v>7631</v>
      </c>
      <c r="BI13" s="3421" t="s">
        <v>9</v>
      </c>
      <c r="BJ13" s="3421" t="s">
        <v>9</v>
      </c>
      <c r="BK13" s="3421" t="s">
        <v>9</v>
      </c>
      <c r="BL13" s="3421" t="s">
        <v>9</v>
      </c>
      <c r="BM13" s="3421" t="s">
        <v>9</v>
      </c>
      <c r="BN13" s="3421" t="s">
        <v>9</v>
      </c>
      <c r="BO13" s="3421" t="s">
        <v>9</v>
      </c>
      <c r="BP13" s="3421" t="s">
        <v>9</v>
      </c>
      <c r="BQ13" s="3421" t="s">
        <v>9</v>
      </c>
      <c r="BR13" s="3421" t="s">
        <v>9</v>
      </c>
      <c r="BS13" s="3421" t="s">
        <v>9</v>
      </c>
      <c r="BT13" s="3421" t="s">
        <v>9</v>
      </c>
      <c r="BU13" s="3421" t="s">
        <v>9</v>
      </c>
      <c r="BV13" s="3421" t="s">
        <v>9</v>
      </c>
      <c r="BW13" s="3421" t="s">
        <v>9</v>
      </c>
      <c r="BX13" s="3421" t="s">
        <v>9</v>
      </c>
      <c r="BY13" s="3421" t="s">
        <v>9</v>
      </c>
      <c r="BZ13" s="3421" t="s">
        <v>9</v>
      </c>
      <c r="CA13" s="3421" t="s">
        <v>9</v>
      </c>
      <c r="CB13" s="3421" t="s">
        <v>9</v>
      </c>
      <c r="CC13" s="3421" t="s">
        <v>9</v>
      </c>
      <c r="CD13" s="3421" t="s">
        <v>9</v>
      </c>
      <c r="CE13" s="3421" t="s">
        <v>9</v>
      </c>
      <c r="CF13" s="3421" t="s">
        <v>9</v>
      </c>
      <c r="CG13" s="3421" t="s">
        <v>9</v>
      </c>
      <c r="CH13" s="3421" t="s">
        <v>9</v>
      </c>
      <c r="CI13" s="3421" t="s">
        <v>9</v>
      </c>
      <c r="CJ13" s="3421" t="s">
        <v>9</v>
      </c>
      <c r="CK13" s="3421" t="s">
        <v>9</v>
      </c>
      <c r="CL13" s="3421" t="s">
        <v>9</v>
      </c>
      <c r="CM13" s="3421" t="s">
        <v>9</v>
      </c>
      <c r="CN13" s="3421" t="s">
        <v>9</v>
      </c>
      <c r="CO13" s="3421" t="s">
        <v>9</v>
      </c>
      <c r="CP13" s="3421" t="s">
        <v>9</v>
      </c>
      <c r="CQ13" s="3421" t="s">
        <v>9</v>
      </c>
      <c r="CR13" s="3421" t="s">
        <v>9</v>
      </c>
      <c r="CS13" s="3427">
        <v>33000000</v>
      </c>
      <c r="CT13" s="3421" t="s">
        <v>189</v>
      </c>
      <c r="CU13" s="3421" t="s">
        <v>190</v>
      </c>
      <c r="CV13" s="3421" t="s">
        <v>191</v>
      </c>
      <c r="CW13" s="3421" t="s">
        <v>192</v>
      </c>
      <c r="CX13" s="3421">
        <v>3358000</v>
      </c>
      <c r="CY13" s="1354" t="s">
        <v>193</v>
      </c>
      <c r="CZ13" s="1350"/>
      <c r="DA13" s="1350"/>
      <c r="DB13" s="1350"/>
      <c r="DC13" s="1350"/>
      <c r="DD13" s="1350"/>
      <c r="DE13" s="1350"/>
    </row>
    <row r="14" spans="1:109" s="14" customFormat="1" ht="25.5" customHeight="1">
      <c r="A14" s="14">
        <v>2</v>
      </c>
      <c r="B14" s="3421" t="s">
        <v>176</v>
      </c>
      <c r="C14" s="3429"/>
      <c r="D14" s="3421" t="s">
        <v>24</v>
      </c>
      <c r="E14" s="3421"/>
      <c r="F14" s="3421" t="s">
        <v>5</v>
      </c>
      <c r="G14" s="3421" t="s">
        <v>177</v>
      </c>
      <c r="H14" s="3421" t="s">
        <v>178</v>
      </c>
      <c r="I14" s="3421" t="s">
        <v>179</v>
      </c>
      <c r="J14" s="3421" t="s">
        <v>89</v>
      </c>
      <c r="K14" s="3421">
        <v>2020</v>
      </c>
      <c r="L14" s="3422">
        <v>43831</v>
      </c>
      <c r="M14" s="3422">
        <v>47848</v>
      </c>
      <c r="N14" s="1352">
        <v>0.1</v>
      </c>
      <c r="O14" s="1352">
        <v>0.1</v>
      </c>
      <c r="P14" s="1352">
        <v>0.13</v>
      </c>
      <c r="Q14" s="1352">
        <v>0.08</v>
      </c>
      <c r="R14" s="1352">
        <v>0.08</v>
      </c>
      <c r="S14" s="1352">
        <v>0.08</v>
      </c>
      <c r="T14" s="1352">
        <v>0.08</v>
      </c>
      <c r="U14" s="1352">
        <v>0.08</v>
      </c>
      <c r="V14" s="1352">
        <v>0.09</v>
      </c>
      <c r="W14" s="1352">
        <v>0.09</v>
      </c>
      <c r="X14" s="1352">
        <v>0.09</v>
      </c>
      <c r="Y14" s="1352">
        <f t="shared" ref="Y14:Y49" si="0">SUM(N14+O14+P14+Q14+R14+S14+T14+U14+V14+W14+X14)</f>
        <v>0.99999999999999989</v>
      </c>
      <c r="Z14" s="3421" t="s">
        <v>194</v>
      </c>
      <c r="AA14" s="3423">
        <v>1.4999999999999999E-2</v>
      </c>
      <c r="AB14" s="3421" t="s">
        <v>195</v>
      </c>
      <c r="AC14" s="3421" t="s">
        <v>196</v>
      </c>
      <c r="AD14" s="3421" t="s">
        <v>183</v>
      </c>
      <c r="AE14" s="3421" t="s">
        <v>197</v>
      </c>
      <c r="AF14" s="3421" t="s">
        <v>198</v>
      </c>
      <c r="AG14" s="3421" t="s">
        <v>185</v>
      </c>
      <c r="AH14" s="3421" t="s">
        <v>199</v>
      </c>
      <c r="AI14" s="3421" t="s">
        <v>7</v>
      </c>
      <c r="AJ14" s="3421" t="s">
        <v>9</v>
      </c>
      <c r="AK14" s="3421" t="s">
        <v>89</v>
      </c>
      <c r="AL14" s="3421" t="s">
        <v>89</v>
      </c>
      <c r="AM14" s="3422">
        <v>44044</v>
      </c>
      <c r="AN14" s="3422">
        <v>47848</v>
      </c>
      <c r="AO14" s="1355">
        <v>1</v>
      </c>
      <c r="AP14" s="1355">
        <v>1</v>
      </c>
      <c r="AQ14" s="1355">
        <v>1</v>
      </c>
      <c r="AR14" s="1355">
        <v>1</v>
      </c>
      <c r="AS14" s="1355">
        <v>1</v>
      </c>
      <c r="AT14" s="1355">
        <v>1</v>
      </c>
      <c r="AU14" s="1355">
        <v>1</v>
      </c>
      <c r="AV14" s="1355">
        <v>1</v>
      </c>
      <c r="AW14" s="1355">
        <v>1</v>
      </c>
      <c r="AX14" s="1355">
        <v>1</v>
      </c>
      <c r="AY14" s="1355">
        <v>1</v>
      </c>
      <c r="AZ14" s="1356">
        <v>1</v>
      </c>
      <c r="BA14" s="3427">
        <v>120000000</v>
      </c>
      <c r="BB14" s="3427">
        <v>120000000</v>
      </c>
      <c r="BC14" s="3421" t="s">
        <v>200</v>
      </c>
      <c r="BD14" s="3421" t="s">
        <v>201</v>
      </c>
      <c r="BE14" s="3427">
        <v>240000000</v>
      </c>
      <c r="BF14" s="3427">
        <v>240000000</v>
      </c>
      <c r="BG14" s="3421" t="s">
        <v>202</v>
      </c>
      <c r="BH14" s="3421" t="s">
        <v>203</v>
      </c>
      <c r="BI14" s="3427">
        <f>+BE14*1.03</f>
        <v>247200000</v>
      </c>
      <c r="BJ14" s="3427">
        <f>+BF14*1.03</f>
        <v>247200000</v>
      </c>
      <c r="BK14" s="3421" t="s">
        <v>202</v>
      </c>
      <c r="BL14" s="3421" t="s">
        <v>204</v>
      </c>
      <c r="BM14" s="3427">
        <v>0</v>
      </c>
      <c r="BN14" s="3427">
        <v>0</v>
      </c>
      <c r="BO14" s="3421" t="s">
        <v>202</v>
      </c>
      <c r="BP14" s="3421" t="s">
        <v>204</v>
      </c>
      <c r="BQ14" s="3427">
        <v>0</v>
      </c>
      <c r="BR14" s="3427">
        <v>0</v>
      </c>
      <c r="BS14" s="3421" t="s">
        <v>202</v>
      </c>
      <c r="BT14" s="3421" t="s">
        <v>204</v>
      </c>
      <c r="BU14" s="3427">
        <v>0</v>
      </c>
      <c r="BV14" s="3427">
        <v>0</v>
      </c>
      <c r="BW14" s="3421" t="s">
        <v>202</v>
      </c>
      <c r="BX14" s="3421" t="s">
        <v>204</v>
      </c>
      <c r="BY14" s="3427">
        <v>0</v>
      </c>
      <c r="BZ14" s="3427">
        <v>0</v>
      </c>
      <c r="CA14" s="3421" t="s">
        <v>202</v>
      </c>
      <c r="CB14" s="3421" t="s">
        <v>204</v>
      </c>
      <c r="CC14" s="3427">
        <v>0</v>
      </c>
      <c r="CD14" s="3427">
        <v>0</v>
      </c>
      <c r="CE14" s="3421" t="s">
        <v>202</v>
      </c>
      <c r="CF14" s="3421" t="s">
        <v>204</v>
      </c>
      <c r="CG14" s="3427">
        <v>0</v>
      </c>
      <c r="CH14" s="3427">
        <v>0</v>
      </c>
      <c r="CI14" s="3421" t="s">
        <v>202</v>
      </c>
      <c r="CJ14" s="3421" t="s">
        <v>204</v>
      </c>
      <c r="CK14" s="3427">
        <v>0</v>
      </c>
      <c r="CL14" s="3427">
        <v>0</v>
      </c>
      <c r="CM14" s="3421" t="s">
        <v>202</v>
      </c>
      <c r="CN14" s="3421" t="s">
        <v>204</v>
      </c>
      <c r="CO14" s="3427">
        <v>0</v>
      </c>
      <c r="CP14" s="3427">
        <v>0</v>
      </c>
      <c r="CQ14" s="3421" t="s">
        <v>202</v>
      </c>
      <c r="CR14" s="3421" t="s">
        <v>204</v>
      </c>
      <c r="CS14" s="3427">
        <v>607200000</v>
      </c>
      <c r="CT14" s="3421" t="s">
        <v>205</v>
      </c>
      <c r="CU14" s="3421" t="s">
        <v>206</v>
      </c>
      <c r="CV14" s="3421" t="s">
        <v>207</v>
      </c>
      <c r="CW14" s="3421" t="s">
        <v>208</v>
      </c>
      <c r="CX14" s="3421" t="s">
        <v>209</v>
      </c>
      <c r="CY14" s="1357" t="s">
        <v>210</v>
      </c>
      <c r="CZ14" s="1350" t="s">
        <v>211</v>
      </c>
      <c r="DA14" s="1350" t="s">
        <v>212</v>
      </c>
      <c r="DB14" s="1350" t="s">
        <v>212</v>
      </c>
      <c r="DC14" s="1350"/>
      <c r="DD14" s="1358"/>
      <c r="DE14" s="1358"/>
    </row>
    <row r="15" spans="1:109" s="14" customFormat="1" ht="25.5" customHeight="1">
      <c r="A15" s="14">
        <v>3</v>
      </c>
      <c r="B15" s="3421" t="s">
        <v>176</v>
      </c>
      <c r="C15" s="3429"/>
      <c r="D15" s="3421" t="s">
        <v>24</v>
      </c>
      <c r="E15" s="3421"/>
      <c r="F15" s="3421" t="s">
        <v>5</v>
      </c>
      <c r="G15" s="3421" t="s">
        <v>177</v>
      </c>
      <c r="H15" s="3421" t="s">
        <v>178</v>
      </c>
      <c r="I15" s="3421" t="s">
        <v>179</v>
      </c>
      <c r="J15" s="3421" t="s">
        <v>89</v>
      </c>
      <c r="K15" s="3421">
        <v>2020</v>
      </c>
      <c r="L15" s="3422">
        <v>43831</v>
      </c>
      <c r="M15" s="3422">
        <v>47848</v>
      </c>
      <c r="N15" s="1352">
        <v>0.1</v>
      </c>
      <c r="O15" s="1352">
        <v>0.1</v>
      </c>
      <c r="P15" s="1352">
        <v>0.13</v>
      </c>
      <c r="Q15" s="1352">
        <v>0.08</v>
      </c>
      <c r="R15" s="1352">
        <v>0.08</v>
      </c>
      <c r="S15" s="1352">
        <v>0.08</v>
      </c>
      <c r="T15" s="1352">
        <v>0.08</v>
      </c>
      <c r="U15" s="1352">
        <v>0.08</v>
      </c>
      <c r="V15" s="1352">
        <v>0.09</v>
      </c>
      <c r="W15" s="1352">
        <v>0.09</v>
      </c>
      <c r="X15" s="1352">
        <v>0.09</v>
      </c>
      <c r="Y15" s="1352">
        <f t="shared" si="0"/>
        <v>0.99999999999999989</v>
      </c>
      <c r="Z15" s="3421" t="s">
        <v>213</v>
      </c>
      <c r="AA15" s="3423">
        <v>2.5000000000000001E-3</v>
      </c>
      <c r="AB15" s="3421" t="s">
        <v>214</v>
      </c>
      <c r="AC15" s="3421" t="s">
        <v>215</v>
      </c>
      <c r="AD15" s="3421" t="s">
        <v>183</v>
      </c>
      <c r="AE15" s="3421" t="s">
        <v>26</v>
      </c>
      <c r="AF15" s="3421" t="s">
        <v>216</v>
      </c>
      <c r="AG15" s="3421" t="s">
        <v>185</v>
      </c>
      <c r="AH15" s="3421" t="s">
        <v>217</v>
      </c>
      <c r="AI15" s="3421" t="s">
        <v>7</v>
      </c>
      <c r="AJ15" s="3421" t="s">
        <v>9</v>
      </c>
      <c r="AK15" s="3421" t="s">
        <v>9</v>
      </c>
      <c r="AL15" s="3421" t="s">
        <v>9</v>
      </c>
      <c r="AM15" s="3422">
        <v>44197</v>
      </c>
      <c r="AN15" s="3422">
        <v>47848</v>
      </c>
      <c r="AO15" s="3421" t="s">
        <v>9</v>
      </c>
      <c r="AP15" s="3425">
        <v>1</v>
      </c>
      <c r="AQ15" s="3425">
        <v>1</v>
      </c>
      <c r="AR15" s="3425">
        <v>1</v>
      </c>
      <c r="AS15" s="3425">
        <v>1</v>
      </c>
      <c r="AT15" s="3425">
        <v>1</v>
      </c>
      <c r="AU15" s="3425">
        <v>1</v>
      </c>
      <c r="AV15" s="3425">
        <v>1</v>
      </c>
      <c r="AW15" s="3425">
        <v>1</v>
      </c>
      <c r="AX15" s="3425">
        <v>1</v>
      </c>
      <c r="AY15" s="3425">
        <v>1</v>
      </c>
      <c r="AZ15" s="3426">
        <v>1</v>
      </c>
      <c r="BA15" s="3421" t="s">
        <v>17</v>
      </c>
      <c r="BB15" s="3421" t="s">
        <v>17</v>
      </c>
      <c r="BC15" s="3421" t="s">
        <v>218</v>
      </c>
      <c r="BD15" s="3421">
        <v>7640</v>
      </c>
      <c r="BE15" s="3427">
        <v>27600000</v>
      </c>
      <c r="BF15" s="3427">
        <f>+BE15</f>
        <v>27600000</v>
      </c>
      <c r="BG15" s="3421" t="s">
        <v>219</v>
      </c>
      <c r="BH15" s="3421">
        <v>7640</v>
      </c>
      <c r="BI15" s="3427">
        <f>+BE15*1.038</f>
        <v>28648800</v>
      </c>
      <c r="BJ15" s="3427">
        <f>+BI15</f>
        <v>28648800</v>
      </c>
      <c r="BK15" s="3421" t="s">
        <v>219</v>
      </c>
      <c r="BL15" s="3421">
        <v>7640</v>
      </c>
      <c r="BM15" s="3427">
        <f>+BI15*1.038</f>
        <v>29737454.400000002</v>
      </c>
      <c r="BN15" s="3427">
        <f>+BM15</f>
        <v>29737454.400000002</v>
      </c>
      <c r="BO15" s="3421" t="s">
        <v>219</v>
      </c>
      <c r="BP15" s="3421">
        <v>7640</v>
      </c>
      <c r="BQ15" s="3427">
        <f>+BM15*1.038</f>
        <v>30867477.667200003</v>
      </c>
      <c r="BR15" s="3427" t="s">
        <v>17</v>
      </c>
      <c r="BS15" s="3421" t="s">
        <v>219</v>
      </c>
      <c r="BT15" s="3421" t="s">
        <v>17</v>
      </c>
      <c r="BU15" s="3427">
        <f>+BQ15*1.038</f>
        <v>32040441.818553604</v>
      </c>
      <c r="BV15" s="3421" t="s">
        <v>17</v>
      </c>
      <c r="BW15" s="3421" t="s">
        <v>219</v>
      </c>
      <c r="BX15" s="3421" t="s">
        <v>17</v>
      </c>
      <c r="BY15" s="3427">
        <f>+BU15*1.038</f>
        <v>33257978.607658643</v>
      </c>
      <c r="BZ15" s="3421" t="s">
        <v>17</v>
      </c>
      <c r="CA15" s="3421" t="s">
        <v>219</v>
      </c>
      <c r="CB15" s="3421" t="s">
        <v>17</v>
      </c>
      <c r="CC15" s="3427">
        <f>+BY15*1.038</f>
        <v>34521781.79474967</v>
      </c>
      <c r="CD15" s="3421" t="s">
        <v>17</v>
      </c>
      <c r="CE15" s="3421" t="s">
        <v>219</v>
      </c>
      <c r="CF15" s="3421" t="s">
        <v>17</v>
      </c>
      <c r="CG15" s="3427">
        <f>+CC15*1.038</f>
        <v>35833609.502950162</v>
      </c>
      <c r="CH15" s="3421" t="s">
        <v>17</v>
      </c>
      <c r="CI15" s="3421" t="s">
        <v>219</v>
      </c>
      <c r="CJ15" s="3421" t="s">
        <v>17</v>
      </c>
      <c r="CK15" s="3427">
        <f>+CG15*1.038</f>
        <v>37195286.664062269</v>
      </c>
      <c r="CL15" s="3421" t="s">
        <v>17</v>
      </c>
      <c r="CM15" s="3421" t="s">
        <v>218</v>
      </c>
      <c r="CN15" s="3421" t="s">
        <v>17</v>
      </c>
      <c r="CO15" s="3427">
        <f>+CK15*1.038</f>
        <v>38608707.557296634</v>
      </c>
      <c r="CP15" s="3421" t="s">
        <v>17</v>
      </c>
      <c r="CQ15" s="3421" t="s">
        <v>218</v>
      </c>
      <c r="CR15" s="3421" t="s">
        <v>17</v>
      </c>
      <c r="CS15" s="3427">
        <v>328311538.01247102</v>
      </c>
      <c r="CT15" s="3421" t="s">
        <v>220</v>
      </c>
      <c r="CU15" s="3421" t="s">
        <v>221</v>
      </c>
      <c r="CV15" s="3421" t="s">
        <v>222</v>
      </c>
      <c r="CW15" s="3421" t="s">
        <v>223</v>
      </c>
      <c r="CX15" s="3421">
        <v>6013779595</v>
      </c>
      <c r="CY15" s="3421" t="s">
        <v>224</v>
      </c>
      <c r="CZ15" s="1350"/>
      <c r="DA15" s="1350"/>
      <c r="DB15" s="1350"/>
      <c r="DC15" s="1350"/>
      <c r="DD15" s="1350"/>
      <c r="DE15" s="1357"/>
    </row>
    <row r="16" spans="1:109" s="14" customFormat="1" ht="25.5" customHeight="1">
      <c r="A16" s="14">
        <v>4</v>
      </c>
      <c r="B16" s="3421" t="s">
        <v>176</v>
      </c>
      <c r="C16" s="3429"/>
      <c r="D16" s="3421" t="s">
        <v>24</v>
      </c>
      <c r="E16" s="3421"/>
      <c r="F16" s="3421" t="s">
        <v>5</v>
      </c>
      <c r="G16" s="3421" t="s">
        <v>177</v>
      </c>
      <c r="H16" s="3421" t="s">
        <v>178</v>
      </c>
      <c r="I16" s="3421" t="s">
        <v>179</v>
      </c>
      <c r="J16" s="3421" t="s">
        <v>89</v>
      </c>
      <c r="K16" s="3421">
        <v>2020</v>
      </c>
      <c r="L16" s="3422">
        <v>43831</v>
      </c>
      <c r="M16" s="3422">
        <v>47848</v>
      </c>
      <c r="N16" s="1352">
        <v>0.1</v>
      </c>
      <c r="O16" s="1352">
        <v>0.1</v>
      </c>
      <c r="P16" s="1352">
        <v>0.13</v>
      </c>
      <c r="Q16" s="1352">
        <v>0.08</v>
      </c>
      <c r="R16" s="1352">
        <v>0.08</v>
      </c>
      <c r="S16" s="1352">
        <v>0.08</v>
      </c>
      <c r="T16" s="1352">
        <v>0.08</v>
      </c>
      <c r="U16" s="1352">
        <v>0.08</v>
      </c>
      <c r="V16" s="1352">
        <v>0.09</v>
      </c>
      <c r="W16" s="1352">
        <v>0.09</v>
      </c>
      <c r="X16" s="1352">
        <v>0.09</v>
      </c>
      <c r="Y16" s="1352">
        <f t="shared" si="0"/>
        <v>0.99999999999999989</v>
      </c>
      <c r="Z16" s="3421" t="s">
        <v>225</v>
      </c>
      <c r="AA16" s="3423">
        <v>2.5000000000000001E-3</v>
      </c>
      <c r="AB16" s="3421" t="s">
        <v>226</v>
      </c>
      <c r="AC16" s="3421" t="s">
        <v>227</v>
      </c>
      <c r="AD16" s="3421" t="s">
        <v>183</v>
      </c>
      <c r="AE16" s="3421" t="s">
        <v>26</v>
      </c>
      <c r="AF16" s="3430" t="s">
        <v>228</v>
      </c>
      <c r="AG16" s="3421" t="s">
        <v>185</v>
      </c>
      <c r="AH16" s="3421" t="s">
        <v>229</v>
      </c>
      <c r="AI16" s="3421" t="s">
        <v>7</v>
      </c>
      <c r="AJ16" s="3421" t="s">
        <v>9</v>
      </c>
      <c r="AK16" s="3421" t="s">
        <v>89</v>
      </c>
      <c r="AL16" s="3421" t="s">
        <v>89</v>
      </c>
      <c r="AM16" s="3422">
        <v>44013</v>
      </c>
      <c r="AN16" s="3422">
        <v>47848</v>
      </c>
      <c r="AO16" s="1352">
        <v>0.05</v>
      </c>
      <c r="AP16" s="1352">
        <v>0.15</v>
      </c>
      <c r="AQ16" s="1352">
        <v>0.25</v>
      </c>
      <c r="AR16" s="1352">
        <v>0.35</v>
      </c>
      <c r="AS16" s="1352">
        <v>0.45</v>
      </c>
      <c r="AT16" s="1352">
        <v>0.55000000000000004</v>
      </c>
      <c r="AU16" s="1352">
        <v>0.65</v>
      </c>
      <c r="AV16" s="1352">
        <v>0.75</v>
      </c>
      <c r="AW16" s="1352">
        <v>0.85</v>
      </c>
      <c r="AX16" s="1352">
        <v>0.95</v>
      </c>
      <c r="AY16" s="1352">
        <v>1</v>
      </c>
      <c r="AZ16" s="3426">
        <v>1</v>
      </c>
      <c r="BA16" s="3427">
        <v>21310818.050000001</v>
      </c>
      <c r="BB16" s="3427">
        <v>21310818.050000001</v>
      </c>
      <c r="BC16" s="3421" t="s">
        <v>230</v>
      </c>
      <c r="BD16" s="3421">
        <v>7771</v>
      </c>
      <c r="BE16" s="3427">
        <v>22163250.77</v>
      </c>
      <c r="BF16" s="3427">
        <v>22163250.77</v>
      </c>
      <c r="BG16" s="3421" t="s">
        <v>230</v>
      </c>
      <c r="BH16" s="3421">
        <v>7771</v>
      </c>
      <c r="BI16" s="3427">
        <v>23049780.800000001</v>
      </c>
      <c r="BJ16" s="3427">
        <v>23049780.800000001</v>
      </c>
      <c r="BK16" s="3421" t="s">
        <v>230</v>
      </c>
      <c r="BL16" s="3421">
        <v>7771</v>
      </c>
      <c r="BM16" s="3427">
        <v>23971772.030000001</v>
      </c>
      <c r="BN16" s="3427">
        <v>23971772.030000001</v>
      </c>
      <c r="BO16" s="3421" t="s">
        <v>230</v>
      </c>
      <c r="BP16" s="3421">
        <v>7771</v>
      </c>
      <c r="BQ16" s="3427">
        <v>24930642.91</v>
      </c>
      <c r="BR16" s="3427">
        <v>24930642.91</v>
      </c>
      <c r="BS16" s="3421" t="s">
        <v>230</v>
      </c>
      <c r="BT16" s="3421">
        <v>7771</v>
      </c>
      <c r="BU16" s="3427">
        <v>25927863.629999999</v>
      </c>
      <c r="BV16" s="3427" t="s">
        <v>231</v>
      </c>
      <c r="BW16" s="3421" t="s">
        <v>230</v>
      </c>
      <c r="BX16" s="3428" t="s">
        <v>231</v>
      </c>
      <c r="BY16" s="3427">
        <v>26964883.379999999</v>
      </c>
      <c r="BZ16" s="3427" t="s">
        <v>231</v>
      </c>
      <c r="CA16" s="3421" t="s">
        <v>230</v>
      </c>
      <c r="CB16" s="3428" t="s">
        <v>231</v>
      </c>
      <c r="CC16" s="3427">
        <v>28043582.710000001</v>
      </c>
      <c r="CD16" s="3427" t="s">
        <v>231</v>
      </c>
      <c r="CE16" s="3427" t="s">
        <v>230</v>
      </c>
      <c r="CF16" s="3427" t="s">
        <v>231</v>
      </c>
      <c r="CG16" s="3427">
        <v>29165326.02</v>
      </c>
      <c r="CH16" s="3427" t="s">
        <v>231</v>
      </c>
      <c r="CI16" s="3427" t="s">
        <v>230</v>
      </c>
      <c r="CJ16" s="3427" t="s">
        <v>231</v>
      </c>
      <c r="CK16" s="3427">
        <v>30331939.059999999</v>
      </c>
      <c r="CL16" s="3427" t="s">
        <v>231</v>
      </c>
      <c r="CM16" s="3421" t="s">
        <v>230</v>
      </c>
      <c r="CN16" s="3428" t="s">
        <v>231</v>
      </c>
      <c r="CO16" s="3427">
        <v>31545216.620000001</v>
      </c>
      <c r="CP16" s="3427" t="s">
        <v>231</v>
      </c>
      <c r="CQ16" s="3421" t="s">
        <v>230</v>
      </c>
      <c r="CR16" s="3428" t="s">
        <v>231</v>
      </c>
      <c r="CS16" s="3427">
        <v>287405075.98000002</v>
      </c>
      <c r="CT16" s="3421" t="s">
        <v>232</v>
      </c>
      <c r="CU16" s="3421" t="s">
        <v>233</v>
      </c>
      <c r="CV16" s="3421" t="s">
        <v>234</v>
      </c>
      <c r="CW16" s="3421" t="s">
        <v>235</v>
      </c>
      <c r="CX16" s="3421">
        <v>3808330</v>
      </c>
      <c r="CY16" s="1357" t="s">
        <v>236</v>
      </c>
      <c r="CZ16" s="1350"/>
      <c r="DA16" s="1350"/>
      <c r="DB16" s="1350"/>
      <c r="DC16" s="1350"/>
      <c r="DD16" s="1350"/>
      <c r="DE16" s="1350"/>
    </row>
    <row r="17" spans="1:109" s="14" customFormat="1" ht="25.5" customHeight="1">
      <c r="A17" s="14">
        <v>5</v>
      </c>
      <c r="B17" s="3421" t="s">
        <v>176</v>
      </c>
      <c r="C17" s="3429"/>
      <c r="D17" s="3421" t="s">
        <v>24</v>
      </c>
      <c r="E17" s="3421"/>
      <c r="F17" s="3421" t="s">
        <v>5</v>
      </c>
      <c r="G17" s="3421" t="s">
        <v>177</v>
      </c>
      <c r="H17" s="3421" t="s">
        <v>178</v>
      </c>
      <c r="I17" s="3421" t="s">
        <v>179</v>
      </c>
      <c r="J17" s="3421" t="s">
        <v>89</v>
      </c>
      <c r="K17" s="3421">
        <v>2020</v>
      </c>
      <c r="L17" s="3422">
        <v>43831</v>
      </c>
      <c r="M17" s="3422">
        <v>47848</v>
      </c>
      <c r="N17" s="1352">
        <v>0.1</v>
      </c>
      <c r="O17" s="1352">
        <v>0.1</v>
      </c>
      <c r="P17" s="1352">
        <v>0.13</v>
      </c>
      <c r="Q17" s="1352">
        <v>0.08</v>
      </c>
      <c r="R17" s="1352">
        <v>0.08</v>
      </c>
      <c r="S17" s="1352">
        <v>0.08</v>
      </c>
      <c r="T17" s="1352">
        <v>0.08</v>
      </c>
      <c r="U17" s="1352">
        <v>0.08</v>
      </c>
      <c r="V17" s="1352">
        <v>0.09</v>
      </c>
      <c r="W17" s="1352">
        <v>0.09</v>
      </c>
      <c r="X17" s="1352">
        <v>0.09</v>
      </c>
      <c r="Y17" s="1352">
        <f t="shared" si="0"/>
        <v>0.99999999999999989</v>
      </c>
      <c r="Z17" s="3431" t="s">
        <v>237</v>
      </c>
      <c r="AA17" s="3423">
        <v>2.5000000000000001E-3</v>
      </c>
      <c r="AB17" s="3432" t="s">
        <v>238</v>
      </c>
      <c r="AC17" s="3421" t="s">
        <v>239</v>
      </c>
      <c r="AD17" s="3421" t="s">
        <v>183</v>
      </c>
      <c r="AE17" s="3421" t="s">
        <v>26</v>
      </c>
      <c r="AF17" s="3421" t="s">
        <v>240</v>
      </c>
      <c r="AG17" s="3421" t="s">
        <v>241</v>
      </c>
      <c r="AH17" s="3421" t="s">
        <v>179</v>
      </c>
      <c r="AI17" s="3421" t="s">
        <v>7</v>
      </c>
      <c r="AJ17" s="3421" t="s">
        <v>9</v>
      </c>
      <c r="AK17" s="3421" t="s">
        <v>9</v>
      </c>
      <c r="AL17" s="3421" t="s">
        <v>9</v>
      </c>
      <c r="AM17" s="3422">
        <v>44197</v>
      </c>
      <c r="AN17" s="3422">
        <v>47848</v>
      </c>
      <c r="AO17" s="1360" t="s">
        <v>17</v>
      </c>
      <c r="AP17" s="1360">
        <v>5</v>
      </c>
      <c r="AQ17" s="1360">
        <v>5</v>
      </c>
      <c r="AR17" s="1360">
        <v>5</v>
      </c>
      <c r="AS17" s="1360">
        <v>5</v>
      </c>
      <c r="AT17" s="1360">
        <v>5</v>
      </c>
      <c r="AU17" s="1360">
        <v>5</v>
      </c>
      <c r="AV17" s="1360">
        <v>5</v>
      </c>
      <c r="AW17" s="1360">
        <v>5</v>
      </c>
      <c r="AX17" s="1360">
        <v>5</v>
      </c>
      <c r="AY17" s="1360">
        <v>5</v>
      </c>
      <c r="AZ17" s="1361">
        <f>SUBTOTAL(9,AO17:AY17)</f>
        <v>50</v>
      </c>
      <c r="BA17" s="3427" t="s">
        <v>9</v>
      </c>
      <c r="BB17" s="3427" t="s">
        <v>9</v>
      </c>
      <c r="BC17" s="3427" t="s">
        <v>9</v>
      </c>
      <c r="BD17" s="3427" t="s">
        <v>9</v>
      </c>
      <c r="BE17" s="3427">
        <f>50000000+50000000</f>
        <v>100000000</v>
      </c>
      <c r="BF17" s="3427" t="s">
        <v>9</v>
      </c>
      <c r="BG17" s="3427" t="s">
        <v>9</v>
      </c>
      <c r="BH17" s="3427" t="s">
        <v>9</v>
      </c>
      <c r="BI17" s="3427">
        <f>ROUNDDOWN(+BE17*1.04,-6)</f>
        <v>104000000</v>
      </c>
      <c r="BJ17" s="3427" t="s">
        <v>9</v>
      </c>
      <c r="BK17" s="3427" t="s">
        <v>9</v>
      </c>
      <c r="BL17" s="3427" t="s">
        <v>9</v>
      </c>
      <c r="BM17" s="3427">
        <f>ROUNDDOWN(+BI17*1.04,-6)</f>
        <v>108000000</v>
      </c>
      <c r="BN17" s="3427" t="s">
        <v>9</v>
      </c>
      <c r="BO17" s="3427" t="s">
        <v>9</v>
      </c>
      <c r="BP17" s="3427" t="s">
        <v>9</v>
      </c>
      <c r="BQ17" s="3427">
        <f>ROUNDDOWN(+BM17*1.04,-6)</f>
        <v>112000000</v>
      </c>
      <c r="BR17" s="3427" t="s">
        <v>9</v>
      </c>
      <c r="BS17" s="3427" t="s">
        <v>9</v>
      </c>
      <c r="BT17" s="3427" t="s">
        <v>9</v>
      </c>
      <c r="BU17" s="3427">
        <f>ROUNDDOWN(+BQ17*1.04,-6)</f>
        <v>116000000</v>
      </c>
      <c r="BV17" s="3427" t="s">
        <v>9</v>
      </c>
      <c r="BW17" s="3427" t="s">
        <v>9</v>
      </c>
      <c r="BX17" s="3427" t="s">
        <v>9</v>
      </c>
      <c r="BY17" s="3427">
        <f>ROUNDDOWN(+BU17*1.04,-6)</f>
        <v>120000000</v>
      </c>
      <c r="BZ17" s="3427" t="s">
        <v>9</v>
      </c>
      <c r="CA17" s="3427" t="s">
        <v>9</v>
      </c>
      <c r="CB17" s="3427" t="s">
        <v>9</v>
      </c>
      <c r="CC17" s="3427">
        <f>ROUNDDOWN(+BY17*1.04,-6)</f>
        <v>124000000</v>
      </c>
      <c r="CD17" s="3427" t="s">
        <v>9</v>
      </c>
      <c r="CE17" s="3427" t="s">
        <v>9</v>
      </c>
      <c r="CF17" s="3427" t="s">
        <v>9</v>
      </c>
      <c r="CG17" s="3427">
        <f>ROUNDDOWN(+CC17*1.04,-6)</f>
        <v>128000000</v>
      </c>
      <c r="CH17" s="3427" t="s">
        <v>9</v>
      </c>
      <c r="CI17" s="3427" t="s">
        <v>9</v>
      </c>
      <c r="CJ17" s="3427" t="s">
        <v>9</v>
      </c>
      <c r="CK17" s="3427">
        <f>ROUNDDOWN(+CG17*1.04,-6)</f>
        <v>133000000</v>
      </c>
      <c r="CL17" s="3427" t="s">
        <v>9</v>
      </c>
      <c r="CM17" s="3427" t="s">
        <v>9</v>
      </c>
      <c r="CN17" s="3427" t="s">
        <v>9</v>
      </c>
      <c r="CO17" s="3427">
        <f>ROUNDDOWN(+CK17*1.04,-6)</f>
        <v>138000000</v>
      </c>
      <c r="CP17" s="3427" t="s">
        <v>9</v>
      </c>
      <c r="CQ17" s="3427" t="s">
        <v>9</v>
      </c>
      <c r="CR17" s="3427" t="s">
        <v>9</v>
      </c>
      <c r="CS17" s="3427">
        <v>1183000000</v>
      </c>
      <c r="CT17" s="3421" t="s">
        <v>242</v>
      </c>
      <c r="CU17" s="3421" t="s">
        <v>243</v>
      </c>
      <c r="CV17" s="3421" t="s">
        <v>244</v>
      </c>
      <c r="CW17" s="3421" t="s">
        <v>245</v>
      </c>
      <c r="CX17" s="3421" t="s">
        <v>246</v>
      </c>
      <c r="CY17" s="3421" t="s">
        <v>247</v>
      </c>
      <c r="CZ17" s="1350" t="s">
        <v>242</v>
      </c>
      <c r="DA17" s="1350" t="s">
        <v>243</v>
      </c>
      <c r="DB17" s="1350" t="s">
        <v>243</v>
      </c>
      <c r="DC17" s="1350"/>
      <c r="DD17" s="1350"/>
      <c r="DE17" s="1350"/>
    </row>
    <row r="18" spans="1:109" s="14" customFormat="1" ht="25.5" customHeight="1">
      <c r="A18" s="14">
        <v>6</v>
      </c>
      <c r="B18" s="3421" t="s">
        <v>176</v>
      </c>
      <c r="C18" s="3429"/>
      <c r="D18" s="3421" t="s">
        <v>24</v>
      </c>
      <c r="E18" s="3421"/>
      <c r="F18" s="3421" t="s">
        <v>5</v>
      </c>
      <c r="G18" s="3421" t="s">
        <v>177</v>
      </c>
      <c r="H18" s="3421" t="s">
        <v>178</v>
      </c>
      <c r="I18" s="3421" t="s">
        <v>179</v>
      </c>
      <c r="J18" s="3421" t="s">
        <v>89</v>
      </c>
      <c r="K18" s="3421">
        <v>2020</v>
      </c>
      <c r="L18" s="3422">
        <v>43831</v>
      </c>
      <c r="M18" s="3422">
        <v>47848</v>
      </c>
      <c r="N18" s="1352">
        <v>0.1</v>
      </c>
      <c r="O18" s="1352">
        <v>0.1</v>
      </c>
      <c r="P18" s="1352">
        <v>0.13</v>
      </c>
      <c r="Q18" s="1352">
        <v>0.08</v>
      </c>
      <c r="R18" s="1352">
        <v>0.08</v>
      </c>
      <c r="S18" s="1352">
        <v>0.08</v>
      </c>
      <c r="T18" s="1352">
        <v>0.08</v>
      </c>
      <c r="U18" s="1352">
        <v>0.08</v>
      </c>
      <c r="V18" s="1352">
        <v>0.09</v>
      </c>
      <c r="W18" s="1352">
        <v>0.09</v>
      </c>
      <c r="X18" s="1352">
        <v>0.09</v>
      </c>
      <c r="Y18" s="1352">
        <f t="shared" si="0"/>
        <v>0.99999999999999989</v>
      </c>
      <c r="Z18" s="3421" t="s">
        <v>248</v>
      </c>
      <c r="AA18" s="3423">
        <v>2.5000000000000001E-3</v>
      </c>
      <c r="AB18" s="3421" t="s">
        <v>249</v>
      </c>
      <c r="AC18" s="3421" t="s">
        <v>250</v>
      </c>
      <c r="AD18" s="3421" t="s">
        <v>183</v>
      </c>
      <c r="AE18" s="3421" t="s">
        <v>251</v>
      </c>
      <c r="AF18" s="3424" t="s">
        <v>252</v>
      </c>
      <c r="AG18" s="3421" t="s">
        <v>253</v>
      </c>
      <c r="AH18" s="3421" t="s">
        <v>217</v>
      </c>
      <c r="AI18" s="3421" t="s">
        <v>7</v>
      </c>
      <c r="AJ18" s="3421" t="s">
        <v>9</v>
      </c>
      <c r="AK18" s="3421" t="s">
        <v>89</v>
      </c>
      <c r="AL18" s="3421" t="s">
        <v>89</v>
      </c>
      <c r="AM18" s="3422">
        <v>44013</v>
      </c>
      <c r="AN18" s="3422">
        <v>47848</v>
      </c>
      <c r="AO18" s="3433">
        <v>1</v>
      </c>
      <c r="AP18" s="3433">
        <v>1</v>
      </c>
      <c r="AQ18" s="3433">
        <v>1</v>
      </c>
      <c r="AR18" s="3433">
        <v>1</v>
      </c>
      <c r="AS18" s="3433">
        <v>1</v>
      </c>
      <c r="AT18" s="3433">
        <v>1</v>
      </c>
      <c r="AU18" s="3433">
        <v>1</v>
      </c>
      <c r="AV18" s="3433">
        <v>1</v>
      </c>
      <c r="AW18" s="3433">
        <v>1</v>
      </c>
      <c r="AX18" s="3433">
        <v>1</v>
      </c>
      <c r="AY18" s="3433">
        <v>1</v>
      </c>
      <c r="AZ18" s="3434">
        <v>1</v>
      </c>
      <c r="BA18" s="3427">
        <v>50000000</v>
      </c>
      <c r="BB18" s="3427">
        <v>29600000</v>
      </c>
      <c r="BC18" s="3428" t="s">
        <v>201</v>
      </c>
      <c r="BD18" s="3429" t="s">
        <v>17</v>
      </c>
      <c r="BE18" s="3427">
        <v>50000000</v>
      </c>
      <c r="BF18" s="3427">
        <v>29600000</v>
      </c>
      <c r="BG18" s="3428" t="s">
        <v>201</v>
      </c>
      <c r="BH18" s="3429" t="s">
        <v>17</v>
      </c>
      <c r="BI18" s="3427">
        <v>50000000</v>
      </c>
      <c r="BJ18" s="3427">
        <v>29600000</v>
      </c>
      <c r="BK18" s="3428" t="s">
        <v>201</v>
      </c>
      <c r="BL18" s="3429" t="s">
        <v>17</v>
      </c>
      <c r="BM18" s="3427">
        <v>50000000</v>
      </c>
      <c r="BN18" s="3427">
        <v>29600000</v>
      </c>
      <c r="BO18" s="3428" t="s">
        <v>201</v>
      </c>
      <c r="BP18" s="3429" t="s">
        <v>17</v>
      </c>
      <c r="BQ18" s="3427">
        <v>50000000</v>
      </c>
      <c r="BR18" s="3427">
        <v>29600000</v>
      </c>
      <c r="BS18" s="3428" t="s">
        <v>201</v>
      </c>
      <c r="BT18" s="3429" t="s">
        <v>17</v>
      </c>
      <c r="BU18" s="3427">
        <v>50000000</v>
      </c>
      <c r="BV18" s="3427">
        <v>29600000</v>
      </c>
      <c r="BW18" s="3428" t="s">
        <v>201</v>
      </c>
      <c r="BX18" s="3429" t="s">
        <v>17</v>
      </c>
      <c r="BY18" s="3427">
        <v>50000000</v>
      </c>
      <c r="BZ18" s="3427">
        <v>29600000</v>
      </c>
      <c r="CA18" s="3428" t="s">
        <v>201</v>
      </c>
      <c r="CB18" s="3429" t="s">
        <v>17</v>
      </c>
      <c r="CC18" s="3427">
        <v>50000000</v>
      </c>
      <c r="CD18" s="3427">
        <v>29600000</v>
      </c>
      <c r="CE18" s="3428" t="s">
        <v>201</v>
      </c>
      <c r="CF18" s="3429" t="s">
        <v>17</v>
      </c>
      <c r="CG18" s="3427">
        <v>50000000</v>
      </c>
      <c r="CH18" s="3427">
        <v>29600000</v>
      </c>
      <c r="CI18" s="3428" t="s">
        <v>201</v>
      </c>
      <c r="CJ18" s="3429" t="s">
        <v>17</v>
      </c>
      <c r="CK18" s="3427">
        <v>50000000</v>
      </c>
      <c r="CL18" s="3427">
        <v>29600000</v>
      </c>
      <c r="CM18" s="3428" t="s">
        <v>201</v>
      </c>
      <c r="CN18" s="3429" t="s">
        <v>17</v>
      </c>
      <c r="CO18" s="3427">
        <v>50000000</v>
      </c>
      <c r="CP18" s="3427">
        <v>29600000</v>
      </c>
      <c r="CQ18" s="3428" t="s">
        <v>201</v>
      </c>
      <c r="CR18" s="3429" t="s">
        <v>17</v>
      </c>
      <c r="CS18" s="3427">
        <v>550000000</v>
      </c>
      <c r="CT18" s="3421" t="s">
        <v>254</v>
      </c>
      <c r="CU18" s="3421" t="s">
        <v>255</v>
      </c>
      <c r="CV18" s="3431" t="s">
        <v>256</v>
      </c>
      <c r="CW18" s="3431" t="s">
        <v>257</v>
      </c>
      <c r="CX18" s="3431" t="s">
        <v>258</v>
      </c>
      <c r="CY18" s="1357" t="s">
        <v>259</v>
      </c>
      <c r="CZ18" s="1358" t="s">
        <v>13</v>
      </c>
      <c r="DA18" s="1358" t="s">
        <v>15</v>
      </c>
      <c r="DB18" s="1350" t="s">
        <v>260</v>
      </c>
      <c r="DC18" s="1350" t="s">
        <v>261</v>
      </c>
      <c r="DD18" s="1358">
        <v>3169001</v>
      </c>
      <c r="DE18" s="1357" t="s">
        <v>262</v>
      </c>
    </row>
    <row r="19" spans="1:109" s="14" customFormat="1" ht="25.5" customHeight="1">
      <c r="A19" s="14">
        <v>7</v>
      </c>
      <c r="B19" s="3421" t="s">
        <v>176</v>
      </c>
      <c r="C19" s="3429"/>
      <c r="D19" s="3421" t="s">
        <v>24</v>
      </c>
      <c r="E19" s="3421"/>
      <c r="F19" s="3421" t="s">
        <v>5</v>
      </c>
      <c r="G19" s="3421" t="s">
        <v>177</v>
      </c>
      <c r="H19" s="3421" t="s">
        <v>178</v>
      </c>
      <c r="I19" s="3421" t="s">
        <v>179</v>
      </c>
      <c r="J19" s="3421" t="s">
        <v>89</v>
      </c>
      <c r="K19" s="3421">
        <v>2020</v>
      </c>
      <c r="L19" s="3422">
        <v>43831</v>
      </c>
      <c r="M19" s="3422">
        <v>47848</v>
      </c>
      <c r="N19" s="1352">
        <v>0.1</v>
      </c>
      <c r="O19" s="1352">
        <v>0.1</v>
      </c>
      <c r="P19" s="1352">
        <v>0.13</v>
      </c>
      <c r="Q19" s="1352">
        <v>0.08</v>
      </c>
      <c r="R19" s="1352">
        <v>0.08</v>
      </c>
      <c r="S19" s="1352">
        <v>0.08</v>
      </c>
      <c r="T19" s="1352">
        <v>0.08</v>
      </c>
      <c r="U19" s="1352">
        <v>0.08</v>
      </c>
      <c r="V19" s="1352">
        <v>0.09</v>
      </c>
      <c r="W19" s="1352">
        <v>0.09</v>
      </c>
      <c r="X19" s="1352">
        <v>0.09</v>
      </c>
      <c r="Y19" s="1352">
        <f t="shared" si="0"/>
        <v>0.99999999999999989</v>
      </c>
      <c r="Z19" s="3421" t="s">
        <v>263</v>
      </c>
      <c r="AA19" s="3423">
        <v>2.5000000000000001E-3</v>
      </c>
      <c r="AB19" s="3432" t="s">
        <v>264</v>
      </c>
      <c r="AC19" s="3432" t="s">
        <v>265</v>
      </c>
      <c r="AD19" s="3421" t="s">
        <v>183</v>
      </c>
      <c r="AE19" s="3421" t="s">
        <v>251</v>
      </c>
      <c r="AF19" s="3424" t="s">
        <v>252</v>
      </c>
      <c r="AG19" s="3421" t="s">
        <v>253</v>
      </c>
      <c r="AH19" s="3421" t="s">
        <v>179</v>
      </c>
      <c r="AI19" s="3421" t="s">
        <v>7</v>
      </c>
      <c r="AJ19" s="3421" t="s">
        <v>9</v>
      </c>
      <c r="AK19" s="3421">
        <v>3</v>
      </c>
      <c r="AL19" s="3421">
        <v>2019</v>
      </c>
      <c r="AM19" s="3422">
        <v>44013</v>
      </c>
      <c r="AN19" s="3422">
        <v>47848</v>
      </c>
      <c r="AO19" s="3429">
        <v>1</v>
      </c>
      <c r="AP19" s="3429">
        <v>1</v>
      </c>
      <c r="AQ19" s="3429">
        <v>1</v>
      </c>
      <c r="AR19" s="3429">
        <v>1</v>
      </c>
      <c r="AS19" s="3429">
        <v>1</v>
      </c>
      <c r="AT19" s="3429">
        <v>1</v>
      </c>
      <c r="AU19" s="3429">
        <v>1</v>
      </c>
      <c r="AV19" s="3429">
        <v>1</v>
      </c>
      <c r="AW19" s="3429">
        <v>1</v>
      </c>
      <c r="AX19" s="3429">
        <v>1</v>
      </c>
      <c r="AY19" s="3429">
        <v>1</v>
      </c>
      <c r="AZ19" s="3435">
        <v>11</v>
      </c>
      <c r="BA19" s="3427">
        <v>50000000</v>
      </c>
      <c r="BB19" s="3427">
        <v>29600000</v>
      </c>
      <c r="BC19" s="3428" t="s">
        <v>201</v>
      </c>
      <c r="BD19" s="3429" t="s">
        <v>17</v>
      </c>
      <c r="BE19" s="3427">
        <v>50000000</v>
      </c>
      <c r="BF19" s="3427">
        <v>29600000</v>
      </c>
      <c r="BG19" s="3428" t="s">
        <v>201</v>
      </c>
      <c r="BH19" s="3429" t="s">
        <v>17</v>
      </c>
      <c r="BI19" s="3427">
        <v>50000000</v>
      </c>
      <c r="BJ19" s="3427">
        <v>29600000</v>
      </c>
      <c r="BK19" s="3428" t="s">
        <v>201</v>
      </c>
      <c r="BL19" s="3429" t="s">
        <v>17</v>
      </c>
      <c r="BM19" s="3427">
        <v>50000000</v>
      </c>
      <c r="BN19" s="3427">
        <v>29600000</v>
      </c>
      <c r="BO19" s="3428" t="s">
        <v>201</v>
      </c>
      <c r="BP19" s="3429" t="s">
        <v>17</v>
      </c>
      <c r="BQ19" s="3427">
        <v>50000000</v>
      </c>
      <c r="BR19" s="3427">
        <v>29600000</v>
      </c>
      <c r="BS19" s="3428" t="s">
        <v>201</v>
      </c>
      <c r="BT19" s="3429" t="s">
        <v>17</v>
      </c>
      <c r="BU19" s="3427">
        <v>50000000</v>
      </c>
      <c r="BV19" s="3427">
        <v>29600000</v>
      </c>
      <c r="BW19" s="3428" t="s">
        <v>201</v>
      </c>
      <c r="BX19" s="3429" t="s">
        <v>17</v>
      </c>
      <c r="BY19" s="3427">
        <v>50000000</v>
      </c>
      <c r="BZ19" s="3427">
        <v>29600000</v>
      </c>
      <c r="CA19" s="3428" t="s">
        <v>201</v>
      </c>
      <c r="CB19" s="3429" t="s">
        <v>17</v>
      </c>
      <c r="CC19" s="3427">
        <v>50000000</v>
      </c>
      <c r="CD19" s="3427">
        <v>29600000</v>
      </c>
      <c r="CE19" s="3428" t="s">
        <v>201</v>
      </c>
      <c r="CF19" s="3429" t="s">
        <v>17</v>
      </c>
      <c r="CG19" s="3427">
        <v>50000000</v>
      </c>
      <c r="CH19" s="3427">
        <v>29600000</v>
      </c>
      <c r="CI19" s="3428" t="s">
        <v>201</v>
      </c>
      <c r="CJ19" s="3429" t="s">
        <v>17</v>
      </c>
      <c r="CK19" s="3427">
        <v>50000000</v>
      </c>
      <c r="CL19" s="3427">
        <v>29600000</v>
      </c>
      <c r="CM19" s="3428" t="s">
        <v>201</v>
      </c>
      <c r="CN19" s="3429" t="s">
        <v>17</v>
      </c>
      <c r="CO19" s="3427">
        <v>50000000</v>
      </c>
      <c r="CP19" s="3427">
        <v>29600000</v>
      </c>
      <c r="CQ19" s="3428" t="s">
        <v>201</v>
      </c>
      <c r="CR19" s="3429" t="s">
        <v>17</v>
      </c>
      <c r="CS19" s="3427">
        <v>550000000</v>
      </c>
      <c r="CT19" s="3421" t="s">
        <v>254</v>
      </c>
      <c r="CU19" s="3421" t="s">
        <v>255</v>
      </c>
      <c r="CV19" s="3431" t="s">
        <v>256</v>
      </c>
      <c r="CW19" s="3431" t="s">
        <v>257</v>
      </c>
      <c r="CX19" s="3431" t="s">
        <v>258</v>
      </c>
      <c r="CY19" s="1357" t="s">
        <v>259</v>
      </c>
      <c r="CZ19" s="1358" t="s">
        <v>13</v>
      </c>
      <c r="DA19" s="1358" t="s">
        <v>15</v>
      </c>
      <c r="DB19" s="1350" t="s">
        <v>260</v>
      </c>
      <c r="DC19" s="1350" t="s">
        <v>261</v>
      </c>
      <c r="DD19" s="1358">
        <v>3169001</v>
      </c>
      <c r="DE19" s="1357" t="s">
        <v>262</v>
      </c>
    </row>
    <row r="20" spans="1:109" s="14" customFormat="1" ht="25.5" customHeight="1">
      <c r="A20" s="14">
        <v>8</v>
      </c>
      <c r="B20" s="3421" t="s">
        <v>176</v>
      </c>
      <c r="C20" s="3429"/>
      <c r="D20" s="3421" t="s">
        <v>24</v>
      </c>
      <c r="E20" s="3421"/>
      <c r="F20" s="3421" t="s">
        <v>5</v>
      </c>
      <c r="G20" s="3421" t="s">
        <v>177</v>
      </c>
      <c r="H20" s="3421" t="s">
        <v>178</v>
      </c>
      <c r="I20" s="3421" t="s">
        <v>179</v>
      </c>
      <c r="J20" s="3421" t="s">
        <v>89</v>
      </c>
      <c r="K20" s="3421">
        <v>2020</v>
      </c>
      <c r="L20" s="3422">
        <v>43831</v>
      </c>
      <c r="M20" s="3422">
        <v>47848</v>
      </c>
      <c r="N20" s="1352">
        <v>0.1</v>
      </c>
      <c r="O20" s="1352">
        <v>0.1</v>
      </c>
      <c r="P20" s="1352">
        <v>0.13</v>
      </c>
      <c r="Q20" s="1352">
        <v>0.08</v>
      </c>
      <c r="R20" s="1352">
        <v>0.08</v>
      </c>
      <c r="S20" s="1352">
        <v>0.08</v>
      </c>
      <c r="T20" s="1352">
        <v>0.08</v>
      </c>
      <c r="U20" s="1352">
        <v>0.08</v>
      </c>
      <c r="V20" s="1352">
        <v>0.09</v>
      </c>
      <c r="W20" s="1352">
        <v>0.09</v>
      </c>
      <c r="X20" s="1352">
        <v>0.09</v>
      </c>
      <c r="Y20" s="1352">
        <f t="shared" si="0"/>
        <v>0.99999999999999989</v>
      </c>
      <c r="Z20" s="3431" t="s">
        <v>266</v>
      </c>
      <c r="AA20" s="3423">
        <v>2.5000000000000001E-3</v>
      </c>
      <c r="AB20" s="3421" t="s">
        <v>267</v>
      </c>
      <c r="AC20" s="3421" t="s">
        <v>268</v>
      </c>
      <c r="AD20" s="3421" t="s">
        <v>183</v>
      </c>
      <c r="AE20" s="3421" t="s">
        <v>269</v>
      </c>
      <c r="AF20" s="3421" t="s">
        <v>270</v>
      </c>
      <c r="AG20" s="3421" t="s">
        <v>185</v>
      </c>
      <c r="AH20" s="3421" t="s">
        <v>229</v>
      </c>
      <c r="AI20" s="3421" t="s">
        <v>7</v>
      </c>
      <c r="AJ20" s="3421" t="s">
        <v>9</v>
      </c>
      <c r="AK20" s="3421" t="s">
        <v>89</v>
      </c>
      <c r="AL20" s="3421" t="s">
        <v>89</v>
      </c>
      <c r="AM20" s="3422">
        <v>44105</v>
      </c>
      <c r="AN20" s="3422">
        <v>44926</v>
      </c>
      <c r="AO20" s="3425">
        <v>0.1</v>
      </c>
      <c r="AP20" s="3425">
        <v>1</v>
      </c>
      <c r="AQ20" s="3425">
        <v>1</v>
      </c>
      <c r="AR20" s="3425" t="s">
        <v>9</v>
      </c>
      <c r="AS20" s="3425" t="s">
        <v>9</v>
      </c>
      <c r="AT20" s="3425" t="s">
        <v>9</v>
      </c>
      <c r="AU20" s="3425" t="s">
        <v>9</v>
      </c>
      <c r="AV20" s="3425" t="s">
        <v>9</v>
      </c>
      <c r="AW20" s="3425" t="s">
        <v>9</v>
      </c>
      <c r="AX20" s="3425" t="s">
        <v>9</v>
      </c>
      <c r="AY20" s="3425" t="s">
        <v>9</v>
      </c>
      <c r="AZ20" s="3426">
        <v>1</v>
      </c>
      <c r="BA20" s="3427">
        <f>(5000000*6)</f>
        <v>30000000</v>
      </c>
      <c r="BB20" s="3427">
        <v>30000000</v>
      </c>
      <c r="BC20" s="3429" t="s">
        <v>271</v>
      </c>
      <c r="BD20" s="3429">
        <v>7720</v>
      </c>
      <c r="BE20" s="3427">
        <f>(5000000*1.03)*10</f>
        <v>51500000</v>
      </c>
      <c r="BF20" s="3427">
        <v>52000000</v>
      </c>
      <c r="BG20" s="1362" t="s">
        <v>271</v>
      </c>
      <c r="BH20" s="1362" t="s">
        <v>272</v>
      </c>
      <c r="BI20" s="3427" t="s">
        <v>17</v>
      </c>
      <c r="BJ20" s="3427" t="s">
        <v>17</v>
      </c>
      <c r="BK20" s="3427" t="s">
        <v>17</v>
      </c>
      <c r="BL20" s="3427" t="s">
        <v>17</v>
      </c>
      <c r="BM20" s="3427" t="s">
        <v>17</v>
      </c>
      <c r="BN20" s="3427" t="s">
        <v>17</v>
      </c>
      <c r="BO20" s="3427" t="s">
        <v>17</v>
      </c>
      <c r="BP20" s="3427" t="s">
        <v>17</v>
      </c>
      <c r="BQ20" s="3427" t="s">
        <v>17</v>
      </c>
      <c r="BR20" s="3427" t="s">
        <v>17</v>
      </c>
      <c r="BS20" s="3427" t="s">
        <v>17</v>
      </c>
      <c r="BT20" s="3427" t="s">
        <v>17</v>
      </c>
      <c r="BU20" s="3427" t="s">
        <v>17</v>
      </c>
      <c r="BV20" s="3427" t="s">
        <v>17</v>
      </c>
      <c r="BW20" s="3427" t="s">
        <v>17</v>
      </c>
      <c r="BX20" s="3427" t="s">
        <v>17</v>
      </c>
      <c r="BY20" s="3427" t="s">
        <v>17</v>
      </c>
      <c r="BZ20" s="3427" t="s">
        <v>17</v>
      </c>
      <c r="CA20" s="3427" t="s">
        <v>17</v>
      </c>
      <c r="CB20" s="3427" t="s">
        <v>17</v>
      </c>
      <c r="CC20" s="3427" t="s">
        <v>17</v>
      </c>
      <c r="CD20" s="3427" t="s">
        <v>17</v>
      </c>
      <c r="CE20" s="3427" t="s">
        <v>17</v>
      </c>
      <c r="CF20" s="3427" t="s">
        <v>17</v>
      </c>
      <c r="CG20" s="3427" t="s">
        <v>17</v>
      </c>
      <c r="CH20" s="3427" t="s">
        <v>17</v>
      </c>
      <c r="CI20" s="3427" t="s">
        <v>17</v>
      </c>
      <c r="CJ20" s="3427" t="s">
        <v>17</v>
      </c>
      <c r="CK20" s="3427" t="s">
        <v>17</v>
      </c>
      <c r="CL20" s="3427" t="s">
        <v>17</v>
      </c>
      <c r="CM20" s="3427" t="s">
        <v>17</v>
      </c>
      <c r="CN20" s="3427" t="s">
        <v>17</v>
      </c>
      <c r="CO20" s="3427" t="s">
        <v>17</v>
      </c>
      <c r="CP20" s="3427" t="s">
        <v>17</v>
      </c>
      <c r="CQ20" s="3427" t="s">
        <v>17</v>
      </c>
      <c r="CR20" s="3427" t="s">
        <v>17</v>
      </c>
      <c r="CS20" s="3427">
        <v>81500000</v>
      </c>
      <c r="CT20" s="3421" t="s">
        <v>232</v>
      </c>
      <c r="CU20" s="3421" t="s">
        <v>273</v>
      </c>
      <c r="CV20" s="3421" t="s">
        <v>274</v>
      </c>
      <c r="CW20" s="3421" t="s">
        <v>275</v>
      </c>
      <c r="CX20" s="3421" t="s">
        <v>276</v>
      </c>
      <c r="CY20" s="1357" t="s">
        <v>277</v>
      </c>
      <c r="CZ20" s="1358"/>
      <c r="DA20" s="1358"/>
      <c r="DB20" s="1358"/>
      <c r="DC20" s="1358"/>
      <c r="DD20" s="1358"/>
      <c r="DE20" s="1358"/>
    </row>
    <row r="21" spans="1:109" s="14" customFormat="1" ht="25.5" customHeight="1">
      <c r="A21" s="14">
        <v>9</v>
      </c>
      <c r="B21" s="3421" t="s">
        <v>176</v>
      </c>
      <c r="C21" s="3429"/>
      <c r="D21" s="3421" t="s">
        <v>24</v>
      </c>
      <c r="E21" s="3421"/>
      <c r="F21" s="3421" t="s">
        <v>5</v>
      </c>
      <c r="G21" s="3421" t="s">
        <v>177</v>
      </c>
      <c r="H21" s="3421" t="s">
        <v>178</v>
      </c>
      <c r="I21" s="3421" t="s">
        <v>179</v>
      </c>
      <c r="J21" s="3421" t="s">
        <v>89</v>
      </c>
      <c r="K21" s="3421">
        <v>2020</v>
      </c>
      <c r="L21" s="3422">
        <v>43831</v>
      </c>
      <c r="M21" s="3422">
        <v>47848</v>
      </c>
      <c r="N21" s="1352">
        <v>0.1</v>
      </c>
      <c r="O21" s="1352">
        <v>0.1</v>
      </c>
      <c r="P21" s="1352">
        <v>0.13</v>
      </c>
      <c r="Q21" s="1352">
        <v>0.08</v>
      </c>
      <c r="R21" s="1352">
        <v>0.08</v>
      </c>
      <c r="S21" s="1352">
        <v>0.08</v>
      </c>
      <c r="T21" s="1352">
        <v>0.08</v>
      </c>
      <c r="U21" s="1352">
        <v>0.08</v>
      </c>
      <c r="V21" s="1352">
        <v>0.09</v>
      </c>
      <c r="W21" s="1352">
        <v>0.09</v>
      </c>
      <c r="X21" s="1352">
        <v>0.09</v>
      </c>
      <c r="Y21" s="1352">
        <f t="shared" si="0"/>
        <v>0.99999999999999989</v>
      </c>
      <c r="Z21" s="3421" t="s">
        <v>278</v>
      </c>
      <c r="AA21" s="3423">
        <v>2.5000000000000001E-3</v>
      </c>
      <c r="AB21" s="3424" t="s">
        <v>279</v>
      </c>
      <c r="AC21" s="3424" t="s">
        <v>280</v>
      </c>
      <c r="AD21" s="3421" t="s">
        <v>183</v>
      </c>
      <c r="AE21" s="3421" t="s">
        <v>26</v>
      </c>
      <c r="AF21" s="3424" t="s">
        <v>184</v>
      </c>
      <c r="AG21" s="3421" t="s">
        <v>185</v>
      </c>
      <c r="AH21" s="3421" t="s">
        <v>217</v>
      </c>
      <c r="AI21" s="3421" t="s">
        <v>7</v>
      </c>
      <c r="AJ21" s="3421" t="s">
        <v>9</v>
      </c>
      <c r="AK21" s="3421" t="s">
        <v>9</v>
      </c>
      <c r="AL21" s="3421" t="s">
        <v>9</v>
      </c>
      <c r="AM21" s="3422">
        <v>44013</v>
      </c>
      <c r="AN21" s="3422">
        <v>47848</v>
      </c>
      <c r="AO21" s="3425">
        <v>1</v>
      </c>
      <c r="AP21" s="3425">
        <v>1</v>
      </c>
      <c r="AQ21" s="3425">
        <v>1</v>
      </c>
      <c r="AR21" s="3425">
        <v>1</v>
      </c>
      <c r="AS21" s="3425">
        <v>1</v>
      </c>
      <c r="AT21" s="3425">
        <v>1</v>
      </c>
      <c r="AU21" s="3425">
        <v>1</v>
      </c>
      <c r="AV21" s="3425">
        <v>1</v>
      </c>
      <c r="AW21" s="3425">
        <v>1</v>
      </c>
      <c r="AX21" s="3425">
        <v>1</v>
      </c>
      <c r="AY21" s="3425">
        <v>1</v>
      </c>
      <c r="AZ21" s="3426">
        <v>1</v>
      </c>
      <c r="BA21" s="3427">
        <v>12000000</v>
      </c>
      <c r="BB21" s="3427">
        <v>12000000</v>
      </c>
      <c r="BC21" s="3428" t="s">
        <v>187</v>
      </c>
      <c r="BD21" s="3429">
        <v>7787</v>
      </c>
      <c r="BE21" s="3427">
        <v>24000000</v>
      </c>
      <c r="BF21" s="3427">
        <v>24000000</v>
      </c>
      <c r="BG21" s="3428" t="s">
        <v>187</v>
      </c>
      <c r="BH21" s="3429">
        <v>7787</v>
      </c>
      <c r="BI21" s="3427">
        <v>24000000</v>
      </c>
      <c r="BJ21" s="3427">
        <v>24000000</v>
      </c>
      <c r="BK21" s="3428" t="s">
        <v>187</v>
      </c>
      <c r="BL21" s="3429">
        <v>7787</v>
      </c>
      <c r="BM21" s="3427">
        <v>24000000</v>
      </c>
      <c r="BN21" s="3427">
        <v>24000000</v>
      </c>
      <c r="BO21" s="3428" t="s">
        <v>187</v>
      </c>
      <c r="BP21" s="3429">
        <v>7787</v>
      </c>
      <c r="BQ21" s="3427">
        <v>24000000</v>
      </c>
      <c r="BR21" s="3427">
        <v>24000000</v>
      </c>
      <c r="BS21" s="3428" t="s">
        <v>187</v>
      </c>
      <c r="BT21" s="3429">
        <v>7787</v>
      </c>
      <c r="BU21" s="3427">
        <f>(BQ21*3%)+BQ21</f>
        <v>24720000</v>
      </c>
      <c r="BV21" s="3427" t="s">
        <v>9</v>
      </c>
      <c r="BW21" s="3428" t="s">
        <v>188</v>
      </c>
      <c r="BX21" s="3428" t="s">
        <v>9</v>
      </c>
      <c r="BY21" s="3427">
        <f>(BU21*3%)+BU21</f>
        <v>25461600</v>
      </c>
      <c r="BZ21" s="3427" t="s">
        <v>9</v>
      </c>
      <c r="CA21" s="3428" t="s">
        <v>188</v>
      </c>
      <c r="CB21" s="3428" t="s">
        <v>9</v>
      </c>
      <c r="CC21" s="3427">
        <f>(BY21*3%)+BY21</f>
        <v>26225448</v>
      </c>
      <c r="CD21" s="3427" t="s">
        <v>9</v>
      </c>
      <c r="CE21" s="3428" t="s">
        <v>188</v>
      </c>
      <c r="CF21" s="3428" t="s">
        <v>9</v>
      </c>
      <c r="CG21" s="3427">
        <f>(CC21*3%)+CC21</f>
        <v>27012211.440000001</v>
      </c>
      <c r="CH21" s="3427" t="s">
        <v>9</v>
      </c>
      <c r="CI21" s="3428" t="s">
        <v>188</v>
      </c>
      <c r="CJ21" s="3428" t="s">
        <v>9</v>
      </c>
      <c r="CK21" s="3427">
        <f>(CG21*3%)+CG21</f>
        <v>27822577.783200003</v>
      </c>
      <c r="CL21" s="3427" t="s">
        <v>9</v>
      </c>
      <c r="CM21" s="3428" t="s">
        <v>188</v>
      </c>
      <c r="CN21" s="3428" t="s">
        <v>9</v>
      </c>
      <c r="CO21" s="3427">
        <v>28657255.116696004</v>
      </c>
      <c r="CP21" s="3427" t="s">
        <v>9</v>
      </c>
      <c r="CQ21" s="3428" t="s">
        <v>188</v>
      </c>
      <c r="CR21" s="3428" t="s">
        <v>9</v>
      </c>
      <c r="CS21" s="3427">
        <v>267899092.33989599</v>
      </c>
      <c r="CT21" s="3421" t="s">
        <v>281</v>
      </c>
      <c r="CU21" s="3421" t="s">
        <v>282</v>
      </c>
      <c r="CV21" s="3421" t="s">
        <v>283</v>
      </c>
      <c r="CW21" s="3421" t="s">
        <v>284</v>
      </c>
      <c r="CX21" s="3421">
        <v>3387000</v>
      </c>
      <c r="CY21" s="1363" t="s">
        <v>285</v>
      </c>
      <c r="CZ21" s="1350"/>
      <c r="DA21" s="1350"/>
      <c r="DB21" s="1350"/>
      <c r="DC21" s="1350"/>
      <c r="DD21" s="1350"/>
      <c r="DE21" s="1350"/>
    </row>
    <row r="22" spans="1:109" s="14" customFormat="1" ht="25.5" customHeight="1">
      <c r="A22" s="14">
        <v>10</v>
      </c>
      <c r="B22" s="3421" t="s">
        <v>176</v>
      </c>
      <c r="C22" s="3429"/>
      <c r="D22" s="3421" t="s">
        <v>24</v>
      </c>
      <c r="E22" s="3421"/>
      <c r="F22" s="3421" t="s">
        <v>5</v>
      </c>
      <c r="G22" s="3421" t="s">
        <v>177</v>
      </c>
      <c r="H22" s="3421" t="s">
        <v>178</v>
      </c>
      <c r="I22" s="3421" t="s">
        <v>179</v>
      </c>
      <c r="J22" s="3421" t="s">
        <v>89</v>
      </c>
      <c r="K22" s="3421">
        <v>2020</v>
      </c>
      <c r="L22" s="3422">
        <v>43831</v>
      </c>
      <c r="M22" s="3422">
        <v>47848</v>
      </c>
      <c r="N22" s="1352">
        <v>0.1</v>
      </c>
      <c r="O22" s="1352">
        <v>0.1</v>
      </c>
      <c r="P22" s="1352">
        <v>0.13</v>
      </c>
      <c r="Q22" s="1352">
        <v>0.08</v>
      </c>
      <c r="R22" s="1352">
        <v>0.08</v>
      </c>
      <c r="S22" s="1352">
        <v>0.08</v>
      </c>
      <c r="T22" s="1352">
        <v>0.08</v>
      </c>
      <c r="U22" s="1352">
        <v>0.08</v>
      </c>
      <c r="V22" s="1352">
        <v>0.09</v>
      </c>
      <c r="W22" s="1352">
        <v>0.09</v>
      </c>
      <c r="X22" s="1352">
        <v>0.09</v>
      </c>
      <c r="Y22" s="1352">
        <f t="shared" si="0"/>
        <v>0.99999999999999989</v>
      </c>
      <c r="Z22" s="3421" t="s">
        <v>286</v>
      </c>
      <c r="AA22" s="3423">
        <v>5.0000000000000001E-3</v>
      </c>
      <c r="AB22" s="3424" t="s">
        <v>287</v>
      </c>
      <c r="AC22" s="3424" t="s">
        <v>288</v>
      </c>
      <c r="AD22" s="3421" t="s">
        <v>183</v>
      </c>
      <c r="AE22" s="3431" t="s">
        <v>26</v>
      </c>
      <c r="AF22" s="3431" t="s">
        <v>289</v>
      </c>
      <c r="AG22" s="3421" t="s">
        <v>241</v>
      </c>
      <c r="AH22" s="3431" t="s">
        <v>217</v>
      </c>
      <c r="AI22" s="3421" t="s">
        <v>7</v>
      </c>
      <c r="AJ22" s="3421" t="s">
        <v>9</v>
      </c>
      <c r="AK22" s="3421" t="s">
        <v>9</v>
      </c>
      <c r="AL22" s="3421" t="s">
        <v>9</v>
      </c>
      <c r="AM22" s="3422">
        <v>44013</v>
      </c>
      <c r="AN22" s="3422">
        <v>47848</v>
      </c>
      <c r="AO22" s="3433">
        <v>1</v>
      </c>
      <c r="AP22" s="3433">
        <v>1</v>
      </c>
      <c r="AQ22" s="3433">
        <v>1</v>
      </c>
      <c r="AR22" s="3433">
        <v>1</v>
      </c>
      <c r="AS22" s="3433">
        <v>1</v>
      </c>
      <c r="AT22" s="3433">
        <v>1</v>
      </c>
      <c r="AU22" s="3433">
        <v>1</v>
      </c>
      <c r="AV22" s="3433">
        <v>1</v>
      </c>
      <c r="AW22" s="3433">
        <v>1</v>
      </c>
      <c r="AX22" s="3433">
        <v>1</v>
      </c>
      <c r="AY22" s="3433">
        <v>1</v>
      </c>
      <c r="AZ22" s="3434">
        <v>1</v>
      </c>
      <c r="BA22" s="3427">
        <v>184381000</v>
      </c>
      <c r="BB22" s="3427">
        <v>184000000</v>
      </c>
      <c r="BC22" s="3428" t="s">
        <v>290</v>
      </c>
      <c r="BD22" s="3429">
        <v>7668</v>
      </c>
      <c r="BE22" s="3427">
        <v>566000000</v>
      </c>
      <c r="BF22" s="3427">
        <v>566000000</v>
      </c>
      <c r="BG22" s="3428" t="s">
        <v>290</v>
      </c>
      <c r="BH22" s="3429">
        <v>7668</v>
      </c>
      <c r="BI22" s="3427">
        <v>550000000</v>
      </c>
      <c r="BJ22" s="3427">
        <v>550000000</v>
      </c>
      <c r="BK22" s="3428" t="s">
        <v>290</v>
      </c>
      <c r="BL22" s="3429">
        <v>7668</v>
      </c>
      <c r="BM22" s="3427">
        <v>600000000</v>
      </c>
      <c r="BN22" s="3427">
        <v>600000000</v>
      </c>
      <c r="BO22" s="3428" t="s">
        <v>290</v>
      </c>
      <c r="BP22" s="3429">
        <v>7668</v>
      </c>
      <c r="BQ22" s="3427">
        <v>500000000</v>
      </c>
      <c r="BR22" s="3427">
        <v>500000000</v>
      </c>
      <c r="BS22" s="3428" t="s">
        <v>290</v>
      </c>
      <c r="BT22" s="3429">
        <v>7668</v>
      </c>
      <c r="BU22" s="3427">
        <f>(BQ22*0.03)+BQ22</f>
        <v>515000000</v>
      </c>
      <c r="BV22" s="3427" t="s">
        <v>9</v>
      </c>
      <c r="BW22" s="3428" t="s">
        <v>290</v>
      </c>
      <c r="BX22" s="3428" t="s">
        <v>291</v>
      </c>
      <c r="BY22" s="3427">
        <f>(BU22*0.03)+BU22</f>
        <v>530450000</v>
      </c>
      <c r="BZ22" s="3427" t="s">
        <v>9</v>
      </c>
      <c r="CA22" s="3428" t="s">
        <v>290</v>
      </c>
      <c r="CB22" s="3428" t="s">
        <v>291</v>
      </c>
      <c r="CC22" s="3427">
        <f>(BY22*0.03)+BY22</f>
        <v>546363500</v>
      </c>
      <c r="CD22" s="3427" t="s">
        <v>9</v>
      </c>
      <c r="CE22" s="3428" t="s">
        <v>290</v>
      </c>
      <c r="CF22" s="3428" t="s">
        <v>291</v>
      </c>
      <c r="CG22" s="3427">
        <f>(CC22*0.03)+CC22</f>
        <v>562754405</v>
      </c>
      <c r="CH22" s="3427" t="s">
        <v>9</v>
      </c>
      <c r="CI22" s="3428" t="s">
        <v>290</v>
      </c>
      <c r="CJ22" s="3428" t="s">
        <v>291</v>
      </c>
      <c r="CK22" s="3427">
        <f>(CG22*0.03)+CG22</f>
        <v>579637037.14999998</v>
      </c>
      <c r="CL22" s="3427" t="s">
        <v>9</v>
      </c>
      <c r="CM22" s="3428" t="s">
        <v>290</v>
      </c>
      <c r="CN22" s="3428" t="s">
        <v>291</v>
      </c>
      <c r="CO22" s="3427">
        <f>(CK22*0.03)+CK22</f>
        <v>597026148.26450002</v>
      </c>
      <c r="CP22" s="3427" t="s">
        <v>9</v>
      </c>
      <c r="CQ22" s="3428" t="s">
        <v>290</v>
      </c>
      <c r="CR22" s="3428" t="s">
        <v>291</v>
      </c>
      <c r="CS22" s="3427">
        <v>5731612090.4144993</v>
      </c>
      <c r="CT22" s="3421" t="s">
        <v>13</v>
      </c>
      <c r="CU22" s="3421" t="s">
        <v>15</v>
      </c>
      <c r="CV22" s="3421" t="s">
        <v>292</v>
      </c>
      <c r="CW22" s="3421" t="s">
        <v>293</v>
      </c>
      <c r="CX22" s="3421" t="s">
        <v>294</v>
      </c>
      <c r="CY22" s="1357" t="s">
        <v>295</v>
      </c>
      <c r="CZ22" s="1350"/>
      <c r="DA22" s="1358"/>
      <c r="DB22" s="1350"/>
      <c r="DC22" s="1350"/>
      <c r="DD22" s="1357"/>
      <c r="DE22" s="1350"/>
    </row>
    <row r="23" spans="1:109" s="14" customFormat="1" ht="25.5" customHeight="1">
      <c r="A23" s="14">
        <v>11</v>
      </c>
      <c r="B23" s="3421" t="s">
        <v>176</v>
      </c>
      <c r="C23" s="3429"/>
      <c r="D23" s="3421" t="s">
        <v>24</v>
      </c>
      <c r="E23" s="3421"/>
      <c r="F23" s="3421" t="s">
        <v>5</v>
      </c>
      <c r="G23" s="3421" t="s">
        <v>177</v>
      </c>
      <c r="H23" s="3421" t="s">
        <v>178</v>
      </c>
      <c r="I23" s="3421" t="s">
        <v>179</v>
      </c>
      <c r="J23" s="3421" t="s">
        <v>89</v>
      </c>
      <c r="K23" s="3421">
        <v>2020</v>
      </c>
      <c r="L23" s="3422">
        <v>43831</v>
      </c>
      <c r="M23" s="3422">
        <v>47848</v>
      </c>
      <c r="N23" s="1352">
        <v>0.1</v>
      </c>
      <c r="O23" s="1352">
        <v>0.1</v>
      </c>
      <c r="P23" s="1352">
        <v>0.13</v>
      </c>
      <c r="Q23" s="1352">
        <v>0.08</v>
      </c>
      <c r="R23" s="1352">
        <v>0.08</v>
      </c>
      <c r="S23" s="1352">
        <v>0.08</v>
      </c>
      <c r="T23" s="1352">
        <v>0.08</v>
      </c>
      <c r="U23" s="1352">
        <v>0.08</v>
      </c>
      <c r="V23" s="1352">
        <v>0.09</v>
      </c>
      <c r="W23" s="1352">
        <v>0.09</v>
      </c>
      <c r="X23" s="1352">
        <v>0.09</v>
      </c>
      <c r="Y23" s="1352">
        <f t="shared" si="0"/>
        <v>0.99999999999999989</v>
      </c>
      <c r="Z23" s="3421" t="s">
        <v>296</v>
      </c>
      <c r="AA23" s="3423">
        <v>0.02</v>
      </c>
      <c r="AB23" s="3424" t="s">
        <v>297</v>
      </c>
      <c r="AC23" s="3424" t="s">
        <v>298</v>
      </c>
      <c r="AD23" s="3421" t="s">
        <v>183</v>
      </c>
      <c r="AE23" s="3431" t="s">
        <v>26</v>
      </c>
      <c r="AF23" s="3431" t="s">
        <v>289</v>
      </c>
      <c r="AG23" s="3421" t="s">
        <v>241</v>
      </c>
      <c r="AH23" s="3421" t="s">
        <v>186</v>
      </c>
      <c r="AI23" s="3421" t="s">
        <v>7</v>
      </c>
      <c r="AJ23" s="3421" t="s">
        <v>9</v>
      </c>
      <c r="AK23" s="3421" t="s">
        <v>9</v>
      </c>
      <c r="AL23" s="3421" t="s">
        <v>9</v>
      </c>
      <c r="AM23" s="3422">
        <v>44013</v>
      </c>
      <c r="AN23" s="3422">
        <v>47848</v>
      </c>
      <c r="AO23" s="3433">
        <v>0.1</v>
      </c>
      <c r="AP23" s="3433">
        <v>0.15</v>
      </c>
      <c r="AQ23" s="3433">
        <v>0.25</v>
      </c>
      <c r="AR23" s="3433">
        <v>0.35</v>
      </c>
      <c r="AS23" s="3433">
        <v>0.45</v>
      </c>
      <c r="AT23" s="3433">
        <v>0.5</v>
      </c>
      <c r="AU23" s="3433">
        <v>0.65</v>
      </c>
      <c r="AV23" s="3433">
        <v>0.75</v>
      </c>
      <c r="AW23" s="3433">
        <v>0.8</v>
      </c>
      <c r="AX23" s="3433">
        <v>0.9</v>
      </c>
      <c r="AY23" s="3433">
        <v>1</v>
      </c>
      <c r="AZ23" s="3434">
        <v>1</v>
      </c>
      <c r="BA23" s="3427">
        <v>332701500</v>
      </c>
      <c r="BB23" s="3427">
        <v>333000000</v>
      </c>
      <c r="BC23" s="3428" t="s">
        <v>290</v>
      </c>
      <c r="BD23" s="3429">
        <v>7668</v>
      </c>
      <c r="BE23" s="3427">
        <v>2541000000</v>
      </c>
      <c r="BF23" s="3427">
        <v>2541000000</v>
      </c>
      <c r="BG23" s="3428" t="s">
        <v>290</v>
      </c>
      <c r="BH23" s="3429">
        <v>7668</v>
      </c>
      <c r="BI23" s="3427">
        <v>2302500000</v>
      </c>
      <c r="BJ23" s="3427">
        <v>2302500000</v>
      </c>
      <c r="BK23" s="3428" t="s">
        <v>290</v>
      </c>
      <c r="BL23" s="3429">
        <v>7668</v>
      </c>
      <c r="BM23" s="3427">
        <v>2415125000</v>
      </c>
      <c r="BN23" s="3427">
        <v>2415125000</v>
      </c>
      <c r="BO23" s="3428" t="s">
        <v>290</v>
      </c>
      <c r="BP23" s="3429">
        <v>7668</v>
      </c>
      <c r="BQ23" s="3427">
        <v>2074810917</v>
      </c>
      <c r="BR23" s="3427">
        <v>2074810917</v>
      </c>
      <c r="BS23" s="3428" t="s">
        <v>290</v>
      </c>
      <c r="BT23" s="3429">
        <v>7668</v>
      </c>
      <c r="BU23" s="3427">
        <f>(BQ23*0.03)+BQ23</f>
        <v>2137055244.51</v>
      </c>
      <c r="BV23" s="3427" t="s">
        <v>9</v>
      </c>
      <c r="BW23" s="3428" t="s">
        <v>290</v>
      </c>
      <c r="BX23" s="3428" t="s">
        <v>291</v>
      </c>
      <c r="BY23" s="3427">
        <f>(BU23*0.03)+BU23</f>
        <v>2201166901.8453002</v>
      </c>
      <c r="BZ23" s="3427" t="s">
        <v>9</v>
      </c>
      <c r="CA23" s="3428" t="s">
        <v>290</v>
      </c>
      <c r="CB23" s="3428" t="s">
        <v>291</v>
      </c>
      <c r="CC23" s="3427">
        <f>(BY23*0.03)+BY23</f>
        <v>2267201908.9006591</v>
      </c>
      <c r="CD23" s="3427" t="s">
        <v>9</v>
      </c>
      <c r="CE23" s="3428" t="s">
        <v>290</v>
      </c>
      <c r="CF23" s="3428" t="s">
        <v>291</v>
      </c>
      <c r="CG23" s="3427">
        <f>(CC23*0.03)+CC23</f>
        <v>2335217966.1676788</v>
      </c>
      <c r="CH23" s="3427" t="s">
        <v>9</v>
      </c>
      <c r="CI23" s="3428" t="s">
        <v>290</v>
      </c>
      <c r="CJ23" s="3428" t="s">
        <v>291</v>
      </c>
      <c r="CK23" s="3427">
        <f>(CG23*0.03)+CG23</f>
        <v>2405274505.152709</v>
      </c>
      <c r="CL23" s="3427" t="s">
        <v>9</v>
      </c>
      <c r="CM23" s="3428" t="s">
        <v>290</v>
      </c>
      <c r="CN23" s="3428" t="s">
        <v>291</v>
      </c>
      <c r="CO23" s="3427">
        <f>(CK23*0.03)+CK23</f>
        <v>2477432740.3072901</v>
      </c>
      <c r="CP23" s="3427" t="s">
        <v>9</v>
      </c>
      <c r="CQ23" s="3428" t="s">
        <v>290</v>
      </c>
      <c r="CR23" s="3428" t="s">
        <v>291</v>
      </c>
      <c r="CS23" s="3427">
        <v>23489486683.883636</v>
      </c>
      <c r="CT23" s="3421" t="s">
        <v>13</v>
      </c>
      <c r="CU23" s="3421" t="s">
        <v>15</v>
      </c>
      <c r="CV23" s="3421" t="s">
        <v>292</v>
      </c>
      <c r="CW23" s="3421" t="s">
        <v>293</v>
      </c>
      <c r="CX23" s="3421" t="s">
        <v>294</v>
      </c>
      <c r="CY23" s="1357" t="s">
        <v>295</v>
      </c>
      <c r="CZ23" s="1350"/>
      <c r="DA23" s="1358"/>
      <c r="DB23" s="1350"/>
      <c r="DC23" s="1350"/>
      <c r="DD23" s="1357"/>
      <c r="DE23" s="1350"/>
    </row>
    <row r="24" spans="1:109" s="14" customFormat="1" ht="25.5" customHeight="1">
      <c r="A24" s="14">
        <v>12</v>
      </c>
      <c r="B24" s="3421" t="s">
        <v>176</v>
      </c>
      <c r="C24" s="3429"/>
      <c r="D24" s="3421" t="s">
        <v>24</v>
      </c>
      <c r="E24" s="3421"/>
      <c r="F24" s="3421" t="s">
        <v>5</v>
      </c>
      <c r="G24" s="3421" t="s">
        <v>177</v>
      </c>
      <c r="H24" s="3421" t="s">
        <v>178</v>
      </c>
      <c r="I24" s="3421" t="s">
        <v>179</v>
      </c>
      <c r="J24" s="3421" t="s">
        <v>89</v>
      </c>
      <c r="K24" s="3421">
        <v>2020</v>
      </c>
      <c r="L24" s="3422">
        <v>43831</v>
      </c>
      <c r="M24" s="3422">
        <v>47848</v>
      </c>
      <c r="N24" s="1352">
        <v>0.1</v>
      </c>
      <c r="O24" s="1352">
        <v>0.1</v>
      </c>
      <c r="P24" s="1352">
        <v>0.13</v>
      </c>
      <c r="Q24" s="1352">
        <v>0.08</v>
      </c>
      <c r="R24" s="1352">
        <v>0.08</v>
      </c>
      <c r="S24" s="1352">
        <v>0.08</v>
      </c>
      <c r="T24" s="1352">
        <v>0.08</v>
      </c>
      <c r="U24" s="1352">
        <v>0.08</v>
      </c>
      <c r="V24" s="1352">
        <v>0.09</v>
      </c>
      <c r="W24" s="1352">
        <v>0.09</v>
      </c>
      <c r="X24" s="1352">
        <v>0.09</v>
      </c>
      <c r="Y24" s="1352">
        <f t="shared" si="0"/>
        <v>0.99999999999999989</v>
      </c>
      <c r="Z24" s="3421" t="s">
        <v>299</v>
      </c>
      <c r="AA24" s="3423">
        <v>5.0000000000000001E-3</v>
      </c>
      <c r="AB24" s="3424" t="s">
        <v>300</v>
      </c>
      <c r="AC24" s="3424" t="s">
        <v>301</v>
      </c>
      <c r="AD24" s="3421" t="s">
        <v>183</v>
      </c>
      <c r="AE24" s="3431" t="s">
        <v>26</v>
      </c>
      <c r="AF24" s="3431" t="s">
        <v>289</v>
      </c>
      <c r="AG24" s="3421" t="s">
        <v>241</v>
      </c>
      <c r="AH24" s="3421" t="s">
        <v>217</v>
      </c>
      <c r="AI24" s="3421" t="s">
        <v>7</v>
      </c>
      <c r="AJ24" s="3421" t="s">
        <v>9</v>
      </c>
      <c r="AK24" s="3421" t="s">
        <v>9</v>
      </c>
      <c r="AL24" s="3421" t="s">
        <v>9</v>
      </c>
      <c r="AM24" s="3422">
        <v>44013</v>
      </c>
      <c r="AN24" s="3422">
        <v>47848</v>
      </c>
      <c r="AO24" s="3433">
        <v>1</v>
      </c>
      <c r="AP24" s="3433">
        <v>1</v>
      </c>
      <c r="AQ24" s="3433">
        <v>1</v>
      </c>
      <c r="AR24" s="3433">
        <v>1</v>
      </c>
      <c r="AS24" s="3433">
        <v>1</v>
      </c>
      <c r="AT24" s="3433">
        <v>1</v>
      </c>
      <c r="AU24" s="3433">
        <v>1</v>
      </c>
      <c r="AV24" s="3433">
        <v>1</v>
      </c>
      <c r="AW24" s="3433">
        <v>1</v>
      </c>
      <c r="AX24" s="3433">
        <v>1</v>
      </c>
      <c r="AY24" s="3433">
        <v>1</v>
      </c>
      <c r="AZ24" s="3434">
        <v>1</v>
      </c>
      <c r="BA24" s="3427">
        <v>36000000</v>
      </c>
      <c r="BB24" s="3427">
        <v>36000000</v>
      </c>
      <c r="BC24" s="3428" t="s">
        <v>290</v>
      </c>
      <c r="BD24" s="3429">
        <v>7668</v>
      </c>
      <c r="BE24" s="3427">
        <v>68000000</v>
      </c>
      <c r="BF24" s="3427">
        <v>68000000</v>
      </c>
      <c r="BG24" s="3428" t="s">
        <v>290</v>
      </c>
      <c r="BH24" s="3429">
        <v>7668</v>
      </c>
      <c r="BI24" s="3427">
        <f>(BE24*0.03)+BE24</f>
        <v>70040000</v>
      </c>
      <c r="BJ24" s="3427">
        <f>(BF24*0.03)+BF24</f>
        <v>70040000</v>
      </c>
      <c r="BK24" s="3428" t="s">
        <v>290</v>
      </c>
      <c r="BL24" s="3429">
        <v>7668</v>
      </c>
      <c r="BM24" s="3427">
        <f>(BI24*0.03)+BI24</f>
        <v>72141200</v>
      </c>
      <c r="BN24" s="3427">
        <f>(BJ24*0.03)+BJ24</f>
        <v>72141200</v>
      </c>
      <c r="BO24" s="3428" t="s">
        <v>290</v>
      </c>
      <c r="BP24" s="3429">
        <v>7668</v>
      </c>
      <c r="BQ24" s="3427">
        <f>(BM24*0.03)+BM24</f>
        <v>74305436</v>
      </c>
      <c r="BR24" s="3427">
        <f>(BN24*0.03)+BN24</f>
        <v>74305436</v>
      </c>
      <c r="BS24" s="3428" t="s">
        <v>290</v>
      </c>
      <c r="BT24" s="3429">
        <v>7668</v>
      </c>
      <c r="BU24" s="3427">
        <f>(BQ24*0.03)+BQ24</f>
        <v>76534599.079999998</v>
      </c>
      <c r="BV24" s="3427" t="s">
        <v>9</v>
      </c>
      <c r="BW24" s="3428" t="s">
        <v>290</v>
      </c>
      <c r="BX24" s="3428" t="s">
        <v>291</v>
      </c>
      <c r="BY24" s="3427">
        <f>(BU24*0.03)+BU24</f>
        <v>78830637.052399993</v>
      </c>
      <c r="BZ24" s="3427" t="s">
        <v>9</v>
      </c>
      <c r="CA24" s="3428" t="s">
        <v>290</v>
      </c>
      <c r="CB24" s="3428" t="s">
        <v>291</v>
      </c>
      <c r="CC24" s="3427">
        <f>(BY24*0.03)+BY24</f>
        <v>81195556.16397199</v>
      </c>
      <c r="CD24" s="3427" t="s">
        <v>9</v>
      </c>
      <c r="CE24" s="3428" t="s">
        <v>290</v>
      </c>
      <c r="CF24" s="3428" t="s">
        <v>291</v>
      </c>
      <c r="CG24" s="3427">
        <f>(CC24*0.03)+CC24</f>
        <v>83631422.848891154</v>
      </c>
      <c r="CH24" s="3427" t="s">
        <v>9</v>
      </c>
      <c r="CI24" s="3428" t="s">
        <v>290</v>
      </c>
      <c r="CJ24" s="3428" t="s">
        <v>291</v>
      </c>
      <c r="CK24" s="3427">
        <f>(CG24*0.03)+CG24</f>
        <v>86140365.53435789</v>
      </c>
      <c r="CL24" s="3427" t="s">
        <v>9</v>
      </c>
      <c r="CM24" s="3428" t="s">
        <v>290</v>
      </c>
      <c r="CN24" s="3428" t="s">
        <v>291</v>
      </c>
      <c r="CO24" s="3427">
        <f>(CK24*0.03)+CK24</f>
        <v>88724576.500388622</v>
      </c>
      <c r="CP24" s="3427" t="s">
        <v>9</v>
      </c>
      <c r="CQ24" s="3428" t="s">
        <v>290</v>
      </c>
      <c r="CR24" s="3428" t="s">
        <v>291</v>
      </c>
      <c r="CS24" s="3427">
        <v>815543793.1800096</v>
      </c>
      <c r="CT24" s="3421" t="s">
        <v>13</v>
      </c>
      <c r="CU24" s="3421" t="s">
        <v>15</v>
      </c>
      <c r="CV24" s="3421" t="s">
        <v>292</v>
      </c>
      <c r="CW24" s="3421" t="s">
        <v>293</v>
      </c>
      <c r="CX24" s="3421" t="s">
        <v>294</v>
      </c>
      <c r="CY24" s="1357" t="s">
        <v>295</v>
      </c>
      <c r="CZ24" s="1350" t="s">
        <v>302</v>
      </c>
      <c r="DA24" s="1358" t="s">
        <v>303</v>
      </c>
      <c r="DB24" s="1350" t="s">
        <v>304</v>
      </c>
      <c r="DC24" s="1358" t="s">
        <v>305</v>
      </c>
      <c r="DD24" s="1350">
        <v>2347600</v>
      </c>
      <c r="DE24" s="1357" t="s">
        <v>306</v>
      </c>
    </row>
    <row r="25" spans="1:109" s="14" customFormat="1" ht="57.75" customHeight="1">
      <c r="A25" s="14">
        <v>13</v>
      </c>
      <c r="B25" s="3421" t="s">
        <v>176</v>
      </c>
      <c r="C25" s="3429"/>
      <c r="D25" s="3421" t="s">
        <v>24</v>
      </c>
      <c r="E25" s="3421"/>
      <c r="F25" s="3421" t="s">
        <v>5</v>
      </c>
      <c r="G25" s="3421" t="s">
        <v>177</v>
      </c>
      <c r="H25" s="3421" t="s">
        <v>178</v>
      </c>
      <c r="I25" s="3421" t="s">
        <v>179</v>
      </c>
      <c r="J25" s="3421" t="s">
        <v>89</v>
      </c>
      <c r="K25" s="3421">
        <v>2020</v>
      </c>
      <c r="L25" s="3422">
        <v>43831</v>
      </c>
      <c r="M25" s="3422">
        <v>47848</v>
      </c>
      <c r="N25" s="1352">
        <v>0.1</v>
      </c>
      <c r="O25" s="1352">
        <v>0.1</v>
      </c>
      <c r="P25" s="1352">
        <v>0.13</v>
      </c>
      <c r="Q25" s="1352">
        <v>0.08</v>
      </c>
      <c r="R25" s="1352">
        <v>0.08</v>
      </c>
      <c r="S25" s="1352">
        <v>0.08</v>
      </c>
      <c r="T25" s="1352">
        <v>0.08</v>
      </c>
      <c r="U25" s="1352">
        <v>0.08</v>
      </c>
      <c r="V25" s="1352">
        <v>0.09</v>
      </c>
      <c r="W25" s="1352">
        <v>0.09</v>
      </c>
      <c r="X25" s="1352">
        <v>0.09</v>
      </c>
      <c r="Y25" s="1352">
        <f t="shared" si="0"/>
        <v>0.99999999999999989</v>
      </c>
      <c r="Z25" s="3421" t="s">
        <v>307</v>
      </c>
      <c r="AA25" s="3423">
        <v>2.5000000000000001E-2</v>
      </c>
      <c r="AB25" s="3424" t="s">
        <v>308</v>
      </c>
      <c r="AC25" s="3424" t="s">
        <v>309</v>
      </c>
      <c r="AD25" s="3421" t="s">
        <v>183</v>
      </c>
      <c r="AE25" s="3424" t="s">
        <v>26</v>
      </c>
      <c r="AF25" s="3431" t="s">
        <v>289</v>
      </c>
      <c r="AG25" s="3421" t="s">
        <v>185</v>
      </c>
      <c r="AH25" s="3421" t="s">
        <v>217</v>
      </c>
      <c r="AI25" s="3421" t="s">
        <v>7</v>
      </c>
      <c r="AJ25" s="3421" t="s">
        <v>9</v>
      </c>
      <c r="AK25" s="3421">
        <v>15</v>
      </c>
      <c r="AL25" s="3421">
        <v>2019</v>
      </c>
      <c r="AM25" s="3422">
        <v>43831</v>
      </c>
      <c r="AN25" s="3422">
        <v>47848</v>
      </c>
      <c r="AO25" s="3424">
        <v>15</v>
      </c>
      <c r="AP25" s="3424">
        <v>15</v>
      </c>
      <c r="AQ25" s="3424">
        <v>15</v>
      </c>
      <c r="AR25" s="3424">
        <v>15</v>
      </c>
      <c r="AS25" s="3424">
        <v>15</v>
      </c>
      <c r="AT25" s="3424">
        <v>15</v>
      </c>
      <c r="AU25" s="3424">
        <v>15</v>
      </c>
      <c r="AV25" s="3424">
        <v>15</v>
      </c>
      <c r="AW25" s="3424">
        <v>15</v>
      </c>
      <c r="AX25" s="3424">
        <v>15</v>
      </c>
      <c r="AY25" s="3424">
        <v>15</v>
      </c>
      <c r="AZ25" s="3436">
        <v>15</v>
      </c>
      <c r="BA25" s="3427">
        <v>433020000</v>
      </c>
      <c r="BB25" s="3427">
        <v>433000000</v>
      </c>
      <c r="BC25" s="3428" t="s">
        <v>290</v>
      </c>
      <c r="BD25" s="3429">
        <v>7738</v>
      </c>
      <c r="BE25" s="3427">
        <v>1154074500</v>
      </c>
      <c r="BF25" s="3427">
        <v>1154000000</v>
      </c>
      <c r="BG25" s="3428" t="s">
        <v>290</v>
      </c>
      <c r="BH25" s="3429">
        <v>7738</v>
      </c>
      <c r="BI25" s="3427">
        <v>1189199957</v>
      </c>
      <c r="BJ25" s="3427">
        <v>1189199957</v>
      </c>
      <c r="BK25" s="3428" t="s">
        <v>290</v>
      </c>
      <c r="BL25" s="3429">
        <v>7738</v>
      </c>
      <c r="BM25" s="3427">
        <v>1225398301</v>
      </c>
      <c r="BN25" s="3427">
        <v>2935685364</v>
      </c>
      <c r="BO25" s="3428" t="s">
        <v>290</v>
      </c>
      <c r="BP25" s="3429">
        <v>7738</v>
      </c>
      <c r="BQ25" s="3427">
        <v>1223427907</v>
      </c>
      <c r="BR25" s="3427">
        <v>2520800000</v>
      </c>
      <c r="BS25" s="3428" t="s">
        <v>290</v>
      </c>
      <c r="BT25" s="3429">
        <v>7738</v>
      </c>
      <c r="BU25" s="3427">
        <f>(BQ25*3.1%)+BQ25</f>
        <v>1261354172.1170001</v>
      </c>
      <c r="BV25" s="3427" t="s">
        <v>9</v>
      </c>
      <c r="BW25" s="3428" t="s">
        <v>290</v>
      </c>
      <c r="BX25" s="3428" t="s">
        <v>291</v>
      </c>
      <c r="BY25" s="3427">
        <f>(BU25*3.5%)+BU25</f>
        <v>1305501568.1410952</v>
      </c>
      <c r="BZ25" s="3427" t="s">
        <v>9</v>
      </c>
      <c r="CA25" s="3428" t="s">
        <v>290</v>
      </c>
      <c r="CB25" s="3428" t="s">
        <v>291</v>
      </c>
      <c r="CC25" s="3427">
        <f>(BY25*3.1%)+BY25</f>
        <v>1345972116.753469</v>
      </c>
      <c r="CD25" s="3427" t="s">
        <v>9</v>
      </c>
      <c r="CE25" s="3428" t="s">
        <v>290</v>
      </c>
      <c r="CF25" s="3428" t="s">
        <v>291</v>
      </c>
      <c r="CG25" s="3427">
        <f>(CC25*3.1%)+CC25</f>
        <v>1387697252.3728266</v>
      </c>
      <c r="CH25" s="3427" t="s">
        <v>9</v>
      </c>
      <c r="CI25" s="3428" t="s">
        <v>290</v>
      </c>
      <c r="CJ25" s="3428" t="s">
        <v>291</v>
      </c>
      <c r="CK25" s="3427">
        <f>(CG25*3%)+CG25</f>
        <v>1429328169.9440114</v>
      </c>
      <c r="CL25" s="3427" t="s">
        <v>9</v>
      </c>
      <c r="CM25" s="3428" t="s">
        <v>290</v>
      </c>
      <c r="CN25" s="3428" t="s">
        <v>291</v>
      </c>
      <c r="CO25" s="3427">
        <f>(CK25*3%)+CK25</f>
        <v>1472208015.0423317</v>
      </c>
      <c r="CP25" s="3427" t="s">
        <v>9</v>
      </c>
      <c r="CQ25" s="3428" t="s">
        <v>290</v>
      </c>
      <c r="CR25" s="3428" t="s">
        <v>291</v>
      </c>
      <c r="CS25" s="3427">
        <v>13427181959.370735</v>
      </c>
      <c r="CT25" s="3421" t="s">
        <v>13</v>
      </c>
      <c r="CU25" s="3421" t="s">
        <v>15</v>
      </c>
      <c r="CV25" s="3421" t="s">
        <v>310</v>
      </c>
      <c r="CW25" s="3421" t="s">
        <v>311</v>
      </c>
      <c r="CX25" s="3421" t="s">
        <v>312</v>
      </c>
      <c r="CY25" s="1357" t="s">
        <v>262</v>
      </c>
      <c r="CZ25" s="1350" t="s">
        <v>313</v>
      </c>
      <c r="DA25" s="1350" t="s">
        <v>212</v>
      </c>
      <c r="DB25" s="1350" t="s">
        <v>212</v>
      </c>
      <c r="DC25" s="1350"/>
      <c r="DD25" s="1357"/>
      <c r="DE25" s="1350"/>
    </row>
    <row r="26" spans="1:109" s="14" customFormat="1" ht="25.5" customHeight="1">
      <c r="A26" s="14">
        <v>14</v>
      </c>
      <c r="B26" s="3421" t="s">
        <v>176</v>
      </c>
      <c r="C26" s="3429"/>
      <c r="D26" s="3421" t="s">
        <v>24</v>
      </c>
      <c r="E26" s="3421"/>
      <c r="F26" s="3421" t="s">
        <v>5</v>
      </c>
      <c r="G26" s="3421" t="s">
        <v>177</v>
      </c>
      <c r="H26" s="3421" t="s">
        <v>178</v>
      </c>
      <c r="I26" s="3421" t="s">
        <v>179</v>
      </c>
      <c r="J26" s="3421" t="s">
        <v>89</v>
      </c>
      <c r="K26" s="3421">
        <v>2020</v>
      </c>
      <c r="L26" s="3422">
        <v>43831</v>
      </c>
      <c r="M26" s="3422">
        <v>47848</v>
      </c>
      <c r="N26" s="1352">
        <v>0.1</v>
      </c>
      <c r="O26" s="1352">
        <v>0.1</v>
      </c>
      <c r="P26" s="1352">
        <v>0.13</v>
      </c>
      <c r="Q26" s="1352">
        <v>0.08</v>
      </c>
      <c r="R26" s="1352">
        <v>0.08</v>
      </c>
      <c r="S26" s="1352">
        <v>0.08</v>
      </c>
      <c r="T26" s="1352">
        <v>0.08</v>
      </c>
      <c r="U26" s="1352">
        <v>0.08</v>
      </c>
      <c r="V26" s="1352">
        <v>0.09</v>
      </c>
      <c r="W26" s="1352">
        <v>0.09</v>
      </c>
      <c r="X26" s="1352">
        <v>0.09</v>
      </c>
      <c r="Y26" s="1352">
        <f t="shared" si="0"/>
        <v>0.99999999999999989</v>
      </c>
      <c r="Z26" s="3431" t="s">
        <v>314</v>
      </c>
      <c r="AA26" s="3437"/>
      <c r="AB26" s="3424" t="s">
        <v>315</v>
      </c>
      <c r="AC26" s="3424" t="s">
        <v>316</v>
      </c>
      <c r="AD26" s="3438" t="s">
        <v>317</v>
      </c>
      <c r="AE26" s="3424" t="s">
        <v>26</v>
      </c>
      <c r="AF26" s="3431" t="s">
        <v>289</v>
      </c>
      <c r="AG26" s="3421" t="s">
        <v>185</v>
      </c>
      <c r="AH26" s="3421" t="s">
        <v>217</v>
      </c>
      <c r="AI26" s="3421" t="s">
        <v>7</v>
      </c>
      <c r="AJ26" s="3421" t="s">
        <v>9</v>
      </c>
      <c r="AK26" s="3433">
        <v>1</v>
      </c>
      <c r="AL26" s="3421">
        <v>2019</v>
      </c>
      <c r="AM26" s="3422">
        <v>43831</v>
      </c>
      <c r="AN26" s="3422">
        <v>45291</v>
      </c>
      <c r="AO26" s="3433">
        <v>1</v>
      </c>
      <c r="AP26" s="3433">
        <v>1</v>
      </c>
      <c r="AQ26" s="3433">
        <v>1</v>
      </c>
      <c r="AR26" s="3433">
        <v>1</v>
      </c>
      <c r="AS26" s="3433"/>
      <c r="AT26" s="3433"/>
      <c r="AU26" s="3433"/>
      <c r="AV26" s="3433"/>
      <c r="AW26" s="3433"/>
      <c r="AX26" s="3433"/>
      <c r="AY26" s="3433"/>
      <c r="AZ26" s="3434">
        <v>1</v>
      </c>
      <c r="BA26" s="3427">
        <v>220436667</v>
      </c>
      <c r="BB26" s="3427">
        <v>220436667</v>
      </c>
      <c r="BC26" s="3428" t="s">
        <v>290</v>
      </c>
      <c r="BD26" s="3429">
        <v>7738</v>
      </c>
      <c r="BE26" s="3427">
        <v>579333700</v>
      </c>
      <c r="BF26" s="3427">
        <v>579333700</v>
      </c>
      <c r="BG26" s="3428" t="s">
        <v>290</v>
      </c>
      <c r="BH26" s="3429">
        <v>7738</v>
      </c>
      <c r="BI26" s="3427">
        <v>596788447</v>
      </c>
      <c r="BJ26" s="3427">
        <v>596788447</v>
      </c>
      <c r="BK26" s="3428" t="s">
        <v>290</v>
      </c>
      <c r="BL26" s="3429">
        <v>7738</v>
      </c>
      <c r="BM26" s="3427">
        <v>614769676</v>
      </c>
      <c r="BN26" s="3427">
        <v>614769676</v>
      </c>
      <c r="BO26" s="3428" t="s">
        <v>290</v>
      </c>
      <c r="BP26" s="3429">
        <v>7738</v>
      </c>
      <c r="BQ26" s="3437"/>
      <c r="BR26" s="3437"/>
      <c r="BS26" s="3437"/>
      <c r="BT26" s="3437"/>
      <c r="BU26" s="3437"/>
      <c r="BV26" s="3437"/>
      <c r="BW26" s="3437"/>
      <c r="BX26" s="3437"/>
      <c r="BY26" s="3437"/>
      <c r="BZ26" s="3437"/>
      <c r="CA26" s="3437"/>
      <c r="CB26" s="3437"/>
      <c r="CC26" s="3437"/>
      <c r="CD26" s="3437"/>
      <c r="CE26" s="3437"/>
      <c r="CF26" s="3437"/>
      <c r="CG26" s="3437"/>
      <c r="CH26" s="3437"/>
      <c r="CI26" s="3437"/>
      <c r="CJ26" s="3437"/>
      <c r="CK26" s="3437"/>
      <c r="CL26" s="3437"/>
      <c r="CM26" s="3437"/>
      <c r="CN26" s="3437"/>
      <c r="CO26" s="3437"/>
      <c r="CP26" s="3437"/>
      <c r="CQ26" s="3437"/>
      <c r="CR26" s="3437"/>
      <c r="CS26" s="3427">
        <f>+BA26+BE26+BI26+BM26</f>
        <v>2011328490</v>
      </c>
      <c r="CT26" s="3421" t="s">
        <v>13</v>
      </c>
      <c r="CU26" s="3421" t="s">
        <v>15</v>
      </c>
      <c r="CV26" s="3421" t="s">
        <v>310</v>
      </c>
      <c r="CW26" s="3421" t="s">
        <v>311</v>
      </c>
      <c r="CX26" s="3421" t="s">
        <v>312</v>
      </c>
      <c r="CY26" s="1357" t="s">
        <v>262</v>
      </c>
      <c r="CZ26" s="1350" t="s">
        <v>313</v>
      </c>
      <c r="DA26" s="1350" t="s">
        <v>212</v>
      </c>
      <c r="DB26" s="1350" t="s">
        <v>212</v>
      </c>
      <c r="DC26" s="1350"/>
      <c r="DD26" s="1357"/>
      <c r="DE26" s="1350"/>
    </row>
    <row r="27" spans="1:109" s="14" customFormat="1" ht="25.5" customHeight="1">
      <c r="A27" s="14">
        <v>15</v>
      </c>
      <c r="B27" s="3421" t="s">
        <v>176</v>
      </c>
      <c r="C27" s="3429"/>
      <c r="D27" s="3421" t="s">
        <v>24</v>
      </c>
      <c r="E27" s="3421"/>
      <c r="F27" s="3421" t="s">
        <v>5</v>
      </c>
      <c r="G27" s="3421" t="s">
        <v>177</v>
      </c>
      <c r="H27" s="3421" t="s">
        <v>178</v>
      </c>
      <c r="I27" s="3421" t="s">
        <v>179</v>
      </c>
      <c r="J27" s="3421" t="s">
        <v>89</v>
      </c>
      <c r="K27" s="3421">
        <v>2020</v>
      </c>
      <c r="L27" s="3422">
        <v>43831</v>
      </c>
      <c r="M27" s="3422">
        <v>47848</v>
      </c>
      <c r="N27" s="1352">
        <v>0.1</v>
      </c>
      <c r="O27" s="1352">
        <v>0.1</v>
      </c>
      <c r="P27" s="1352">
        <v>0.13</v>
      </c>
      <c r="Q27" s="1352">
        <v>0.08</v>
      </c>
      <c r="R27" s="1352">
        <v>0.08</v>
      </c>
      <c r="S27" s="1352">
        <v>0.08</v>
      </c>
      <c r="T27" s="1352">
        <v>0.08</v>
      </c>
      <c r="U27" s="1352">
        <v>0.08</v>
      </c>
      <c r="V27" s="1352">
        <v>0.09</v>
      </c>
      <c r="W27" s="1352">
        <v>0.09</v>
      </c>
      <c r="X27" s="1352">
        <v>0.09</v>
      </c>
      <c r="Y27" s="1352">
        <f t="shared" si="0"/>
        <v>0.99999999999999989</v>
      </c>
      <c r="Z27" s="3421" t="s">
        <v>318</v>
      </c>
      <c r="AA27" s="3423">
        <v>5.0000000000000001E-3</v>
      </c>
      <c r="AB27" s="3421" t="s">
        <v>319</v>
      </c>
      <c r="AC27" s="3421" t="s">
        <v>320</v>
      </c>
      <c r="AD27" s="3421" t="s">
        <v>183</v>
      </c>
      <c r="AE27" s="3424" t="s">
        <v>321</v>
      </c>
      <c r="AF27" s="3421" t="s">
        <v>322</v>
      </c>
      <c r="AG27" s="3421" t="s">
        <v>185</v>
      </c>
      <c r="AH27" s="3424" t="s">
        <v>217</v>
      </c>
      <c r="AI27" s="3421" t="s">
        <v>323</v>
      </c>
      <c r="AJ27" s="3421">
        <v>99</v>
      </c>
      <c r="AK27" s="3421">
        <v>8</v>
      </c>
      <c r="AL27" s="3421">
        <v>2019</v>
      </c>
      <c r="AM27" s="3422">
        <v>44044</v>
      </c>
      <c r="AN27" s="3422">
        <v>47848</v>
      </c>
      <c r="AO27" s="3431">
        <v>8</v>
      </c>
      <c r="AP27" s="3431">
        <v>8</v>
      </c>
      <c r="AQ27" s="3431">
        <v>8</v>
      </c>
      <c r="AR27" s="3431">
        <v>8</v>
      </c>
      <c r="AS27" s="3431">
        <v>8</v>
      </c>
      <c r="AT27" s="3431">
        <v>8</v>
      </c>
      <c r="AU27" s="3431">
        <v>8</v>
      </c>
      <c r="AV27" s="3431">
        <v>8</v>
      </c>
      <c r="AW27" s="3431">
        <v>8</v>
      </c>
      <c r="AX27" s="3431">
        <v>8</v>
      </c>
      <c r="AY27" s="3431">
        <v>8</v>
      </c>
      <c r="AZ27" s="3439">
        <v>8</v>
      </c>
      <c r="BA27" s="3427">
        <v>518000000</v>
      </c>
      <c r="BB27" s="3427">
        <v>518000000</v>
      </c>
      <c r="BC27" s="3428" t="s">
        <v>324</v>
      </c>
      <c r="BD27" s="3421">
        <v>7690</v>
      </c>
      <c r="BE27" s="3427">
        <v>878000000</v>
      </c>
      <c r="BF27" s="3427">
        <v>878000000</v>
      </c>
      <c r="BG27" s="3428" t="s">
        <v>324</v>
      </c>
      <c r="BH27" s="3421">
        <v>7690</v>
      </c>
      <c r="BI27" s="3427">
        <v>893000000</v>
      </c>
      <c r="BJ27" s="3427">
        <v>893000000</v>
      </c>
      <c r="BK27" s="3428" t="s">
        <v>324</v>
      </c>
      <c r="BL27" s="3421">
        <v>7690</v>
      </c>
      <c r="BM27" s="3427">
        <v>877000000</v>
      </c>
      <c r="BN27" s="3427">
        <v>877000000</v>
      </c>
      <c r="BO27" s="3428" t="s">
        <v>324</v>
      </c>
      <c r="BP27" s="3421">
        <v>7690</v>
      </c>
      <c r="BQ27" s="3427">
        <v>234000000</v>
      </c>
      <c r="BR27" s="3427">
        <v>234000000</v>
      </c>
      <c r="BS27" s="3428" t="s">
        <v>324</v>
      </c>
      <c r="BT27" s="3421">
        <v>7690</v>
      </c>
      <c r="BU27" s="3427">
        <v>243000000</v>
      </c>
      <c r="BV27" s="3427" t="s">
        <v>17</v>
      </c>
      <c r="BW27" s="3428" t="s">
        <v>324</v>
      </c>
      <c r="BX27" s="3428" t="s">
        <v>17</v>
      </c>
      <c r="BY27" s="3427">
        <v>253000000</v>
      </c>
      <c r="BZ27" s="3427" t="s">
        <v>17</v>
      </c>
      <c r="CA27" s="3428" t="s">
        <v>324</v>
      </c>
      <c r="CB27" s="3428" t="s">
        <v>17</v>
      </c>
      <c r="CC27" s="3427">
        <v>263000000</v>
      </c>
      <c r="CD27" s="3427" t="s">
        <v>17</v>
      </c>
      <c r="CE27" s="3428" t="s">
        <v>324</v>
      </c>
      <c r="CF27" s="3428" t="s">
        <v>17</v>
      </c>
      <c r="CG27" s="3427">
        <v>274000000</v>
      </c>
      <c r="CH27" s="3427" t="s">
        <v>17</v>
      </c>
      <c r="CI27" s="3428" t="s">
        <v>324</v>
      </c>
      <c r="CJ27" s="3428" t="s">
        <v>17</v>
      </c>
      <c r="CK27" s="3427">
        <v>285000000</v>
      </c>
      <c r="CL27" s="3427" t="s">
        <v>17</v>
      </c>
      <c r="CM27" s="3428" t="s">
        <v>324</v>
      </c>
      <c r="CN27" s="3428" t="s">
        <v>17</v>
      </c>
      <c r="CO27" s="3427">
        <v>296000000</v>
      </c>
      <c r="CP27" s="3427" t="s">
        <v>17</v>
      </c>
      <c r="CQ27" s="3428" t="s">
        <v>324</v>
      </c>
      <c r="CR27" s="3428" t="s">
        <v>17</v>
      </c>
      <c r="CS27" s="3427">
        <v>5014000000</v>
      </c>
      <c r="CT27" s="3421" t="s">
        <v>325</v>
      </c>
      <c r="CU27" s="3421" t="s">
        <v>326</v>
      </c>
      <c r="CV27" s="3432" t="s">
        <v>327</v>
      </c>
      <c r="CW27" s="3431" t="s">
        <v>328</v>
      </c>
      <c r="CX27" s="3421" t="s">
        <v>329</v>
      </c>
      <c r="CY27" s="3421" t="s">
        <v>330</v>
      </c>
      <c r="CZ27" s="1358"/>
      <c r="DA27" s="1358"/>
      <c r="DB27" s="1358"/>
      <c r="DC27" s="1358"/>
      <c r="DD27" s="1358"/>
      <c r="DE27" s="1358"/>
    </row>
    <row r="28" spans="1:109" s="14" customFormat="1" ht="27" customHeight="1">
      <c r="A28" s="14">
        <v>16</v>
      </c>
      <c r="B28" s="3421" t="s">
        <v>176</v>
      </c>
      <c r="C28" s="3429"/>
      <c r="D28" s="3421" t="s">
        <v>24</v>
      </c>
      <c r="E28" s="3421"/>
      <c r="F28" s="3421" t="s">
        <v>5</v>
      </c>
      <c r="G28" s="3421" t="s">
        <v>177</v>
      </c>
      <c r="H28" s="3421" t="s">
        <v>178</v>
      </c>
      <c r="I28" s="3421" t="s">
        <v>179</v>
      </c>
      <c r="J28" s="3421" t="s">
        <v>89</v>
      </c>
      <c r="K28" s="3421">
        <v>2020</v>
      </c>
      <c r="L28" s="3422">
        <v>43831</v>
      </c>
      <c r="M28" s="3422">
        <v>47848</v>
      </c>
      <c r="N28" s="1352">
        <v>0.1</v>
      </c>
      <c r="O28" s="1352">
        <v>0.1</v>
      </c>
      <c r="P28" s="1352">
        <v>0.13</v>
      </c>
      <c r="Q28" s="1352">
        <v>0.08</v>
      </c>
      <c r="R28" s="1352">
        <v>0.08</v>
      </c>
      <c r="S28" s="1352">
        <v>0.08</v>
      </c>
      <c r="T28" s="1352">
        <v>0.08</v>
      </c>
      <c r="U28" s="1352">
        <v>0.08</v>
      </c>
      <c r="V28" s="1352">
        <v>0.09</v>
      </c>
      <c r="W28" s="1352">
        <v>0.09</v>
      </c>
      <c r="X28" s="1352">
        <v>0.09</v>
      </c>
      <c r="Y28" s="1352">
        <f t="shared" si="0"/>
        <v>0.99999999999999989</v>
      </c>
      <c r="Z28" s="3431" t="s">
        <v>331</v>
      </c>
      <c r="AA28" s="3423">
        <v>2.5000000000000001E-3</v>
      </c>
      <c r="AB28" s="3431" t="s">
        <v>332</v>
      </c>
      <c r="AC28" s="3431" t="s">
        <v>333</v>
      </c>
      <c r="AD28" s="3421" t="s">
        <v>183</v>
      </c>
      <c r="AE28" s="3431" t="s">
        <v>334</v>
      </c>
      <c r="AF28" s="3431" t="s">
        <v>335</v>
      </c>
      <c r="AG28" s="3421" t="s">
        <v>185</v>
      </c>
      <c r="AH28" s="3431" t="s">
        <v>217</v>
      </c>
      <c r="AI28" s="3431" t="s">
        <v>323</v>
      </c>
      <c r="AJ28" s="3430">
        <v>6</v>
      </c>
      <c r="AK28" s="3421" t="s">
        <v>9</v>
      </c>
      <c r="AL28" s="3421" t="s">
        <v>9</v>
      </c>
      <c r="AM28" s="3440">
        <v>44348</v>
      </c>
      <c r="AN28" s="3440">
        <v>44316</v>
      </c>
      <c r="AO28" s="3431" t="s">
        <v>9</v>
      </c>
      <c r="AP28" s="3431">
        <v>1</v>
      </c>
      <c r="AQ28" s="3429" t="s">
        <v>9</v>
      </c>
      <c r="AR28" s="3429" t="s">
        <v>9</v>
      </c>
      <c r="AS28" s="3429" t="s">
        <v>9</v>
      </c>
      <c r="AT28" s="3429" t="s">
        <v>9</v>
      </c>
      <c r="AU28" s="3429" t="s">
        <v>9</v>
      </c>
      <c r="AV28" s="3429" t="s">
        <v>9</v>
      </c>
      <c r="AW28" s="3429" t="s">
        <v>9</v>
      </c>
      <c r="AX28" s="3429" t="s">
        <v>9</v>
      </c>
      <c r="AY28" s="3429" t="s">
        <v>9</v>
      </c>
      <c r="AZ28" s="3439">
        <v>1</v>
      </c>
      <c r="BA28" s="3429" t="s">
        <v>9</v>
      </c>
      <c r="BB28" s="3429" t="s">
        <v>9</v>
      </c>
      <c r="BC28" s="3429" t="s">
        <v>9</v>
      </c>
      <c r="BD28" s="3429" t="s">
        <v>9</v>
      </c>
      <c r="BE28" s="3427">
        <f t="shared" ref="BE28:BF28" si="1">1031417336*0.375</f>
        <v>386781501</v>
      </c>
      <c r="BF28" s="3427">
        <f t="shared" si="1"/>
        <v>386781501</v>
      </c>
      <c r="BG28" s="3428" t="s">
        <v>336</v>
      </c>
      <c r="BH28" s="3431">
        <v>7596</v>
      </c>
      <c r="BI28" s="3429" t="s">
        <v>9</v>
      </c>
      <c r="BJ28" s="3429" t="s">
        <v>9</v>
      </c>
      <c r="BK28" s="3429" t="s">
        <v>9</v>
      </c>
      <c r="BL28" s="3429" t="s">
        <v>9</v>
      </c>
      <c r="BM28" s="3429" t="s">
        <v>9</v>
      </c>
      <c r="BN28" s="3429" t="s">
        <v>9</v>
      </c>
      <c r="BO28" s="3429" t="s">
        <v>9</v>
      </c>
      <c r="BP28" s="3429" t="s">
        <v>9</v>
      </c>
      <c r="BQ28" s="3429" t="s">
        <v>9</v>
      </c>
      <c r="BR28" s="3429" t="s">
        <v>9</v>
      </c>
      <c r="BS28" s="3429" t="s">
        <v>9</v>
      </c>
      <c r="BT28" s="3429" t="s">
        <v>9</v>
      </c>
      <c r="BU28" s="3429" t="s">
        <v>9</v>
      </c>
      <c r="BV28" s="3429" t="s">
        <v>9</v>
      </c>
      <c r="BW28" s="3429" t="s">
        <v>9</v>
      </c>
      <c r="BX28" s="3429" t="s">
        <v>9</v>
      </c>
      <c r="BY28" s="3429" t="s">
        <v>9</v>
      </c>
      <c r="BZ28" s="3429" t="s">
        <v>9</v>
      </c>
      <c r="CA28" s="3429" t="s">
        <v>9</v>
      </c>
      <c r="CB28" s="3429" t="s">
        <v>9</v>
      </c>
      <c r="CC28" s="3429" t="s">
        <v>9</v>
      </c>
      <c r="CD28" s="3429" t="s">
        <v>9</v>
      </c>
      <c r="CE28" s="3429" t="s">
        <v>9</v>
      </c>
      <c r="CF28" s="3429" t="s">
        <v>9</v>
      </c>
      <c r="CG28" s="3429" t="s">
        <v>9</v>
      </c>
      <c r="CH28" s="3429" t="s">
        <v>9</v>
      </c>
      <c r="CI28" s="3429" t="s">
        <v>9</v>
      </c>
      <c r="CJ28" s="3429" t="s">
        <v>9</v>
      </c>
      <c r="CK28" s="3429" t="s">
        <v>9</v>
      </c>
      <c r="CL28" s="3429" t="s">
        <v>9</v>
      </c>
      <c r="CM28" s="3429" t="s">
        <v>9</v>
      </c>
      <c r="CN28" s="3429" t="s">
        <v>9</v>
      </c>
      <c r="CO28" s="3429" t="s">
        <v>9</v>
      </c>
      <c r="CP28" s="3429" t="s">
        <v>9</v>
      </c>
      <c r="CQ28" s="3429" t="s">
        <v>9</v>
      </c>
      <c r="CR28" s="3429" t="s">
        <v>9</v>
      </c>
      <c r="CS28" s="3427">
        <v>386781501</v>
      </c>
      <c r="CT28" s="3424" t="s">
        <v>337</v>
      </c>
      <c r="CU28" s="3431" t="s">
        <v>338</v>
      </c>
      <c r="CV28" s="3431" t="s">
        <v>339</v>
      </c>
      <c r="CW28" s="3431" t="s">
        <v>340</v>
      </c>
      <c r="CX28" s="3431">
        <v>3649400</v>
      </c>
      <c r="CY28" s="3431" t="s">
        <v>341</v>
      </c>
      <c r="CZ28" s="1358"/>
      <c r="DA28" s="1358"/>
      <c r="DB28" s="1358"/>
      <c r="DC28" s="1358"/>
      <c r="DD28" s="1358"/>
      <c r="DE28" s="1358"/>
    </row>
    <row r="29" spans="1:109" s="14" customFormat="1" ht="25.5" customHeight="1">
      <c r="A29" s="14">
        <v>17</v>
      </c>
      <c r="B29" s="3421" t="s">
        <v>176</v>
      </c>
      <c r="C29" s="3429"/>
      <c r="D29" s="3421" t="s">
        <v>24</v>
      </c>
      <c r="E29" s="3421"/>
      <c r="F29" s="3421" t="s">
        <v>5</v>
      </c>
      <c r="G29" s="3421" t="s">
        <v>177</v>
      </c>
      <c r="H29" s="3421" t="s">
        <v>178</v>
      </c>
      <c r="I29" s="3421" t="s">
        <v>179</v>
      </c>
      <c r="J29" s="3421" t="s">
        <v>89</v>
      </c>
      <c r="K29" s="3421">
        <v>2020</v>
      </c>
      <c r="L29" s="3422">
        <v>43831</v>
      </c>
      <c r="M29" s="3422">
        <v>47848</v>
      </c>
      <c r="N29" s="1352">
        <v>0.1</v>
      </c>
      <c r="O29" s="1352">
        <v>0.1</v>
      </c>
      <c r="P29" s="1352">
        <v>0.13</v>
      </c>
      <c r="Q29" s="1352">
        <v>0.08</v>
      </c>
      <c r="R29" s="1352">
        <v>0.08</v>
      </c>
      <c r="S29" s="1352">
        <v>0.08</v>
      </c>
      <c r="T29" s="1352">
        <v>0.08</v>
      </c>
      <c r="U29" s="1352">
        <v>0.08</v>
      </c>
      <c r="V29" s="1352">
        <v>0.09</v>
      </c>
      <c r="W29" s="1352">
        <v>0.09</v>
      </c>
      <c r="X29" s="1352">
        <v>0.09</v>
      </c>
      <c r="Y29" s="1352">
        <f t="shared" si="0"/>
        <v>0.99999999999999989</v>
      </c>
      <c r="Z29" s="3431" t="s">
        <v>342</v>
      </c>
      <c r="AA29" s="3423">
        <v>2.5000000000000001E-3</v>
      </c>
      <c r="AB29" s="3431" t="s">
        <v>343</v>
      </c>
      <c r="AC29" s="3424" t="s">
        <v>344</v>
      </c>
      <c r="AD29" s="3421" t="s">
        <v>183</v>
      </c>
      <c r="AE29" s="3431" t="s">
        <v>345</v>
      </c>
      <c r="AF29" s="3431" t="s">
        <v>346</v>
      </c>
      <c r="AG29" s="3421" t="s">
        <v>185</v>
      </c>
      <c r="AH29" s="3431" t="s">
        <v>347</v>
      </c>
      <c r="AI29" s="3431" t="s">
        <v>323</v>
      </c>
      <c r="AJ29" s="3431">
        <v>389</v>
      </c>
      <c r="AK29" s="3421" t="s">
        <v>9</v>
      </c>
      <c r="AL29" s="3421" t="s">
        <v>9</v>
      </c>
      <c r="AM29" s="3440">
        <v>44197</v>
      </c>
      <c r="AN29" s="3440">
        <v>45657</v>
      </c>
      <c r="AO29" s="3431" t="s">
        <v>9</v>
      </c>
      <c r="AP29" s="3433">
        <v>0.35</v>
      </c>
      <c r="AQ29" s="3433">
        <v>0.35</v>
      </c>
      <c r="AR29" s="3433">
        <v>0.2</v>
      </c>
      <c r="AS29" s="3433">
        <v>0.1</v>
      </c>
      <c r="AT29" s="3429" t="s">
        <v>9</v>
      </c>
      <c r="AU29" s="3429" t="s">
        <v>9</v>
      </c>
      <c r="AV29" s="3429" t="s">
        <v>9</v>
      </c>
      <c r="AW29" s="3429" t="s">
        <v>9</v>
      </c>
      <c r="AX29" s="3429" t="s">
        <v>9</v>
      </c>
      <c r="AY29" s="3429" t="s">
        <v>9</v>
      </c>
      <c r="AZ29" s="3434">
        <f>AQ29+AP29+AR29+AS29</f>
        <v>0.99999999999999989</v>
      </c>
      <c r="BA29" s="3429" t="s">
        <v>9</v>
      </c>
      <c r="BB29" s="3429" t="s">
        <v>9</v>
      </c>
      <c r="BC29" s="3429" t="s">
        <v>9</v>
      </c>
      <c r="BD29" s="3429" t="s">
        <v>9</v>
      </c>
      <c r="BE29" s="3427">
        <v>449600000</v>
      </c>
      <c r="BF29" s="3427">
        <f>BE29</f>
        <v>449600000</v>
      </c>
      <c r="BG29" s="3429" t="s">
        <v>9</v>
      </c>
      <c r="BH29" s="3429" t="s">
        <v>9</v>
      </c>
      <c r="BI29" s="3427">
        <f>BE29*1.03</f>
        <v>463088000</v>
      </c>
      <c r="BJ29" s="3427">
        <f>BI29</f>
        <v>463088000</v>
      </c>
      <c r="BK29" s="3429" t="s">
        <v>9</v>
      </c>
      <c r="BL29" s="3429" t="s">
        <v>9</v>
      </c>
      <c r="BM29" s="3427">
        <f>BI29*1.03/2</f>
        <v>238490320</v>
      </c>
      <c r="BN29" s="3427">
        <f>BM29</f>
        <v>238490320</v>
      </c>
      <c r="BO29" s="3429" t="s">
        <v>9</v>
      </c>
      <c r="BP29" s="3429" t="s">
        <v>9</v>
      </c>
      <c r="BQ29" s="3427">
        <v>126850000</v>
      </c>
      <c r="BR29" s="3427">
        <f>BQ29</f>
        <v>126850000</v>
      </c>
      <c r="BS29" s="3429" t="s">
        <v>9</v>
      </c>
      <c r="BT29" s="3429" t="s">
        <v>9</v>
      </c>
      <c r="BU29" s="3429" t="s">
        <v>9</v>
      </c>
      <c r="BV29" s="3429" t="s">
        <v>9</v>
      </c>
      <c r="BW29" s="3429" t="s">
        <v>9</v>
      </c>
      <c r="BX29" s="3429" t="s">
        <v>9</v>
      </c>
      <c r="BY29" s="3429" t="s">
        <v>9</v>
      </c>
      <c r="BZ29" s="3429" t="s">
        <v>9</v>
      </c>
      <c r="CA29" s="3429" t="s">
        <v>9</v>
      </c>
      <c r="CB29" s="3429" t="s">
        <v>9</v>
      </c>
      <c r="CC29" s="3429" t="s">
        <v>9</v>
      </c>
      <c r="CD29" s="3429" t="s">
        <v>9</v>
      </c>
      <c r="CE29" s="3429" t="s">
        <v>9</v>
      </c>
      <c r="CF29" s="3429" t="s">
        <v>9</v>
      </c>
      <c r="CG29" s="3429" t="s">
        <v>9</v>
      </c>
      <c r="CH29" s="3429" t="s">
        <v>9</v>
      </c>
      <c r="CI29" s="3429" t="s">
        <v>9</v>
      </c>
      <c r="CJ29" s="3429" t="s">
        <v>9</v>
      </c>
      <c r="CK29" s="3429" t="s">
        <v>9</v>
      </c>
      <c r="CL29" s="3429" t="s">
        <v>9</v>
      </c>
      <c r="CM29" s="3429" t="s">
        <v>9</v>
      </c>
      <c r="CN29" s="3429" t="s">
        <v>9</v>
      </c>
      <c r="CO29" s="3429" t="s">
        <v>9</v>
      </c>
      <c r="CP29" s="3429" t="s">
        <v>9</v>
      </c>
      <c r="CQ29" s="3429" t="s">
        <v>9</v>
      </c>
      <c r="CR29" s="3429" t="s">
        <v>9</v>
      </c>
      <c r="CS29" s="3427">
        <v>1278028320</v>
      </c>
      <c r="CT29" s="3421" t="s">
        <v>337</v>
      </c>
      <c r="CU29" s="3431" t="s">
        <v>338</v>
      </c>
      <c r="CV29" s="3431" t="s">
        <v>348</v>
      </c>
      <c r="CW29" s="3431" t="s">
        <v>349</v>
      </c>
      <c r="CX29" s="3431">
        <v>3184722937</v>
      </c>
      <c r="CY29" s="1365" t="s">
        <v>350</v>
      </c>
      <c r="CZ29" s="1358" t="s">
        <v>13</v>
      </c>
      <c r="DA29" s="1358" t="s">
        <v>15</v>
      </c>
      <c r="DB29" s="1350" t="s">
        <v>260</v>
      </c>
      <c r="DC29" s="1350" t="s">
        <v>261</v>
      </c>
      <c r="DD29" s="1358">
        <v>3169001</v>
      </c>
      <c r="DE29" s="1357" t="s">
        <v>262</v>
      </c>
    </row>
    <row r="30" spans="1:109" s="14" customFormat="1" ht="25.5" customHeight="1">
      <c r="A30" s="14">
        <v>18</v>
      </c>
      <c r="B30" s="3421" t="s">
        <v>176</v>
      </c>
      <c r="C30" s="3429"/>
      <c r="D30" s="3421" t="s">
        <v>24</v>
      </c>
      <c r="E30" s="3421"/>
      <c r="F30" s="3421" t="s">
        <v>5</v>
      </c>
      <c r="G30" s="3421" t="s">
        <v>177</v>
      </c>
      <c r="H30" s="3421" t="s">
        <v>178</v>
      </c>
      <c r="I30" s="3421" t="s">
        <v>179</v>
      </c>
      <c r="J30" s="3421" t="s">
        <v>89</v>
      </c>
      <c r="K30" s="3421">
        <v>2020</v>
      </c>
      <c r="L30" s="3422">
        <v>43831</v>
      </c>
      <c r="M30" s="3422">
        <v>47848</v>
      </c>
      <c r="N30" s="1352">
        <v>0.1</v>
      </c>
      <c r="O30" s="1352">
        <v>0.1</v>
      </c>
      <c r="P30" s="1352">
        <v>0.13</v>
      </c>
      <c r="Q30" s="1352">
        <v>0.08</v>
      </c>
      <c r="R30" s="1352">
        <v>0.08</v>
      </c>
      <c r="S30" s="1352">
        <v>0.08</v>
      </c>
      <c r="T30" s="1352">
        <v>0.08</v>
      </c>
      <c r="U30" s="1352">
        <v>0.08</v>
      </c>
      <c r="V30" s="1352">
        <v>0.09</v>
      </c>
      <c r="W30" s="1352">
        <v>0.09</v>
      </c>
      <c r="X30" s="1352">
        <v>0.09</v>
      </c>
      <c r="Y30" s="1352">
        <f>SUM(N30+O30+P30+Q30+R30+S30+T30+U30+V30+W30+X30)</f>
        <v>0.99999999999999989</v>
      </c>
      <c r="Z30" s="3431" t="s">
        <v>351</v>
      </c>
      <c r="AA30" s="3423">
        <v>5.0000000000000001E-3</v>
      </c>
      <c r="AB30" s="3421" t="s">
        <v>352</v>
      </c>
      <c r="AC30" s="3421" t="s">
        <v>353</v>
      </c>
      <c r="AD30" s="3421" t="s">
        <v>183</v>
      </c>
      <c r="AE30" s="3421" t="s">
        <v>269</v>
      </c>
      <c r="AF30" s="3421" t="s">
        <v>270</v>
      </c>
      <c r="AG30" s="3421" t="s">
        <v>185</v>
      </c>
      <c r="AH30" s="3421" t="s">
        <v>217</v>
      </c>
      <c r="AI30" s="3421" t="s">
        <v>323</v>
      </c>
      <c r="AJ30" s="3421">
        <v>542</v>
      </c>
      <c r="AK30" s="3424">
        <v>25</v>
      </c>
      <c r="AL30" s="3424">
        <v>2019</v>
      </c>
      <c r="AM30" s="3422">
        <v>44197</v>
      </c>
      <c r="AN30" s="3422">
        <v>47848</v>
      </c>
      <c r="AO30" s="3421" t="s">
        <v>9</v>
      </c>
      <c r="AP30" s="3425">
        <v>1</v>
      </c>
      <c r="AQ30" s="3425">
        <v>1</v>
      </c>
      <c r="AR30" s="3425">
        <v>1</v>
      </c>
      <c r="AS30" s="3425">
        <v>1</v>
      </c>
      <c r="AT30" s="3425">
        <v>1</v>
      </c>
      <c r="AU30" s="3425">
        <v>1</v>
      </c>
      <c r="AV30" s="3425">
        <v>1</v>
      </c>
      <c r="AW30" s="3425">
        <v>1</v>
      </c>
      <c r="AX30" s="3425">
        <v>1</v>
      </c>
      <c r="AY30" s="3425">
        <v>1</v>
      </c>
      <c r="AZ30" s="3426">
        <v>1</v>
      </c>
      <c r="BA30" s="3421" t="s">
        <v>9</v>
      </c>
      <c r="BB30" s="3421" t="s">
        <v>9</v>
      </c>
      <c r="BC30" s="3421" t="s">
        <v>9</v>
      </c>
      <c r="BD30" s="3421" t="s">
        <v>9</v>
      </c>
      <c r="BE30" s="3427">
        <v>105000000</v>
      </c>
      <c r="BF30" s="3427">
        <v>105000000</v>
      </c>
      <c r="BG30" s="3424" t="s">
        <v>354</v>
      </c>
      <c r="BH30" s="3424">
        <v>7635</v>
      </c>
      <c r="BI30" s="3427">
        <v>108180000</v>
      </c>
      <c r="BJ30" s="3427">
        <v>108180000</v>
      </c>
      <c r="BK30" s="3424" t="s">
        <v>354</v>
      </c>
      <c r="BL30" s="3424">
        <v>7635</v>
      </c>
      <c r="BM30" s="3427">
        <v>111426000</v>
      </c>
      <c r="BN30" s="3427" t="s">
        <v>89</v>
      </c>
      <c r="BO30" s="3424" t="s">
        <v>354</v>
      </c>
      <c r="BP30" s="3424">
        <v>7635</v>
      </c>
      <c r="BQ30" s="3427">
        <v>114768000</v>
      </c>
      <c r="BR30" s="3427" t="s">
        <v>89</v>
      </c>
      <c r="BS30" s="3424" t="s">
        <v>354</v>
      </c>
      <c r="BT30" s="3424">
        <v>7635</v>
      </c>
      <c r="BU30" s="3427">
        <v>118211000</v>
      </c>
      <c r="BV30" s="3427" t="s">
        <v>89</v>
      </c>
      <c r="BW30" s="3424" t="s">
        <v>202</v>
      </c>
      <c r="BX30" s="3421" t="s">
        <v>9</v>
      </c>
      <c r="BY30" s="3427">
        <v>121757000</v>
      </c>
      <c r="BZ30" s="3427">
        <v>228000000</v>
      </c>
      <c r="CA30" s="3424" t="s">
        <v>202</v>
      </c>
      <c r="CB30" s="3421" t="s">
        <v>9</v>
      </c>
      <c r="CC30" s="3427">
        <v>125410000</v>
      </c>
      <c r="CD30" s="3421" t="s">
        <v>9</v>
      </c>
      <c r="CE30" s="3424" t="s">
        <v>202</v>
      </c>
      <c r="CF30" s="3421" t="s">
        <v>9</v>
      </c>
      <c r="CG30" s="3427">
        <v>129172000</v>
      </c>
      <c r="CH30" s="3421" t="s">
        <v>9</v>
      </c>
      <c r="CI30" s="3424" t="s">
        <v>202</v>
      </c>
      <c r="CJ30" s="3421" t="s">
        <v>9</v>
      </c>
      <c r="CK30" s="3427">
        <v>133047000</v>
      </c>
      <c r="CL30" s="3421" t="s">
        <v>9</v>
      </c>
      <c r="CM30" s="3424" t="s">
        <v>202</v>
      </c>
      <c r="CN30" s="3421" t="s">
        <v>9</v>
      </c>
      <c r="CO30" s="3427">
        <v>137039000</v>
      </c>
      <c r="CP30" s="3421" t="s">
        <v>9</v>
      </c>
      <c r="CQ30" s="3424" t="s">
        <v>202</v>
      </c>
      <c r="CR30" s="3421" t="s">
        <v>9</v>
      </c>
      <c r="CS30" s="3427">
        <v>1204010000</v>
      </c>
      <c r="CT30" s="3421" t="s">
        <v>189</v>
      </c>
      <c r="CU30" s="3421" t="s">
        <v>190</v>
      </c>
      <c r="CV30" s="3421" t="s">
        <v>3437</v>
      </c>
      <c r="CW30" s="3421" t="s">
        <v>355</v>
      </c>
      <c r="CX30" s="3421">
        <v>3358000</v>
      </c>
      <c r="CY30" s="1366" t="s">
        <v>356</v>
      </c>
      <c r="CZ30" s="1358"/>
      <c r="DA30" s="1358"/>
      <c r="DB30" s="1358"/>
      <c r="DC30" s="1358"/>
      <c r="DD30" s="1358"/>
      <c r="DE30" s="1367"/>
    </row>
    <row r="31" spans="1:109" s="14" customFormat="1" ht="25.5" customHeight="1">
      <c r="B31" s="3421" t="s">
        <v>176</v>
      </c>
      <c r="C31" s="3429"/>
      <c r="D31" s="3421" t="s">
        <v>24</v>
      </c>
      <c r="E31" s="3421"/>
      <c r="F31" s="3421" t="s">
        <v>5</v>
      </c>
      <c r="G31" s="3421" t="s">
        <v>177</v>
      </c>
      <c r="H31" s="3421" t="s">
        <v>178</v>
      </c>
      <c r="I31" s="3421" t="s">
        <v>179</v>
      </c>
      <c r="J31" s="3421" t="s">
        <v>89</v>
      </c>
      <c r="K31" s="3421">
        <v>2020</v>
      </c>
      <c r="L31" s="3422">
        <v>43831</v>
      </c>
      <c r="M31" s="3422">
        <v>47848</v>
      </c>
      <c r="N31" s="1352">
        <v>0.1</v>
      </c>
      <c r="O31" s="1352">
        <v>0.1</v>
      </c>
      <c r="P31" s="1352">
        <v>0.13</v>
      </c>
      <c r="Q31" s="1352">
        <v>0.08</v>
      </c>
      <c r="R31" s="1352">
        <v>0.08</v>
      </c>
      <c r="S31" s="1352">
        <v>0.08</v>
      </c>
      <c r="T31" s="1352">
        <v>0.08</v>
      </c>
      <c r="U31" s="1352">
        <v>0.08</v>
      </c>
      <c r="V31" s="1352">
        <v>0.09</v>
      </c>
      <c r="W31" s="1352">
        <v>0.09</v>
      </c>
      <c r="X31" s="1352">
        <v>0.09</v>
      </c>
      <c r="Y31" s="1352">
        <f t="shared" ref="Y31" si="2">SUM(N31+O31+P31+Q31+R31+S31+T31+U31+V31+W31+X31)</f>
        <v>0.99999999999999989</v>
      </c>
      <c r="Z31" s="3431" t="s">
        <v>357</v>
      </c>
      <c r="AA31" s="3423">
        <v>0.02</v>
      </c>
      <c r="AB31" s="3421" t="s">
        <v>3</v>
      </c>
      <c r="AC31" s="3421" t="s">
        <v>33</v>
      </c>
      <c r="AD31" s="3441" t="s">
        <v>183</v>
      </c>
      <c r="AE31" s="3424" t="s">
        <v>26</v>
      </c>
      <c r="AF31" s="3431" t="s">
        <v>289</v>
      </c>
      <c r="AG31" s="3421" t="s">
        <v>185</v>
      </c>
      <c r="AH31" s="3421" t="s">
        <v>217</v>
      </c>
      <c r="AI31" s="3421" t="s">
        <v>7</v>
      </c>
      <c r="AJ31" s="3421" t="s">
        <v>9</v>
      </c>
      <c r="AK31" s="3433">
        <v>1</v>
      </c>
      <c r="AL31" s="3421">
        <v>2019</v>
      </c>
      <c r="AM31" s="3422">
        <v>45292</v>
      </c>
      <c r="AN31" s="3422">
        <v>47848</v>
      </c>
      <c r="AO31" s="3421"/>
      <c r="AP31" s="3425"/>
      <c r="AQ31" s="3425"/>
      <c r="AR31" s="3425"/>
      <c r="AS31" s="3425">
        <v>1</v>
      </c>
      <c r="AT31" s="3425">
        <v>1</v>
      </c>
      <c r="AU31" s="3425">
        <v>1</v>
      </c>
      <c r="AV31" s="3425">
        <v>1</v>
      </c>
      <c r="AW31" s="3425">
        <v>1</v>
      </c>
      <c r="AX31" s="3425">
        <v>1</v>
      </c>
      <c r="AY31" s="3425">
        <v>1</v>
      </c>
      <c r="AZ31" s="3425">
        <v>1</v>
      </c>
      <c r="BA31" s="3421"/>
      <c r="BB31" s="3421"/>
      <c r="BC31" s="3421"/>
      <c r="BD31" s="3421"/>
      <c r="BE31" s="3427"/>
      <c r="BF31" s="3427"/>
      <c r="BG31" s="3424"/>
      <c r="BH31" s="3424"/>
      <c r="BI31" s="3427"/>
      <c r="BJ31" s="3427"/>
      <c r="BK31" s="3424"/>
      <c r="BL31" s="3424"/>
      <c r="BM31" s="3427"/>
      <c r="BN31" s="3427"/>
      <c r="BO31" s="3424"/>
      <c r="BP31" s="3424"/>
      <c r="BQ31" s="3427">
        <v>622845320</v>
      </c>
      <c r="BR31" s="3427">
        <v>622845320</v>
      </c>
      <c r="BS31" s="3428" t="s">
        <v>290</v>
      </c>
      <c r="BT31" s="3429">
        <v>7738</v>
      </c>
      <c r="BU31" s="3427">
        <f>(BQ31*3.1%)+BQ31</f>
        <v>642153524.91999996</v>
      </c>
      <c r="BV31" s="3427" t="s">
        <v>9</v>
      </c>
      <c r="BW31" s="3428" t="s">
        <v>290</v>
      </c>
      <c r="BX31" s="3428" t="s">
        <v>291</v>
      </c>
      <c r="BY31" s="3427">
        <f>(BU31*3.1%)+BU31</f>
        <v>662060284.1925199</v>
      </c>
      <c r="BZ31" s="3427" t="s">
        <v>9</v>
      </c>
      <c r="CA31" s="3428" t="s">
        <v>290</v>
      </c>
      <c r="CB31" s="3428" t="s">
        <v>291</v>
      </c>
      <c r="CC31" s="3427">
        <f>(BY31*3.1%)+BY31</f>
        <v>682584153.00248802</v>
      </c>
      <c r="CD31" s="3427" t="s">
        <v>9</v>
      </c>
      <c r="CE31" s="3428" t="s">
        <v>290</v>
      </c>
      <c r="CF31" s="3428" t="s">
        <v>291</v>
      </c>
      <c r="CG31" s="3427">
        <f>(CC31*3.1%)+CC31</f>
        <v>703744261.74556518</v>
      </c>
      <c r="CH31" s="3427" t="s">
        <v>9</v>
      </c>
      <c r="CI31" s="3428" t="s">
        <v>290</v>
      </c>
      <c r="CJ31" s="3428" t="s">
        <v>291</v>
      </c>
      <c r="CK31" s="3427">
        <f>(CG31*3.1%)+CG31</f>
        <v>725560333.85967767</v>
      </c>
      <c r="CL31" s="3427" t="s">
        <v>9</v>
      </c>
      <c r="CM31" s="3428" t="s">
        <v>290</v>
      </c>
      <c r="CN31" s="3428" t="s">
        <v>291</v>
      </c>
      <c r="CO31" s="3427">
        <f>(CK31*3.11%)+CK31</f>
        <v>748125260.24271369</v>
      </c>
      <c r="CP31" s="3427" t="s">
        <v>9</v>
      </c>
      <c r="CQ31" s="3428" t="s">
        <v>290</v>
      </c>
      <c r="CR31" s="3428" t="s">
        <v>291</v>
      </c>
      <c r="CS31" s="3427">
        <f>+BQ31+BU31+BY31+CC31+CG31+CK31+CO31</f>
        <v>4787073137.9629641</v>
      </c>
      <c r="CT31" s="3421" t="s">
        <v>13</v>
      </c>
      <c r="CU31" s="3421" t="s">
        <v>15</v>
      </c>
      <c r="CV31" s="3421" t="s">
        <v>310</v>
      </c>
      <c r="CW31" s="3421" t="s">
        <v>92</v>
      </c>
      <c r="CX31" s="3421" t="s">
        <v>312</v>
      </c>
      <c r="CY31" s="1368" t="s">
        <v>100</v>
      </c>
      <c r="CZ31" s="1358"/>
      <c r="DA31" s="1358"/>
      <c r="DB31" s="1358"/>
      <c r="DC31" s="1358"/>
      <c r="DD31" s="1358"/>
      <c r="DE31" s="1367"/>
    </row>
    <row r="32" spans="1:109" s="14" customFormat="1" ht="25.5" customHeight="1">
      <c r="A32" s="14">
        <v>19</v>
      </c>
      <c r="B32" s="3421" t="s">
        <v>176</v>
      </c>
      <c r="C32" s="3429"/>
      <c r="D32" s="3421" t="s">
        <v>358</v>
      </c>
      <c r="E32" s="1351">
        <v>0.03</v>
      </c>
      <c r="F32" s="3421" t="s">
        <v>359</v>
      </c>
      <c r="G32" s="3421" t="s">
        <v>360</v>
      </c>
      <c r="H32" s="3421" t="s">
        <v>361</v>
      </c>
      <c r="I32" s="3421" t="s">
        <v>179</v>
      </c>
      <c r="J32" s="3421" t="s">
        <v>89</v>
      </c>
      <c r="K32" s="3421">
        <v>2020</v>
      </c>
      <c r="L32" s="3422">
        <v>43831</v>
      </c>
      <c r="M32" s="3422">
        <v>47848</v>
      </c>
      <c r="N32" s="1352">
        <v>0.09</v>
      </c>
      <c r="O32" s="1352">
        <v>0.09</v>
      </c>
      <c r="P32" s="1352">
        <v>0.09</v>
      </c>
      <c r="Q32" s="1352">
        <v>0.09</v>
      </c>
      <c r="R32" s="1352">
        <v>0.09</v>
      </c>
      <c r="S32" s="1352">
        <v>0.09</v>
      </c>
      <c r="T32" s="1352">
        <v>0.09</v>
      </c>
      <c r="U32" s="1352">
        <v>0.09</v>
      </c>
      <c r="V32" s="1352">
        <v>0.09</v>
      </c>
      <c r="W32" s="1352">
        <v>0.09</v>
      </c>
      <c r="X32" s="1352">
        <v>0.1</v>
      </c>
      <c r="Y32" s="1352">
        <f t="shared" si="0"/>
        <v>0.99999999999999978</v>
      </c>
      <c r="Z32" s="3442" t="s">
        <v>362</v>
      </c>
      <c r="AA32" s="3423">
        <v>2.5000000000000001E-3</v>
      </c>
      <c r="AB32" s="3432" t="s">
        <v>363</v>
      </c>
      <c r="AC32" s="3432" t="s">
        <v>364</v>
      </c>
      <c r="AD32" s="3421" t="s">
        <v>183</v>
      </c>
      <c r="AE32" s="3421" t="s">
        <v>251</v>
      </c>
      <c r="AF32" s="3424" t="s">
        <v>252</v>
      </c>
      <c r="AG32" s="3421" t="s">
        <v>185</v>
      </c>
      <c r="AH32" s="3421" t="s">
        <v>186</v>
      </c>
      <c r="AI32" s="3421" t="s">
        <v>7</v>
      </c>
      <c r="AJ32" s="3421" t="s">
        <v>9</v>
      </c>
      <c r="AK32" s="3421" t="s">
        <v>9</v>
      </c>
      <c r="AL32" s="3421" t="s">
        <v>9</v>
      </c>
      <c r="AM32" s="3422">
        <v>43831</v>
      </c>
      <c r="AN32" s="3422">
        <v>47848</v>
      </c>
      <c r="AO32" s="3433">
        <v>0.09</v>
      </c>
      <c r="AP32" s="3433">
        <v>0.18</v>
      </c>
      <c r="AQ32" s="3433">
        <v>0.6</v>
      </c>
      <c r="AR32" s="3433">
        <v>0.85</v>
      </c>
      <c r="AS32" s="3433">
        <v>1</v>
      </c>
      <c r="AT32" s="3433">
        <v>1</v>
      </c>
      <c r="AU32" s="3433">
        <v>1</v>
      </c>
      <c r="AV32" s="3433">
        <v>1</v>
      </c>
      <c r="AW32" s="3433">
        <v>1</v>
      </c>
      <c r="AX32" s="3433">
        <v>1</v>
      </c>
      <c r="AY32" s="3433">
        <v>1</v>
      </c>
      <c r="AZ32" s="3434">
        <v>1</v>
      </c>
      <c r="BA32" s="3427">
        <v>26000000</v>
      </c>
      <c r="BB32" s="3427">
        <v>26000000</v>
      </c>
      <c r="BC32" s="3428" t="s">
        <v>365</v>
      </c>
      <c r="BD32" s="3429" t="s">
        <v>9</v>
      </c>
      <c r="BE32" s="3427">
        <f>+BA32*1.04</f>
        <v>27040000</v>
      </c>
      <c r="BF32" s="3427">
        <f>+BE32</f>
        <v>27040000</v>
      </c>
      <c r="BG32" s="3428" t="s">
        <v>365</v>
      </c>
      <c r="BH32" s="3428" t="s">
        <v>9</v>
      </c>
      <c r="BI32" s="3427">
        <f>+BE32*1.04</f>
        <v>28121600</v>
      </c>
      <c r="BJ32" s="3427">
        <f>+BI32</f>
        <v>28121600</v>
      </c>
      <c r="BK32" s="3428" t="s">
        <v>365</v>
      </c>
      <c r="BL32" s="3428" t="s">
        <v>9</v>
      </c>
      <c r="BM32" s="3427">
        <f>+BI32*1.04</f>
        <v>29246464</v>
      </c>
      <c r="BN32" s="3427">
        <f>+BM32</f>
        <v>29246464</v>
      </c>
      <c r="BO32" s="3428" t="s">
        <v>365</v>
      </c>
      <c r="BP32" s="3428" t="s">
        <v>9</v>
      </c>
      <c r="BQ32" s="3427">
        <f>+BM32*1.04</f>
        <v>30416322.560000002</v>
      </c>
      <c r="BR32" s="3427">
        <f>+BQ32</f>
        <v>30416322.560000002</v>
      </c>
      <c r="BS32" s="3428" t="s">
        <v>365</v>
      </c>
      <c r="BT32" s="3428" t="s">
        <v>9</v>
      </c>
      <c r="BU32" s="3427">
        <f>+BQ32*1.04</f>
        <v>31632975.462400004</v>
      </c>
      <c r="BV32" s="3427">
        <f>+BU32</f>
        <v>31632975.462400004</v>
      </c>
      <c r="BW32" s="3428" t="s">
        <v>365</v>
      </c>
      <c r="BX32" s="3428" t="s">
        <v>9</v>
      </c>
      <c r="BY32" s="3427">
        <f>+BU32*1.04</f>
        <v>32898294.480896007</v>
      </c>
      <c r="BZ32" s="3427">
        <f>+BY32</f>
        <v>32898294.480896007</v>
      </c>
      <c r="CA32" s="3428" t="s">
        <v>365</v>
      </c>
      <c r="CB32" s="3428" t="s">
        <v>9</v>
      </c>
      <c r="CC32" s="3427">
        <f>+BY32*1.04</f>
        <v>34214226.260131851</v>
      </c>
      <c r="CD32" s="3427">
        <f>+CC32</f>
        <v>34214226.260131851</v>
      </c>
      <c r="CE32" s="3428" t="s">
        <v>365</v>
      </c>
      <c r="CF32" s="3428" t="s">
        <v>9</v>
      </c>
      <c r="CG32" s="3427">
        <f>+CC32*1.04</f>
        <v>35582795.31053713</v>
      </c>
      <c r="CH32" s="3427">
        <f>+CG32</f>
        <v>35582795.31053713</v>
      </c>
      <c r="CI32" s="3428" t="s">
        <v>365</v>
      </c>
      <c r="CJ32" s="3428" t="s">
        <v>9</v>
      </c>
      <c r="CK32" s="3427">
        <f>+CG32*1.04</f>
        <v>37006107.122958615</v>
      </c>
      <c r="CL32" s="3427">
        <f>+CK32</f>
        <v>37006107.122958615</v>
      </c>
      <c r="CM32" s="3428" t="s">
        <v>365</v>
      </c>
      <c r="CN32" s="3428" t="s">
        <v>9</v>
      </c>
      <c r="CO32" s="3427" t="s">
        <v>9</v>
      </c>
      <c r="CP32" s="3427" t="s">
        <v>9</v>
      </c>
      <c r="CQ32" s="3428" t="s">
        <v>365</v>
      </c>
      <c r="CR32" s="3428" t="s">
        <v>9</v>
      </c>
      <c r="CS32" s="3427">
        <v>312158785.19692355</v>
      </c>
      <c r="CT32" s="3421" t="s">
        <v>366</v>
      </c>
      <c r="CU32" s="3421" t="s">
        <v>367</v>
      </c>
      <c r="CV32" s="3421" t="s">
        <v>368</v>
      </c>
      <c r="CW32" s="3421" t="s">
        <v>369</v>
      </c>
      <c r="CX32" s="3431" t="s">
        <v>370</v>
      </c>
      <c r="CY32" s="1365" t="s">
        <v>371</v>
      </c>
      <c r="CZ32" s="1358" t="s">
        <v>13</v>
      </c>
      <c r="DA32" s="1358" t="s">
        <v>15</v>
      </c>
      <c r="DB32" s="1350" t="s">
        <v>260</v>
      </c>
      <c r="DC32" s="1350" t="s">
        <v>261</v>
      </c>
      <c r="DD32" s="1358">
        <v>3169001</v>
      </c>
      <c r="DE32" s="1357" t="s">
        <v>262</v>
      </c>
    </row>
    <row r="33" spans="1:109" s="14" customFormat="1" ht="25.5" customHeight="1">
      <c r="A33" s="14">
        <v>20</v>
      </c>
      <c r="B33" s="3421" t="s">
        <v>176</v>
      </c>
      <c r="C33" s="3429"/>
      <c r="D33" s="3421" t="s">
        <v>358</v>
      </c>
      <c r="E33" s="3421"/>
      <c r="F33" s="3421" t="s">
        <v>359</v>
      </c>
      <c r="G33" s="3421" t="s">
        <v>360</v>
      </c>
      <c r="H33" s="3421" t="s">
        <v>361</v>
      </c>
      <c r="I33" s="3421" t="s">
        <v>179</v>
      </c>
      <c r="J33" s="3421" t="s">
        <v>89</v>
      </c>
      <c r="K33" s="3421">
        <v>2020</v>
      </c>
      <c r="L33" s="3422">
        <v>43831</v>
      </c>
      <c r="M33" s="3422">
        <v>47848</v>
      </c>
      <c r="N33" s="1352">
        <v>0.09</v>
      </c>
      <c r="O33" s="1352">
        <v>0.09</v>
      </c>
      <c r="P33" s="1352">
        <v>0.09</v>
      </c>
      <c r="Q33" s="1352">
        <v>0.09</v>
      </c>
      <c r="R33" s="1352">
        <v>0.09</v>
      </c>
      <c r="S33" s="1352">
        <v>0.09</v>
      </c>
      <c r="T33" s="1352">
        <v>0.09</v>
      </c>
      <c r="U33" s="1352">
        <v>0.09</v>
      </c>
      <c r="V33" s="1352">
        <v>0.09</v>
      </c>
      <c r="W33" s="1352">
        <v>0.09</v>
      </c>
      <c r="X33" s="1352">
        <v>0.1</v>
      </c>
      <c r="Y33" s="1352">
        <f t="shared" si="0"/>
        <v>0.99999999999999978</v>
      </c>
      <c r="Z33" s="3431" t="s">
        <v>372</v>
      </c>
      <c r="AA33" s="3423">
        <v>2.5000000000000001E-3</v>
      </c>
      <c r="AB33" s="3421" t="s">
        <v>373</v>
      </c>
      <c r="AC33" s="3421" t="s">
        <v>374</v>
      </c>
      <c r="AD33" s="3421" t="s">
        <v>183</v>
      </c>
      <c r="AE33" s="3421" t="s">
        <v>251</v>
      </c>
      <c r="AF33" s="3424" t="s">
        <v>252</v>
      </c>
      <c r="AG33" s="3421" t="s">
        <v>253</v>
      </c>
      <c r="AH33" s="3421" t="s">
        <v>179</v>
      </c>
      <c r="AI33" s="3421" t="s">
        <v>7</v>
      </c>
      <c r="AJ33" s="3421" t="s">
        <v>9</v>
      </c>
      <c r="AK33" s="3421" t="s">
        <v>9</v>
      </c>
      <c r="AL33" s="3421" t="s">
        <v>9</v>
      </c>
      <c r="AM33" s="3422">
        <v>43831</v>
      </c>
      <c r="AN33" s="3422">
        <v>47848</v>
      </c>
      <c r="AO33" s="1369">
        <v>2</v>
      </c>
      <c r="AP33" s="1369">
        <v>2</v>
      </c>
      <c r="AQ33" s="1369">
        <v>2</v>
      </c>
      <c r="AR33" s="1369">
        <v>2</v>
      </c>
      <c r="AS33" s="1369">
        <v>2</v>
      </c>
      <c r="AT33" s="1369">
        <v>2</v>
      </c>
      <c r="AU33" s="1369">
        <v>2</v>
      </c>
      <c r="AV33" s="1369">
        <v>2</v>
      </c>
      <c r="AW33" s="1369">
        <v>2</v>
      </c>
      <c r="AX33" s="1369">
        <v>2</v>
      </c>
      <c r="AY33" s="1369">
        <v>2</v>
      </c>
      <c r="AZ33" s="3443">
        <f>AO33+AP33+AQ33+AR33+AS33+AT33+AU33+AV33+AW33+AX33+AY33</f>
        <v>22</v>
      </c>
      <c r="BA33" s="3427">
        <v>25000000</v>
      </c>
      <c r="BB33" s="3427">
        <v>30000000</v>
      </c>
      <c r="BC33" s="3428" t="s">
        <v>365</v>
      </c>
      <c r="BD33" s="3429" t="s">
        <v>9</v>
      </c>
      <c r="BE33" s="3427">
        <f>+BA33*1.04</f>
        <v>26000000</v>
      </c>
      <c r="BF33" s="3427">
        <f>+BE33</f>
        <v>26000000</v>
      </c>
      <c r="BG33" s="3428" t="s">
        <v>365</v>
      </c>
      <c r="BH33" s="3428" t="s">
        <v>9</v>
      </c>
      <c r="BI33" s="3427">
        <f>+BE33*1.04</f>
        <v>27040000</v>
      </c>
      <c r="BJ33" s="3427">
        <f>+BI33</f>
        <v>27040000</v>
      </c>
      <c r="BK33" s="3428" t="s">
        <v>365</v>
      </c>
      <c r="BL33" s="3428" t="s">
        <v>9</v>
      </c>
      <c r="BM33" s="3427">
        <f>+BI33*1.04</f>
        <v>28121600</v>
      </c>
      <c r="BN33" s="3427">
        <f>+BM33</f>
        <v>28121600</v>
      </c>
      <c r="BO33" s="3428" t="s">
        <v>365</v>
      </c>
      <c r="BP33" s="3428" t="s">
        <v>9</v>
      </c>
      <c r="BQ33" s="3427">
        <f>+BM33*1.04</f>
        <v>29246464</v>
      </c>
      <c r="BR33" s="3427">
        <f>+BQ33</f>
        <v>29246464</v>
      </c>
      <c r="BS33" s="3428" t="s">
        <v>365</v>
      </c>
      <c r="BT33" s="3428" t="s">
        <v>9</v>
      </c>
      <c r="BU33" s="3427">
        <f>+BQ33*1.04</f>
        <v>30416322.560000002</v>
      </c>
      <c r="BV33" s="3427">
        <f>+BU33</f>
        <v>30416322.560000002</v>
      </c>
      <c r="BW33" s="3428" t="s">
        <v>365</v>
      </c>
      <c r="BX33" s="3428" t="s">
        <v>9</v>
      </c>
      <c r="BY33" s="3427">
        <f>+BU33*1.04</f>
        <v>31632975.462400004</v>
      </c>
      <c r="BZ33" s="3427">
        <f>+BY33</f>
        <v>31632975.462400004</v>
      </c>
      <c r="CA33" s="3428" t="s">
        <v>365</v>
      </c>
      <c r="CB33" s="3428" t="s">
        <v>9</v>
      </c>
      <c r="CC33" s="3427">
        <f>+BY33*1.04</f>
        <v>32898294.480896007</v>
      </c>
      <c r="CD33" s="3427">
        <f>+CC33</f>
        <v>32898294.480896007</v>
      </c>
      <c r="CE33" s="3428" t="s">
        <v>365</v>
      </c>
      <c r="CF33" s="3428" t="s">
        <v>9</v>
      </c>
      <c r="CG33" s="3427">
        <f>+CC33*1.04</f>
        <v>34214226.260131851</v>
      </c>
      <c r="CH33" s="3427">
        <f>+CG33</f>
        <v>34214226.260131851</v>
      </c>
      <c r="CI33" s="3428" t="s">
        <v>365</v>
      </c>
      <c r="CJ33" s="3428" t="s">
        <v>9</v>
      </c>
      <c r="CK33" s="3427">
        <f>+CG33*1.04</f>
        <v>35582795.31053713</v>
      </c>
      <c r="CL33" s="3427">
        <f>+CK33</f>
        <v>35582795.31053713</v>
      </c>
      <c r="CM33" s="3428" t="s">
        <v>365</v>
      </c>
      <c r="CN33" s="3428" t="s">
        <v>9</v>
      </c>
      <c r="CO33" s="3427" t="s">
        <v>9</v>
      </c>
      <c r="CP33" s="3427" t="s">
        <v>9</v>
      </c>
      <c r="CQ33" s="3428" t="s">
        <v>365</v>
      </c>
      <c r="CR33" s="3428" t="s">
        <v>9</v>
      </c>
      <c r="CS33" s="3427">
        <v>300152678.07396495</v>
      </c>
      <c r="CT33" s="3421" t="s">
        <v>366</v>
      </c>
      <c r="CU33" s="3421" t="s">
        <v>367</v>
      </c>
      <c r="CV33" s="3421" t="s">
        <v>368</v>
      </c>
      <c r="CW33" s="3421" t="s">
        <v>375</v>
      </c>
      <c r="CX33" s="3431" t="s">
        <v>370</v>
      </c>
      <c r="CY33" s="3431" t="s">
        <v>376</v>
      </c>
      <c r="CZ33" s="1358" t="s">
        <v>13</v>
      </c>
      <c r="DA33" s="1358" t="s">
        <v>15</v>
      </c>
      <c r="DB33" s="1350" t="s">
        <v>260</v>
      </c>
      <c r="DC33" s="1350" t="s">
        <v>261</v>
      </c>
      <c r="DD33" s="1358">
        <v>3169001</v>
      </c>
      <c r="DE33" s="1357" t="s">
        <v>262</v>
      </c>
    </row>
    <row r="34" spans="1:109" s="14" customFormat="1" ht="25.5" customHeight="1">
      <c r="A34" s="14">
        <v>21</v>
      </c>
      <c r="B34" s="3421" t="s">
        <v>176</v>
      </c>
      <c r="C34" s="3429"/>
      <c r="D34" s="3421" t="s">
        <v>358</v>
      </c>
      <c r="E34" s="3421"/>
      <c r="F34" s="3421" t="s">
        <v>359</v>
      </c>
      <c r="G34" s="3421" t="s">
        <v>360</v>
      </c>
      <c r="H34" s="3421" t="s">
        <v>361</v>
      </c>
      <c r="I34" s="3421" t="s">
        <v>179</v>
      </c>
      <c r="J34" s="3421" t="s">
        <v>89</v>
      </c>
      <c r="K34" s="3421">
        <v>2020</v>
      </c>
      <c r="L34" s="3422">
        <v>43831</v>
      </c>
      <c r="M34" s="3422">
        <v>47848</v>
      </c>
      <c r="N34" s="1352">
        <v>0.09</v>
      </c>
      <c r="O34" s="1352">
        <v>0.09</v>
      </c>
      <c r="P34" s="1352">
        <v>0.09</v>
      </c>
      <c r="Q34" s="1352">
        <v>0.09</v>
      </c>
      <c r="R34" s="1352">
        <v>0.09</v>
      </c>
      <c r="S34" s="1352">
        <v>0.09</v>
      </c>
      <c r="T34" s="1352">
        <v>0.09</v>
      </c>
      <c r="U34" s="1352">
        <v>0.09</v>
      </c>
      <c r="V34" s="1352">
        <v>0.09</v>
      </c>
      <c r="W34" s="1352">
        <v>0.09</v>
      </c>
      <c r="X34" s="1352">
        <v>0.1</v>
      </c>
      <c r="Y34" s="1352">
        <f t="shared" si="0"/>
        <v>0.99999999999999978</v>
      </c>
      <c r="Z34" s="3421" t="s">
        <v>377</v>
      </c>
      <c r="AA34" s="3423">
        <v>2.5000000000000001E-3</v>
      </c>
      <c r="AB34" s="3421" t="s">
        <v>378</v>
      </c>
      <c r="AC34" s="3421" t="s">
        <v>379</v>
      </c>
      <c r="AD34" s="3421" t="s">
        <v>183</v>
      </c>
      <c r="AE34" s="3421" t="s">
        <v>251</v>
      </c>
      <c r="AF34" s="3424" t="s">
        <v>252</v>
      </c>
      <c r="AG34" s="3421" t="s">
        <v>185</v>
      </c>
      <c r="AH34" s="3421" t="s">
        <v>186</v>
      </c>
      <c r="AI34" s="3421" t="s">
        <v>7</v>
      </c>
      <c r="AJ34" s="3421" t="s">
        <v>9</v>
      </c>
      <c r="AK34" s="3421" t="s">
        <v>9</v>
      </c>
      <c r="AL34" s="3421" t="s">
        <v>9</v>
      </c>
      <c r="AM34" s="3422">
        <v>43831</v>
      </c>
      <c r="AN34" s="3422">
        <v>47848</v>
      </c>
      <c r="AO34" s="1369">
        <v>26</v>
      </c>
      <c r="AP34" s="1369">
        <v>52</v>
      </c>
      <c r="AQ34" s="1369">
        <v>52</v>
      </c>
      <c r="AR34" s="1369">
        <v>52</v>
      </c>
      <c r="AS34" s="1369">
        <v>52</v>
      </c>
      <c r="AT34" s="1369">
        <v>52</v>
      </c>
      <c r="AU34" s="1369">
        <v>52</v>
      </c>
      <c r="AV34" s="1369">
        <v>52</v>
      </c>
      <c r="AW34" s="1369">
        <v>52</v>
      </c>
      <c r="AX34" s="1369">
        <v>52</v>
      </c>
      <c r="AY34" s="1369">
        <v>52</v>
      </c>
      <c r="AZ34" s="1370">
        <v>52</v>
      </c>
      <c r="BA34" s="3427">
        <v>24000000</v>
      </c>
      <c r="BB34" s="3427">
        <v>30000000</v>
      </c>
      <c r="BC34" s="3428" t="s">
        <v>365</v>
      </c>
      <c r="BD34" s="3429" t="s">
        <v>9</v>
      </c>
      <c r="BE34" s="3427">
        <f>+BA34*1.04</f>
        <v>24960000</v>
      </c>
      <c r="BF34" s="3427">
        <f>+BE34</f>
        <v>24960000</v>
      </c>
      <c r="BG34" s="3428" t="s">
        <v>365</v>
      </c>
      <c r="BH34" s="3428" t="s">
        <v>9</v>
      </c>
      <c r="BI34" s="3427">
        <f>+BE34*1.04</f>
        <v>25958400</v>
      </c>
      <c r="BJ34" s="3427">
        <f>+BI34</f>
        <v>25958400</v>
      </c>
      <c r="BK34" s="3428" t="s">
        <v>365</v>
      </c>
      <c r="BL34" s="3428" t="s">
        <v>9</v>
      </c>
      <c r="BM34" s="3427">
        <f>+BI34*1.04</f>
        <v>26996736</v>
      </c>
      <c r="BN34" s="3427">
        <f>+BM34</f>
        <v>26996736</v>
      </c>
      <c r="BO34" s="3428" t="s">
        <v>365</v>
      </c>
      <c r="BP34" s="3428" t="s">
        <v>9</v>
      </c>
      <c r="BQ34" s="3427">
        <f>+BM34*1.04</f>
        <v>28076605.440000001</v>
      </c>
      <c r="BR34" s="3427">
        <f>+BQ34</f>
        <v>28076605.440000001</v>
      </c>
      <c r="BS34" s="3428" t="s">
        <v>365</v>
      </c>
      <c r="BT34" s="3428" t="s">
        <v>9</v>
      </c>
      <c r="BU34" s="3427">
        <f>+BQ34*1.04</f>
        <v>29199669.657600004</v>
      </c>
      <c r="BV34" s="3427">
        <f>+BU34</f>
        <v>29199669.657600004</v>
      </c>
      <c r="BW34" s="3428" t="s">
        <v>365</v>
      </c>
      <c r="BX34" s="3428" t="s">
        <v>9</v>
      </c>
      <c r="BY34" s="3427">
        <f>+BU34*1.04</f>
        <v>30367656.443904005</v>
      </c>
      <c r="BZ34" s="3427">
        <f>+BY34</f>
        <v>30367656.443904005</v>
      </c>
      <c r="CA34" s="3428" t="s">
        <v>365</v>
      </c>
      <c r="CB34" s="3428" t="s">
        <v>9</v>
      </c>
      <c r="CC34" s="3427">
        <f>+BY34*1.04</f>
        <v>31582362.701660167</v>
      </c>
      <c r="CD34" s="3427">
        <f>+CC34</f>
        <v>31582362.701660167</v>
      </c>
      <c r="CE34" s="3428" t="s">
        <v>365</v>
      </c>
      <c r="CF34" s="3428" t="s">
        <v>9</v>
      </c>
      <c r="CG34" s="3427">
        <f>+CC34*1.04</f>
        <v>32845657.209726576</v>
      </c>
      <c r="CH34" s="3427">
        <f>+CG34</f>
        <v>32845657.209726576</v>
      </c>
      <c r="CI34" s="3428" t="s">
        <v>365</v>
      </c>
      <c r="CJ34" s="3428" t="s">
        <v>9</v>
      </c>
      <c r="CK34" s="3427">
        <f>+CG34*1.04</f>
        <v>34159483.498115636</v>
      </c>
      <c r="CL34" s="3427">
        <f>+CK34</f>
        <v>34159483.498115636</v>
      </c>
      <c r="CM34" s="3428" t="s">
        <v>365</v>
      </c>
      <c r="CN34" s="3428" t="s">
        <v>9</v>
      </c>
      <c r="CO34" s="3427" t="s">
        <v>9</v>
      </c>
      <c r="CP34" s="3427" t="s">
        <v>9</v>
      </c>
      <c r="CQ34" s="3428" t="s">
        <v>365</v>
      </c>
      <c r="CR34" s="3428" t="s">
        <v>9</v>
      </c>
      <c r="CS34" s="3427">
        <v>288146570.95100641</v>
      </c>
      <c r="CT34" s="3421" t="s">
        <v>366</v>
      </c>
      <c r="CU34" s="3421" t="s">
        <v>367</v>
      </c>
      <c r="CV34" s="3421" t="s">
        <v>368</v>
      </c>
      <c r="CW34" s="3421" t="s">
        <v>380</v>
      </c>
      <c r="CX34" s="3431" t="s">
        <v>370</v>
      </c>
      <c r="CY34" s="3431" t="s">
        <v>381</v>
      </c>
      <c r="CZ34" s="1358" t="s">
        <v>13</v>
      </c>
      <c r="DA34" s="1358" t="s">
        <v>15</v>
      </c>
      <c r="DB34" s="1350" t="s">
        <v>260</v>
      </c>
      <c r="DC34" s="1350" t="s">
        <v>261</v>
      </c>
      <c r="DD34" s="1358">
        <v>3169001</v>
      </c>
      <c r="DE34" s="1357" t="s">
        <v>262</v>
      </c>
    </row>
    <row r="35" spans="1:109" s="14" customFormat="1" ht="25.5" customHeight="1">
      <c r="A35" s="14">
        <v>22</v>
      </c>
      <c r="B35" s="3421" t="s">
        <v>176</v>
      </c>
      <c r="C35" s="3429"/>
      <c r="D35" s="3421" t="s">
        <v>358</v>
      </c>
      <c r="E35" s="3421"/>
      <c r="F35" s="3421" t="s">
        <v>359</v>
      </c>
      <c r="G35" s="3421" t="s">
        <v>360</v>
      </c>
      <c r="H35" s="3421" t="s">
        <v>361</v>
      </c>
      <c r="I35" s="3421" t="s">
        <v>179</v>
      </c>
      <c r="J35" s="3421" t="s">
        <v>89</v>
      </c>
      <c r="K35" s="3421">
        <v>2020</v>
      </c>
      <c r="L35" s="3422">
        <v>43831</v>
      </c>
      <c r="M35" s="3422">
        <v>47848</v>
      </c>
      <c r="N35" s="1352">
        <v>0.09</v>
      </c>
      <c r="O35" s="1352">
        <v>0.09</v>
      </c>
      <c r="P35" s="1352">
        <v>0.09</v>
      </c>
      <c r="Q35" s="1352">
        <v>0.09</v>
      </c>
      <c r="R35" s="1352">
        <v>0.09</v>
      </c>
      <c r="S35" s="1352">
        <v>0.09</v>
      </c>
      <c r="T35" s="1352">
        <v>0.09</v>
      </c>
      <c r="U35" s="1352">
        <v>0.09</v>
      </c>
      <c r="V35" s="1352">
        <v>0.09</v>
      </c>
      <c r="W35" s="1352">
        <v>0.09</v>
      </c>
      <c r="X35" s="1352">
        <v>0.1</v>
      </c>
      <c r="Y35" s="1352">
        <f t="shared" si="0"/>
        <v>0.99999999999999978</v>
      </c>
      <c r="Z35" s="3431" t="s">
        <v>382</v>
      </c>
      <c r="AA35" s="3423">
        <v>2.5000000000000001E-3</v>
      </c>
      <c r="AB35" s="3421" t="s">
        <v>383</v>
      </c>
      <c r="AC35" s="3421" t="s">
        <v>384</v>
      </c>
      <c r="AD35" s="3421" t="s">
        <v>183</v>
      </c>
      <c r="AE35" s="3421" t="s">
        <v>26</v>
      </c>
      <c r="AF35" s="3430" t="s">
        <v>228</v>
      </c>
      <c r="AG35" s="3421" t="s">
        <v>185</v>
      </c>
      <c r="AH35" s="3431" t="s">
        <v>229</v>
      </c>
      <c r="AI35" s="3421" t="s">
        <v>7</v>
      </c>
      <c r="AJ35" s="3421" t="s">
        <v>9</v>
      </c>
      <c r="AK35" s="3421" t="s">
        <v>9</v>
      </c>
      <c r="AL35" s="3421" t="s">
        <v>9</v>
      </c>
      <c r="AM35" s="3422">
        <v>44044</v>
      </c>
      <c r="AN35" s="3422">
        <v>47848</v>
      </c>
      <c r="AO35" s="3425">
        <v>0.09</v>
      </c>
      <c r="AP35" s="3425">
        <v>0.18</v>
      </c>
      <c r="AQ35" s="3425">
        <v>0.27</v>
      </c>
      <c r="AR35" s="3425">
        <v>0.36</v>
      </c>
      <c r="AS35" s="3425">
        <v>0.45</v>
      </c>
      <c r="AT35" s="3425">
        <v>0.54</v>
      </c>
      <c r="AU35" s="3425">
        <v>0.72</v>
      </c>
      <c r="AV35" s="3425">
        <v>0.81</v>
      </c>
      <c r="AW35" s="3425">
        <v>0.9</v>
      </c>
      <c r="AX35" s="3425">
        <v>1</v>
      </c>
      <c r="AY35" s="3425">
        <v>1</v>
      </c>
      <c r="AZ35" s="3426">
        <v>1</v>
      </c>
      <c r="BA35" s="3427">
        <v>5112480</v>
      </c>
      <c r="BB35" s="3427">
        <v>5112480</v>
      </c>
      <c r="BC35" s="3428" t="s">
        <v>200</v>
      </c>
      <c r="BD35" s="3429">
        <v>7859</v>
      </c>
      <c r="BE35" s="3427">
        <v>10531708.800000001</v>
      </c>
      <c r="BF35" s="3427">
        <v>10531708.800000001</v>
      </c>
      <c r="BG35" s="3428" t="s">
        <v>200</v>
      </c>
      <c r="BH35" s="3442">
        <v>7859</v>
      </c>
      <c r="BI35" s="3427">
        <v>10847660.064000001</v>
      </c>
      <c r="BJ35" s="3427">
        <v>10847660.064000001</v>
      </c>
      <c r="BK35" s="3428" t="s">
        <v>385</v>
      </c>
      <c r="BL35" s="3442">
        <v>7859</v>
      </c>
      <c r="BM35" s="3427">
        <v>11173089.865920002</v>
      </c>
      <c r="BN35" s="3427">
        <v>11173089.865920002</v>
      </c>
      <c r="BO35" s="3428" t="s">
        <v>385</v>
      </c>
      <c r="BP35" s="3442">
        <v>7859</v>
      </c>
      <c r="BQ35" s="3427">
        <v>11508282.561897602</v>
      </c>
      <c r="BR35" s="3427">
        <v>11508282.561897602</v>
      </c>
      <c r="BS35" s="3428" t="s">
        <v>385</v>
      </c>
      <c r="BT35" s="3442">
        <v>7859</v>
      </c>
      <c r="BU35" s="3427">
        <f>BQ35*(1+0.03)</f>
        <v>11853531.03875453</v>
      </c>
      <c r="BV35" s="3427">
        <f>BR35*(1+0.03)</f>
        <v>11853531.03875453</v>
      </c>
      <c r="BW35" s="3428" t="s">
        <v>385</v>
      </c>
      <c r="BX35" s="3442">
        <v>7859</v>
      </c>
      <c r="BY35" s="3427">
        <f>BU35*(1+0.03)</f>
        <v>12209136.969917167</v>
      </c>
      <c r="BZ35" s="3427">
        <f>BV35*(1+0.03)</f>
        <v>12209136.969917167</v>
      </c>
      <c r="CA35" s="3428" t="s">
        <v>385</v>
      </c>
      <c r="CB35" s="3442">
        <v>7859</v>
      </c>
      <c r="CC35" s="3427">
        <f>BY35*(1+0.03)</f>
        <v>12575411.079014683</v>
      </c>
      <c r="CD35" s="3427">
        <f>BZ35*(1+0.03)</f>
        <v>12575411.079014683</v>
      </c>
      <c r="CE35" s="3428" t="s">
        <v>385</v>
      </c>
      <c r="CF35" s="3442">
        <v>7859</v>
      </c>
      <c r="CG35" s="3427">
        <f>CC35*(1+0.03)</f>
        <v>12952673.411385125</v>
      </c>
      <c r="CH35" s="3427">
        <f>CD35*(1+0.03)</f>
        <v>12952673.411385125</v>
      </c>
      <c r="CI35" s="3428" t="s">
        <v>385</v>
      </c>
      <c r="CJ35" s="3442">
        <v>7859</v>
      </c>
      <c r="CK35" s="3427">
        <f>CG35*(1+0.03)</f>
        <v>13341253.613726679</v>
      </c>
      <c r="CL35" s="3427">
        <f>CH35*(1+0.03)</f>
        <v>13341253.613726679</v>
      </c>
      <c r="CM35" s="3428" t="s">
        <v>385</v>
      </c>
      <c r="CN35" s="3442">
        <v>7859</v>
      </c>
      <c r="CO35" s="3427">
        <f>CK35*(1+0.03)</f>
        <v>13741491.222138479</v>
      </c>
      <c r="CP35" s="3427">
        <f>CL35*(1+0.03)</f>
        <v>13741491.222138479</v>
      </c>
      <c r="CQ35" s="3428" t="s">
        <v>385</v>
      </c>
      <c r="CR35" s="3442">
        <v>7859</v>
      </c>
      <c r="CS35" s="3427">
        <v>125846718.62675427</v>
      </c>
      <c r="CT35" s="3421" t="s">
        <v>386</v>
      </c>
      <c r="CU35" s="3421" t="s">
        <v>387</v>
      </c>
      <c r="CV35" s="3431" t="s">
        <v>388</v>
      </c>
      <c r="CW35" s="3431" t="s">
        <v>389</v>
      </c>
      <c r="CX35" s="3431">
        <v>3505965611</v>
      </c>
      <c r="CY35" s="3431" t="s">
        <v>390</v>
      </c>
      <c r="CZ35" s="1358"/>
      <c r="DA35" s="1358"/>
      <c r="DB35" s="1358"/>
      <c r="DC35" s="1358"/>
      <c r="DD35" s="1358"/>
      <c r="DE35" s="1358"/>
    </row>
    <row r="36" spans="1:109" s="14" customFormat="1" ht="25.5" customHeight="1">
      <c r="A36" s="14">
        <v>23</v>
      </c>
      <c r="B36" s="3421" t="s">
        <v>176</v>
      </c>
      <c r="C36" s="3429"/>
      <c r="D36" s="3421" t="s">
        <v>358</v>
      </c>
      <c r="E36" s="3421"/>
      <c r="F36" s="3421" t="s">
        <v>359</v>
      </c>
      <c r="G36" s="3421" t="s">
        <v>360</v>
      </c>
      <c r="H36" s="3421" t="s">
        <v>361</v>
      </c>
      <c r="I36" s="3421" t="s">
        <v>179</v>
      </c>
      <c r="J36" s="3421" t="s">
        <v>89</v>
      </c>
      <c r="K36" s="3421">
        <v>2020</v>
      </c>
      <c r="L36" s="3422">
        <v>43831</v>
      </c>
      <c r="M36" s="3422">
        <v>47848</v>
      </c>
      <c r="N36" s="1352">
        <v>0.09</v>
      </c>
      <c r="O36" s="1352">
        <v>0.09</v>
      </c>
      <c r="P36" s="1352">
        <v>0.09</v>
      </c>
      <c r="Q36" s="1352">
        <v>0.09</v>
      </c>
      <c r="R36" s="1352">
        <v>0.09</v>
      </c>
      <c r="S36" s="1352">
        <v>0.09</v>
      </c>
      <c r="T36" s="1352">
        <v>0.09</v>
      </c>
      <c r="U36" s="1352">
        <v>0.09</v>
      </c>
      <c r="V36" s="1352">
        <v>0.09</v>
      </c>
      <c r="W36" s="1352">
        <v>0.09</v>
      </c>
      <c r="X36" s="1352">
        <v>0.1</v>
      </c>
      <c r="Y36" s="1352">
        <f t="shared" si="0"/>
        <v>0.99999999999999978</v>
      </c>
      <c r="Z36" s="3431" t="s">
        <v>391</v>
      </c>
      <c r="AA36" s="3423">
        <v>2.5000000000000001E-3</v>
      </c>
      <c r="AB36" s="3421" t="s">
        <v>392</v>
      </c>
      <c r="AC36" s="3421" t="s">
        <v>393</v>
      </c>
      <c r="AD36" s="3421" t="s">
        <v>183</v>
      </c>
      <c r="AE36" s="3421" t="s">
        <v>26</v>
      </c>
      <c r="AF36" s="3430" t="s">
        <v>228</v>
      </c>
      <c r="AG36" s="3421" t="s">
        <v>185</v>
      </c>
      <c r="AH36" s="3431" t="s">
        <v>179</v>
      </c>
      <c r="AI36" s="3421" t="s">
        <v>7</v>
      </c>
      <c r="AJ36" s="3421" t="s">
        <v>9</v>
      </c>
      <c r="AK36" s="3421" t="s">
        <v>9</v>
      </c>
      <c r="AL36" s="3421" t="s">
        <v>9</v>
      </c>
      <c r="AM36" s="3422">
        <v>44136</v>
      </c>
      <c r="AN36" s="3422">
        <v>47848</v>
      </c>
      <c r="AO36" s="3431">
        <v>1</v>
      </c>
      <c r="AP36" s="3431">
        <v>5</v>
      </c>
      <c r="AQ36" s="3431">
        <v>5</v>
      </c>
      <c r="AR36" s="3431">
        <v>5</v>
      </c>
      <c r="AS36" s="3431">
        <v>5</v>
      </c>
      <c r="AT36" s="3431">
        <v>5</v>
      </c>
      <c r="AU36" s="3431">
        <v>5</v>
      </c>
      <c r="AV36" s="3431">
        <v>5</v>
      </c>
      <c r="AW36" s="3431">
        <v>5</v>
      </c>
      <c r="AX36" s="3431">
        <v>5</v>
      </c>
      <c r="AY36" s="3431">
        <v>5</v>
      </c>
      <c r="AZ36" s="3443">
        <f>AO36+AP36+AQ36+AR36+AS36+AT36+AU36+AV36+AW36+AX36+AY36</f>
        <v>51</v>
      </c>
      <c r="BA36" s="3427">
        <v>40000000</v>
      </c>
      <c r="BB36" s="3427">
        <v>40000000</v>
      </c>
      <c r="BC36" s="3428" t="s">
        <v>231</v>
      </c>
      <c r="BD36" s="3428" t="s">
        <v>231</v>
      </c>
      <c r="BE36" s="3427">
        <v>83000000</v>
      </c>
      <c r="BF36" s="3427">
        <v>83000000</v>
      </c>
      <c r="BG36" s="3428" t="s">
        <v>231</v>
      </c>
      <c r="BH36" s="3428" t="s">
        <v>231</v>
      </c>
      <c r="BI36" s="3427">
        <f>(+BE36*4%)+BE36</f>
        <v>86320000</v>
      </c>
      <c r="BJ36" s="3427">
        <f>(+BF36*4%)+BF36</f>
        <v>86320000</v>
      </c>
      <c r="BK36" s="3428" t="s">
        <v>231</v>
      </c>
      <c r="BL36" s="3428" t="s">
        <v>231</v>
      </c>
      <c r="BM36" s="3427">
        <f>(+BI36*4%)+BI36</f>
        <v>89772800</v>
      </c>
      <c r="BN36" s="3427">
        <f>(+BJ36*4%)+BJ36</f>
        <v>89772800</v>
      </c>
      <c r="BO36" s="3428" t="s">
        <v>231</v>
      </c>
      <c r="BP36" s="3428" t="s">
        <v>231</v>
      </c>
      <c r="BQ36" s="3427">
        <f>(+BM36*4%)+BM36</f>
        <v>93363712</v>
      </c>
      <c r="BR36" s="3427">
        <f>(+BN36*4%)+BN36</f>
        <v>93363712</v>
      </c>
      <c r="BS36" s="3428" t="s">
        <v>231</v>
      </c>
      <c r="BT36" s="3428" t="s">
        <v>231</v>
      </c>
      <c r="BU36" s="3427">
        <f>(+BQ36*4%)+BQ36</f>
        <v>97098260.480000004</v>
      </c>
      <c r="BV36" s="3427">
        <f>(+BR36*4%)+BR36</f>
        <v>97098260.480000004</v>
      </c>
      <c r="BW36" s="3428" t="s">
        <v>231</v>
      </c>
      <c r="BX36" s="3428" t="s">
        <v>231</v>
      </c>
      <c r="BY36" s="3427">
        <f>(+BU36*4%)+BU36</f>
        <v>100982190.89920001</v>
      </c>
      <c r="BZ36" s="3427">
        <f>(+BV36*4%)+BV36</f>
        <v>100982190.89920001</v>
      </c>
      <c r="CA36" s="3428" t="s">
        <v>231</v>
      </c>
      <c r="CB36" s="3428" t="s">
        <v>231</v>
      </c>
      <c r="CC36" s="3427">
        <f>(+BY36*4%)+BY36</f>
        <v>105021478.53516801</v>
      </c>
      <c r="CD36" s="3427">
        <f>(+BZ36*4%)+BZ36</f>
        <v>105021478.53516801</v>
      </c>
      <c r="CE36" s="3428" t="s">
        <v>231</v>
      </c>
      <c r="CF36" s="3428" t="s">
        <v>231</v>
      </c>
      <c r="CG36" s="3427">
        <f>(+CC36*4%)+CC36</f>
        <v>109222337.67657472</v>
      </c>
      <c r="CH36" s="3427">
        <f>(+CD36*4%)+CD36</f>
        <v>109222337.67657472</v>
      </c>
      <c r="CI36" s="3428" t="s">
        <v>231</v>
      </c>
      <c r="CJ36" s="3428" t="s">
        <v>231</v>
      </c>
      <c r="CK36" s="3427">
        <f>(+CG36*4%)+CG36</f>
        <v>113591231.18363771</v>
      </c>
      <c r="CL36" s="3427">
        <f>(+CH36*4%)+CH36</f>
        <v>113591231.18363771</v>
      </c>
      <c r="CM36" s="3428" t="s">
        <v>231</v>
      </c>
      <c r="CN36" s="3428" t="s">
        <v>231</v>
      </c>
      <c r="CO36" s="3427">
        <f>(+CK36*4%)+CK36</f>
        <v>118134880.43098322</v>
      </c>
      <c r="CP36" s="3427">
        <f>(+CL36*4%)+CL36</f>
        <v>118134880.43098322</v>
      </c>
      <c r="CQ36" s="3428" t="s">
        <v>231</v>
      </c>
      <c r="CR36" s="3428" t="s">
        <v>231</v>
      </c>
      <c r="CS36" s="3427">
        <v>1036506891.2055637</v>
      </c>
      <c r="CT36" s="3421" t="s">
        <v>386</v>
      </c>
      <c r="CU36" s="3421" t="s">
        <v>394</v>
      </c>
      <c r="CV36" s="3431" t="s">
        <v>395</v>
      </c>
      <c r="CW36" s="3431" t="s">
        <v>396</v>
      </c>
      <c r="CX36" s="3431">
        <v>3386660</v>
      </c>
      <c r="CY36" s="1357"/>
      <c r="CZ36" s="1358" t="s">
        <v>13</v>
      </c>
      <c r="DA36" s="1358" t="s">
        <v>15</v>
      </c>
      <c r="DB36" s="1350" t="s">
        <v>397</v>
      </c>
      <c r="DC36" s="1358" t="s">
        <v>398</v>
      </c>
      <c r="DD36" s="1358">
        <v>3169001</v>
      </c>
      <c r="DE36" s="1365" t="s">
        <v>399</v>
      </c>
    </row>
    <row r="37" spans="1:109" s="14" customFormat="1" ht="25.5" customHeight="1">
      <c r="A37" s="14">
        <v>24</v>
      </c>
      <c r="B37" s="3421" t="s">
        <v>176</v>
      </c>
      <c r="C37" s="3429"/>
      <c r="D37" s="3421" t="s">
        <v>358</v>
      </c>
      <c r="E37" s="3421"/>
      <c r="F37" s="3421" t="s">
        <v>359</v>
      </c>
      <c r="G37" s="3421" t="s">
        <v>360</v>
      </c>
      <c r="H37" s="3421" t="s">
        <v>361</v>
      </c>
      <c r="I37" s="3421" t="s">
        <v>179</v>
      </c>
      <c r="J37" s="3421" t="s">
        <v>89</v>
      </c>
      <c r="K37" s="3421">
        <v>2020</v>
      </c>
      <c r="L37" s="3422">
        <v>43831</v>
      </c>
      <c r="M37" s="3422">
        <v>47848</v>
      </c>
      <c r="N37" s="1352">
        <v>0.09</v>
      </c>
      <c r="O37" s="1352">
        <v>0.09</v>
      </c>
      <c r="P37" s="1352">
        <v>0.09</v>
      </c>
      <c r="Q37" s="1352">
        <v>0.09</v>
      </c>
      <c r="R37" s="1352">
        <v>0.09</v>
      </c>
      <c r="S37" s="1352">
        <v>0.09</v>
      </c>
      <c r="T37" s="1352">
        <v>0.09</v>
      </c>
      <c r="U37" s="1352">
        <v>0.09</v>
      </c>
      <c r="V37" s="1352">
        <v>0.09</v>
      </c>
      <c r="W37" s="1352">
        <v>0.09</v>
      </c>
      <c r="X37" s="1352">
        <v>0.1</v>
      </c>
      <c r="Y37" s="1352">
        <f t="shared" si="0"/>
        <v>0.99999999999999978</v>
      </c>
      <c r="Z37" s="3431" t="s">
        <v>400</v>
      </c>
      <c r="AA37" s="3423">
        <v>5.0000000000000001E-3</v>
      </c>
      <c r="AB37" s="3421" t="s">
        <v>401</v>
      </c>
      <c r="AC37" s="3421" t="s">
        <v>402</v>
      </c>
      <c r="AD37" s="3421" t="s">
        <v>183</v>
      </c>
      <c r="AE37" s="3421" t="s">
        <v>26</v>
      </c>
      <c r="AF37" s="3430" t="s">
        <v>228</v>
      </c>
      <c r="AG37" s="3421" t="s">
        <v>185</v>
      </c>
      <c r="AH37" s="3431" t="s">
        <v>179</v>
      </c>
      <c r="AI37" s="3421" t="s">
        <v>7</v>
      </c>
      <c r="AJ37" s="3421" t="s">
        <v>9</v>
      </c>
      <c r="AK37" s="3421" t="s">
        <v>9</v>
      </c>
      <c r="AL37" s="3421" t="s">
        <v>9</v>
      </c>
      <c r="AM37" s="3422">
        <v>43891</v>
      </c>
      <c r="AN37" s="3422">
        <v>47847</v>
      </c>
      <c r="AO37" s="3431">
        <v>3</v>
      </c>
      <c r="AP37" s="3431">
        <v>3</v>
      </c>
      <c r="AQ37" s="3431">
        <v>3</v>
      </c>
      <c r="AR37" s="3431">
        <v>3</v>
      </c>
      <c r="AS37" s="3431">
        <v>3</v>
      </c>
      <c r="AT37" s="3431">
        <v>3</v>
      </c>
      <c r="AU37" s="3431">
        <v>3</v>
      </c>
      <c r="AV37" s="3431">
        <v>3</v>
      </c>
      <c r="AW37" s="3431">
        <v>3</v>
      </c>
      <c r="AX37" s="3431">
        <v>3</v>
      </c>
      <c r="AY37" s="3431">
        <v>3</v>
      </c>
      <c r="AZ37" s="3444">
        <v>33</v>
      </c>
      <c r="BA37" s="3427">
        <v>0</v>
      </c>
      <c r="BB37" s="3427">
        <v>0</v>
      </c>
      <c r="BC37" s="3429" t="s">
        <v>403</v>
      </c>
      <c r="BD37" s="3429" t="s">
        <v>404</v>
      </c>
      <c r="BE37" s="3427">
        <v>200000000</v>
      </c>
      <c r="BF37" s="3427">
        <v>200000000</v>
      </c>
      <c r="BG37" s="3429" t="s">
        <v>403</v>
      </c>
      <c r="BH37" s="3429" t="s">
        <v>404</v>
      </c>
      <c r="BI37" s="3427">
        <f>+BE37*1.03</f>
        <v>206000000</v>
      </c>
      <c r="BJ37" s="3427">
        <f>+BF37*1.03</f>
        <v>206000000</v>
      </c>
      <c r="BK37" s="3429" t="s">
        <v>403</v>
      </c>
      <c r="BL37" s="3429" t="s">
        <v>404</v>
      </c>
      <c r="BM37" s="3427">
        <f>+BI37*1.03</f>
        <v>212180000</v>
      </c>
      <c r="BN37" s="3427">
        <f>+BJ37*1.03</f>
        <v>212180000</v>
      </c>
      <c r="BO37" s="3429" t="s">
        <v>403</v>
      </c>
      <c r="BP37" s="3429" t="s">
        <v>404</v>
      </c>
      <c r="BQ37" s="3427">
        <f>+BM37*1.03</f>
        <v>218545400</v>
      </c>
      <c r="BR37" s="3427">
        <f>+BN37*1.03</f>
        <v>218545400</v>
      </c>
      <c r="BS37" s="3429" t="s">
        <v>403</v>
      </c>
      <c r="BT37" s="3429" t="s">
        <v>404</v>
      </c>
      <c r="BU37" s="3427">
        <f>+BQ37*1.03</f>
        <v>225101762</v>
      </c>
      <c r="BV37" s="3427" t="s">
        <v>405</v>
      </c>
      <c r="BW37" s="3429" t="s">
        <v>405</v>
      </c>
      <c r="BX37" s="3429" t="s">
        <v>405</v>
      </c>
      <c r="BY37" s="3427">
        <f>+BU37*1.03</f>
        <v>231854814.86000001</v>
      </c>
      <c r="BZ37" s="3427" t="s">
        <v>405</v>
      </c>
      <c r="CA37" s="3429" t="s">
        <v>405</v>
      </c>
      <c r="CB37" s="3429" t="s">
        <v>405</v>
      </c>
      <c r="CC37" s="3427">
        <f>+BY37*1.03</f>
        <v>238810459.30580002</v>
      </c>
      <c r="CD37" s="3427" t="s">
        <v>405</v>
      </c>
      <c r="CE37" s="3429" t="s">
        <v>405</v>
      </c>
      <c r="CF37" s="3429" t="s">
        <v>405</v>
      </c>
      <c r="CG37" s="3427">
        <f>+CC37*1.03</f>
        <v>245974773.08497402</v>
      </c>
      <c r="CH37" s="3427" t="s">
        <v>405</v>
      </c>
      <c r="CI37" s="3429" t="s">
        <v>405</v>
      </c>
      <c r="CJ37" s="3429" t="s">
        <v>405</v>
      </c>
      <c r="CK37" s="3427">
        <f>+CG37*1.03</f>
        <v>253354016.27752325</v>
      </c>
      <c r="CL37" s="3427" t="s">
        <v>405</v>
      </c>
      <c r="CM37" s="3429" t="s">
        <v>405</v>
      </c>
      <c r="CN37" s="3429" t="s">
        <v>405</v>
      </c>
      <c r="CO37" s="3427">
        <v>260954636</v>
      </c>
      <c r="CP37" s="3427" t="s">
        <v>405</v>
      </c>
      <c r="CQ37" s="3429" t="s">
        <v>405</v>
      </c>
      <c r="CR37" s="3429" t="s">
        <v>405</v>
      </c>
      <c r="CS37" s="3427">
        <v>2292775861.5282974</v>
      </c>
      <c r="CT37" s="3421" t="s">
        <v>386</v>
      </c>
      <c r="CU37" s="3421" t="s">
        <v>406</v>
      </c>
      <c r="CV37" s="3431" t="s">
        <v>407</v>
      </c>
      <c r="CW37" s="3431" t="s">
        <v>408</v>
      </c>
      <c r="CX37" s="3431" t="s">
        <v>409</v>
      </c>
      <c r="CY37" s="1363" t="s">
        <v>410</v>
      </c>
      <c r="CZ37" s="1358" t="s">
        <v>13</v>
      </c>
      <c r="DA37" s="1358" t="s">
        <v>15</v>
      </c>
      <c r="DB37" s="1350" t="s">
        <v>397</v>
      </c>
      <c r="DC37" s="1358" t="s">
        <v>398</v>
      </c>
      <c r="DD37" s="1358">
        <v>3169001</v>
      </c>
      <c r="DE37" s="1365" t="s">
        <v>399</v>
      </c>
    </row>
    <row r="38" spans="1:109" s="14" customFormat="1" ht="25.5" customHeight="1">
      <c r="A38" s="14">
        <v>25</v>
      </c>
      <c r="B38" s="3421" t="s">
        <v>176</v>
      </c>
      <c r="C38" s="3429"/>
      <c r="D38" s="3421" t="s">
        <v>358</v>
      </c>
      <c r="E38" s="3421"/>
      <c r="F38" s="3421" t="s">
        <v>359</v>
      </c>
      <c r="G38" s="3421" t="s">
        <v>360</v>
      </c>
      <c r="H38" s="3421" t="s">
        <v>361</v>
      </c>
      <c r="I38" s="3421" t="s">
        <v>179</v>
      </c>
      <c r="J38" s="3421" t="s">
        <v>89</v>
      </c>
      <c r="K38" s="3421">
        <v>2020</v>
      </c>
      <c r="L38" s="3422">
        <v>43831</v>
      </c>
      <c r="M38" s="3422">
        <v>47848</v>
      </c>
      <c r="N38" s="1352">
        <v>0.09</v>
      </c>
      <c r="O38" s="1352">
        <v>0.09</v>
      </c>
      <c r="P38" s="1352">
        <v>0.09</v>
      </c>
      <c r="Q38" s="1352">
        <v>0.09</v>
      </c>
      <c r="R38" s="1352">
        <v>0.09</v>
      </c>
      <c r="S38" s="1352">
        <v>0.09</v>
      </c>
      <c r="T38" s="1352">
        <v>0.09</v>
      </c>
      <c r="U38" s="1352">
        <v>0.09</v>
      </c>
      <c r="V38" s="1352">
        <v>0.09</v>
      </c>
      <c r="W38" s="1352">
        <v>0.09</v>
      </c>
      <c r="X38" s="1352">
        <v>0.1</v>
      </c>
      <c r="Y38" s="1352">
        <f t="shared" si="0"/>
        <v>0.99999999999999978</v>
      </c>
      <c r="Z38" s="3431" t="s">
        <v>411</v>
      </c>
      <c r="AA38" s="3423">
        <v>2.5000000000000001E-3</v>
      </c>
      <c r="AB38" s="3421" t="s">
        <v>412</v>
      </c>
      <c r="AC38" s="3421" t="s">
        <v>413</v>
      </c>
      <c r="AD38" s="3421" t="s">
        <v>183</v>
      </c>
      <c r="AE38" s="3421" t="s">
        <v>26</v>
      </c>
      <c r="AF38" s="3421" t="s">
        <v>414</v>
      </c>
      <c r="AG38" s="3421" t="s">
        <v>415</v>
      </c>
      <c r="AH38" s="3421" t="s">
        <v>179</v>
      </c>
      <c r="AI38" s="3421" t="s">
        <v>323</v>
      </c>
      <c r="AJ38" s="3424">
        <v>73</v>
      </c>
      <c r="AK38" s="3421">
        <v>440</v>
      </c>
      <c r="AL38" s="3421">
        <v>2019</v>
      </c>
      <c r="AM38" s="3445">
        <v>44013</v>
      </c>
      <c r="AN38" s="3445">
        <v>47837</v>
      </c>
      <c r="AO38" s="3424">
        <v>1500</v>
      </c>
      <c r="AP38" s="3424">
        <v>2500</v>
      </c>
      <c r="AQ38" s="3424">
        <v>2500</v>
      </c>
      <c r="AR38" s="3424">
        <v>2000</v>
      </c>
      <c r="AS38" s="3424">
        <v>1500</v>
      </c>
      <c r="AT38" s="3421">
        <v>1650.0000000000002</v>
      </c>
      <c r="AU38" s="3421">
        <v>2750</v>
      </c>
      <c r="AV38" s="3421">
        <v>2750</v>
      </c>
      <c r="AW38" s="3421">
        <v>2200</v>
      </c>
      <c r="AX38" s="3421">
        <v>1650.0000000000002</v>
      </c>
      <c r="AY38" s="3421">
        <v>1815.0000000000005</v>
      </c>
      <c r="AZ38" s="3444">
        <v>22815</v>
      </c>
      <c r="BA38" s="3427">
        <v>382302164</v>
      </c>
      <c r="BB38" s="3427">
        <v>382302164</v>
      </c>
      <c r="BC38" s="3446" t="s">
        <v>416</v>
      </c>
      <c r="BD38" s="3421">
        <v>7753</v>
      </c>
      <c r="BE38" s="3427">
        <v>518914080</v>
      </c>
      <c r="BF38" s="3427">
        <v>518914080</v>
      </c>
      <c r="BG38" s="3446" t="s">
        <v>416</v>
      </c>
      <c r="BH38" s="3421">
        <v>7753</v>
      </c>
      <c r="BI38" s="3427">
        <v>477131476</v>
      </c>
      <c r="BJ38" s="3427">
        <v>477131476</v>
      </c>
      <c r="BK38" s="3446" t="s">
        <v>416</v>
      </c>
      <c r="BL38" s="3421">
        <v>7753</v>
      </c>
      <c r="BM38" s="3427">
        <v>486595426</v>
      </c>
      <c r="BN38" s="3427">
        <v>486595426</v>
      </c>
      <c r="BO38" s="3421" t="s">
        <v>385</v>
      </c>
      <c r="BP38" s="3421">
        <v>7753</v>
      </c>
      <c r="BQ38" s="3427">
        <v>299313278</v>
      </c>
      <c r="BR38" s="3427">
        <v>299313278</v>
      </c>
      <c r="BS38" s="3421" t="s">
        <v>385</v>
      </c>
      <c r="BT38" s="3421">
        <v>7753</v>
      </c>
      <c r="BU38" s="3427">
        <v>367815987.00000006</v>
      </c>
      <c r="BV38" s="3427" t="s">
        <v>231</v>
      </c>
      <c r="BW38" s="3421" t="s">
        <v>385</v>
      </c>
      <c r="BX38" s="3421" t="s">
        <v>417</v>
      </c>
      <c r="BY38" s="3427">
        <v>631417444.35000002</v>
      </c>
      <c r="BZ38" s="3427" t="s">
        <v>231</v>
      </c>
      <c r="CA38" s="3421" t="s">
        <v>385</v>
      </c>
      <c r="CB38" s="3421" t="s">
        <v>417</v>
      </c>
      <c r="CC38" s="3427">
        <v>650359967.68050003</v>
      </c>
      <c r="CD38" s="3427" t="s">
        <v>231</v>
      </c>
      <c r="CE38" s="3421" t="s">
        <v>385</v>
      </c>
      <c r="CF38" s="3428" t="s">
        <v>231</v>
      </c>
      <c r="CG38" s="3427">
        <v>535896613.36873204</v>
      </c>
      <c r="CH38" s="3427" t="s">
        <v>9</v>
      </c>
      <c r="CI38" s="3421" t="s">
        <v>385</v>
      </c>
      <c r="CJ38" s="3428" t="s">
        <v>231</v>
      </c>
      <c r="CK38" s="3427">
        <v>413980133.82734555</v>
      </c>
      <c r="CL38" s="3427" t="s">
        <v>231</v>
      </c>
      <c r="CM38" s="3421" t="s">
        <v>385</v>
      </c>
      <c r="CN38" s="3428" t="s">
        <v>231</v>
      </c>
      <c r="CO38" s="3427">
        <v>469039491.62638253</v>
      </c>
      <c r="CP38" s="3427" t="s">
        <v>231</v>
      </c>
      <c r="CQ38" s="3421" t="s">
        <v>385</v>
      </c>
      <c r="CR38" s="3428" t="s">
        <v>231</v>
      </c>
      <c r="CS38" s="3427">
        <v>5232766061.8529606</v>
      </c>
      <c r="CT38" s="3421" t="s">
        <v>232</v>
      </c>
      <c r="CU38" s="3421" t="s">
        <v>233</v>
      </c>
      <c r="CV38" s="3421" t="s">
        <v>418</v>
      </c>
      <c r="CW38" s="3421" t="s">
        <v>419</v>
      </c>
      <c r="CX38" s="3421" t="s">
        <v>420</v>
      </c>
      <c r="CY38" s="1357" t="s">
        <v>421</v>
      </c>
      <c r="CZ38" s="1350"/>
      <c r="DA38" s="1350"/>
      <c r="DB38" s="1350"/>
      <c r="DC38" s="1350"/>
      <c r="DD38" s="1350"/>
      <c r="DE38" s="1350"/>
    </row>
    <row r="39" spans="1:109" s="14" customFormat="1" ht="25.5" customHeight="1">
      <c r="A39" s="14">
        <v>26</v>
      </c>
      <c r="B39" s="3421" t="s">
        <v>176</v>
      </c>
      <c r="C39" s="3429"/>
      <c r="D39" s="3421" t="s">
        <v>358</v>
      </c>
      <c r="E39" s="3421"/>
      <c r="F39" s="3421" t="s">
        <v>359</v>
      </c>
      <c r="G39" s="3421" t="s">
        <v>360</v>
      </c>
      <c r="H39" s="3421" t="s">
        <v>361</v>
      </c>
      <c r="I39" s="3421" t="s">
        <v>179</v>
      </c>
      <c r="J39" s="3421" t="s">
        <v>89</v>
      </c>
      <c r="K39" s="3421">
        <v>2021</v>
      </c>
      <c r="L39" s="3422">
        <v>43831</v>
      </c>
      <c r="M39" s="3422">
        <v>47848</v>
      </c>
      <c r="N39" s="1352">
        <v>0.09</v>
      </c>
      <c r="O39" s="1352">
        <v>0.09</v>
      </c>
      <c r="P39" s="1352">
        <v>0.09</v>
      </c>
      <c r="Q39" s="1352">
        <v>0.09</v>
      </c>
      <c r="R39" s="1352">
        <v>0.09</v>
      </c>
      <c r="S39" s="1352">
        <v>0.09</v>
      </c>
      <c r="T39" s="1352">
        <v>0.09</v>
      </c>
      <c r="U39" s="1352">
        <v>0.09</v>
      </c>
      <c r="V39" s="1352">
        <v>0.09</v>
      </c>
      <c r="W39" s="1352">
        <v>0.09</v>
      </c>
      <c r="X39" s="1352">
        <v>0.1</v>
      </c>
      <c r="Y39" s="1352">
        <f t="shared" si="0"/>
        <v>0.99999999999999978</v>
      </c>
      <c r="Z39" s="3421" t="s">
        <v>422</v>
      </c>
      <c r="AA39" s="3423">
        <v>2.5000000000000001E-3</v>
      </c>
      <c r="AB39" s="3421" t="s">
        <v>423</v>
      </c>
      <c r="AC39" s="3421" t="s">
        <v>424</v>
      </c>
      <c r="AD39" s="3421" t="s">
        <v>183</v>
      </c>
      <c r="AE39" s="3421" t="s">
        <v>26</v>
      </c>
      <c r="AF39" s="3421" t="s">
        <v>240</v>
      </c>
      <c r="AG39" s="3421" t="s">
        <v>241</v>
      </c>
      <c r="AH39" s="3421" t="s">
        <v>229</v>
      </c>
      <c r="AI39" s="3421" t="s">
        <v>7</v>
      </c>
      <c r="AJ39" s="3421" t="s">
        <v>9</v>
      </c>
      <c r="AK39" s="3421" t="s">
        <v>9</v>
      </c>
      <c r="AL39" s="3421" t="s">
        <v>9</v>
      </c>
      <c r="AM39" s="3422">
        <v>44197</v>
      </c>
      <c r="AN39" s="3422">
        <v>47848</v>
      </c>
      <c r="AO39" s="3421" t="s">
        <v>17</v>
      </c>
      <c r="AP39" s="3425">
        <v>0.2</v>
      </c>
      <c r="AQ39" s="3425">
        <v>0.4</v>
      </c>
      <c r="AR39" s="3425">
        <v>0.4</v>
      </c>
      <c r="AS39" s="3425">
        <v>1</v>
      </c>
      <c r="AT39" s="3425">
        <v>1</v>
      </c>
      <c r="AU39" s="3425">
        <v>1</v>
      </c>
      <c r="AV39" s="3425">
        <v>1</v>
      </c>
      <c r="AW39" s="3425">
        <v>1</v>
      </c>
      <c r="AX39" s="3425">
        <v>1</v>
      </c>
      <c r="AY39" s="3425">
        <v>1</v>
      </c>
      <c r="AZ39" s="3426">
        <v>1</v>
      </c>
      <c r="BA39" s="3427" t="s">
        <v>17</v>
      </c>
      <c r="BB39" s="3427" t="s">
        <v>17</v>
      </c>
      <c r="BC39" s="3421" t="s">
        <v>17</v>
      </c>
      <c r="BD39" s="3421" t="s">
        <v>17</v>
      </c>
      <c r="BE39" s="3427">
        <v>20000000</v>
      </c>
      <c r="BF39" s="3427">
        <v>20000000</v>
      </c>
      <c r="BG39" s="3421" t="s">
        <v>201</v>
      </c>
      <c r="BH39" s="3421" t="s">
        <v>17</v>
      </c>
      <c r="BI39" s="3427">
        <v>20000000</v>
      </c>
      <c r="BJ39" s="3427">
        <v>20000000</v>
      </c>
      <c r="BK39" s="3421" t="s">
        <v>201</v>
      </c>
      <c r="BL39" s="3421" t="s">
        <v>17</v>
      </c>
      <c r="BM39" s="3427">
        <v>10000000</v>
      </c>
      <c r="BN39" s="3427">
        <v>10000000</v>
      </c>
      <c r="BO39" s="3421" t="s">
        <v>201</v>
      </c>
      <c r="BP39" s="3421" t="s">
        <v>17</v>
      </c>
      <c r="BQ39" s="3427">
        <v>50000000</v>
      </c>
      <c r="BR39" s="3427">
        <v>50000000</v>
      </c>
      <c r="BS39" s="3421" t="s">
        <v>425</v>
      </c>
      <c r="BT39" s="3421" t="s">
        <v>17</v>
      </c>
      <c r="BU39" s="3427">
        <f>+BQ39*1.03</f>
        <v>51500000</v>
      </c>
      <c r="BV39" s="3427">
        <f>+BR39*1.03</f>
        <v>51500000</v>
      </c>
      <c r="BW39" s="3421" t="s">
        <v>425</v>
      </c>
      <c r="BX39" s="3421" t="s">
        <v>17</v>
      </c>
      <c r="BY39" s="3427">
        <f>+BU39*1.03</f>
        <v>53045000</v>
      </c>
      <c r="BZ39" s="3427">
        <f>+BV39*1.03</f>
        <v>53045000</v>
      </c>
      <c r="CA39" s="3421" t="s">
        <v>425</v>
      </c>
      <c r="CB39" s="3421" t="s">
        <v>17</v>
      </c>
      <c r="CC39" s="3427">
        <f>+BY39*1.03</f>
        <v>54636350</v>
      </c>
      <c r="CD39" s="3427">
        <f>+BY39*1.03</f>
        <v>54636350</v>
      </c>
      <c r="CE39" s="3421" t="s">
        <v>425</v>
      </c>
      <c r="CF39" s="3431" t="s">
        <v>17</v>
      </c>
      <c r="CG39" s="3427">
        <f>+CC39*1.03</f>
        <v>56275440.5</v>
      </c>
      <c r="CH39" s="3427">
        <f>+CD39*1.03</f>
        <v>56275440.5</v>
      </c>
      <c r="CI39" s="3428" t="s">
        <v>201</v>
      </c>
      <c r="CJ39" s="3421" t="s">
        <v>17</v>
      </c>
      <c r="CK39" s="3427">
        <f>+CG39*1.03</f>
        <v>57963703.715000004</v>
      </c>
      <c r="CL39" s="3427">
        <f>+CH39*1.03</f>
        <v>57963703.715000004</v>
      </c>
      <c r="CM39" s="3428" t="s">
        <v>201</v>
      </c>
      <c r="CN39" s="3421" t="s">
        <v>17</v>
      </c>
      <c r="CO39" s="3427">
        <f>+CK39*1.03</f>
        <v>59702614.826450005</v>
      </c>
      <c r="CP39" s="3427">
        <f>+CL39*1.03</f>
        <v>59702614.826450005</v>
      </c>
      <c r="CQ39" s="3428" t="s">
        <v>201</v>
      </c>
      <c r="CR39" s="3421" t="s">
        <v>17</v>
      </c>
      <c r="CS39" s="3427">
        <v>433123109.04145002</v>
      </c>
      <c r="CT39" s="3421" t="s">
        <v>220</v>
      </c>
      <c r="CU39" s="3421" t="s">
        <v>426</v>
      </c>
      <c r="CV39" s="3421" t="s">
        <v>427</v>
      </c>
      <c r="CW39" s="3421" t="s">
        <v>428</v>
      </c>
      <c r="CX39" s="3421">
        <v>6013822500</v>
      </c>
      <c r="CY39" s="1365" t="s">
        <v>429</v>
      </c>
      <c r="CZ39" s="1350"/>
      <c r="DA39" s="1350"/>
      <c r="DB39" s="1350"/>
      <c r="DC39" s="1350"/>
      <c r="DD39" s="1350"/>
      <c r="DE39" s="1350"/>
    </row>
    <row r="40" spans="1:109" s="14" customFormat="1" ht="25.5" customHeight="1">
      <c r="A40" s="14">
        <v>27</v>
      </c>
      <c r="B40" s="3421" t="s">
        <v>176</v>
      </c>
      <c r="C40" s="3429"/>
      <c r="D40" s="3421" t="s">
        <v>358</v>
      </c>
      <c r="E40" s="3421"/>
      <c r="F40" s="3421" t="s">
        <v>359</v>
      </c>
      <c r="G40" s="3421" t="s">
        <v>360</v>
      </c>
      <c r="H40" s="3421" t="s">
        <v>361</v>
      </c>
      <c r="I40" s="3421" t="s">
        <v>179</v>
      </c>
      <c r="J40" s="3421" t="s">
        <v>89</v>
      </c>
      <c r="K40" s="3421">
        <v>2022</v>
      </c>
      <c r="L40" s="3422">
        <v>43831</v>
      </c>
      <c r="M40" s="3422">
        <v>47848</v>
      </c>
      <c r="N40" s="1352">
        <v>0.09</v>
      </c>
      <c r="O40" s="1352">
        <v>0.09</v>
      </c>
      <c r="P40" s="1352">
        <v>0.09</v>
      </c>
      <c r="Q40" s="1352">
        <v>0.09</v>
      </c>
      <c r="R40" s="1352">
        <v>0.09</v>
      </c>
      <c r="S40" s="1352">
        <v>0.09</v>
      </c>
      <c r="T40" s="1352">
        <v>0.09</v>
      </c>
      <c r="U40" s="1352">
        <v>0.09</v>
      </c>
      <c r="V40" s="1352">
        <v>0.09</v>
      </c>
      <c r="W40" s="1352">
        <v>0.09</v>
      </c>
      <c r="X40" s="1352">
        <v>0.1</v>
      </c>
      <c r="Y40" s="1352">
        <f t="shared" si="0"/>
        <v>0.99999999999999978</v>
      </c>
      <c r="Z40" s="3421" t="s">
        <v>430</v>
      </c>
      <c r="AA40" s="3423">
        <v>5.0000000000000001E-3</v>
      </c>
      <c r="AB40" s="3421" t="s">
        <v>431</v>
      </c>
      <c r="AC40" s="3421" t="s">
        <v>432</v>
      </c>
      <c r="AD40" s="3421" t="s">
        <v>183</v>
      </c>
      <c r="AE40" s="3421" t="s">
        <v>26</v>
      </c>
      <c r="AF40" s="3421" t="s">
        <v>433</v>
      </c>
      <c r="AG40" s="3421" t="s">
        <v>185</v>
      </c>
      <c r="AH40" s="3421" t="s">
        <v>179</v>
      </c>
      <c r="AI40" s="3421" t="s">
        <v>7</v>
      </c>
      <c r="AJ40" s="3421" t="s">
        <v>9</v>
      </c>
      <c r="AK40" s="3421">
        <v>10878</v>
      </c>
      <c r="AL40" s="3421">
        <v>2019</v>
      </c>
      <c r="AM40" s="3422">
        <v>43831</v>
      </c>
      <c r="AN40" s="3422">
        <v>47848</v>
      </c>
      <c r="AO40" s="3447">
        <v>100</v>
      </c>
      <c r="AP40" s="3447">
        <v>10000</v>
      </c>
      <c r="AQ40" s="3447">
        <v>10000</v>
      </c>
      <c r="AR40" s="3447">
        <v>10000</v>
      </c>
      <c r="AS40" s="3447">
        <v>10000</v>
      </c>
      <c r="AT40" s="3447">
        <v>10000</v>
      </c>
      <c r="AU40" s="3447">
        <v>10000</v>
      </c>
      <c r="AV40" s="3447">
        <v>10000</v>
      </c>
      <c r="AW40" s="3447">
        <v>10000</v>
      </c>
      <c r="AX40" s="3447">
        <v>10000</v>
      </c>
      <c r="AY40" s="3447">
        <v>10000</v>
      </c>
      <c r="AZ40" s="3443">
        <f>AO40+AP40+AQ40+AR40+AS40+AT40+AU40+AV40+AW40+AX40+AY40</f>
        <v>100100</v>
      </c>
      <c r="BA40" s="3427">
        <f>(((6000000/3)+(6000000/4)+(5500000/3)+(5000000/3)+((5500000*20)/4)))*5</f>
        <v>172500000</v>
      </c>
      <c r="BB40" s="3427">
        <v>173000000</v>
      </c>
      <c r="BC40" s="3428" t="s">
        <v>219</v>
      </c>
      <c r="BD40" s="3421">
        <v>7734</v>
      </c>
      <c r="BE40" s="3427">
        <f>(BA40*1.024)/5*12</f>
        <v>423936000</v>
      </c>
      <c r="BF40" s="3427">
        <v>424000000</v>
      </c>
      <c r="BG40" s="3428" t="s">
        <v>219</v>
      </c>
      <c r="BH40" s="1371">
        <v>7734</v>
      </c>
      <c r="BI40" s="3427">
        <f>+BE40*1.03</f>
        <v>436654080</v>
      </c>
      <c r="BJ40" s="3427">
        <v>437000000</v>
      </c>
      <c r="BK40" s="3428" t="s">
        <v>219</v>
      </c>
      <c r="BL40" s="3421">
        <v>7734</v>
      </c>
      <c r="BM40" s="3427">
        <f>+BI40*1.03</f>
        <v>449753702.40000004</v>
      </c>
      <c r="BN40" s="3427">
        <v>450000000</v>
      </c>
      <c r="BO40" s="3428" t="s">
        <v>219</v>
      </c>
      <c r="BP40" s="3421">
        <v>7734</v>
      </c>
      <c r="BQ40" s="3427">
        <f>+BM40*1.03</f>
        <v>463246313.47200006</v>
      </c>
      <c r="BR40" s="3427">
        <v>463000000</v>
      </c>
      <c r="BS40" s="3428" t="s">
        <v>219</v>
      </c>
      <c r="BT40" s="3421">
        <v>7734</v>
      </c>
      <c r="BU40" s="3427">
        <f>+BQ40*1.03</f>
        <v>477143702.87616009</v>
      </c>
      <c r="BV40" s="3427" t="s">
        <v>17</v>
      </c>
      <c r="BW40" s="3428" t="s">
        <v>219</v>
      </c>
      <c r="BX40" s="3428" t="s">
        <v>9</v>
      </c>
      <c r="BY40" s="3427">
        <f>+BU40*1.03</f>
        <v>491458013.9624449</v>
      </c>
      <c r="BZ40" s="3427" t="s">
        <v>17</v>
      </c>
      <c r="CA40" s="3428" t="s">
        <v>219</v>
      </c>
      <c r="CB40" s="3428" t="s">
        <v>9</v>
      </c>
      <c r="CC40" s="3427">
        <f>+BY40*1.03</f>
        <v>506201754.38131827</v>
      </c>
      <c r="CD40" s="3427" t="s">
        <v>17</v>
      </c>
      <c r="CE40" s="3428" t="s">
        <v>219</v>
      </c>
      <c r="CF40" s="3428" t="s">
        <v>9</v>
      </c>
      <c r="CG40" s="3427">
        <f>+CC40*1.03</f>
        <v>521387807.01275784</v>
      </c>
      <c r="CH40" s="3427" t="s">
        <v>17</v>
      </c>
      <c r="CI40" s="3428" t="s">
        <v>290</v>
      </c>
      <c r="CJ40" s="3428" t="s">
        <v>9</v>
      </c>
      <c r="CK40" s="3427">
        <f>+CG40*1.03</f>
        <v>537029441.2231406</v>
      </c>
      <c r="CL40" s="3427" t="s">
        <v>17</v>
      </c>
      <c r="CM40" s="3428" t="s">
        <v>219</v>
      </c>
      <c r="CN40" s="3428" t="s">
        <v>9</v>
      </c>
      <c r="CO40" s="3427">
        <f>+CK40*1.03</f>
        <v>553140324.45983481</v>
      </c>
      <c r="CP40" s="3427" t="s">
        <v>17</v>
      </c>
      <c r="CQ40" s="3428" t="s">
        <v>219</v>
      </c>
      <c r="CR40" s="3428" t="s">
        <v>9</v>
      </c>
      <c r="CS40" s="3427">
        <v>5032451139.7876568</v>
      </c>
      <c r="CT40" s="3421" t="s">
        <v>13</v>
      </c>
      <c r="CU40" s="3421" t="s">
        <v>15</v>
      </c>
      <c r="CV40" s="3431" t="s">
        <v>434</v>
      </c>
      <c r="CW40" s="3421" t="s">
        <v>435</v>
      </c>
      <c r="CX40" s="3421" t="s">
        <v>436</v>
      </c>
      <c r="CY40" s="1357" t="s">
        <v>399</v>
      </c>
      <c r="CZ40" s="1350" t="s">
        <v>211</v>
      </c>
      <c r="DA40" s="1350" t="s">
        <v>212</v>
      </c>
      <c r="DB40" s="1350" t="s">
        <v>212</v>
      </c>
      <c r="DC40" s="1350"/>
      <c r="DD40" s="1350"/>
      <c r="DE40" s="1350"/>
    </row>
    <row r="41" spans="1:109" s="14" customFormat="1" ht="25.5" customHeight="1">
      <c r="A41" s="14">
        <v>28</v>
      </c>
      <c r="B41" s="3421" t="s">
        <v>176</v>
      </c>
      <c r="C41" s="3429"/>
      <c r="D41" s="3421" t="s">
        <v>358</v>
      </c>
      <c r="E41" s="3421"/>
      <c r="F41" s="3421" t="s">
        <v>359</v>
      </c>
      <c r="G41" s="3421" t="s">
        <v>360</v>
      </c>
      <c r="H41" s="3421" t="s">
        <v>361</v>
      </c>
      <c r="I41" s="3421" t="s">
        <v>179</v>
      </c>
      <c r="J41" s="3421" t="s">
        <v>89</v>
      </c>
      <c r="K41" s="3421">
        <v>2023</v>
      </c>
      <c r="L41" s="3422">
        <v>43831</v>
      </c>
      <c r="M41" s="3422">
        <v>47848</v>
      </c>
      <c r="N41" s="1352">
        <v>0.09</v>
      </c>
      <c r="O41" s="1352">
        <v>0.09</v>
      </c>
      <c r="P41" s="1352">
        <v>0.09</v>
      </c>
      <c r="Q41" s="1352">
        <v>0.09</v>
      </c>
      <c r="R41" s="1352">
        <v>0.09</v>
      </c>
      <c r="S41" s="1352">
        <v>0.09</v>
      </c>
      <c r="T41" s="1352">
        <v>0.09</v>
      </c>
      <c r="U41" s="1352">
        <v>0.09</v>
      </c>
      <c r="V41" s="1352">
        <v>0.09</v>
      </c>
      <c r="W41" s="1352">
        <v>0.09</v>
      </c>
      <c r="X41" s="1352">
        <v>0.1</v>
      </c>
      <c r="Y41" s="1352">
        <f t="shared" si="0"/>
        <v>0.99999999999999978</v>
      </c>
      <c r="Z41" s="3431" t="s">
        <v>437</v>
      </c>
      <c r="AA41" s="3423">
        <v>2.5000000000000001E-3</v>
      </c>
      <c r="AB41" s="3431" t="s">
        <v>438</v>
      </c>
      <c r="AC41" s="3431" t="s">
        <v>439</v>
      </c>
      <c r="AD41" s="3421" t="s">
        <v>183</v>
      </c>
      <c r="AE41" s="3431"/>
      <c r="AF41" s="3431"/>
      <c r="AG41" s="3431" t="s">
        <v>440</v>
      </c>
      <c r="AH41" s="3421" t="s">
        <v>199</v>
      </c>
      <c r="AI41" s="3421" t="s">
        <v>323</v>
      </c>
      <c r="AJ41" s="3421">
        <v>467</v>
      </c>
      <c r="AK41" s="3431" t="s">
        <v>9</v>
      </c>
      <c r="AL41" s="3431" t="s">
        <v>9</v>
      </c>
      <c r="AM41" s="3422">
        <v>44197</v>
      </c>
      <c r="AN41" s="3422">
        <v>47848</v>
      </c>
      <c r="AO41" s="1372" t="s">
        <v>9</v>
      </c>
      <c r="AP41" s="1372">
        <v>1</v>
      </c>
      <c r="AQ41" s="1372">
        <v>1</v>
      </c>
      <c r="AR41" s="1372">
        <v>1</v>
      </c>
      <c r="AS41" s="1372">
        <v>1</v>
      </c>
      <c r="AT41" s="1372">
        <v>1</v>
      </c>
      <c r="AU41" s="1372">
        <v>1</v>
      </c>
      <c r="AV41" s="1372">
        <v>1</v>
      </c>
      <c r="AW41" s="1372">
        <v>1</v>
      </c>
      <c r="AX41" s="1372">
        <v>1</v>
      </c>
      <c r="AY41" s="1372">
        <v>1</v>
      </c>
      <c r="AZ41" s="3434">
        <v>1</v>
      </c>
      <c r="BA41" s="3431" t="s">
        <v>9</v>
      </c>
      <c r="BB41" s="3431" t="s">
        <v>9</v>
      </c>
      <c r="BC41" s="3431" t="s">
        <v>219</v>
      </c>
      <c r="BD41" s="3431" t="s">
        <v>441</v>
      </c>
      <c r="BE41" s="3427">
        <v>88000000</v>
      </c>
      <c r="BF41" s="3427">
        <v>88000000</v>
      </c>
      <c r="BG41" s="3431" t="s">
        <v>219</v>
      </c>
      <c r="BH41" s="3431" t="s">
        <v>441</v>
      </c>
      <c r="BI41" s="3427">
        <v>10000000</v>
      </c>
      <c r="BJ41" s="3427">
        <v>10000000</v>
      </c>
      <c r="BK41" s="3431" t="s">
        <v>219</v>
      </c>
      <c r="BL41" s="3431" t="s">
        <v>441</v>
      </c>
      <c r="BM41" s="3427">
        <v>10000000</v>
      </c>
      <c r="BN41" s="3427">
        <v>10000000</v>
      </c>
      <c r="BO41" s="3431" t="s">
        <v>219</v>
      </c>
      <c r="BP41" s="3431" t="s">
        <v>441</v>
      </c>
      <c r="BQ41" s="3427">
        <v>10000000</v>
      </c>
      <c r="BR41" s="3427">
        <v>10000000</v>
      </c>
      <c r="BS41" s="3431" t="s">
        <v>219</v>
      </c>
      <c r="BT41" s="3431" t="s">
        <v>441</v>
      </c>
      <c r="BU41" s="3427">
        <v>30000000</v>
      </c>
      <c r="BV41" s="1373">
        <v>0</v>
      </c>
      <c r="BW41" s="3431" t="s">
        <v>219</v>
      </c>
      <c r="BX41" s="3428" t="s">
        <v>9</v>
      </c>
      <c r="BY41" s="3427">
        <v>33000000</v>
      </c>
      <c r="BZ41" s="1373">
        <v>0</v>
      </c>
      <c r="CA41" s="3431" t="s">
        <v>219</v>
      </c>
      <c r="CB41" s="3428" t="s">
        <v>9</v>
      </c>
      <c r="CC41" s="3427">
        <v>37000000</v>
      </c>
      <c r="CD41" s="1373">
        <v>0</v>
      </c>
      <c r="CE41" s="3431" t="s">
        <v>219</v>
      </c>
      <c r="CF41" s="3428" t="s">
        <v>9</v>
      </c>
      <c r="CG41" s="3427">
        <v>40000000</v>
      </c>
      <c r="CH41" s="1373">
        <v>0</v>
      </c>
      <c r="CI41" s="3431" t="s">
        <v>219</v>
      </c>
      <c r="CJ41" s="3428" t="s">
        <v>9</v>
      </c>
      <c r="CK41" s="3427">
        <v>44000000</v>
      </c>
      <c r="CL41" s="1373">
        <v>0</v>
      </c>
      <c r="CM41" s="3431" t="s">
        <v>219</v>
      </c>
      <c r="CN41" s="3428" t="s">
        <v>9</v>
      </c>
      <c r="CO41" s="3427">
        <v>50000000</v>
      </c>
      <c r="CP41" s="1373">
        <v>0</v>
      </c>
      <c r="CQ41" s="3431" t="s">
        <v>219</v>
      </c>
      <c r="CR41" s="3428" t="s">
        <v>9</v>
      </c>
      <c r="CS41" s="3427">
        <v>352000000</v>
      </c>
      <c r="CT41" s="3421" t="s">
        <v>254</v>
      </c>
      <c r="CU41" s="3421" t="s">
        <v>255</v>
      </c>
      <c r="CV41" s="3431" t="s">
        <v>442</v>
      </c>
      <c r="CW41" s="3431" t="s">
        <v>443</v>
      </c>
      <c r="CX41" s="3431">
        <v>3813000</v>
      </c>
      <c r="CY41" s="1365" t="s">
        <v>444</v>
      </c>
      <c r="CZ41" s="1358" t="s">
        <v>13</v>
      </c>
      <c r="DA41" s="1358" t="s">
        <v>15</v>
      </c>
      <c r="DB41" s="1350" t="s">
        <v>260</v>
      </c>
      <c r="DC41" s="1350" t="s">
        <v>261</v>
      </c>
      <c r="DD41" s="1358">
        <v>3169001</v>
      </c>
      <c r="DE41" s="1357" t="s">
        <v>262</v>
      </c>
    </row>
    <row r="42" spans="1:109" s="14" customFormat="1" ht="25.5" customHeight="1">
      <c r="A42" s="14">
        <v>29</v>
      </c>
      <c r="B42" s="3421" t="s">
        <v>445</v>
      </c>
      <c r="C42" s="1352">
        <v>0.03</v>
      </c>
      <c r="D42" s="3421" t="s">
        <v>446</v>
      </c>
      <c r="E42" s="1351">
        <v>0.03</v>
      </c>
      <c r="F42" s="3421" t="s">
        <v>447</v>
      </c>
      <c r="G42" s="3421" t="s">
        <v>448</v>
      </c>
      <c r="H42" s="3421" t="s">
        <v>361</v>
      </c>
      <c r="I42" s="3421" t="s">
        <v>179</v>
      </c>
      <c r="J42" s="3421" t="s">
        <v>89</v>
      </c>
      <c r="K42" s="3421">
        <v>2020</v>
      </c>
      <c r="L42" s="3422">
        <v>43831</v>
      </c>
      <c r="M42" s="3422">
        <v>47848</v>
      </c>
      <c r="N42" s="1352">
        <v>0.2</v>
      </c>
      <c r="O42" s="1352">
        <v>0.22</v>
      </c>
      <c r="P42" s="1352">
        <v>0.06</v>
      </c>
      <c r="Q42" s="1352">
        <v>0.06</v>
      </c>
      <c r="R42" s="1352">
        <v>0.06</v>
      </c>
      <c r="S42" s="1352">
        <v>0.06</v>
      </c>
      <c r="T42" s="1352">
        <v>0.06</v>
      </c>
      <c r="U42" s="1352">
        <v>7.0000000000000007E-2</v>
      </c>
      <c r="V42" s="1352">
        <v>7.0000000000000007E-2</v>
      </c>
      <c r="W42" s="1352">
        <v>7.0000000000000007E-2</v>
      </c>
      <c r="X42" s="1352">
        <v>7.0000000000000007E-2</v>
      </c>
      <c r="Y42" s="1352">
        <f t="shared" si="0"/>
        <v>1.0000000000000004</v>
      </c>
      <c r="Z42" s="3421" t="s">
        <v>449</v>
      </c>
      <c r="AA42" s="3423">
        <v>2.5000000000000001E-3</v>
      </c>
      <c r="AB42" s="3421" t="s">
        <v>450</v>
      </c>
      <c r="AC42" s="3421" t="s">
        <v>451</v>
      </c>
      <c r="AD42" s="3421" t="s">
        <v>183</v>
      </c>
      <c r="AE42" s="3421" t="s">
        <v>251</v>
      </c>
      <c r="AF42" s="3421" t="s">
        <v>270</v>
      </c>
      <c r="AG42" s="3421" t="s">
        <v>185</v>
      </c>
      <c r="AH42" s="3431" t="s">
        <v>229</v>
      </c>
      <c r="AI42" s="3421" t="s">
        <v>7</v>
      </c>
      <c r="AJ42" s="3421" t="s">
        <v>9</v>
      </c>
      <c r="AK42" s="3421" t="s">
        <v>9</v>
      </c>
      <c r="AL42" s="3421" t="s">
        <v>9</v>
      </c>
      <c r="AM42" s="3422">
        <v>44105</v>
      </c>
      <c r="AN42" s="3422">
        <v>45291</v>
      </c>
      <c r="AO42" s="3425">
        <v>0.2</v>
      </c>
      <c r="AP42" s="3425">
        <v>0.5</v>
      </c>
      <c r="AQ42" s="3425">
        <v>0.9</v>
      </c>
      <c r="AR42" s="3425">
        <v>1</v>
      </c>
      <c r="AS42" s="3425" t="s">
        <v>17</v>
      </c>
      <c r="AT42" s="3425" t="s">
        <v>17</v>
      </c>
      <c r="AU42" s="3425" t="s">
        <v>17</v>
      </c>
      <c r="AV42" s="3425" t="s">
        <v>17</v>
      </c>
      <c r="AW42" s="3425" t="s">
        <v>17</v>
      </c>
      <c r="AX42" s="3425" t="s">
        <v>17</v>
      </c>
      <c r="AY42" s="3425" t="s">
        <v>17</v>
      </c>
      <c r="AZ42" s="3426">
        <v>1</v>
      </c>
      <c r="BA42" s="3427">
        <v>13500000</v>
      </c>
      <c r="BB42" s="3427">
        <v>13500000</v>
      </c>
      <c r="BC42" s="3421" t="s">
        <v>219</v>
      </c>
      <c r="BD42" s="3421">
        <v>7871</v>
      </c>
      <c r="BE42" s="3427">
        <v>54000000</v>
      </c>
      <c r="BF42" s="3427">
        <v>54000000</v>
      </c>
      <c r="BG42" s="3421" t="s">
        <v>219</v>
      </c>
      <c r="BH42" s="3421">
        <v>7871</v>
      </c>
      <c r="BI42" s="3427">
        <v>54000000</v>
      </c>
      <c r="BJ42" s="3427">
        <v>54000000</v>
      </c>
      <c r="BK42" s="3421" t="s">
        <v>219</v>
      </c>
      <c r="BL42" s="3421">
        <v>7871</v>
      </c>
      <c r="BM42" s="3427">
        <v>54000000</v>
      </c>
      <c r="BN42" s="3427">
        <v>54000000</v>
      </c>
      <c r="BO42" s="3421" t="s">
        <v>219</v>
      </c>
      <c r="BP42" s="3421">
        <v>7871</v>
      </c>
      <c r="BQ42" s="3428" t="s">
        <v>9</v>
      </c>
      <c r="BR42" s="3428" t="s">
        <v>9</v>
      </c>
      <c r="BS42" s="3428" t="s">
        <v>9</v>
      </c>
      <c r="BT42" s="3428" t="s">
        <v>9</v>
      </c>
      <c r="BU42" s="3428" t="s">
        <v>9</v>
      </c>
      <c r="BV42" s="3428" t="s">
        <v>9</v>
      </c>
      <c r="BW42" s="3428" t="s">
        <v>9</v>
      </c>
      <c r="BX42" s="3428" t="s">
        <v>9</v>
      </c>
      <c r="BY42" s="3428" t="s">
        <v>9</v>
      </c>
      <c r="BZ42" s="3428" t="s">
        <v>9</v>
      </c>
      <c r="CA42" s="3428" t="s">
        <v>9</v>
      </c>
      <c r="CB42" s="3428" t="s">
        <v>9</v>
      </c>
      <c r="CC42" s="3428" t="s">
        <v>9</v>
      </c>
      <c r="CD42" s="3428" t="s">
        <v>9</v>
      </c>
      <c r="CE42" s="3428" t="s">
        <v>9</v>
      </c>
      <c r="CF42" s="3428" t="s">
        <v>9</v>
      </c>
      <c r="CG42" s="3428" t="s">
        <v>9</v>
      </c>
      <c r="CH42" s="3428" t="s">
        <v>9</v>
      </c>
      <c r="CI42" s="3428" t="s">
        <v>9</v>
      </c>
      <c r="CJ42" s="3428" t="s">
        <v>9</v>
      </c>
      <c r="CK42" s="3428" t="s">
        <v>9</v>
      </c>
      <c r="CL42" s="3428" t="s">
        <v>9</v>
      </c>
      <c r="CM42" s="3428" t="s">
        <v>9</v>
      </c>
      <c r="CN42" s="3428" t="s">
        <v>9</v>
      </c>
      <c r="CO42" s="3428" t="s">
        <v>9</v>
      </c>
      <c r="CP42" s="3428" t="s">
        <v>9</v>
      </c>
      <c r="CQ42" s="3428" t="s">
        <v>9</v>
      </c>
      <c r="CR42" s="3428" t="s">
        <v>9</v>
      </c>
      <c r="CS42" s="3427">
        <v>175500000</v>
      </c>
      <c r="CT42" s="3421" t="s">
        <v>366</v>
      </c>
      <c r="CU42" s="3421" t="s">
        <v>452</v>
      </c>
      <c r="CV42" s="3421" t="s">
        <v>453</v>
      </c>
      <c r="CW42" s="3421" t="s">
        <v>454</v>
      </c>
      <c r="CX42" s="3421" t="s">
        <v>455</v>
      </c>
      <c r="CY42" s="1374" t="s">
        <v>456</v>
      </c>
      <c r="CZ42" s="1358" t="s">
        <v>13</v>
      </c>
      <c r="DA42" s="1358" t="s">
        <v>15</v>
      </c>
      <c r="DB42" s="1350" t="s">
        <v>457</v>
      </c>
      <c r="DC42" s="1350" t="s">
        <v>458</v>
      </c>
      <c r="DD42" s="1358">
        <v>3169001</v>
      </c>
      <c r="DE42" s="1357" t="s">
        <v>459</v>
      </c>
    </row>
    <row r="43" spans="1:109" s="14" customFormat="1" ht="25.5" customHeight="1">
      <c r="A43" s="14">
        <v>30</v>
      </c>
      <c r="B43" s="3421" t="s">
        <v>445</v>
      </c>
      <c r="C43" s="3429"/>
      <c r="D43" s="3421" t="s">
        <v>446</v>
      </c>
      <c r="E43" s="3421"/>
      <c r="F43" s="3421" t="s">
        <v>447</v>
      </c>
      <c r="G43" s="3421" t="s">
        <v>448</v>
      </c>
      <c r="H43" s="3421" t="s">
        <v>361</v>
      </c>
      <c r="I43" s="3421" t="s">
        <v>179</v>
      </c>
      <c r="J43" s="3421" t="s">
        <v>89</v>
      </c>
      <c r="K43" s="3421">
        <v>2020</v>
      </c>
      <c r="L43" s="3422">
        <v>43831</v>
      </c>
      <c r="M43" s="3422">
        <v>47848</v>
      </c>
      <c r="N43" s="1352">
        <v>0.2</v>
      </c>
      <c r="O43" s="1352">
        <v>0.22</v>
      </c>
      <c r="P43" s="1352">
        <v>0.06</v>
      </c>
      <c r="Q43" s="1352">
        <v>0.06</v>
      </c>
      <c r="R43" s="1352">
        <v>0.06</v>
      </c>
      <c r="S43" s="1352">
        <v>0.06</v>
      </c>
      <c r="T43" s="1352">
        <v>0.06</v>
      </c>
      <c r="U43" s="1352">
        <v>7.0000000000000007E-2</v>
      </c>
      <c r="V43" s="1352">
        <v>7.0000000000000007E-2</v>
      </c>
      <c r="W43" s="1352">
        <v>7.0000000000000007E-2</v>
      </c>
      <c r="X43" s="1352">
        <v>7.0000000000000007E-2</v>
      </c>
      <c r="Y43" s="1352">
        <f t="shared" si="0"/>
        <v>1.0000000000000004</v>
      </c>
      <c r="Z43" s="3421" t="s">
        <v>460</v>
      </c>
      <c r="AA43" s="3423">
        <v>5.0000000000000001E-3</v>
      </c>
      <c r="AB43" s="3421" t="s">
        <v>461</v>
      </c>
      <c r="AC43" s="3421" t="s">
        <v>462</v>
      </c>
      <c r="AD43" s="3421" t="s">
        <v>183</v>
      </c>
      <c r="AE43" s="3421" t="s">
        <v>251</v>
      </c>
      <c r="AF43" s="3421" t="s">
        <v>270</v>
      </c>
      <c r="AG43" s="3421" t="s">
        <v>185</v>
      </c>
      <c r="AH43" s="3431" t="s">
        <v>229</v>
      </c>
      <c r="AI43" s="3421" t="s">
        <v>7</v>
      </c>
      <c r="AJ43" s="3421" t="s">
        <v>9</v>
      </c>
      <c r="AK43" s="3421" t="s">
        <v>9</v>
      </c>
      <c r="AL43" s="3421" t="s">
        <v>9</v>
      </c>
      <c r="AM43" s="3422">
        <v>44105</v>
      </c>
      <c r="AN43" s="3422">
        <v>45291</v>
      </c>
      <c r="AO43" s="3425">
        <v>0.2</v>
      </c>
      <c r="AP43" s="3425">
        <v>0.55000000000000004</v>
      </c>
      <c r="AQ43" s="3425">
        <v>0.85</v>
      </c>
      <c r="AR43" s="3425">
        <v>1</v>
      </c>
      <c r="AS43" s="3425" t="s">
        <v>17</v>
      </c>
      <c r="AT43" s="3425" t="s">
        <v>17</v>
      </c>
      <c r="AU43" s="3425" t="s">
        <v>17</v>
      </c>
      <c r="AV43" s="3425" t="s">
        <v>17</v>
      </c>
      <c r="AW43" s="3425" t="s">
        <v>17</v>
      </c>
      <c r="AX43" s="3425" t="s">
        <v>17</v>
      </c>
      <c r="AY43" s="3425" t="s">
        <v>17</v>
      </c>
      <c r="AZ43" s="3426">
        <v>1</v>
      </c>
      <c r="BA43" s="3427">
        <v>19400000</v>
      </c>
      <c r="BB43" s="3427">
        <v>19400000</v>
      </c>
      <c r="BC43" s="3421" t="s">
        <v>219</v>
      </c>
      <c r="BD43" s="3421">
        <v>7871</v>
      </c>
      <c r="BE43" s="3427">
        <v>77600000</v>
      </c>
      <c r="BF43" s="3427">
        <v>77600000</v>
      </c>
      <c r="BG43" s="3421" t="s">
        <v>219</v>
      </c>
      <c r="BH43" s="3421">
        <v>7871</v>
      </c>
      <c r="BI43" s="3427">
        <v>77600000</v>
      </c>
      <c r="BJ43" s="3427">
        <v>77600000</v>
      </c>
      <c r="BK43" s="3421" t="s">
        <v>219</v>
      </c>
      <c r="BL43" s="3421">
        <v>7871</v>
      </c>
      <c r="BM43" s="3427">
        <v>77600000</v>
      </c>
      <c r="BN43" s="3427">
        <v>77600000</v>
      </c>
      <c r="BO43" s="3421" t="s">
        <v>219</v>
      </c>
      <c r="BP43" s="3421">
        <v>7871</v>
      </c>
      <c r="BQ43" s="3428" t="s">
        <v>9</v>
      </c>
      <c r="BR43" s="3428" t="s">
        <v>9</v>
      </c>
      <c r="BS43" s="3428" t="s">
        <v>9</v>
      </c>
      <c r="BT43" s="3428" t="s">
        <v>9</v>
      </c>
      <c r="BU43" s="3428" t="s">
        <v>9</v>
      </c>
      <c r="BV43" s="3428" t="s">
        <v>9</v>
      </c>
      <c r="BW43" s="3428" t="s">
        <v>9</v>
      </c>
      <c r="BX43" s="3428" t="s">
        <v>9</v>
      </c>
      <c r="BY43" s="3428" t="s">
        <v>9</v>
      </c>
      <c r="BZ43" s="3428" t="s">
        <v>9</v>
      </c>
      <c r="CA43" s="3428" t="s">
        <v>9</v>
      </c>
      <c r="CB43" s="3428" t="s">
        <v>9</v>
      </c>
      <c r="CC43" s="3428" t="s">
        <v>9</v>
      </c>
      <c r="CD43" s="3428" t="s">
        <v>9</v>
      </c>
      <c r="CE43" s="3428" t="s">
        <v>9</v>
      </c>
      <c r="CF43" s="3428" t="s">
        <v>9</v>
      </c>
      <c r="CG43" s="3428" t="s">
        <v>9</v>
      </c>
      <c r="CH43" s="3428" t="s">
        <v>9</v>
      </c>
      <c r="CI43" s="3428" t="s">
        <v>9</v>
      </c>
      <c r="CJ43" s="3428" t="s">
        <v>9</v>
      </c>
      <c r="CK43" s="3428" t="s">
        <v>9</v>
      </c>
      <c r="CL43" s="3428" t="s">
        <v>9</v>
      </c>
      <c r="CM43" s="3428" t="s">
        <v>9</v>
      </c>
      <c r="CN43" s="3428" t="s">
        <v>9</v>
      </c>
      <c r="CO43" s="3428" t="s">
        <v>9</v>
      </c>
      <c r="CP43" s="3428" t="s">
        <v>9</v>
      </c>
      <c r="CQ43" s="3428" t="s">
        <v>9</v>
      </c>
      <c r="CR43" s="3428" t="s">
        <v>9</v>
      </c>
      <c r="CS43" s="3427">
        <v>252200000</v>
      </c>
      <c r="CT43" s="3421" t="s">
        <v>366</v>
      </c>
      <c r="CU43" s="3421" t="s">
        <v>452</v>
      </c>
      <c r="CV43" s="3421" t="s">
        <v>453</v>
      </c>
      <c r="CW43" s="3421" t="s">
        <v>454</v>
      </c>
      <c r="CX43" s="3421" t="s">
        <v>455</v>
      </c>
      <c r="CY43" s="1374" t="s">
        <v>456</v>
      </c>
      <c r="CZ43" s="1358" t="s">
        <v>13</v>
      </c>
      <c r="DA43" s="1358" t="s">
        <v>15</v>
      </c>
      <c r="DB43" s="1350" t="s">
        <v>457</v>
      </c>
      <c r="DC43" s="1350" t="s">
        <v>458</v>
      </c>
      <c r="DD43" s="1358">
        <v>3169001</v>
      </c>
      <c r="DE43" s="1357" t="s">
        <v>459</v>
      </c>
    </row>
    <row r="44" spans="1:109" s="14" customFormat="1" ht="25.5" customHeight="1">
      <c r="A44" s="14">
        <v>31</v>
      </c>
      <c r="B44" s="3421" t="s">
        <v>445</v>
      </c>
      <c r="C44" s="3429"/>
      <c r="D44" s="3421" t="s">
        <v>446</v>
      </c>
      <c r="E44" s="3421"/>
      <c r="F44" s="3421" t="s">
        <v>447</v>
      </c>
      <c r="G44" s="3421" t="s">
        <v>448</v>
      </c>
      <c r="H44" s="3421" t="s">
        <v>361</v>
      </c>
      <c r="I44" s="3421" t="s">
        <v>179</v>
      </c>
      <c r="J44" s="3421" t="s">
        <v>89</v>
      </c>
      <c r="K44" s="3421">
        <v>2020</v>
      </c>
      <c r="L44" s="3422">
        <v>43831</v>
      </c>
      <c r="M44" s="3422">
        <v>47848</v>
      </c>
      <c r="N44" s="1352">
        <v>0.2</v>
      </c>
      <c r="O44" s="1352">
        <v>0.22</v>
      </c>
      <c r="P44" s="1352">
        <v>0.06</v>
      </c>
      <c r="Q44" s="1352">
        <v>0.06</v>
      </c>
      <c r="R44" s="1352">
        <v>0.06</v>
      </c>
      <c r="S44" s="1352">
        <v>0.06</v>
      </c>
      <c r="T44" s="1352">
        <v>0.06</v>
      </c>
      <c r="U44" s="1352">
        <v>7.0000000000000007E-2</v>
      </c>
      <c r="V44" s="1352">
        <v>7.0000000000000007E-2</v>
      </c>
      <c r="W44" s="1352">
        <v>7.0000000000000007E-2</v>
      </c>
      <c r="X44" s="1352">
        <v>7.0000000000000007E-2</v>
      </c>
      <c r="Y44" s="1352">
        <f t="shared" si="0"/>
        <v>1.0000000000000004</v>
      </c>
      <c r="Z44" s="3421" t="s">
        <v>463</v>
      </c>
      <c r="AA44" s="3423">
        <v>5.0000000000000001E-3</v>
      </c>
      <c r="AB44" s="3421" t="s">
        <v>464</v>
      </c>
      <c r="AC44" s="3421" t="s">
        <v>465</v>
      </c>
      <c r="AD44" s="3421" t="s">
        <v>183</v>
      </c>
      <c r="AE44" s="3421" t="s">
        <v>251</v>
      </c>
      <c r="AF44" s="3421" t="s">
        <v>433</v>
      </c>
      <c r="AG44" s="3421" t="s">
        <v>241</v>
      </c>
      <c r="AH44" s="3431" t="s">
        <v>229</v>
      </c>
      <c r="AI44" s="3421" t="s">
        <v>7</v>
      </c>
      <c r="AJ44" s="3421" t="s">
        <v>9</v>
      </c>
      <c r="AK44" s="3421" t="s">
        <v>9</v>
      </c>
      <c r="AL44" s="3421" t="s">
        <v>9</v>
      </c>
      <c r="AM44" s="3422">
        <v>44197</v>
      </c>
      <c r="AN44" s="3422">
        <v>45657</v>
      </c>
      <c r="AO44" s="3425" t="s">
        <v>17</v>
      </c>
      <c r="AP44" s="3425">
        <v>0.2</v>
      </c>
      <c r="AQ44" s="3425">
        <v>0.4</v>
      </c>
      <c r="AR44" s="3425">
        <v>0.7</v>
      </c>
      <c r="AS44" s="3425">
        <v>1</v>
      </c>
      <c r="AT44" s="3425" t="s">
        <v>17</v>
      </c>
      <c r="AU44" s="3425" t="s">
        <v>17</v>
      </c>
      <c r="AV44" s="3425" t="s">
        <v>17</v>
      </c>
      <c r="AW44" s="3425" t="s">
        <v>17</v>
      </c>
      <c r="AX44" s="3425" t="s">
        <v>17</v>
      </c>
      <c r="AY44" s="3425" t="s">
        <v>17</v>
      </c>
      <c r="AZ44" s="3426">
        <v>1.0000000000000004</v>
      </c>
      <c r="BA44" s="3427" t="s">
        <v>17</v>
      </c>
      <c r="BB44" s="3427" t="s">
        <v>17</v>
      </c>
      <c r="BC44" s="3421" t="s">
        <v>219</v>
      </c>
      <c r="BD44" s="3421">
        <v>7871</v>
      </c>
      <c r="BE44" s="3427">
        <v>72000000</v>
      </c>
      <c r="BF44" s="3427">
        <v>72000000</v>
      </c>
      <c r="BG44" s="3421" t="s">
        <v>219</v>
      </c>
      <c r="BH44" s="3421">
        <v>7871</v>
      </c>
      <c r="BI44" s="3427">
        <v>72000000</v>
      </c>
      <c r="BJ44" s="3427">
        <v>72000000</v>
      </c>
      <c r="BK44" s="3421" t="s">
        <v>219</v>
      </c>
      <c r="BL44" s="3421">
        <v>7871</v>
      </c>
      <c r="BM44" s="3427">
        <v>72000000</v>
      </c>
      <c r="BN44" s="3427">
        <v>72000000</v>
      </c>
      <c r="BO44" s="3421" t="s">
        <v>219</v>
      </c>
      <c r="BP44" s="3421">
        <v>7871</v>
      </c>
      <c r="BQ44" s="3427">
        <v>72000000</v>
      </c>
      <c r="BR44" s="3427">
        <v>72000000</v>
      </c>
      <c r="BS44" s="3421" t="s">
        <v>219</v>
      </c>
      <c r="BT44" s="3421">
        <v>7871</v>
      </c>
      <c r="BU44" s="3428" t="s">
        <v>9</v>
      </c>
      <c r="BV44" s="3428" t="s">
        <v>9</v>
      </c>
      <c r="BW44" s="3428" t="s">
        <v>9</v>
      </c>
      <c r="BX44" s="3428" t="s">
        <v>9</v>
      </c>
      <c r="BY44" s="3428" t="s">
        <v>9</v>
      </c>
      <c r="BZ44" s="3428" t="s">
        <v>9</v>
      </c>
      <c r="CA44" s="3428" t="s">
        <v>9</v>
      </c>
      <c r="CB44" s="3428" t="s">
        <v>9</v>
      </c>
      <c r="CC44" s="3428" t="s">
        <v>9</v>
      </c>
      <c r="CD44" s="3428" t="s">
        <v>9</v>
      </c>
      <c r="CE44" s="3428" t="s">
        <v>9</v>
      </c>
      <c r="CF44" s="3428" t="s">
        <v>9</v>
      </c>
      <c r="CG44" s="3428" t="s">
        <v>9</v>
      </c>
      <c r="CH44" s="3428" t="s">
        <v>9</v>
      </c>
      <c r="CI44" s="3428" t="s">
        <v>9</v>
      </c>
      <c r="CJ44" s="3428" t="s">
        <v>9</v>
      </c>
      <c r="CK44" s="3428" t="s">
        <v>9</v>
      </c>
      <c r="CL44" s="3428" t="s">
        <v>9</v>
      </c>
      <c r="CM44" s="3428" t="s">
        <v>9</v>
      </c>
      <c r="CN44" s="3428" t="s">
        <v>9</v>
      </c>
      <c r="CO44" s="3428" t="s">
        <v>9</v>
      </c>
      <c r="CP44" s="3428" t="s">
        <v>9</v>
      </c>
      <c r="CQ44" s="3428" t="s">
        <v>9</v>
      </c>
      <c r="CR44" s="3428" t="s">
        <v>9</v>
      </c>
      <c r="CS44" s="3427">
        <v>288000000</v>
      </c>
      <c r="CT44" s="3421" t="s">
        <v>366</v>
      </c>
      <c r="CU44" s="3421" t="s">
        <v>452</v>
      </c>
      <c r="CV44" s="3421" t="s">
        <v>453</v>
      </c>
      <c r="CW44" s="3421" t="s">
        <v>454</v>
      </c>
      <c r="CX44" s="3421" t="s">
        <v>455</v>
      </c>
      <c r="CY44" s="1374" t="s">
        <v>456</v>
      </c>
      <c r="CZ44" s="1358" t="s">
        <v>13</v>
      </c>
      <c r="DA44" s="1358" t="s">
        <v>15</v>
      </c>
      <c r="DB44" s="1350" t="s">
        <v>457</v>
      </c>
      <c r="DC44" s="1350" t="s">
        <v>458</v>
      </c>
      <c r="DD44" s="1358">
        <v>3169001</v>
      </c>
      <c r="DE44" s="1357" t="s">
        <v>459</v>
      </c>
    </row>
    <row r="45" spans="1:109" s="14" customFormat="1" ht="25.5" customHeight="1">
      <c r="A45" s="14">
        <v>32</v>
      </c>
      <c r="B45" s="3421" t="s">
        <v>445</v>
      </c>
      <c r="C45" s="3429"/>
      <c r="D45" s="3421" t="s">
        <v>446</v>
      </c>
      <c r="E45" s="3421"/>
      <c r="F45" s="3421" t="s">
        <v>447</v>
      </c>
      <c r="G45" s="3421" t="s">
        <v>448</v>
      </c>
      <c r="H45" s="3421" t="s">
        <v>361</v>
      </c>
      <c r="I45" s="3421" t="s">
        <v>179</v>
      </c>
      <c r="J45" s="3421" t="s">
        <v>89</v>
      </c>
      <c r="K45" s="3421">
        <v>2020</v>
      </c>
      <c r="L45" s="3422">
        <v>43831</v>
      </c>
      <c r="M45" s="3422">
        <v>47848</v>
      </c>
      <c r="N45" s="1352">
        <v>0.2</v>
      </c>
      <c r="O45" s="1352">
        <v>0.22</v>
      </c>
      <c r="P45" s="1352">
        <v>0.06</v>
      </c>
      <c r="Q45" s="1352">
        <v>0.06</v>
      </c>
      <c r="R45" s="1352">
        <v>0.06</v>
      </c>
      <c r="S45" s="1352">
        <v>0.06</v>
      </c>
      <c r="T45" s="1352">
        <v>0.06</v>
      </c>
      <c r="U45" s="1352">
        <v>7.0000000000000007E-2</v>
      </c>
      <c r="V45" s="1352">
        <v>7.0000000000000007E-2</v>
      </c>
      <c r="W45" s="1352">
        <v>7.0000000000000007E-2</v>
      </c>
      <c r="X45" s="1352">
        <v>7.0000000000000007E-2</v>
      </c>
      <c r="Y45" s="1352">
        <f t="shared" si="0"/>
        <v>1.0000000000000004</v>
      </c>
      <c r="Z45" s="3421" t="s">
        <v>466</v>
      </c>
      <c r="AA45" s="3423">
        <v>2.5000000000000001E-3</v>
      </c>
      <c r="AB45" s="3421" t="s">
        <v>467</v>
      </c>
      <c r="AC45" s="3421" t="s">
        <v>468</v>
      </c>
      <c r="AD45" s="3421" t="s">
        <v>183</v>
      </c>
      <c r="AE45" s="3421" t="s">
        <v>251</v>
      </c>
      <c r="AF45" s="3430" t="s">
        <v>228</v>
      </c>
      <c r="AG45" s="3421" t="s">
        <v>185</v>
      </c>
      <c r="AH45" s="3431" t="s">
        <v>217</v>
      </c>
      <c r="AI45" s="3421" t="s">
        <v>7</v>
      </c>
      <c r="AJ45" s="3421" t="s">
        <v>9</v>
      </c>
      <c r="AK45" s="3421" t="s">
        <v>9</v>
      </c>
      <c r="AL45" s="3421" t="s">
        <v>9</v>
      </c>
      <c r="AM45" s="3422">
        <v>43831</v>
      </c>
      <c r="AN45" s="3422">
        <v>45657</v>
      </c>
      <c r="AO45" s="3425">
        <v>1</v>
      </c>
      <c r="AP45" s="3425">
        <v>1</v>
      </c>
      <c r="AQ45" s="3425">
        <v>1</v>
      </c>
      <c r="AR45" s="3425">
        <v>1</v>
      </c>
      <c r="AS45" s="3425">
        <v>1</v>
      </c>
      <c r="AT45" s="3425" t="s">
        <v>17</v>
      </c>
      <c r="AU45" s="3425" t="s">
        <v>17</v>
      </c>
      <c r="AV45" s="3425" t="s">
        <v>17</v>
      </c>
      <c r="AW45" s="3425" t="s">
        <v>17</v>
      </c>
      <c r="AX45" s="3425" t="s">
        <v>17</v>
      </c>
      <c r="AY45" s="3425" t="s">
        <v>17</v>
      </c>
      <c r="AZ45" s="3426">
        <v>1</v>
      </c>
      <c r="BA45" s="3427">
        <v>54367000</v>
      </c>
      <c r="BB45" s="3427" t="s">
        <v>231</v>
      </c>
      <c r="BC45" s="3421" t="s">
        <v>219</v>
      </c>
      <c r="BD45" s="3421">
        <v>7871</v>
      </c>
      <c r="BE45" s="3427">
        <v>72000000</v>
      </c>
      <c r="BF45" s="3427">
        <v>72000000</v>
      </c>
      <c r="BG45" s="3421" t="s">
        <v>219</v>
      </c>
      <c r="BH45" s="3421">
        <v>7871</v>
      </c>
      <c r="BI45" s="3427">
        <v>72000000</v>
      </c>
      <c r="BJ45" s="3427">
        <v>72000000</v>
      </c>
      <c r="BK45" s="3421" t="s">
        <v>219</v>
      </c>
      <c r="BL45" s="3421">
        <v>7871</v>
      </c>
      <c r="BM45" s="3427">
        <v>72000000</v>
      </c>
      <c r="BN45" s="3427">
        <v>72000000</v>
      </c>
      <c r="BO45" s="3421" t="s">
        <v>219</v>
      </c>
      <c r="BP45" s="3421">
        <v>7871</v>
      </c>
      <c r="BQ45" s="3427">
        <v>72000000</v>
      </c>
      <c r="BR45" s="3427">
        <v>72000000</v>
      </c>
      <c r="BS45" s="3421" t="s">
        <v>219</v>
      </c>
      <c r="BT45" s="3421">
        <v>7871</v>
      </c>
      <c r="BU45" s="3428" t="s">
        <v>9</v>
      </c>
      <c r="BV45" s="3428" t="s">
        <v>9</v>
      </c>
      <c r="BW45" s="3428" t="s">
        <v>9</v>
      </c>
      <c r="BX45" s="3428" t="s">
        <v>9</v>
      </c>
      <c r="BY45" s="3428" t="s">
        <v>9</v>
      </c>
      <c r="BZ45" s="3428" t="s">
        <v>9</v>
      </c>
      <c r="CA45" s="3428" t="s">
        <v>9</v>
      </c>
      <c r="CB45" s="3428" t="s">
        <v>9</v>
      </c>
      <c r="CC45" s="3428" t="s">
        <v>9</v>
      </c>
      <c r="CD45" s="3428" t="s">
        <v>9</v>
      </c>
      <c r="CE45" s="3428" t="s">
        <v>9</v>
      </c>
      <c r="CF45" s="3428" t="s">
        <v>9</v>
      </c>
      <c r="CG45" s="3428" t="s">
        <v>9</v>
      </c>
      <c r="CH45" s="3428" t="s">
        <v>9</v>
      </c>
      <c r="CI45" s="3428" t="s">
        <v>9</v>
      </c>
      <c r="CJ45" s="3428" t="s">
        <v>9</v>
      </c>
      <c r="CK45" s="3428" t="s">
        <v>9</v>
      </c>
      <c r="CL45" s="3428" t="s">
        <v>9</v>
      </c>
      <c r="CM45" s="3428" t="s">
        <v>9</v>
      </c>
      <c r="CN45" s="3428" t="s">
        <v>9</v>
      </c>
      <c r="CO45" s="3428" t="s">
        <v>9</v>
      </c>
      <c r="CP45" s="3428" t="s">
        <v>9</v>
      </c>
      <c r="CQ45" s="3428" t="s">
        <v>9</v>
      </c>
      <c r="CR45" s="3428" t="s">
        <v>9</v>
      </c>
      <c r="CS45" s="3427">
        <v>342367000</v>
      </c>
      <c r="CT45" s="3421" t="s">
        <v>366</v>
      </c>
      <c r="CU45" s="3421" t="s">
        <v>452</v>
      </c>
      <c r="CV45" s="3421" t="s">
        <v>453</v>
      </c>
      <c r="CW45" s="3421" t="s">
        <v>454</v>
      </c>
      <c r="CX45" s="3421" t="s">
        <v>455</v>
      </c>
      <c r="CY45" s="1374" t="s">
        <v>456</v>
      </c>
      <c r="CZ45" s="1358" t="s">
        <v>13</v>
      </c>
      <c r="DA45" s="1358" t="s">
        <v>15</v>
      </c>
      <c r="DB45" s="1350" t="s">
        <v>457</v>
      </c>
      <c r="DC45" s="1350" t="s">
        <v>458</v>
      </c>
      <c r="DD45" s="1358">
        <v>3169001</v>
      </c>
      <c r="DE45" s="1357" t="s">
        <v>459</v>
      </c>
    </row>
    <row r="46" spans="1:109" s="14" customFormat="1" ht="25.5" customHeight="1">
      <c r="A46" s="14">
        <v>33</v>
      </c>
      <c r="B46" s="3421" t="s">
        <v>445</v>
      </c>
      <c r="C46" s="3429"/>
      <c r="D46" s="3421" t="s">
        <v>446</v>
      </c>
      <c r="E46" s="3421"/>
      <c r="F46" s="3421" t="s">
        <v>447</v>
      </c>
      <c r="G46" s="3421" t="s">
        <v>448</v>
      </c>
      <c r="H46" s="3421" t="s">
        <v>361</v>
      </c>
      <c r="I46" s="3421" t="s">
        <v>179</v>
      </c>
      <c r="J46" s="3421" t="s">
        <v>89</v>
      </c>
      <c r="K46" s="3421">
        <v>2020</v>
      </c>
      <c r="L46" s="3422">
        <v>43831</v>
      </c>
      <c r="M46" s="3422">
        <v>47848</v>
      </c>
      <c r="N46" s="1352">
        <v>0.2</v>
      </c>
      <c r="O46" s="1352">
        <v>0.22</v>
      </c>
      <c r="P46" s="1352">
        <v>0.06</v>
      </c>
      <c r="Q46" s="1352">
        <v>0.06</v>
      </c>
      <c r="R46" s="1352">
        <v>0.06</v>
      </c>
      <c r="S46" s="1352">
        <v>0.06</v>
      </c>
      <c r="T46" s="1352">
        <v>0.06</v>
      </c>
      <c r="U46" s="1352">
        <v>7.0000000000000007E-2</v>
      </c>
      <c r="V46" s="1352">
        <v>7.0000000000000007E-2</v>
      </c>
      <c r="W46" s="1352">
        <v>7.0000000000000007E-2</v>
      </c>
      <c r="X46" s="1352">
        <v>7.0000000000000007E-2</v>
      </c>
      <c r="Y46" s="1352">
        <f t="shared" si="0"/>
        <v>1.0000000000000004</v>
      </c>
      <c r="Z46" s="3432" t="s">
        <v>469</v>
      </c>
      <c r="AA46" s="3423">
        <v>5.0000000000000001E-3</v>
      </c>
      <c r="AB46" s="3432" t="s">
        <v>470</v>
      </c>
      <c r="AC46" s="3432" t="s">
        <v>471</v>
      </c>
      <c r="AD46" s="3421" t="s">
        <v>183</v>
      </c>
      <c r="AE46" s="3421" t="s">
        <v>26</v>
      </c>
      <c r="AF46" s="3421" t="s">
        <v>433</v>
      </c>
      <c r="AG46" s="3421" t="s">
        <v>185</v>
      </c>
      <c r="AH46" s="3432" t="s">
        <v>179</v>
      </c>
      <c r="AI46" s="3421" t="s">
        <v>7</v>
      </c>
      <c r="AJ46" s="3421" t="s">
        <v>9</v>
      </c>
      <c r="AK46" s="3421" t="s">
        <v>9</v>
      </c>
      <c r="AL46" s="3421" t="s">
        <v>9</v>
      </c>
      <c r="AM46" s="3422">
        <v>43831</v>
      </c>
      <c r="AN46" s="3422">
        <v>47848</v>
      </c>
      <c r="AO46" s="3421">
        <v>5</v>
      </c>
      <c r="AP46" s="3429">
        <v>10</v>
      </c>
      <c r="AQ46" s="3429">
        <v>10</v>
      </c>
      <c r="AR46" s="3429">
        <v>10</v>
      </c>
      <c r="AS46" s="3429">
        <v>10</v>
      </c>
      <c r="AT46" s="3429">
        <v>10</v>
      </c>
      <c r="AU46" s="3429">
        <v>10</v>
      </c>
      <c r="AV46" s="3429">
        <v>10</v>
      </c>
      <c r="AW46" s="3429">
        <v>10</v>
      </c>
      <c r="AX46" s="3429">
        <v>10</v>
      </c>
      <c r="AY46" s="3429">
        <v>10</v>
      </c>
      <c r="AZ46" s="3444">
        <v>105</v>
      </c>
      <c r="BA46" s="3427">
        <v>55000000</v>
      </c>
      <c r="BB46" s="3427">
        <v>55000000</v>
      </c>
      <c r="BC46" s="3428" t="s">
        <v>187</v>
      </c>
      <c r="BD46" s="3429">
        <v>7793</v>
      </c>
      <c r="BE46" s="3427">
        <v>110000000</v>
      </c>
      <c r="BF46" s="3427">
        <v>110000000</v>
      </c>
      <c r="BG46" s="3428" t="s">
        <v>188</v>
      </c>
      <c r="BH46" s="3429">
        <v>7793</v>
      </c>
      <c r="BI46" s="3427">
        <v>110000000</v>
      </c>
      <c r="BJ46" s="3427">
        <v>110000000</v>
      </c>
      <c r="BK46" s="3428" t="s">
        <v>188</v>
      </c>
      <c r="BL46" s="3429">
        <v>7793</v>
      </c>
      <c r="BM46" s="3427">
        <v>110000000</v>
      </c>
      <c r="BN46" s="3427">
        <v>110000000</v>
      </c>
      <c r="BO46" s="3428" t="s">
        <v>188</v>
      </c>
      <c r="BP46" s="3429">
        <v>7793</v>
      </c>
      <c r="BQ46" s="3427">
        <v>110000000</v>
      </c>
      <c r="BR46" s="3427">
        <v>55000000</v>
      </c>
      <c r="BS46" s="3428" t="s">
        <v>188</v>
      </c>
      <c r="BT46" s="3429">
        <v>7793</v>
      </c>
      <c r="BU46" s="3427">
        <f>(BQ46*3%)+BQ46</f>
        <v>113300000</v>
      </c>
      <c r="BV46" s="3427" t="s">
        <v>9</v>
      </c>
      <c r="BW46" s="3428" t="s">
        <v>188</v>
      </c>
      <c r="BX46" s="3428" t="s">
        <v>9</v>
      </c>
      <c r="BY46" s="3427">
        <f>(BU46*3%)+BU46</f>
        <v>116699000</v>
      </c>
      <c r="BZ46" s="3427" t="s">
        <v>9</v>
      </c>
      <c r="CA46" s="3428" t="s">
        <v>188</v>
      </c>
      <c r="CB46" s="3428" t="s">
        <v>9</v>
      </c>
      <c r="CC46" s="3427">
        <f>(BY46*3%)+BY46</f>
        <v>120199970</v>
      </c>
      <c r="CD46" s="3427" t="s">
        <v>9</v>
      </c>
      <c r="CE46" s="3428" t="s">
        <v>188</v>
      </c>
      <c r="CF46" s="3428" t="s">
        <v>9</v>
      </c>
      <c r="CG46" s="3427">
        <f>(CC46*3%)+CC46</f>
        <v>123805969.09999999</v>
      </c>
      <c r="CH46" s="3427" t="s">
        <v>9</v>
      </c>
      <c r="CI46" s="3428" t="s">
        <v>188</v>
      </c>
      <c r="CJ46" s="3428" t="s">
        <v>9</v>
      </c>
      <c r="CK46" s="3427">
        <f>(CG46*3%)+CG46</f>
        <v>127520148.17299999</v>
      </c>
      <c r="CL46" s="3427" t="s">
        <v>9</v>
      </c>
      <c r="CM46" s="3428" t="s">
        <v>188</v>
      </c>
      <c r="CN46" s="3428" t="s">
        <v>9</v>
      </c>
      <c r="CO46" s="3427">
        <v>131345752.61818999</v>
      </c>
      <c r="CP46" s="3427" t="s">
        <v>9</v>
      </c>
      <c r="CQ46" s="3428" t="s">
        <v>188</v>
      </c>
      <c r="CR46" s="3428" t="s">
        <v>9</v>
      </c>
      <c r="CS46" s="3427">
        <v>1227870839.8911901</v>
      </c>
      <c r="CT46" s="3421" t="s">
        <v>281</v>
      </c>
      <c r="CU46" s="3421" t="s">
        <v>282</v>
      </c>
      <c r="CV46" s="3421" t="s">
        <v>283</v>
      </c>
      <c r="CW46" s="3421" t="s">
        <v>284</v>
      </c>
      <c r="CX46" s="3421">
        <v>3387000</v>
      </c>
      <c r="CY46" s="1363" t="s">
        <v>285</v>
      </c>
      <c r="CZ46" s="1358"/>
      <c r="DA46" s="1358"/>
      <c r="DB46" s="1358"/>
      <c r="DC46" s="1358"/>
      <c r="DD46" s="1358"/>
      <c r="DE46" s="1358"/>
    </row>
    <row r="47" spans="1:109" s="14" customFormat="1" ht="25.5" customHeight="1">
      <c r="A47" s="14">
        <v>34</v>
      </c>
      <c r="B47" s="3421" t="s">
        <v>445</v>
      </c>
      <c r="C47" s="3429"/>
      <c r="D47" s="3421" t="s">
        <v>446</v>
      </c>
      <c r="E47" s="3421"/>
      <c r="F47" s="3421" t="s">
        <v>447</v>
      </c>
      <c r="G47" s="3421" t="s">
        <v>448</v>
      </c>
      <c r="H47" s="3421" t="s">
        <v>361</v>
      </c>
      <c r="I47" s="3421" t="s">
        <v>179</v>
      </c>
      <c r="J47" s="3421" t="s">
        <v>89</v>
      </c>
      <c r="K47" s="3421">
        <v>2020</v>
      </c>
      <c r="L47" s="3422">
        <v>43831</v>
      </c>
      <c r="M47" s="3422">
        <v>47848</v>
      </c>
      <c r="N47" s="1352">
        <v>0.2</v>
      </c>
      <c r="O47" s="1352">
        <v>0.22</v>
      </c>
      <c r="P47" s="1352">
        <v>0.06</v>
      </c>
      <c r="Q47" s="1352">
        <v>0.06</v>
      </c>
      <c r="R47" s="1352">
        <v>0.06</v>
      </c>
      <c r="S47" s="1352">
        <v>0.06</v>
      </c>
      <c r="T47" s="1352">
        <v>0.06</v>
      </c>
      <c r="U47" s="1352">
        <v>7.0000000000000007E-2</v>
      </c>
      <c r="V47" s="1352">
        <v>7.0000000000000007E-2</v>
      </c>
      <c r="W47" s="1352">
        <v>7.0000000000000007E-2</v>
      </c>
      <c r="X47" s="1352">
        <v>7.0000000000000007E-2</v>
      </c>
      <c r="Y47" s="1352">
        <f t="shared" si="0"/>
        <v>1.0000000000000004</v>
      </c>
      <c r="Z47" s="3421" t="s">
        <v>472</v>
      </c>
      <c r="AA47" s="3423">
        <v>2.5000000000000001E-3</v>
      </c>
      <c r="AB47" s="3421" t="s">
        <v>473</v>
      </c>
      <c r="AC47" s="3421" t="s">
        <v>474</v>
      </c>
      <c r="AD47" s="3421" t="s">
        <v>183</v>
      </c>
      <c r="AE47" s="3431" t="s">
        <v>26</v>
      </c>
      <c r="AF47" s="3431" t="s">
        <v>289</v>
      </c>
      <c r="AG47" s="3421" t="s">
        <v>185</v>
      </c>
      <c r="AH47" s="3421" t="s">
        <v>217</v>
      </c>
      <c r="AI47" s="3421" t="s">
        <v>7</v>
      </c>
      <c r="AJ47" s="3421" t="s">
        <v>9</v>
      </c>
      <c r="AK47" s="3421" t="s">
        <v>9</v>
      </c>
      <c r="AL47" s="3421" t="s">
        <v>9</v>
      </c>
      <c r="AM47" s="3422">
        <v>43831</v>
      </c>
      <c r="AN47" s="3422">
        <v>45473</v>
      </c>
      <c r="AO47" s="3433">
        <v>1</v>
      </c>
      <c r="AP47" s="3433">
        <v>1</v>
      </c>
      <c r="AQ47" s="3433">
        <v>1</v>
      </c>
      <c r="AR47" s="3433">
        <v>1</v>
      </c>
      <c r="AS47" s="3433">
        <v>1</v>
      </c>
      <c r="AT47" s="3431" t="s">
        <v>9</v>
      </c>
      <c r="AU47" s="3431" t="s">
        <v>9</v>
      </c>
      <c r="AV47" s="3431" t="s">
        <v>9</v>
      </c>
      <c r="AW47" s="3431" t="s">
        <v>9</v>
      </c>
      <c r="AX47" s="3431" t="s">
        <v>9</v>
      </c>
      <c r="AY47" s="3431" t="s">
        <v>9</v>
      </c>
      <c r="AZ47" s="3434">
        <v>1</v>
      </c>
      <c r="BA47" s="3427">
        <v>10800000</v>
      </c>
      <c r="BB47" s="3427">
        <v>10800000</v>
      </c>
      <c r="BC47" s="3428" t="s">
        <v>187</v>
      </c>
      <c r="BD47" s="3429">
        <v>7793</v>
      </c>
      <c r="BE47" s="3427">
        <v>52800000</v>
      </c>
      <c r="BF47" s="3427">
        <v>52800000</v>
      </c>
      <c r="BG47" s="3428" t="s">
        <v>187</v>
      </c>
      <c r="BH47" s="3429">
        <v>7793</v>
      </c>
      <c r="BI47" s="3427">
        <f>(BE47*3%)+BE47</f>
        <v>54384000</v>
      </c>
      <c r="BJ47" s="3427">
        <f>(BF47*3%)+BF47</f>
        <v>54384000</v>
      </c>
      <c r="BK47" s="3428" t="s">
        <v>187</v>
      </c>
      <c r="BL47" s="3429">
        <v>7793</v>
      </c>
      <c r="BM47" s="3427">
        <f>(BI47*3%)+BI47</f>
        <v>56015520</v>
      </c>
      <c r="BN47" s="3427">
        <f>(BJ47*3%)+BJ47</f>
        <v>56015520</v>
      </c>
      <c r="BO47" s="3428" t="s">
        <v>187</v>
      </c>
      <c r="BP47" s="3429">
        <v>7793</v>
      </c>
      <c r="BQ47" s="3427">
        <f>(BM47*3%)+BM47</f>
        <v>57695985.600000001</v>
      </c>
      <c r="BR47" s="3427">
        <f>(BN47*3%)+BN47</f>
        <v>57695985.600000001</v>
      </c>
      <c r="BS47" s="3428" t="s">
        <v>187</v>
      </c>
      <c r="BT47" s="3429">
        <v>7793</v>
      </c>
      <c r="BU47" s="3427" t="s">
        <v>17</v>
      </c>
      <c r="BV47" s="3427" t="s">
        <v>9</v>
      </c>
      <c r="BW47" s="3428" t="s">
        <v>188</v>
      </c>
      <c r="BX47" s="3428" t="s">
        <v>9</v>
      </c>
      <c r="BY47" s="3427" t="s">
        <v>17</v>
      </c>
      <c r="BZ47" s="3427" t="s">
        <v>9</v>
      </c>
      <c r="CA47" s="3428" t="s">
        <v>188</v>
      </c>
      <c r="CB47" s="3428" t="s">
        <v>9</v>
      </c>
      <c r="CC47" s="3427" t="s">
        <v>17</v>
      </c>
      <c r="CD47" s="3427" t="s">
        <v>9</v>
      </c>
      <c r="CE47" s="3428" t="s">
        <v>188</v>
      </c>
      <c r="CF47" s="3428" t="s">
        <v>9</v>
      </c>
      <c r="CG47" s="3427" t="s">
        <v>17</v>
      </c>
      <c r="CH47" s="3427" t="s">
        <v>9</v>
      </c>
      <c r="CI47" s="3428" t="s">
        <v>188</v>
      </c>
      <c r="CJ47" s="3428" t="s">
        <v>9</v>
      </c>
      <c r="CK47" s="3427" t="s">
        <v>17</v>
      </c>
      <c r="CL47" s="3427" t="s">
        <v>9</v>
      </c>
      <c r="CM47" s="3428" t="s">
        <v>188</v>
      </c>
      <c r="CN47" s="3428" t="s">
        <v>9</v>
      </c>
      <c r="CO47" s="3427" t="s">
        <v>17</v>
      </c>
      <c r="CP47" s="3427" t="s">
        <v>9</v>
      </c>
      <c r="CQ47" s="3428" t="s">
        <v>188</v>
      </c>
      <c r="CR47" s="3428" t="s">
        <v>9</v>
      </c>
      <c r="CS47" s="3427">
        <v>231695505.59999999</v>
      </c>
      <c r="CT47" s="3421" t="s">
        <v>281</v>
      </c>
      <c r="CU47" s="3421" t="s">
        <v>282</v>
      </c>
      <c r="CV47" s="3421" t="s">
        <v>283</v>
      </c>
      <c r="CW47" s="3421" t="s">
        <v>284</v>
      </c>
      <c r="CX47" s="3421">
        <v>3387000</v>
      </c>
      <c r="CY47" s="1363" t="s">
        <v>285</v>
      </c>
      <c r="CZ47" s="1350"/>
      <c r="DA47" s="1350"/>
      <c r="DB47" s="1358"/>
      <c r="DC47" s="1358"/>
      <c r="DD47" s="1358"/>
      <c r="DE47" s="1350"/>
    </row>
    <row r="48" spans="1:109" s="14" customFormat="1" ht="25.5" customHeight="1">
      <c r="A48" s="14">
        <v>35</v>
      </c>
      <c r="B48" s="3421" t="s">
        <v>445</v>
      </c>
      <c r="C48" s="3429"/>
      <c r="D48" s="3421" t="s">
        <v>446</v>
      </c>
      <c r="E48" s="3421"/>
      <c r="F48" s="3421" t="s">
        <v>447</v>
      </c>
      <c r="G48" s="3421" t="s">
        <v>448</v>
      </c>
      <c r="H48" s="3421" t="s">
        <v>361</v>
      </c>
      <c r="I48" s="3421" t="s">
        <v>179</v>
      </c>
      <c r="J48" s="3421" t="s">
        <v>89</v>
      </c>
      <c r="K48" s="3421">
        <v>2020</v>
      </c>
      <c r="L48" s="3422">
        <v>43831</v>
      </c>
      <c r="M48" s="3422">
        <v>47848</v>
      </c>
      <c r="N48" s="1352">
        <v>0.2</v>
      </c>
      <c r="O48" s="1352">
        <v>0.22</v>
      </c>
      <c r="P48" s="1352">
        <v>0.06</v>
      </c>
      <c r="Q48" s="1352">
        <v>0.06</v>
      </c>
      <c r="R48" s="1352">
        <v>0.06</v>
      </c>
      <c r="S48" s="1352">
        <v>0.06</v>
      </c>
      <c r="T48" s="1352">
        <v>0.06</v>
      </c>
      <c r="U48" s="1352">
        <v>7.0000000000000007E-2</v>
      </c>
      <c r="V48" s="1352">
        <v>7.0000000000000007E-2</v>
      </c>
      <c r="W48" s="1352">
        <v>7.0000000000000007E-2</v>
      </c>
      <c r="X48" s="1352">
        <v>7.0000000000000007E-2</v>
      </c>
      <c r="Y48" s="1352">
        <f t="shared" si="0"/>
        <v>1.0000000000000004</v>
      </c>
      <c r="Z48" s="3421" t="s">
        <v>475</v>
      </c>
      <c r="AA48" s="3423">
        <v>5.0000000000000001E-3</v>
      </c>
      <c r="AB48" s="3421" t="s">
        <v>476</v>
      </c>
      <c r="AC48" s="3421" t="s">
        <v>477</v>
      </c>
      <c r="AD48" s="3421" t="s">
        <v>183</v>
      </c>
      <c r="AE48" s="3421" t="s">
        <v>26</v>
      </c>
      <c r="AF48" s="3421" t="s">
        <v>478</v>
      </c>
      <c r="AG48" s="3421" t="s">
        <v>253</v>
      </c>
      <c r="AH48" s="3421" t="s">
        <v>217</v>
      </c>
      <c r="AI48" s="3421" t="s">
        <v>323</v>
      </c>
      <c r="AJ48" s="3421">
        <v>316</v>
      </c>
      <c r="AK48" s="3421" t="s">
        <v>9</v>
      </c>
      <c r="AL48" s="3421" t="s">
        <v>9</v>
      </c>
      <c r="AM48" s="3422">
        <v>44256</v>
      </c>
      <c r="AN48" s="3422">
        <v>47848</v>
      </c>
      <c r="AO48" s="1360" t="s">
        <v>17</v>
      </c>
      <c r="AP48" s="1352">
        <v>1</v>
      </c>
      <c r="AQ48" s="1352">
        <v>1</v>
      </c>
      <c r="AR48" s="1352">
        <v>1</v>
      </c>
      <c r="AS48" s="1352">
        <v>1</v>
      </c>
      <c r="AT48" s="1352">
        <v>1</v>
      </c>
      <c r="AU48" s="1352">
        <v>1</v>
      </c>
      <c r="AV48" s="1352">
        <v>1</v>
      </c>
      <c r="AW48" s="1352">
        <v>1</v>
      </c>
      <c r="AX48" s="1352">
        <v>1</v>
      </c>
      <c r="AY48" s="1352">
        <v>1</v>
      </c>
      <c r="AZ48" s="3426">
        <v>1</v>
      </c>
      <c r="BA48" s="3427" t="s">
        <v>17</v>
      </c>
      <c r="BB48" s="3427" t="s">
        <v>17</v>
      </c>
      <c r="BC48" s="3428" t="s">
        <v>218</v>
      </c>
      <c r="BD48" s="3427" t="s">
        <v>17</v>
      </c>
      <c r="BE48" s="3427">
        <v>39258823</v>
      </c>
      <c r="BF48" s="3427">
        <f>+BE48</f>
        <v>39258823</v>
      </c>
      <c r="BG48" s="3428" t="s">
        <v>219</v>
      </c>
      <c r="BH48" s="3421">
        <v>7783</v>
      </c>
      <c r="BI48" s="3427">
        <f>+BE48*1.038</f>
        <v>40750658.274000004</v>
      </c>
      <c r="BJ48" s="3427">
        <f>+BI48</f>
        <v>40750658.274000004</v>
      </c>
      <c r="BK48" s="3428" t="s">
        <v>219</v>
      </c>
      <c r="BL48" s="3421">
        <v>7783</v>
      </c>
      <c r="BM48" s="3427">
        <f>+BI48*1.038</f>
        <v>42299183.288412005</v>
      </c>
      <c r="BN48" s="3427">
        <f>+BM48</f>
        <v>42299183.288412005</v>
      </c>
      <c r="BO48" s="3428" t="s">
        <v>219</v>
      </c>
      <c r="BP48" s="3421">
        <v>7783</v>
      </c>
      <c r="BQ48" s="3427">
        <f>+BM48*1.038</f>
        <v>43906552.253371663</v>
      </c>
      <c r="BR48" s="3427">
        <f>+BQ48</f>
        <v>43906552.253371663</v>
      </c>
      <c r="BS48" s="3428" t="s">
        <v>219</v>
      </c>
      <c r="BT48" s="3421">
        <v>7783</v>
      </c>
      <c r="BU48" s="3427">
        <f>+BQ48*1.038</f>
        <v>45575001.238999791</v>
      </c>
      <c r="BV48" s="3428" t="s">
        <v>9</v>
      </c>
      <c r="BW48" s="3428" t="s">
        <v>219</v>
      </c>
      <c r="BX48" s="3428" t="s">
        <v>9</v>
      </c>
      <c r="BY48" s="3427">
        <f>+BU48*1.038</f>
        <v>47306851.286081783</v>
      </c>
      <c r="BZ48" s="3428" t="s">
        <v>9</v>
      </c>
      <c r="CA48" s="3428" t="s">
        <v>219</v>
      </c>
      <c r="CB48" s="3428" t="s">
        <v>9</v>
      </c>
      <c r="CC48" s="3427">
        <f>+BY48*1.038</f>
        <v>49104511.634952895</v>
      </c>
      <c r="CD48" s="3428" t="s">
        <v>9</v>
      </c>
      <c r="CE48" s="3428" t="s">
        <v>219</v>
      </c>
      <c r="CF48" s="3428" t="s">
        <v>9</v>
      </c>
      <c r="CG48" s="3427">
        <f>+CC48*1.038</f>
        <v>50970483.077081107</v>
      </c>
      <c r="CH48" s="3428" t="s">
        <v>9</v>
      </c>
      <c r="CI48" s="3428" t="s">
        <v>219</v>
      </c>
      <c r="CJ48" s="3428" t="s">
        <v>9</v>
      </c>
      <c r="CK48" s="3427">
        <f>+CG48*1.038</f>
        <v>52907361.434010193</v>
      </c>
      <c r="CL48" s="3428" t="s">
        <v>9</v>
      </c>
      <c r="CM48" s="3428" t="s">
        <v>219</v>
      </c>
      <c r="CN48" s="3428" t="s">
        <v>9</v>
      </c>
      <c r="CO48" s="3427">
        <f>+CK48*1.038</f>
        <v>54917841.168502584</v>
      </c>
      <c r="CP48" s="3428" t="s">
        <v>9</v>
      </c>
      <c r="CQ48" s="3428" t="s">
        <v>219</v>
      </c>
      <c r="CR48" s="3428" t="s">
        <v>9</v>
      </c>
      <c r="CS48" s="3427">
        <v>466997266.65541202</v>
      </c>
      <c r="CT48" s="3421" t="s">
        <v>220</v>
      </c>
      <c r="CU48" s="3421" t="s">
        <v>221</v>
      </c>
      <c r="CV48" s="3421" t="s">
        <v>479</v>
      </c>
      <c r="CW48" s="3421" t="s">
        <v>480</v>
      </c>
      <c r="CX48" s="3421">
        <v>6013779595</v>
      </c>
      <c r="CY48" s="1354" t="s">
        <v>481</v>
      </c>
      <c r="CZ48" s="1350"/>
      <c r="DA48" s="1350"/>
      <c r="DB48" s="1350"/>
      <c r="DC48" s="1350"/>
      <c r="DD48" s="1350"/>
      <c r="DE48" s="1350"/>
    </row>
    <row r="49" spans="1:109" s="16" customFormat="1" ht="25.5" customHeight="1">
      <c r="A49" s="14">
        <v>36</v>
      </c>
      <c r="B49" s="3421" t="s">
        <v>445</v>
      </c>
      <c r="C49" s="3437"/>
      <c r="D49" s="3421" t="s">
        <v>446</v>
      </c>
      <c r="E49" s="3437"/>
      <c r="F49" s="3421" t="s">
        <v>447</v>
      </c>
      <c r="G49" s="3421" t="s">
        <v>448</v>
      </c>
      <c r="H49" s="3421" t="s">
        <v>361</v>
      </c>
      <c r="I49" s="3421" t="s">
        <v>179</v>
      </c>
      <c r="J49" s="3421" t="s">
        <v>89</v>
      </c>
      <c r="K49" s="3421">
        <v>2020</v>
      </c>
      <c r="L49" s="3422">
        <v>43831</v>
      </c>
      <c r="M49" s="3422">
        <v>47848</v>
      </c>
      <c r="N49" s="1352">
        <v>0.2</v>
      </c>
      <c r="O49" s="1352">
        <v>0.22</v>
      </c>
      <c r="P49" s="1352">
        <v>0.06</v>
      </c>
      <c r="Q49" s="1352">
        <v>0.06</v>
      </c>
      <c r="R49" s="1352">
        <v>0.06</v>
      </c>
      <c r="S49" s="1352">
        <v>0.06</v>
      </c>
      <c r="T49" s="1352">
        <v>0.06</v>
      </c>
      <c r="U49" s="1352">
        <v>7.0000000000000007E-2</v>
      </c>
      <c r="V49" s="1352">
        <v>7.0000000000000007E-2</v>
      </c>
      <c r="W49" s="1352">
        <v>7.0000000000000007E-2</v>
      </c>
      <c r="X49" s="1352">
        <v>7.0000000000000007E-2</v>
      </c>
      <c r="Y49" s="1352">
        <f t="shared" si="0"/>
        <v>1.0000000000000004</v>
      </c>
      <c r="Z49" s="3431" t="s">
        <v>482</v>
      </c>
      <c r="AA49" s="3423">
        <v>2.5000000000000001E-3</v>
      </c>
      <c r="AB49" s="3421" t="s">
        <v>483</v>
      </c>
      <c r="AC49" s="3421" t="s">
        <v>484</v>
      </c>
      <c r="AD49" s="3421" t="s">
        <v>183</v>
      </c>
      <c r="AE49" s="3421" t="s">
        <v>251</v>
      </c>
      <c r="AF49" s="3421" t="s">
        <v>485</v>
      </c>
      <c r="AG49" s="3421" t="s">
        <v>185</v>
      </c>
      <c r="AH49" s="3431" t="s">
        <v>229</v>
      </c>
      <c r="AI49" s="3421" t="s">
        <v>7</v>
      </c>
      <c r="AJ49" s="3421" t="s">
        <v>9</v>
      </c>
      <c r="AK49" s="3425">
        <v>0.2</v>
      </c>
      <c r="AL49" s="3421">
        <v>2021</v>
      </c>
      <c r="AM49" s="3422">
        <v>44562</v>
      </c>
      <c r="AN49" s="3422">
        <v>45473</v>
      </c>
      <c r="AO49" s="3425" t="s">
        <v>9</v>
      </c>
      <c r="AP49" s="3425" t="s">
        <v>9</v>
      </c>
      <c r="AQ49" s="3425">
        <v>0.6</v>
      </c>
      <c r="AR49" s="3425">
        <v>0.9</v>
      </c>
      <c r="AS49" s="3425">
        <v>1</v>
      </c>
      <c r="AT49" s="3425" t="s">
        <v>17</v>
      </c>
      <c r="AU49" s="3425" t="s">
        <v>17</v>
      </c>
      <c r="AV49" s="3425" t="s">
        <v>17</v>
      </c>
      <c r="AW49" s="3425" t="s">
        <v>17</v>
      </c>
      <c r="AX49" s="3425" t="s">
        <v>17</v>
      </c>
      <c r="AY49" s="3425" t="s">
        <v>17</v>
      </c>
      <c r="AZ49" s="3426">
        <v>1</v>
      </c>
      <c r="BA49" s="3427" t="s">
        <v>9</v>
      </c>
      <c r="BB49" s="3427" t="s">
        <v>9</v>
      </c>
      <c r="BC49" s="3427" t="s">
        <v>9</v>
      </c>
      <c r="BD49" s="3427" t="s">
        <v>9</v>
      </c>
      <c r="BE49" s="3427">
        <v>54000000</v>
      </c>
      <c r="BF49" s="3427">
        <v>54000000</v>
      </c>
      <c r="BG49" s="3421" t="s">
        <v>219</v>
      </c>
      <c r="BH49" s="3421">
        <v>7871</v>
      </c>
      <c r="BI49" s="3427">
        <v>54000000</v>
      </c>
      <c r="BJ49" s="3427">
        <v>54000000</v>
      </c>
      <c r="BK49" s="3421" t="s">
        <v>219</v>
      </c>
      <c r="BL49" s="3421">
        <v>7871</v>
      </c>
      <c r="BM49" s="3427">
        <v>54000000</v>
      </c>
      <c r="BN49" s="3427">
        <v>54000000</v>
      </c>
      <c r="BO49" s="3421" t="s">
        <v>219</v>
      </c>
      <c r="BP49" s="3421">
        <v>7871</v>
      </c>
      <c r="BQ49" s="3428">
        <v>14</v>
      </c>
      <c r="BR49" s="3428" t="s">
        <v>9</v>
      </c>
      <c r="BS49" s="3421" t="s">
        <v>219</v>
      </c>
      <c r="BT49" s="3421">
        <v>7871</v>
      </c>
      <c r="BU49" s="3428">
        <v>0</v>
      </c>
      <c r="BV49" s="3428">
        <v>0</v>
      </c>
      <c r="BW49" s="3428" t="s">
        <v>9</v>
      </c>
      <c r="BX49" s="3428" t="s">
        <v>9</v>
      </c>
      <c r="BY49" s="3428">
        <v>0</v>
      </c>
      <c r="BZ49" s="3428">
        <v>0</v>
      </c>
      <c r="CA49" s="3428" t="s">
        <v>9</v>
      </c>
      <c r="CB49" s="3428" t="s">
        <v>9</v>
      </c>
      <c r="CC49" s="3428">
        <v>0</v>
      </c>
      <c r="CD49" s="3428">
        <v>0</v>
      </c>
      <c r="CE49" s="3428" t="s">
        <v>9</v>
      </c>
      <c r="CF49" s="3428" t="s">
        <v>9</v>
      </c>
      <c r="CG49" s="3428">
        <v>0</v>
      </c>
      <c r="CH49" s="3428">
        <v>0</v>
      </c>
      <c r="CI49" s="3428" t="s">
        <v>9</v>
      </c>
      <c r="CJ49" s="3428" t="s">
        <v>9</v>
      </c>
      <c r="CK49" s="3428">
        <v>0</v>
      </c>
      <c r="CL49" s="3428">
        <v>0</v>
      </c>
      <c r="CM49" s="3428" t="s">
        <v>9</v>
      </c>
      <c r="CN49" s="3428" t="s">
        <v>9</v>
      </c>
      <c r="CO49" s="3428">
        <v>0</v>
      </c>
      <c r="CP49" s="3428">
        <v>0</v>
      </c>
      <c r="CQ49" s="3428" t="s">
        <v>9</v>
      </c>
      <c r="CR49" s="3428" t="s">
        <v>9</v>
      </c>
      <c r="CS49" s="3427">
        <v>176000000</v>
      </c>
      <c r="CT49" s="3421" t="s">
        <v>366</v>
      </c>
      <c r="CU49" s="3421" t="s">
        <v>452</v>
      </c>
      <c r="CV49" s="3421" t="s">
        <v>453</v>
      </c>
      <c r="CW49" s="3421" t="s">
        <v>454</v>
      </c>
      <c r="CX49" s="3421" t="s">
        <v>455</v>
      </c>
      <c r="CY49" s="1374" t="s">
        <v>456</v>
      </c>
      <c r="CZ49" s="1358" t="s">
        <v>13</v>
      </c>
      <c r="DA49" s="1358" t="s">
        <v>15</v>
      </c>
      <c r="DB49" s="1350" t="s">
        <v>457</v>
      </c>
      <c r="DC49" s="1350" t="s">
        <v>458</v>
      </c>
      <c r="DD49" s="1358">
        <v>3169001</v>
      </c>
      <c r="DE49" s="1357" t="s">
        <v>459</v>
      </c>
    </row>
    <row r="50" spans="1:109" s="14" customFormat="1" ht="25.5" customHeight="1">
      <c r="A50" s="14">
        <v>37</v>
      </c>
      <c r="B50" s="3421" t="s">
        <v>486</v>
      </c>
      <c r="C50" s="1352">
        <v>0.16500000000000001</v>
      </c>
      <c r="D50" s="3421" t="s">
        <v>487</v>
      </c>
      <c r="E50" s="1351">
        <v>6.25E-2</v>
      </c>
      <c r="F50" s="3421" t="s">
        <v>488</v>
      </c>
      <c r="G50" s="3421" t="s">
        <v>489</v>
      </c>
      <c r="H50" s="3431" t="s">
        <v>361</v>
      </c>
      <c r="I50" s="3421" t="s">
        <v>186</v>
      </c>
      <c r="J50" s="3425">
        <v>0.47</v>
      </c>
      <c r="K50" s="3421">
        <v>2017</v>
      </c>
      <c r="L50" s="3422">
        <v>43831</v>
      </c>
      <c r="M50" s="3422">
        <v>47848</v>
      </c>
      <c r="N50" s="1352">
        <v>0.5</v>
      </c>
      <c r="O50" s="1352"/>
      <c r="P50" s="1352">
        <v>0.53</v>
      </c>
      <c r="Q50" s="1352"/>
      <c r="R50" s="1352">
        <v>0.56999999999999995</v>
      </c>
      <c r="S50" s="1352"/>
      <c r="T50" s="1352">
        <v>0.6</v>
      </c>
      <c r="U50" s="1352"/>
      <c r="V50" s="1352">
        <v>0.63</v>
      </c>
      <c r="W50" s="1352"/>
      <c r="X50" s="1352">
        <v>0.66</v>
      </c>
      <c r="Y50" s="3433">
        <v>0.66</v>
      </c>
      <c r="Z50" s="3421" t="s">
        <v>490</v>
      </c>
      <c r="AA50" s="3423">
        <v>2.5000000000000001E-3</v>
      </c>
      <c r="AB50" s="3424" t="s">
        <v>491</v>
      </c>
      <c r="AC50" s="3424" t="s">
        <v>492</v>
      </c>
      <c r="AD50" s="3421" t="s">
        <v>183</v>
      </c>
      <c r="AE50" s="3424" t="s">
        <v>321</v>
      </c>
      <c r="AF50" s="3421" t="s">
        <v>322</v>
      </c>
      <c r="AG50" s="3421" t="s">
        <v>185</v>
      </c>
      <c r="AH50" s="3421" t="s">
        <v>179</v>
      </c>
      <c r="AI50" s="3421" t="s">
        <v>323</v>
      </c>
      <c r="AJ50" s="3421">
        <v>99</v>
      </c>
      <c r="AK50" s="3421">
        <v>2</v>
      </c>
      <c r="AL50" s="3421">
        <v>2019</v>
      </c>
      <c r="AM50" s="3422">
        <v>44044</v>
      </c>
      <c r="AN50" s="3422">
        <v>47848</v>
      </c>
      <c r="AO50" s="3429">
        <v>1</v>
      </c>
      <c r="AP50" s="3421">
        <v>2</v>
      </c>
      <c r="AQ50" s="3421">
        <v>2</v>
      </c>
      <c r="AR50" s="3421">
        <v>2</v>
      </c>
      <c r="AS50" s="3421">
        <v>2</v>
      </c>
      <c r="AT50" s="3421">
        <v>2</v>
      </c>
      <c r="AU50" s="3421">
        <v>2</v>
      </c>
      <c r="AV50" s="3421">
        <v>2</v>
      </c>
      <c r="AW50" s="3421">
        <v>2</v>
      </c>
      <c r="AX50" s="3421">
        <v>2</v>
      </c>
      <c r="AY50" s="3421">
        <v>2</v>
      </c>
      <c r="AZ50" s="3444">
        <v>21</v>
      </c>
      <c r="BA50" s="3427">
        <v>48000000</v>
      </c>
      <c r="BB50" s="3427">
        <v>48000000</v>
      </c>
      <c r="BC50" s="3428" t="s">
        <v>324</v>
      </c>
      <c r="BD50" s="3421">
        <v>7690</v>
      </c>
      <c r="BE50" s="3427">
        <v>50000000</v>
      </c>
      <c r="BF50" s="3427">
        <v>50000000</v>
      </c>
      <c r="BG50" s="3428" t="s">
        <v>324</v>
      </c>
      <c r="BH50" s="3421">
        <v>7690</v>
      </c>
      <c r="BI50" s="3427">
        <v>52000000</v>
      </c>
      <c r="BJ50" s="3427">
        <v>52000000</v>
      </c>
      <c r="BK50" s="3428" t="s">
        <v>324</v>
      </c>
      <c r="BL50" s="3421">
        <v>7690</v>
      </c>
      <c r="BM50" s="3427">
        <v>54000000</v>
      </c>
      <c r="BN50" s="3427">
        <v>54000000</v>
      </c>
      <c r="BO50" s="3428" t="s">
        <v>324</v>
      </c>
      <c r="BP50" s="3421">
        <v>7690</v>
      </c>
      <c r="BQ50" s="3427">
        <v>56000000</v>
      </c>
      <c r="BR50" s="3427">
        <v>56000000</v>
      </c>
      <c r="BS50" s="3428" t="s">
        <v>324</v>
      </c>
      <c r="BT50" s="3421">
        <v>7690</v>
      </c>
      <c r="BU50" s="3427">
        <v>50000000</v>
      </c>
      <c r="BV50" s="3427" t="s">
        <v>17</v>
      </c>
      <c r="BW50" s="3428" t="s">
        <v>324</v>
      </c>
      <c r="BX50" s="3428" t="s">
        <v>17</v>
      </c>
      <c r="BY50" s="3427">
        <v>52000000</v>
      </c>
      <c r="BZ50" s="3427" t="s">
        <v>17</v>
      </c>
      <c r="CA50" s="3428" t="s">
        <v>324</v>
      </c>
      <c r="CB50" s="3428" t="s">
        <v>17</v>
      </c>
      <c r="CC50" s="3427">
        <v>54000000</v>
      </c>
      <c r="CD50" s="3427" t="s">
        <v>17</v>
      </c>
      <c r="CE50" s="3428" t="s">
        <v>324</v>
      </c>
      <c r="CF50" s="3428" t="s">
        <v>17</v>
      </c>
      <c r="CG50" s="3427">
        <v>56000000</v>
      </c>
      <c r="CH50" s="3427" t="s">
        <v>17</v>
      </c>
      <c r="CI50" s="3428" t="s">
        <v>324</v>
      </c>
      <c r="CJ50" s="3428" t="s">
        <v>17</v>
      </c>
      <c r="CK50" s="3427">
        <v>58000000</v>
      </c>
      <c r="CL50" s="3427" t="s">
        <v>17</v>
      </c>
      <c r="CM50" s="3428" t="s">
        <v>324</v>
      </c>
      <c r="CN50" s="3428" t="s">
        <v>17</v>
      </c>
      <c r="CO50" s="3427">
        <v>61000000</v>
      </c>
      <c r="CP50" s="3427" t="s">
        <v>17</v>
      </c>
      <c r="CQ50" s="3428" t="s">
        <v>324</v>
      </c>
      <c r="CR50" s="3428" t="s">
        <v>17</v>
      </c>
      <c r="CS50" s="3427">
        <v>591000000</v>
      </c>
      <c r="CT50" s="3421" t="s">
        <v>325</v>
      </c>
      <c r="CU50" s="3421" t="s">
        <v>326</v>
      </c>
      <c r="CV50" s="3432" t="s">
        <v>327</v>
      </c>
      <c r="CW50" s="3431" t="s">
        <v>328</v>
      </c>
      <c r="CX50" s="3421" t="s">
        <v>329</v>
      </c>
      <c r="CY50" s="3421" t="s">
        <v>330</v>
      </c>
      <c r="CZ50" s="1350"/>
      <c r="DA50" s="1358"/>
      <c r="DB50" s="1358"/>
      <c r="DC50" s="1358"/>
      <c r="DD50" s="1358"/>
      <c r="DE50" s="1358"/>
    </row>
    <row r="51" spans="1:109" s="14" customFormat="1" ht="25.5" customHeight="1">
      <c r="A51" s="14">
        <v>38</v>
      </c>
      <c r="B51" s="3421" t="s">
        <v>486</v>
      </c>
      <c r="C51" s="3429"/>
      <c r="D51" s="3421" t="s">
        <v>487</v>
      </c>
      <c r="E51" s="3421"/>
      <c r="F51" s="3421" t="s">
        <v>488</v>
      </c>
      <c r="G51" s="3421" t="s">
        <v>489</v>
      </c>
      <c r="H51" s="3431" t="s">
        <v>361</v>
      </c>
      <c r="I51" s="3421" t="s">
        <v>186</v>
      </c>
      <c r="J51" s="3425">
        <v>0.47</v>
      </c>
      <c r="K51" s="3421">
        <v>2017</v>
      </c>
      <c r="L51" s="3422">
        <v>43831</v>
      </c>
      <c r="M51" s="3422">
        <v>47848</v>
      </c>
      <c r="N51" s="1352">
        <v>0.5</v>
      </c>
      <c r="O51" s="1352"/>
      <c r="P51" s="1352">
        <v>0.53</v>
      </c>
      <c r="Q51" s="1352"/>
      <c r="R51" s="1352">
        <v>0.56999999999999995</v>
      </c>
      <c r="S51" s="1352"/>
      <c r="T51" s="1352">
        <v>0.6</v>
      </c>
      <c r="U51" s="1352"/>
      <c r="V51" s="1352">
        <v>0.63</v>
      </c>
      <c r="W51" s="1352"/>
      <c r="X51" s="1352">
        <v>0.66</v>
      </c>
      <c r="Y51" s="3433">
        <v>0.66</v>
      </c>
      <c r="Z51" s="3421" t="s">
        <v>493</v>
      </c>
      <c r="AA51" s="3423">
        <v>2.5000000000000001E-3</v>
      </c>
      <c r="AB51" s="3421" t="s">
        <v>494</v>
      </c>
      <c r="AC51" s="3421" t="s">
        <v>495</v>
      </c>
      <c r="AD51" s="3421" t="s">
        <v>183</v>
      </c>
      <c r="AE51" s="3421" t="s">
        <v>251</v>
      </c>
      <c r="AF51" s="3421" t="s">
        <v>252</v>
      </c>
      <c r="AG51" s="3421" t="s">
        <v>185</v>
      </c>
      <c r="AH51" s="3421" t="s">
        <v>347</v>
      </c>
      <c r="AI51" s="3421" t="s">
        <v>7</v>
      </c>
      <c r="AJ51" s="3421" t="s">
        <v>9</v>
      </c>
      <c r="AK51" s="3421" t="s">
        <v>9</v>
      </c>
      <c r="AL51" s="3421" t="s">
        <v>9</v>
      </c>
      <c r="AM51" s="3422">
        <v>44138</v>
      </c>
      <c r="AN51" s="3422">
        <v>47847</v>
      </c>
      <c r="AO51" s="3431">
        <v>4</v>
      </c>
      <c r="AP51" s="3431">
        <v>48</v>
      </c>
      <c r="AQ51" s="3431">
        <v>48</v>
      </c>
      <c r="AR51" s="3431">
        <v>48</v>
      </c>
      <c r="AS51" s="3431">
        <v>48</v>
      </c>
      <c r="AT51" s="3431">
        <v>48</v>
      </c>
      <c r="AU51" s="3431">
        <v>48</v>
      </c>
      <c r="AV51" s="3431">
        <v>48</v>
      </c>
      <c r="AW51" s="3431">
        <v>48</v>
      </c>
      <c r="AX51" s="3431">
        <v>48</v>
      </c>
      <c r="AY51" s="3431">
        <v>48</v>
      </c>
      <c r="AZ51" s="3443">
        <f>AO51+AP51+AQ51+AR51+AS51+AT51+AU51+AV51+AW51+AX51+AY51</f>
        <v>484</v>
      </c>
      <c r="BA51" s="3427">
        <v>16459400</v>
      </c>
      <c r="BB51" s="3427">
        <v>16459400</v>
      </c>
      <c r="BC51" s="3421">
        <v>118</v>
      </c>
      <c r="BD51" s="3429">
        <v>7581</v>
      </c>
      <c r="BE51" s="3427">
        <v>101719092</v>
      </c>
      <c r="BF51" s="3427">
        <v>101719092</v>
      </c>
      <c r="BG51" s="3421">
        <v>118</v>
      </c>
      <c r="BH51" s="3421">
        <v>7581</v>
      </c>
      <c r="BI51" s="3427">
        <v>104170665</v>
      </c>
      <c r="BJ51" s="3427">
        <v>104170665</v>
      </c>
      <c r="BK51" s="3421">
        <v>118</v>
      </c>
      <c r="BL51" s="3421">
        <v>7581</v>
      </c>
      <c r="BM51" s="3427">
        <v>107916785</v>
      </c>
      <c r="BN51" s="3427">
        <v>107916785</v>
      </c>
      <c r="BO51" s="3421">
        <v>118</v>
      </c>
      <c r="BP51" s="3421">
        <v>7581</v>
      </c>
      <c r="BQ51" s="3427">
        <v>111154289</v>
      </c>
      <c r="BR51" s="3427">
        <v>111154289</v>
      </c>
      <c r="BS51" s="3421">
        <v>118</v>
      </c>
      <c r="BT51" s="3421">
        <v>7581</v>
      </c>
      <c r="BU51" s="3427">
        <v>114488917</v>
      </c>
      <c r="BV51" s="3427">
        <v>114488917</v>
      </c>
      <c r="BW51" s="3421">
        <v>118</v>
      </c>
      <c r="BX51" s="3421">
        <v>7581</v>
      </c>
      <c r="BY51" s="3427">
        <v>117923585</v>
      </c>
      <c r="BZ51" s="3427">
        <v>117923585</v>
      </c>
      <c r="CA51" s="3421">
        <v>118</v>
      </c>
      <c r="CB51" s="3421">
        <v>7581</v>
      </c>
      <c r="CC51" s="3427">
        <v>121461292</v>
      </c>
      <c r="CD51" s="3427">
        <v>121461292</v>
      </c>
      <c r="CE51" s="3421">
        <v>118</v>
      </c>
      <c r="CF51" s="3421">
        <v>7581</v>
      </c>
      <c r="CG51" s="3427">
        <v>125105131</v>
      </c>
      <c r="CH51" s="3427">
        <v>125105131</v>
      </c>
      <c r="CI51" s="3421">
        <v>118</v>
      </c>
      <c r="CJ51" s="3421">
        <v>7581</v>
      </c>
      <c r="CK51" s="3427">
        <v>128858285</v>
      </c>
      <c r="CL51" s="3427">
        <v>128858285</v>
      </c>
      <c r="CM51" s="3421">
        <v>118</v>
      </c>
      <c r="CN51" s="3429">
        <v>7581</v>
      </c>
      <c r="CO51" s="3427">
        <v>132724033</v>
      </c>
      <c r="CP51" s="3427">
        <v>132724033</v>
      </c>
      <c r="CQ51" s="3421">
        <v>118</v>
      </c>
      <c r="CR51" s="3421">
        <v>7581</v>
      </c>
      <c r="CS51" s="3427">
        <v>1181981474</v>
      </c>
      <c r="CT51" s="3421" t="s">
        <v>386</v>
      </c>
      <c r="CU51" s="3431" t="s">
        <v>338</v>
      </c>
      <c r="CV51" s="3431" t="s">
        <v>496</v>
      </c>
      <c r="CW51" s="3431" t="s">
        <v>497</v>
      </c>
      <c r="CX51" s="3431">
        <v>3649400</v>
      </c>
      <c r="CY51" s="3431" t="s">
        <v>498</v>
      </c>
      <c r="CZ51" s="1358" t="s">
        <v>386</v>
      </c>
      <c r="DA51" s="1358" t="s">
        <v>499</v>
      </c>
      <c r="DB51" s="1358" t="s">
        <v>496</v>
      </c>
      <c r="DC51" s="1358" t="s">
        <v>500</v>
      </c>
      <c r="DD51" s="1350">
        <v>3649400</v>
      </c>
      <c r="DE51" s="1357" t="s">
        <v>501</v>
      </c>
    </row>
    <row r="52" spans="1:109" s="14" customFormat="1" ht="25.5" customHeight="1">
      <c r="A52" s="14">
        <v>39</v>
      </c>
      <c r="B52" s="3421" t="s">
        <v>486</v>
      </c>
      <c r="C52" s="3429"/>
      <c r="D52" s="3421" t="s">
        <v>487</v>
      </c>
      <c r="E52" s="3421"/>
      <c r="F52" s="3421" t="s">
        <v>488</v>
      </c>
      <c r="G52" s="3421" t="s">
        <v>489</v>
      </c>
      <c r="H52" s="3431" t="s">
        <v>361</v>
      </c>
      <c r="I52" s="3421" t="s">
        <v>186</v>
      </c>
      <c r="J52" s="3425">
        <v>0.47</v>
      </c>
      <c r="K52" s="3421">
        <v>2017</v>
      </c>
      <c r="L52" s="3422">
        <v>43831</v>
      </c>
      <c r="M52" s="3422">
        <v>47848</v>
      </c>
      <c r="N52" s="1352">
        <v>0.5</v>
      </c>
      <c r="O52" s="1352"/>
      <c r="P52" s="1352">
        <v>0.53</v>
      </c>
      <c r="Q52" s="1352"/>
      <c r="R52" s="1352">
        <v>0.56999999999999995</v>
      </c>
      <c r="S52" s="1352"/>
      <c r="T52" s="1352">
        <v>0.6</v>
      </c>
      <c r="U52" s="1352"/>
      <c r="V52" s="1352">
        <v>0.63</v>
      </c>
      <c r="W52" s="1352"/>
      <c r="X52" s="1352">
        <v>0.66</v>
      </c>
      <c r="Y52" s="3433">
        <v>0.66</v>
      </c>
      <c r="Z52" s="3421" t="s">
        <v>502</v>
      </c>
      <c r="AA52" s="3423">
        <v>2.5000000000000001E-3</v>
      </c>
      <c r="AB52" s="3421" t="s">
        <v>503</v>
      </c>
      <c r="AC52" s="3421" t="s">
        <v>495</v>
      </c>
      <c r="AD52" s="3421" t="s">
        <v>183</v>
      </c>
      <c r="AE52" s="3421" t="s">
        <v>251</v>
      </c>
      <c r="AF52" s="3421" t="s">
        <v>252</v>
      </c>
      <c r="AG52" s="3421" t="s">
        <v>185</v>
      </c>
      <c r="AH52" s="3431" t="s">
        <v>179</v>
      </c>
      <c r="AI52" s="3421" t="s">
        <v>7</v>
      </c>
      <c r="AJ52" s="3421" t="s">
        <v>9</v>
      </c>
      <c r="AK52" s="3421" t="s">
        <v>9</v>
      </c>
      <c r="AL52" s="3421" t="s">
        <v>9</v>
      </c>
      <c r="AM52" s="3422">
        <v>44136</v>
      </c>
      <c r="AN52" s="3422">
        <v>47848</v>
      </c>
      <c r="AO52" s="3431">
        <v>1</v>
      </c>
      <c r="AP52" s="3431">
        <v>10</v>
      </c>
      <c r="AQ52" s="3431">
        <v>10</v>
      </c>
      <c r="AR52" s="3431">
        <v>10</v>
      </c>
      <c r="AS52" s="3431">
        <v>10</v>
      </c>
      <c r="AT52" s="3431">
        <v>10</v>
      </c>
      <c r="AU52" s="3431">
        <v>10</v>
      </c>
      <c r="AV52" s="3431">
        <v>10</v>
      </c>
      <c r="AW52" s="3431">
        <v>10</v>
      </c>
      <c r="AX52" s="3431">
        <v>10</v>
      </c>
      <c r="AY52" s="3431">
        <v>10</v>
      </c>
      <c r="AZ52" s="3443">
        <f>AO52+AP52+AQ52+AR52+AS52+AT52+AU52+AV52+AW52+AX52+AY52</f>
        <v>101</v>
      </c>
      <c r="BA52" s="3427">
        <v>15000000</v>
      </c>
      <c r="BB52" s="3427">
        <v>15000000</v>
      </c>
      <c r="BC52" s="3428" t="s">
        <v>231</v>
      </c>
      <c r="BD52" s="3428" t="s">
        <v>231</v>
      </c>
      <c r="BE52" s="3427">
        <v>57000000</v>
      </c>
      <c r="BF52" s="3427">
        <v>57000000</v>
      </c>
      <c r="BG52" s="3428" t="s">
        <v>231</v>
      </c>
      <c r="BH52" s="3428" t="s">
        <v>231</v>
      </c>
      <c r="BI52" s="3427">
        <f>(+BE52*4%)+BE52</f>
        <v>59280000</v>
      </c>
      <c r="BJ52" s="3427">
        <f>(+BF52*4%)+BF52</f>
        <v>59280000</v>
      </c>
      <c r="BK52" s="3428" t="s">
        <v>231</v>
      </c>
      <c r="BL52" s="3428" t="s">
        <v>231</v>
      </c>
      <c r="BM52" s="3427">
        <f>(+BI52*4%)+BI52</f>
        <v>61651200</v>
      </c>
      <c r="BN52" s="3427">
        <f>(+BJ52*4%)+BJ52</f>
        <v>61651200</v>
      </c>
      <c r="BO52" s="3428" t="s">
        <v>231</v>
      </c>
      <c r="BP52" s="3428" t="s">
        <v>231</v>
      </c>
      <c r="BQ52" s="3427">
        <f>(+BM52*4%)+BM52</f>
        <v>64117248</v>
      </c>
      <c r="BR52" s="3427">
        <f>(+BN52*4%)+BN52</f>
        <v>64117248</v>
      </c>
      <c r="BS52" s="3428" t="s">
        <v>231</v>
      </c>
      <c r="BT52" s="3428" t="s">
        <v>231</v>
      </c>
      <c r="BU52" s="3427">
        <f>(+BQ52*4%)+BQ52</f>
        <v>66681937.920000002</v>
      </c>
      <c r="BV52" s="3427">
        <f>(+BR52*4%)+BR52</f>
        <v>66681937.920000002</v>
      </c>
      <c r="BW52" s="3428" t="s">
        <v>231</v>
      </c>
      <c r="BX52" s="3428" t="s">
        <v>231</v>
      </c>
      <c r="BY52" s="3427">
        <f>(+BU52*4%)+BU52</f>
        <v>69349215.436800003</v>
      </c>
      <c r="BZ52" s="3427">
        <f>(+BV52*4%)+BV52</f>
        <v>69349215.436800003</v>
      </c>
      <c r="CA52" s="3428" t="s">
        <v>231</v>
      </c>
      <c r="CB52" s="3428" t="s">
        <v>231</v>
      </c>
      <c r="CC52" s="3427">
        <f>(+BY52*4%)+BY52</f>
        <v>72123184.054271996</v>
      </c>
      <c r="CD52" s="3427">
        <f>(+BZ52*4%)+BZ52</f>
        <v>72123184.054271996</v>
      </c>
      <c r="CE52" s="3428" t="s">
        <v>231</v>
      </c>
      <c r="CF52" s="3428" t="s">
        <v>231</v>
      </c>
      <c r="CG52" s="3427">
        <f>(+CC52*4%)+CC52</f>
        <v>75008111.416442871</v>
      </c>
      <c r="CH52" s="3427">
        <f>(+CD52*4%)+CD52</f>
        <v>75008111.416442871</v>
      </c>
      <c r="CI52" s="3428" t="s">
        <v>231</v>
      </c>
      <c r="CJ52" s="3428" t="s">
        <v>231</v>
      </c>
      <c r="CK52" s="3427">
        <f>(+CG52*4%)+CG52</f>
        <v>78008435.873100579</v>
      </c>
      <c r="CL52" s="3427">
        <f>(+CH52*4%)+CH52</f>
        <v>78008435.873100579</v>
      </c>
      <c r="CM52" s="3428" t="s">
        <v>231</v>
      </c>
      <c r="CN52" s="3428" t="s">
        <v>231</v>
      </c>
      <c r="CO52" s="3427">
        <f>(+CK52*4%)+CK52</f>
        <v>81128773.3080246</v>
      </c>
      <c r="CP52" s="3427">
        <f>(+CL52*4%)+CL52</f>
        <v>81128773.3080246</v>
      </c>
      <c r="CQ52" s="3428" t="s">
        <v>231</v>
      </c>
      <c r="CR52" s="3428" t="s">
        <v>231</v>
      </c>
      <c r="CS52" s="3427">
        <v>699348106.00864005</v>
      </c>
      <c r="CT52" s="3421" t="s">
        <v>386</v>
      </c>
      <c r="CU52" s="3421" t="s">
        <v>394</v>
      </c>
      <c r="CV52" s="3431" t="s">
        <v>504</v>
      </c>
      <c r="CW52" s="3431" t="s">
        <v>505</v>
      </c>
      <c r="CX52" s="3431">
        <v>3386660</v>
      </c>
      <c r="CY52" s="1357"/>
      <c r="CZ52" s="1358" t="s">
        <v>13</v>
      </c>
      <c r="DA52" s="1358" t="s">
        <v>15</v>
      </c>
      <c r="DB52" s="1350" t="s">
        <v>397</v>
      </c>
      <c r="DC52" s="1358" t="s">
        <v>398</v>
      </c>
      <c r="DD52" s="1358">
        <v>3169001</v>
      </c>
      <c r="DE52" s="1365" t="s">
        <v>399</v>
      </c>
    </row>
    <row r="53" spans="1:109" s="14" customFormat="1" ht="25.5" customHeight="1">
      <c r="A53" s="14">
        <v>40</v>
      </c>
      <c r="B53" s="3421" t="s">
        <v>486</v>
      </c>
      <c r="C53" s="3429"/>
      <c r="D53" s="3421" t="s">
        <v>487</v>
      </c>
      <c r="E53" s="3421"/>
      <c r="F53" s="3421" t="s">
        <v>488</v>
      </c>
      <c r="G53" s="3421" t="s">
        <v>489</v>
      </c>
      <c r="H53" s="3431" t="s">
        <v>361</v>
      </c>
      <c r="I53" s="3421" t="s">
        <v>186</v>
      </c>
      <c r="J53" s="3425">
        <v>0.47</v>
      </c>
      <c r="K53" s="3421">
        <v>2017</v>
      </c>
      <c r="L53" s="3422">
        <v>43831</v>
      </c>
      <c r="M53" s="3422">
        <v>47848</v>
      </c>
      <c r="N53" s="1352">
        <v>0.5</v>
      </c>
      <c r="O53" s="1352"/>
      <c r="P53" s="1352">
        <v>0.53</v>
      </c>
      <c r="Q53" s="1352"/>
      <c r="R53" s="1352">
        <v>0.56999999999999995</v>
      </c>
      <c r="S53" s="1352"/>
      <c r="T53" s="1352">
        <v>0.6</v>
      </c>
      <c r="U53" s="1352"/>
      <c r="V53" s="1352">
        <v>0.63</v>
      </c>
      <c r="W53" s="1352"/>
      <c r="X53" s="1352">
        <v>0.66</v>
      </c>
      <c r="Y53" s="3433">
        <v>0.66</v>
      </c>
      <c r="Z53" s="3431" t="s">
        <v>506</v>
      </c>
      <c r="AA53" s="3423">
        <v>2.5000000000000001E-3</v>
      </c>
      <c r="AB53" s="3421" t="s">
        <v>507</v>
      </c>
      <c r="AC53" s="3421" t="s">
        <v>508</v>
      </c>
      <c r="AD53" s="3421" t="s">
        <v>183</v>
      </c>
      <c r="AE53" s="3421" t="s">
        <v>251</v>
      </c>
      <c r="AF53" s="3421" t="s">
        <v>252</v>
      </c>
      <c r="AG53" s="3421" t="s">
        <v>185</v>
      </c>
      <c r="AH53" s="3421" t="s">
        <v>347</v>
      </c>
      <c r="AI53" s="3421" t="s">
        <v>7</v>
      </c>
      <c r="AJ53" s="3421" t="s">
        <v>9</v>
      </c>
      <c r="AK53" s="3421" t="s">
        <v>9</v>
      </c>
      <c r="AL53" s="3421" t="s">
        <v>9</v>
      </c>
      <c r="AM53" s="3422">
        <v>43891</v>
      </c>
      <c r="AN53" s="3422">
        <v>47847</v>
      </c>
      <c r="AO53" s="3431">
        <v>1</v>
      </c>
      <c r="AP53" s="3431">
        <v>4</v>
      </c>
      <c r="AQ53" s="3431">
        <v>4</v>
      </c>
      <c r="AR53" s="3431">
        <v>4</v>
      </c>
      <c r="AS53" s="3431">
        <v>4</v>
      </c>
      <c r="AT53" s="3431">
        <v>4</v>
      </c>
      <c r="AU53" s="3431">
        <v>4</v>
      </c>
      <c r="AV53" s="3431">
        <v>4</v>
      </c>
      <c r="AW53" s="3431">
        <v>4</v>
      </c>
      <c r="AX53" s="3431">
        <v>4</v>
      </c>
      <c r="AY53" s="3431">
        <v>4</v>
      </c>
      <c r="AZ53" s="3443">
        <f>AO53+AP53+AQ53+AR53+AS53+AT53+AU53+AV53+AW53+AX53+AY53</f>
        <v>41</v>
      </c>
      <c r="BA53" s="3427">
        <v>726885</v>
      </c>
      <c r="BB53" s="3427">
        <v>726885</v>
      </c>
      <c r="BC53" s="3429" t="s">
        <v>509</v>
      </c>
      <c r="BD53" s="3429" t="s">
        <v>510</v>
      </c>
      <c r="BE53" s="3427">
        <v>797446</v>
      </c>
      <c r="BF53" s="3427">
        <v>797446</v>
      </c>
      <c r="BG53" s="3429" t="s">
        <v>509</v>
      </c>
      <c r="BH53" s="3429" t="s">
        <v>510</v>
      </c>
      <c r="BI53" s="3427">
        <v>877771</v>
      </c>
      <c r="BJ53" s="3427">
        <v>877771</v>
      </c>
      <c r="BK53" s="3429" t="s">
        <v>509</v>
      </c>
      <c r="BL53" s="3429" t="s">
        <v>510</v>
      </c>
      <c r="BM53" s="3427">
        <v>1018214</v>
      </c>
      <c r="BN53" s="3427">
        <v>1018214</v>
      </c>
      <c r="BO53" s="3429" t="s">
        <v>509</v>
      </c>
      <c r="BP53" s="3429" t="s">
        <v>510</v>
      </c>
      <c r="BQ53" s="3427">
        <f>BM53*1.03</f>
        <v>1048760.42</v>
      </c>
      <c r="BR53" s="3427">
        <f>BN53*1.03</f>
        <v>1048760.42</v>
      </c>
      <c r="BS53" s="3429" t="s">
        <v>509</v>
      </c>
      <c r="BT53" s="3429" t="s">
        <v>510</v>
      </c>
      <c r="BU53" s="3427">
        <f>BQ53*1.03</f>
        <v>1080223.2326</v>
      </c>
      <c r="BV53" s="3427">
        <f>BR53*1.03</f>
        <v>1080223.2326</v>
      </c>
      <c r="BW53" s="3429" t="s">
        <v>509</v>
      </c>
      <c r="BX53" s="3429" t="s">
        <v>510</v>
      </c>
      <c r="BY53" s="3427">
        <f>BU53*1.03</f>
        <v>1112629.929578</v>
      </c>
      <c r="BZ53" s="3427">
        <f t="shared" ref="BZ53" si="3">BV53*1.03</f>
        <v>1112629.929578</v>
      </c>
      <c r="CA53" s="3429" t="s">
        <v>509</v>
      </c>
      <c r="CB53" s="3429" t="s">
        <v>510</v>
      </c>
      <c r="CC53" s="3427">
        <f>BY53*1.03</f>
        <v>1146008.82746534</v>
      </c>
      <c r="CD53" s="3427">
        <f>BZ53*1.03</f>
        <v>1146008.82746534</v>
      </c>
      <c r="CE53" s="3429" t="s">
        <v>509</v>
      </c>
      <c r="CF53" s="3429" t="s">
        <v>510</v>
      </c>
      <c r="CG53" s="3427">
        <f>CC53*1.03</f>
        <v>1180389.0922893002</v>
      </c>
      <c r="CH53" s="3427">
        <f>CD53*1.03</f>
        <v>1180389.0922893002</v>
      </c>
      <c r="CI53" s="3429" t="s">
        <v>509</v>
      </c>
      <c r="CJ53" s="3429" t="s">
        <v>510</v>
      </c>
      <c r="CK53" s="3427">
        <f>CG53*1.03</f>
        <v>1215800.7650579792</v>
      </c>
      <c r="CL53" s="3427">
        <f>CH53*1.03</f>
        <v>1215800.7650579792</v>
      </c>
      <c r="CM53" s="3429" t="s">
        <v>509</v>
      </c>
      <c r="CN53" s="3429" t="s">
        <v>510</v>
      </c>
      <c r="CO53" s="3427">
        <f>CK53*1.03</f>
        <v>1252274.7880097185</v>
      </c>
      <c r="CP53" s="3427">
        <f>CL53*1.03</f>
        <v>1252274.7880097185</v>
      </c>
      <c r="CQ53" s="3429" t="s">
        <v>509</v>
      </c>
      <c r="CR53" s="3429" t="s">
        <v>510</v>
      </c>
      <c r="CS53" s="3427">
        <f>CO53+CK53+CG53+CC53+BY53+BU53+BQ53+BM53+BI53+BE53+BA53</f>
        <v>11456403.055000339</v>
      </c>
      <c r="CT53" s="3421" t="s">
        <v>386</v>
      </c>
      <c r="CU53" s="3421" t="s">
        <v>406</v>
      </c>
      <c r="CV53" s="3431" t="s">
        <v>407</v>
      </c>
      <c r="CW53" s="3431" t="s">
        <v>408</v>
      </c>
      <c r="CX53" s="3431" t="s">
        <v>409</v>
      </c>
      <c r="CY53" s="1363" t="s">
        <v>410</v>
      </c>
      <c r="CZ53" s="1358" t="s">
        <v>13</v>
      </c>
      <c r="DA53" s="1358" t="s">
        <v>15</v>
      </c>
      <c r="DB53" s="1350" t="s">
        <v>397</v>
      </c>
      <c r="DC53" s="1358" t="s">
        <v>398</v>
      </c>
      <c r="DD53" s="1358">
        <v>3169001</v>
      </c>
      <c r="DE53" s="1365" t="s">
        <v>399</v>
      </c>
    </row>
    <row r="54" spans="1:109" s="14" customFormat="1" ht="25.5" customHeight="1">
      <c r="A54" s="14">
        <v>41</v>
      </c>
      <c r="B54" s="3421" t="s">
        <v>486</v>
      </c>
      <c r="C54" s="3429"/>
      <c r="D54" s="3421" t="s">
        <v>487</v>
      </c>
      <c r="E54" s="3421"/>
      <c r="F54" s="3421" t="s">
        <v>488</v>
      </c>
      <c r="G54" s="3421" t="s">
        <v>489</v>
      </c>
      <c r="H54" s="3431" t="s">
        <v>361</v>
      </c>
      <c r="I54" s="3421" t="s">
        <v>186</v>
      </c>
      <c r="J54" s="3425">
        <v>0.47</v>
      </c>
      <c r="K54" s="3421">
        <v>2017</v>
      </c>
      <c r="L54" s="3422">
        <v>43831</v>
      </c>
      <c r="M54" s="3422">
        <v>47848</v>
      </c>
      <c r="N54" s="1352">
        <v>0.5</v>
      </c>
      <c r="O54" s="1352"/>
      <c r="P54" s="1352">
        <v>0.53</v>
      </c>
      <c r="Q54" s="1352"/>
      <c r="R54" s="1352">
        <v>0.56999999999999995</v>
      </c>
      <c r="S54" s="1352"/>
      <c r="T54" s="1352">
        <v>0.6</v>
      </c>
      <c r="U54" s="1352"/>
      <c r="V54" s="1352">
        <v>0.63</v>
      </c>
      <c r="W54" s="1352"/>
      <c r="X54" s="1352">
        <v>0.66</v>
      </c>
      <c r="Y54" s="3433">
        <v>0.66</v>
      </c>
      <c r="Z54" s="3421" t="s">
        <v>511</v>
      </c>
      <c r="AA54" s="3423">
        <v>5.0000000000000001E-3</v>
      </c>
      <c r="AB54" s="3421" t="s">
        <v>512</v>
      </c>
      <c r="AC54" s="3421" t="s">
        <v>513</v>
      </c>
      <c r="AD54" s="3421" t="s">
        <v>183</v>
      </c>
      <c r="AE54" s="3421" t="s">
        <v>26</v>
      </c>
      <c r="AF54" s="3421" t="s">
        <v>433</v>
      </c>
      <c r="AG54" s="3421" t="s">
        <v>514</v>
      </c>
      <c r="AH54" s="3421" t="s">
        <v>217</v>
      </c>
      <c r="AI54" s="3421" t="s">
        <v>323</v>
      </c>
      <c r="AJ54" s="3421">
        <v>354</v>
      </c>
      <c r="AK54" s="3421" t="s">
        <v>9</v>
      </c>
      <c r="AL54" s="3421" t="s">
        <v>9</v>
      </c>
      <c r="AM54" s="3422">
        <v>44197</v>
      </c>
      <c r="AN54" s="3422">
        <v>47848</v>
      </c>
      <c r="AO54" s="3421" t="s">
        <v>17</v>
      </c>
      <c r="AP54" s="3425">
        <v>1</v>
      </c>
      <c r="AQ54" s="3425">
        <v>1</v>
      </c>
      <c r="AR54" s="3425">
        <v>1</v>
      </c>
      <c r="AS54" s="3425">
        <v>1</v>
      </c>
      <c r="AT54" s="3425">
        <v>1</v>
      </c>
      <c r="AU54" s="3425">
        <v>1</v>
      </c>
      <c r="AV54" s="3425">
        <v>1</v>
      </c>
      <c r="AW54" s="3425">
        <v>1</v>
      </c>
      <c r="AX54" s="3425">
        <v>1</v>
      </c>
      <c r="AY54" s="3425">
        <v>1</v>
      </c>
      <c r="AZ54" s="3426">
        <v>1</v>
      </c>
      <c r="BA54" s="3427" t="s">
        <v>17</v>
      </c>
      <c r="BB54" s="3427" t="s">
        <v>17</v>
      </c>
      <c r="BC54" s="3421" t="s">
        <v>17</v>
      </c>
      <c r="BD54" s="3421" t="s">
        <v>17</v>
      </c>
      <c r="BE54" s="3427">
        <v>96000000</v>
      </c>
      <c r="BF54" s="3427">
        <v>96000000</v>
      </c>
      <c r="BG54" s="3421" t="s">
        <v>219</v>
      </c>
      <c r="BH54" s="3421">
        <v>7695</v>
      </c>
      <c r="BI54" s="3427">
        <f>BE54*1.03</f>
        <v>98880000</v>
      </c>
      <c r="BJ54" s="3427">
        <f>BF54*1.03</f>
        <v>98880000</v>
      </c>
      <c r="BK54" s="3421" t="s">
        <v>219</v>
      </c>
      <c r="BL54" s="3421">
        <v>7695</v>
      </c>
      <c r="BM54" s="3427">
        <f>BI54*1.03</f>
        <v>101846400</v>
      </c>
      <c r="BN54" s="3427">
        <f>BJ54*1.03</f>
        <v>101846400</v>
      </c>
      <c r="BO54" s="3421" t="s">
        <v>219</v>
      </c>
      <c r="BP54" s="3421">
        <v>7695</v>
      </c>
      <c r="BQ54" s="3427">
        <f>BM54*1.03</f>
        <v>104901792</v>
      </c>
      <c r="BR54" s="3427">
        <f>BN54*1.03</f>
        <v>104901792</v>
      </c>
      <c r="BS54" s="3421" t="s">
        <v>219</v>
      </c>
      <c r="BT54" s="3421">
        <v>7695</v>
      </c>
      <c r="BU54" s="3427">
        <f>BQ54*1.03</f>
        <v>108048845.76000001</v>
      </c>
      <c r="BV54" s="3421" t="s">
        <v>17</v>
      </c>
      <c r="BW54" s="3421" t="s">
        <v>219</v>
      </c>
      <c r="BX54" s="3421" t="s">
        <v>17</v>
      </c>
      <c r="BY54" s="3427">
        <f>BU54*1.03</f>
        <v>111290311.13280001</v>
      </c>
      <c r="BZ54" s="3421" t="s">
        <v>17</v>
      </c>
      <c r="CA54" s="3421" t="s">
        <v>219</v>
      </c>
      <c r="CB54" s="3421" t="s">
        <v>17</v>
      </c>
      <c r="CC54" s="3427">
        <f>BY54*1.03</f>
        <v>114629020.46678402</v>
      </c>
      <c r="CD54" s="3421" t="s">
        <v>17</v>
      </c>
      <c r="CE54" s="3421" t="s">
        <v>219</v>
      </c>
      <c r="CF54" s="3421" t="s">
        <v>17</v>
      </c>
      <c r="CG54" s="3427">
        <f>CC54*1.03</f>
        <v>118067891.08078754</v>
      </c>
      <c r="CH54" s="3421" t="s">
        <v>17</v>
      </c>
      <c r="CI54" s="3421" t="s">
        <v>219</v>
      </c>
      <c r="CJ54" s="3421" t="s">
        <v>17</v>
      </c>
      <c r="CK54" s="3427">
        <f>CG54*1.03</f>
        <v>121609927.81321117</v>
      </c>
      <c r="CL54" s="3421" t="s">
        <v>17</v>
      </c>
      <c r="CM54" s="3421" t="s">
        <v>219</v>
      </c>
      <c r="CN54" s="3421" t="s">
        <v>17</v>
      </c>
      <c r="CO54" s="3427">
        <f>CK54*1.03</f>
        <v>125258225.64760751</v>
      </c>
      <c r="CP54" s="3421" t="s">
        <v>17</v>
      </c>
      <c r="CQ54" s="3421" t="s">
        <v>219</v>
      </c>
      <c r="CR54" s="3421" t="s">
        <v>17</v>
      </c>
      <c r="CS54" s="3427">
        <v>1100532413.9011903</v>
      </c>
      <c r="CT54" s="3421" t="s">
        <v>220</v>
      </c>
      <c r="CU54" s="3421" t="s">
        <v>221</v>
      </c>
      <c r="CV54" s="3421" t="s">
        <v>515</v>
      </c>
      <c r="CW54" s="3421" t="s">
        <v>516</v>
      </c>
      <c r="CX54" s="3421">
        <v>3779595</v>
      </c>
      <c r="CY54" s="3421" t="s">
        <v>517</v>
      </c>
      <c r="CZ54" s="1350"/>
      <c r="DA54" s="1350"/>
      <c r="DB54" s="1350"/>
      <c r="DC54" s="1358"/>
      <c r="DD54" s="1358"/>
      <c r="DE54" s="1358"/>
    </row>
    <row r="55" spans="1:109" s="14" customFormat="1" ht="25.5" customHeight="1">
      <c r="A55" s="14">
        <v>42</v>
      </c>
      <c r="B55" s="3421" t="s">
        <v>486</v>
      </c>
      <c r="C55" s="3429"/>
      <c r="D55" s="3421" t="s">
        <v>487</v>
      </c>
      <c r="E55" s="3421"/>
      <c r="F55" s="3421" t="s">
        <v>488</v>
      </c>
      <c r="G55" s="3421" t="s">
        <v>489</v>
      </c>
      <c r="H55" s="3431" t="s">
        <v>361</v>
      </c>
      <c r="I55" s="3421" t="s">
        <v>186</v>
      </c>
      <c r="J55" s="3425">
        <v>0.47</v>
      </c>
      <c r="K55" s="3421">
        <v>2017</v>
      </c>
      <c r="L55" s="3422">
        <v>43831</v>
      </c>
      <c r="M55" s="3422">
        <v>47848</v>
      </c>
      <c r="N55" s="1352">
        <v>0.5</v>
      </c>
      <c r="O55" s="1352"/>
      <c r="P55" s="1352">
        <v>0.53</v>
      </c>
      <c r="Q55" s="1352"/>
      <c r="R55" s="1352">
        <v>0.56999999999999995</v>
      </c>
      <c r="S55" s="1352"/>
      <c r="T55" s="1352">
        <v>0.6</v>
      </c>
      <c r="U55" s="1352"/>
      <c r="V55" s="1352">
        <v>0.63</v>
      </c>
      <c r="W55" s="1352"/>
      <c r="X55" s="1352">
        <v>0.66</v>
      </c>
      <c r="Y55" s="3433">
        <v>0.66</v>
      </c>
      <c r="Z55" s="3431" t="s">
        <v>518</v>
      </c>
      <c r="AA55" s="3423">
        <v>5.0000000000000001E-3</v>
      </c>
      <c r="AB55" s="3424" t="s">
        <v>519</v>
      </c>
      <c r="AC55" s="3421" t="s">
        <v>520</v>
      </c>
      <c r="AD55" s="3421" t="s">
        <v>183</v>
      </c>
      <c r="AE55" s="3421" t="s">
        <v>26</v>
      </c>
      <c r="AF55" s="3421" t="s">
        <v>433</v>
      </c>
      <c r="AG55" s="3421" t="s">
        <v>253</v>
      </c>
      <c r="AH55" s="3421" t="s">
        <v>347</v>
      </c>
      <c r="AI55" s="3421" t="s">
        <v>7</v>
      </c>
      <c r="AJ55" s="3421" t="s">
        <v>9</v>
      </c>
      <c r="AK55" s="3421">
        <v>29287</v>
      </c>
      <c r="AL55" s="3421">
        <v>2019</v>
      </c>
      <c r="AM55" s="3422">
        <v>43831</v>
      </c>
      <c r="AN55" s="3445">
        <v>47848</v>
      </c>
      <c r="AO55" s="3448">
        <v>1692</v>
      </c>
      <c r="AP55" s="3448">
        <v>20000</v>
      </c>
      <c r="AQ55" s="3448">
        <v>21200</v>
      </c>
      <c r="AR55" s="3448">
        <v>5000</v>
      </c>
      <c r="AS55" s="3448">
        <v>3108</v>
      </c>
      <c r="AT55" s="1375">
        <v>4000</v>
      </c>
      <c r="AU55" s="1375">
        <v>4000</v>
      </c>
      <c r="AV55" s="1375">
        <v>4000</v>
      </c>
      <c r="AW55" s="1375">
        <v>4000</v>
      </c>
      <c r="AX55" s="1375">
        <v>2000</v>
      </c>
      <c r="AY55" s="1375">
        <v>3000</v>
      </c>
      <c r="AZ55" s="3435">
        <v>72000</v>
      </c>
      <c r="BA55" s="3427">
        <v>284964948</v>
      </c>
      <c r="BB55" s="3427">
        <v>284964948</v>
      </c>
      <c r="BC55" s="3428" t="s">
        <v>324</v>
      </c>
      <c r="BD55" s="3421">
        <v>7752</v>
      </c>
      <c r="BE55" s="3427">
        <v>3368380000</v>
      </c>
      <c r="BF55" s="3427">
        <v>3368380000</v>
      </c>
      <c r="BG55" s="3428" t="s">
        <v>324</v>
      </c>
      <c r="BH55" s="3421">
        <v>7752</v>
      </c>
      <c r="BI55" s="3427">
        <v>3570482800</v>
      </c>
      <c r="BJ55" s="3427">
        <v>3570482800</v>
      </c>
      <c r="BK55" s="3428" t="s">
        <v>219</v>
      </c>
      <c r="BL55" s="3421">
        <v>7752</v>
      </c>
      <c r="BM55" s="3427">
        <v>842095000</v>
      </c>
      <c r="BN55" s="3427">
        <v>3705218000</v>
      </c>
      <c r="BO55" s="3421" t="s">
        <v>219</v>
      </c>
      <c r="BP55" s="3421">
        <v>7752</v>
      </c>
      <c r="BQ55" s="3427">
        <v>523446252</v>
      </c>
      <c r="BR55" s="3427">
        <v>1197122252</v>
      </c>
      <c r="BS55" s="3421" t="s">
        <v>219</v>
      </c>
      <c r="BT55" s="3421">
        <v>7752</v>
      </c>
      <c r="BU55" s="3427">
        <v>673676000</v>
      </c>
      <c r="BV55" s="3427" t="s">
        <v>89</v>
      </c>
      <c r="BW55" s="3449" t="s">
        <v>219</v>
      </c>
      <c r="BX55" s="3449" t="s">
        <v>521</v>
      </c>
      <c r="BY55" s="3427">
        <v>673676000</v>
      </c>
      <c r="BZ55" s="3427" t="s">
        <v>89</v>
      </c>
      <c r="CA55" s="3449" t="s">
        <v>219</v>
      </c>
      <c r="CB55" s="3449" t="s">
        <v>521</v>
      </c>
      <c r="CC55" s="3427">
        <v>673676000</v>
      </c>
      <c r="CD55" s="3427" t="s">
        <v>89</v>
      </c>
      <c r="CE55" s="3449" t="s">
        <v>219</v>
      </c>
      <c r="CF55" s="3449" t="s">
        <v>521</v>
      </c>
      <c r="CG55" s="3427">
        <v>673676000</v>
      </c>
      <c r="CH55" s="3427" t="s">
        <v>89</v>
      </c>
      <c r="CI55" s="3449" t="s">
        <v>219</v>
      </c>
      <c r="CJ55" s="3449" t="s">
        <v>521</v>
      </c>
      <c r="CK55" s="3427">
        <v>336838000</v>
      </c>
      <c r="CL55" s="3427" t="s">
        <v>89</v>
      </c>
      <c r="CM55" s="3449" t="s">
        <v>219</v>
      </c>
      <c r="CN55" s="3449" t="s">
        <v>521</v>
      </c>
      <c r="CO55" s="3427">
        <v>505257000</v>
      </c>
      <c r="CP55" s="3427" t="s">
        <v>89</v>
      </c>
      <c r="CQ55" s="3449" t="s">
        <v>219</v>
      </c>
      <c r="CR55" s="3449" t="s">
        <v>521</v>
      </c>
      <c r="CS55" s="3427">
        <v>12126168000</v>
      </c>
      <c r="CT55" s="3421" t="s">
        <v>232</v>
      </c>
      <c r="CU55" s="3421" t="s">
        <v>233</v>
      </c>
      <c r="CV55" s="3421" t="s">
        <v>522</v>
      </c>
      <c r="CW55" s="3421" t="s">
        <v>523</v>
      </c>
      <c r="CX55" s="3421">
        <v>3279797</v>
      </c>
      <c r="CY55" s="1357" t="s">
        <v>524</v>
      </c>
      <c r="CZ55" s="1350"/>
      <c r="DA55" s="1350"/>
      <c r="DB55" s="1350"/>
      <c r="DC55" s="1350"/>
      <c r="DD55" s="1350"/>
      <c r="DE55" s="1350"/>
    </row>
    <row r="56" spans="1:109" s="14" customFormat="1" ht="25.5" customHeight="1">
      <c r="A56" s="14">
        <v>43</v>
      </c>
      <c r="B56" s="3421" t="s">
        <v>486</v>
      </c>
      <c r="C56" s="3429"/>
      <c r="D56" s="3421" t="s">
        <v>487</v>
      </c>
      <c r="E56" s="3421"/>
      <c r="F56" s="3421" t="s">
        <v>488</v>
      </c>
      <c r="G56" s="3421" t="s">
        <v>489</v>
      </c>
      <c r="H56" s="3431" t="s">
        <v>361</v>
      </c>
      <c r="I56" s="3421" t="s">
        <v>186</v>
      </c>
      <c r="J56" s="3425">
        <v>0.47</v>
      </c>
      <c r="K56" s="3421">
        <v>2017</v>
      </c>
      <c r="L56" s="3422">
        <v>43831</v>
      </c>
      <c r="M56" s="3422">
        <v>47848</v>
      </c>
      <c r="N56" s="1352">
        <v>0.5</v>
      </c>
      <c r="O56" s="1352"/>
      <c r="P56" s="1352">
        <v>0.53</v>
      </c>
      <c r="Q56" s="1352"/>
      <c r="R56" s="1352">
        <v>0.56999999999999995</v>
      </c>
      <c r="S56" s="1352"/>
      <c r="T56" s="1352">
        <v>0.6</v>
      </c>
      <c r="U56" s="1352"/>
      <c r="V56" s="1352">
        <v>0.63</v>
      </c>
      <c r="W56" s="1352"/>
      <c r="X56" s="1352">
        <v>0.66</v>
      </c>
      <c r="Y56" s="3433">
        <v>0.66</v>
      </c>
      <c r="Z56" s="3421" t="s">
        <v>525</v>
      </c>
      <c r="AA56" s="3423">
        <v>0.02</v>
      </c>
      <c r="AB56" s="3421" t="s">
        <v>526</v>
      </c>
      <c r="AC56" s="3421" t="s">
        <v>527</v>
      </c>
      <c r="AD56" s="3421" t="s">
        <v>183</v>
      </c>
      <c r="AE56" s="3421" t="s">
        <v>26</v>
      </c>
      <c r="AF56" s="3421" t="s">
        <v>433</v>
      </c>
      <c r="AG56" s="3421" t="s">
        <v>185</v>
      </c>
      <c r="AH56" s="3421" t="s">
        <v>199</v>
      </c>
      <c r="AI56" s="3421" t="s">
        <v>323</v>
      </c>
      <c r="AJ56" s="3421">
        <v>305</v>
      </c>
      <c r="AK56" s="3431">
        <v>900</v>
      </c>
      <c r="AL56" s="3431">
        <v>2019</v>
      </c>
      <c r="AM56" s="3422">
        <v>43831</v>
      </c>
      <c r="AN56" s="3422">
        <v>47848</v>
      </c>
      <c r="AO56" s="3425">
        <v>1</v>
      </c>
      <c r="AP56" s="3425">
        <v>1</v>
      </c>
      <c r="AQ56" s="3425">
        <v>1</v>
      </c>
      <c r="AR56" s="3425">
        <v>1</v>
      </c>
      <c r="AS56" s="3425">
        <v>1</v>
      </c>
      <c r="AT56" s="3425">
        <v>1</v>
      </c>
      <c r="AU56" s="3425">
        <v>1</v>
      </c>
      <c r="AV56" s="3425">
        <v>1</v>
      </c>
      <c r="AW56" s="3425">
        <v>1</v>
      </c>
      <c r="AX56" s="3425">
        <v>1</v>
      </c>
      <c r="AY56" s="1352">
        <v>1</v>
      </c>
      <c r="AZ56" s="1376">
        <v>1</v>
      </c>
      <c r="BA56" s="3427">
        <v>4341399305</v>
      </c>
      <c r="BB56" s="3427">
        <v>4341399305</v>
      </c>
      <c r="BC56" s="3428" t="s">
        <v>219</v>
      </c>
      <c r="BD56" s="3421">
        <v>7734</v>
      </c>
      <c r="BE56" s="3427">
        <v>13512480000</v>
      </c>
      <c r="BF56" s="3427">
        <v>13512480000</v>
      </c>
      <c r="BG56" s="3428" t="s">
        <v>219</v>
      </c>
      <c r="BH56" s="3450">
        <v>7734</v>
      </c>
      <c r="BI56" s="3427">
        <v>16611720000</v>
      </c>
      <c r="BJ56" s="3427">
        <v>16611720000</v>
      </c>
      <c r="BK56" s="3428" t="s">
        <v>219</v>
      </c>
      <c r="BL56" s="3421">
        <v>7734</v>
      </c>
      <c r="BM56" s="3427">
        <v>15803680000</v>
      </c>
      <c r="BN56" s="3427">
        <v>15803680000</v>
      </c>
      <c r="BO56" s="3428" t="s">
        <v>219</v>
      </c>
      <c r="BP56" s="3421">
        <v>7734</v>
      </c>
      <c r="BQ56" s="3427">
        <v>15894808791</v>
      </c>
      <c r="BR56" s="3427">
        <v>15894808791</v>
      </c>
      <c r="BS56" s="3428" t="s">
        <v>219</v>
      </c>
      <c r="BT56" s="3421">
        <v>7734</v>
      </c>
      <c r="BU56" s="3427">
        <f>+BQ56*1.03</f>
        <v>16371653054.73</v>
      </c>
      <c r="BV56" s="3427" t="s">
        <v>17</v>
      </c>
      <c r="BW56" s="3428" t="s">
        <v>219</v>
      </c>
      <c r="BX56" s="3428" t="s">
        <v>291</v>
      </c>
      <c r="BY56" s="3427">
        <f>+BU56*1.03</f>
        <v>16862802646.371901</v>
      </c>
      <c r="BZ56" s="3427" t="s">
        <v>9</v>
      </c>
      <c r="CA56" s="3428" t="s">
        <v>290</v>
      </c>
      <c r="CB56" s="3428" t="s">
        <v>291</v>
      </c>
      <c r="CC56" s="3427">
        <f>+BY56*1.03</f>
        <v>17368686725.763058</v>
      </c>
      <c r="CD56" s="3427" t="s">
        <v>9</v>
      </c>
      <c r="CE56" s="3428" t="s">
        <v>290</v>
      </c>
      <c r="CF56" s="3428" t="s">
        <v>291</v>
      </c>
      <c r="CG56" s="3427">
        <f>+CC56*1.03</f>
        <v>17889747327.53595</v>
      </c>
      <c r="CH56" s="3427" t="s">
        <v>9</v>
      </c>
      <c r="CI56" s="3428" t="s">
        <v>290</v>
      </c>
      <c r="CJ56" s="3428" t="s">
        <v>291</v>
      </c>
      <c r="CK56" s="3427">
        <f>+CG56*1.03</f>
        <v>18426439747.36203</v>
      </c>
      <c r="CL56" s="3427" t="s">
        <v>9</v>
      </c>
      <c r="CM56" s="3428" t="s">
        <v>290</v>
      </c>
      <c r="CN56" s="3428" t="s">
        <v>291</v>
      </c>
      <c r="CO56" s="3427">
        <f>+CK56*1.03</f>
        <v>18979232939.78289</v>
      </c>
      <c r="CP56" s="3427" t="s">
        <v>9</v>
      </c>
      <c r="CQ56" s="3428" t="s">
        <v>290</v>
      </c>
      <c r="CR56" s="3428" t="s">
        <v>291</v>
      </c>
      <c r="CS56" s="3427">
        <v>172062650537.54584</v>
      </c>
      <c r="CT56" s="3421" t="s">
        <v>13</v>
      </c>
      <c r="CU56" s="3421" t="s">
        <v>15</v>
      </c>
      <c r="CV56" s="3431" t="s">
        <v>434</v>
      </c>
      <c r="CW56" s="3421" t="s">
        <v>435</v>
      </c>
      <c r="CX56" s="3421" t="s">
        <v>436</v>
      </c>
      <c r="CY56" s="1357" t="s">
        <v>399</v>
      </c>
      <c r="CZ56" s="1350" t="s">
        <v>528</v>
      </c>
      <c r="DA56" s="1350" t="s">
        <v>233</v>
      </c>
      <c r="DB56" s="1350" t="s">
        <v>529</v>
      </c>
      <c r="DC56" s="1350"/>
      <c r="DD56" s="1357"/>
      <c r="DE56" s="1350"/>
    </row>
    <row r="57" spans="1:109" s="14" customFormat="1" ht="25.5" customHeight="1">
      <c r="A57" s="14">
        <v>44</v>
      </c>
      <c r="B57" s="3421" t="s">
        <v>486</v>
      </c>
      <c r="C57" s="3429"/>
      <c r="D57" s="3421" t="s">
        <v>487</v>
      </c>
      <c r="E57" s="3421"/>
      <c r="F57" s="3421" t="s">
        <v>488</v>
      </c>
      <c r="G57" s="3421" t="s">
        <v>489</v>
      </c>
      <c r="H57" s="3431" t="s">
        <v>361</v>
      </c>
      <c r="I57" s="3421" t="s">
        <v>186</v>
      </c>
      <c r="J57" s="3425">
        <v>0.47</v>
      </c>
      <c r="K57" s="3421">
        <v>2017</v>
      </c>
      <c r="L57" s="3422">
        <v>43831</v>
      </c>
      <c r="M57" s="3422">
        <v>47848</v>
      </c>
      <c r="N57" s="1352">
        <v>0.5</v>
      </c>
      <c r="O57" s="1352"/>
      <c r="P57" s="1352">
        <v>0.53</v>
      </c>
      <c r="Q57" s="1352"/>
      <c r="R57" s="1352">
        <v>0.56999999999999995</v>
      </c>
      <c r="S57" s="1352"/>
      <c r="T57" s="1352">
        <v>0.6</v>
      </c>
      <c r="U57" s="1352"/>
      <c r="V57" s="1352">
        <v>0.63</v>
      </c>
      <c r="W57" s="1352"/>
      <c r="X57" s="1352">
        <v>0.66</v>
      </c>
      <c r="Y57" s="3433">
        <v>0.66</v>
      </c>
      <c r="Z57" s="3421" t="s">
        <v>530</v>
      </c>
      <c r="AA57" s="3423">
        <v>0.01</v>
      </c>
      <c r="AB57" s="3421" t="s">
        <v>531</v>
      </c>
      <c r="AC57" s="3421" t="s">
        <v>532</v>
      </c>
      <c r="AD57" s="3421" t="s">
        <v>183</v>
      </c>
      <c r="AE57" s="3421" t="s">
        <v>26</v>
      </c>
      <c r="AF57" s="3421" t="s">
        <v>433</v>
      </c>
      <c r="AG57" s="3421" t="s">
        <v>185</v>
      </c>
      <c r="AH57" s="3421" t="s">
        <v>179</v>
      </c>
      <c r="AI57" s="3421" t="s">
        <v>323</v>
      </c>
      <c r="AJ57" s="3421">
        <v>309</v>
      </c>
      <c r="AK57" s="3431">
        <v>600</v>
      </c>
      <c r="AL57" s="3431">
        <v>2019</v>
      </c>
      <c r="AM57" s="3422">
        <v>43831</v>
      </c>
      <c r="AN57" s="3422">
        <v>47848</v>
      </c>
      <c r="AO57" s="3431">
        <v>775</v>
      </c>
      <c r="AP57" s="3431">
        <v>600</v>
      </c>
      <c r="AQ57" s="3431">
        <v>3126</v>
      </c>
      <c r="AR57" s="3431">
        <v>3126</v>
      </c>
      <c r="AS57" s="3431">
        <v>3126</v>
      </c>
      <c r="AT57" s="3431">
        <v>600</v>
      </c>
      <c r="AU57" s="3431">
        <v>600</v>
      </c>
      <c r="AV57" s="3431">
        <v>600</v>
      </c>
      <c r="AW57" s="3431">
        <v>600</v>
      </c>
      <c r="AX57" s="3431">
        <v>600</v>
      </c>
      <c r="AY57" s="3431">
        <v>600</v>
      </c>
      <c r="AZ57" s="3439">
        <v>14353</v>
      </c>
      <c r="BA57" s="3427">
        <f>(+((5000000*6)/3)+(6500000/3)+22750000)*5</f>
        <v>174583333.33333331</v>
      </c>
      <c r="BB57" s="3427">
        <v>175000000</v>
      </c>
      <c r="BC57" s="3431" t="s">
        <v>219</v>
      </c>
      <c r="BD57" s="3431">
        <v>7734</v>
      </c>
      <c r="BE57" s="3427">
        <f>(BA57/5*12)*1.024</f>
        <v>429056000</v>
      </c>
      <c r="BF57" s="3427">
        <v>429000000</v>
      </c>
      <c r="BG57" s="3428" t="s">
        <v>219</v>
      </c>
      <c r="BH57" s="3450">
        <v>7734</v>
      </c>
      <c r="BI57" s="3427">
        <f>(BE57*1.03)</f>
        <v>441927680</v>
      </c>
      <c r="BJ57" s="3427" t="s">
        <v>9</v>
      </c>
      <c r="BK57" s="3428" t="s">
        <v>219</v>
      </c>
      <c r="BL57" s="3421">
        <v>7734</v>
      </c>
      <c r="BM57" s="3427">
        <f>(BI57*1.03)</f>
        <v>455185510.40000004</v>
      </c>
      <c r="BN57" s="3427" t="s">
        <v>9</v>
      </c>
      <c r="BO57" s="3428" t="s">
        <v>219</v>
      </c>
      <c r="BP57" s="3421">
        <v>7734</v>
      </c>
      <c r="BQ57" s="3427">
        <f>(BM57*1.03)</f>
        <v>468841075.71200007</v>
      </c>
      <c r="BR57" s="3427" t="s">
        <v>9</v>
      </c>
      <c r="BS57" s="3428" t="s">
        <v>219</v>
      </c>
      <c r="BT57" s="3421">
        <v>7734</v>
      </c>
      <c r="BU57" s="3427">
        <f>(BQ57*1.03)</f>
        <v>482906307.98336011</v>
      </c>
      <c r="BV57" s="3427" t="s">
        <v>9</v>
      </c>
      <c r="BW57" s="3428" t="s">
        <v>219</v>
      </c>
      <c r="BX57" s="3428" t="s">
        <v>291</v>
      </c>
      <c r="BY57" s="3427">
        <f>(BU57*1.03)</f>
        <v>497393497.22286093</v>
      </c>
      <c r="BZ57" s="3427" t="s">
        <v>9</v>
      </c>
      <c r="CA57" s="3428" t="s">
        <v>290</v>
      </c>
      <c r="CB57" s="3428" t="s">
        <v>291</v>
      </c>
      <c r="CC57" s="3427">
        <f>BY57*1.03</f>
        <v>512315302.13954675</v>
      </c>
      <c r="CD57" s="3427" t="s">
        <v>9</v>
      </c>
      <c r="CE57" s="3428" t="s">
        <v>290</v>
      </c>
      <c r="CF57" s="3428" t="s">
        <v>291</v>
      </c>
      <c r="CG57" s="3427">
        <f>(CC57*1.03)</f>
        <v>527684761.20373315</v>
      </c>
      <c r="CH57" s="3427" t="s">
        <v>9</v>
      </c>
      <c r="CI57" s="3428" t="s">
        <v>290</v>
      </c>
      <c r="CJ57" s="3428" t="s">
        <v>291</v>
      </c>
      <c r="CK57" s="3427">
        <f>(CG57*1.03)</f>
        <v>543515304.03984511</v>
      </c>
      <c r="CL57" s="3427" t="s">
        <v>9</v>
      </c>
      <c r="CM57" s="3428" t="s">
        <v>290</v>
      </c>
      <c r="CN57" s="3428" t="s">
        <v>291</v>
      </c>
      <c r="CO57" s="3427">
        <f>+CK57*1.03</f>
        <v>559820763.16104043</v>
      </c>
      <c r="CP57" s="3427" t="s">
        <v>17</v>
      </c>
      <c r="CQ57" s="3428" t="s">
        <v>324</v>
      </c>
      <c r="CR57" s="3428" t="s">
        <v>17</v>
      </c>
      <c r="CS57" s="3427">
        <v>5093229535.1957197</v>
      </c>
      <c r="CT57" s="3421" t="s">
        <v>13</v>
      </c>
      <c r="CU57" s="3421" t="s">
        <v>15</v>
      </c>
      <c r="CV57" s="3431" t="s">
        <v>434</v>
      </c>
      <c r="CW57" s="3421" t="s">
        <v>435</v>
      </c>
      <c r="CX57" s="3421" t="s">
        <v>436</v>
      </c>
      <c r="CY57" s="1357" t="s">
        <v>399</v>
      </c>
      <c r="CZ57" s="1350"/>
      <c r="DA57" s="1350"/>
      <c r="DB57" s="1350"/>
      <c r="DC57" s="1350"/>
      <c r="DD57" s="1357"/>
      <c r="DE57" s="1350"/>
    </row>
    <row r="58" spans="1:109" s="14" customFormat="1" ht="25.5" customHeight="1">
      <c r="A58" s="14">
        <v>45</v>
      </c>
      <c r="B58" s="3421" t="s">
        <v>486</v>
      </c>
      <c r="C58" s="3429"/>
      <c r="D58" s="3421" t="s">
        <v>487</v>
      </c>
      <c r="E58" s="3421"/>
      <c r="F58" s="3421" t="s">
        <v>488</v>
      </c>
      <c r="G58" s="3421" t="s">
        <v>489</v>
      </c>
      <c r="H58" s="3431" t="s">
        <v>361</v>
      </c>
      <c r="I58" s="3421" t="s">
        <v>186</v>
      </c>
      <c r="J58" s="3425">
        <v>0.47</v>
      </c>
      <c r="K58" s="3421">
        <v>2017</v>
      </c>
      <c r="L58" s="3422">
        <v>43831</v>
      </c>
      <c r="M58" s="3422">
        <v>47848</v>
      </c>
      <c r="N58" s="1352">
        <v>0.5</v>
      </c>
      <c r="O58" s="1352"/>
      <c r="P58" s="1352">
        <v>0.53</v>
      </c>
      <c r="Q58" s="1352"/>
      <c r="R58" s="1352">
        <v>0.56999999999999995</v>
      </c>
      <c r="S58" s="1352"/>
      <c r="T58" s="1352">
        <v>0.6</v>
      </c>
      <c r="U58" s="1352"/>
      <c r="V58" s="1352">
        <v>0.63</v>
      </c>
      <c r="W58" s="1352"/>
      <c r="X58" s="1352">
        <v>0.66</v>
      </c>
      <c r="Y58" s="3433">
        <v>0.66</v>
      </c>
      <c r="Z58" s="3431" t="s">
        <v>533</v>
      </c>
      <c r="AA58" s="3423">
        <v>2.5000000000000001E-3</v>
      </c>
      <c r="AB58" s="3431" t="s">
        <v>534</v>
      </c>
      <c r="AC58" s="3431" t="s">
        <v>535</v>
      </c>
      <c r="AD58" s="3421" t="s">
        <v>183</v>
      </c>
      <c r="AE58" s="3431" t="s">
        <v>334</v>
      </c>
      <c r="AF58" s="3431" t="s">
        <v>335</v>
      </c>
      <c r="AG58" s="3421" t="s">
        <v>185</v>
      </c>
      <c r="AH58" s="3431" t="s">
        <v>217</v>
      </c>
      <c r="AI58" s="3421" t="s">
        <v>323</v>
      </c>
      <c r="AJ58" s="3430">
        <v>6</v>
      </c>
      <c r="AK58" s="3421" t="s">
        <v>9</v>
      </c>
      <c r="AL58" s="3421" t="s">
        <v>9</v>
      </c>
      <c r="AM58" s="3422">
        <v>44287</v>
      </c>
      <c r="AN58" s="3422">
        <v>44440</v>
      </c>
      <c r="AO58" s="3431" t="s">
        <v>9</v>
      </c>
      <c r="AP58" s="3431">
        <v>1</v>
      </c>
      <c r="AQ58" s="3431" t="s">
        <v>9</v>
      </c>
      <c r="AR58" s="3431" t="s">
        <v>9</v>
      </c>
      <c r="AS58" s="3431" t="s">
        <v>9</v>
      </c>
      <c r="AT58" s="3431" t="s">
        <v>9</v>
      </c>
      <c r="AU58" s="3431" t="s">
        <v>9</v>
      </c>
      <c r="AV58" s="3431" t="s">
        <v>9</v>
      </c>
      <c r="AW58" s="3431" t="s">
        <v>9</v>
      </c>
      <c r="AX58" s="3431" t="s">
        <v>9</v>
      </c>
      <c r="AY58" s="3431" t="s">
        <v>9</v>
      </c>
      <c r="AZ58" s="3439">
        <v>1</v>
      </c>
      <c r="BA58" s="3431" t="s">
        <v>9</v>
      </c>
      <c r="BB58" s="3431" t="s">
        <v>9</v>
      </c>
      <c r="BC58" s="3431" t="s">
        <v>9</v>
      </c>
      <c r="BD58" s="3431" t="s">
        <v>9</v>
      </c>
      <c r="BE58" s="3427">
        <v>800000000</v>
      </c>
      <c r="BF58" s="3427">
        <v>800000000</v>
      </c>
      <c r="BG58" s="3431" t="s">
        <v>336</v>
      </c>
      <c r="BH58" s="3431">
        <v>7596</v>
      </c>
      <c r="BI58" s="3431" t="s">
        <v>9</v>
      </c>
      <c r="BJ58" s="3431" t="s">
        <v>9</v>
      </c>
      <c r="BK58" s="3431" t="s">
        <v>9</v>
      </c>
      <c r="BL58" s="3431" t="s">
        <v>9</v>
      </c>
      <c r="BM58" s="3431" t="s">
        <v>9</v>
      </c>
      <c r="BN58" s="3431" t="s">
        <v>9</v>
      </c>
      <c r="BO58" s="3431" t="s">
        <v>9</v>
      </c>
      <c r="BP58" s="3431" t="s">
        <v>9</v>
      </c>
      <c r="BQ58" s="3431" t="s">
        <v>9</v>
      </c>
      <c r="BR58" s="3431" t="s">
        <v>9</v>
      </c>
      <c r="BS58" s="3431" t="s">
        <v>9</v>
      </c>
      <c r="BT58" s="3431" t="s">
        <v>9</v>
      </c>
      <c r="BU58" s="3431" t="s">
        <v>9</v>
      </c>
      <c r="BV58" s="3431" t="s">
        <v>9</v>
      </c>
      <c r="BW58" s="3431" t="s">
        <v>9</v>
      </c>
      <c r="BX58" s="3431" t="s">
        <v>9</v>
      </c>
      <c r="BY58" s="3431" t="s">
        <v>9</v>
      </c>
      <c r="BZ58" s="3431" t="s">
        <v>9</v>
      </c>
      <c r="CA58" s="3431" t="s">
        <v>9</v>
      </c>
      <c r="CB58" s="3431" t="s">
        <v>9</v>
      </c>
      <c r="CC58" s="3431" t="s">
        <v>9</v>
      </c>
      <c r="CD58" s="3431" t="s">
        <v>9</v>
      </c>
      <c r="CE58" s="3431" t="s">
        <v>9</v>
      </c>
      <c r="CF58" s="3431" t="s">
        <v>9</v>
      </c>
      <c r="CG58" s="3431" t="s">
        <v>9</v>
      </c>
      <c r="CH58" s="3431" t="s">
        <v>9</v>
      </c>
      <c r="CI58" s="3431" t="s">
        <v>9</v>
      </c>
      <c r="CJ58" s="3431" t="s">
        <v>9</v>
      </c>
      <c r="CK58" s="3431" t="s">
        <v>9</v>
      </c>
      <c r="CL58" s="3431" t="s">
        <v>9</v>
      </c>
      <c r="CM58" s="3431" t="s">
        <v>9</v>
      </c>
      <c r="CN58" s="3431" t="s">
        <v>9</v>
      </c>
      <c r="CO58" s="3431" t="s">
        <v>9</v>
      </c>
      <c r="CP58" s="3431" t="s">
        <v>9</v>
      </c>
      <c r="CQ58" s="3431" t="s">
        <v>9</v>
      </c>
      <c r="CR58" s="3431" t="s">
        <v>9</v>
      </c>
      <c r="CS58" s="3427">
        <v>800000000</v>
      </c>
      <c r="CT58" s="3424" t="s">
        <v>337</v>
      </c>
      <c r="CU58" s="3431" t="s">
        <v>338</v>
      </c>
      <c r="CV58" s="3431" t="s">
        <v>339</v>
      </c>
      <c r="CW58" s="3431" t="s">
        <v>340</v>
      </c>
      <c r="CX58" s="3431">
        <v>3649400</v>
      </c>
      <c r="CY58" s="3431" t="s">
        <v>341</v>
      </c>
      <c r="CZ58" s="1350"/>
      <c r="DA58" s="1350"/>
      <c r="DB58" s="1350"/>
      <c r="DC58" s="1350"/>
      <c r="DD58" s="1357"/>
      <c r="DE58" s="1350"/>
    </row>
    <row r="59" spans="1:109" s="14" customFormat="1" ht="25.5" customHeight="1">
      <c r="A59" s="14">
        <v>46</v>
      </c>
      <c r="B59" s="3421" t="s">
        <v>486</v>
      </c>
      <c r="C59" s="3429"/>
      <c r="D59" s="3421" t="s">
        <v>487</v>
      </c>
      <c r="E59" s="3421"/>
      <c r="F59" s="3421" t="s">
        <v>488</v>
      </c>
      <c r="G59" s="3421" t="s">
        <v>489</v>
      </c>
      <c r="H59" s="3431" t="s">
        <v>361</v>
      </c>
      <c r="I59" s="3421" t="s">
        <v>186</v>
      </c>
      <c r="J59" s="3425">
        <v>0.47</v>
      </c>
      <c r="K59" s="3421">
        <v>2017</v>
      </c>
      <c r="L59" s="3422">
        <v>43831</v>
      </c>
      <c r="M59" s="3422">
        <v>47848</v>
      </c>
      <c r="N59" s="1352">
        <v>0.5</v>
      </c>
      <c r="O59" s="1352"/>
      <c r="P59" s="1352">
        <v>0.53</v>
      </c>
      <c r="Q59" s="1352"/>
      <c r="R59" s="1352">
        <v>0.56999999999999995</v>
      </c>
      <c r="S59" s="1352"/>
      <c r="T59" s="1352">
        <v>0.6</v>
      </c>
      <c r="U59" s="1352"/>
      <c r="V59" s="1352">
        <v>0.63</v>
      </c>
      <c r="W59" s="1352"/>
      <c r="X59" s="1352">
        <v>0.66</v>
      </c>
      <c r="Y59" s="3433">
        <v>0.66</v>
      </c>
      <c r="Z59" s="3421" t="s">
        <v>536</v>
      </c>
      <c r="AA59" s="3423">
        <v>2.5000000000000001E-3</v>
      </c>
      <c r="AB59" s="3421" t="s">
        <v>537</v>
      </c>
      <c r="AC59" s="3421" t="s">
        <v>538</v>
      </c>
      <c r="AD59" s="3421" t="s">
        <v>183</v>
      </c>
      <c r="AE59" s="3421" t="s">
        <v>26</v>
      </c>
      <c r="AF59" s="3430" t="s">
        <v>228</v>
      </c>
      <c r="AG59" s="3421" t="s">
        <v>185</v>
      </c>
      <c r="AH59" s="3421" t="s">
        <v>217</v>
      </c>
      <c r="AI59" s="3421" t="s">
        <v>7</v>
      </c>
      <c r="AJ59" s="3421" t="s">
        <v>9</v>
      </c>
      <c r="AK59" s="3421">
        <v>1</v>
      </c>
      <c r="AL59" s="3421">
        <v>2019</v>
      </c>
      <c r="AM59" s="3422">
        <v>44013</v>
      </c>
      <c r="AN59" s="3422">
        <v>47848</v>
      </c>
      <c r="AO59" s="1377">
        <v>1</v>
      </c>
      <c r="AP59" s="1377">
        <v>1</v>
      </c>
      <c r="AQ59" s="1377">
        <v>1</v>
      </c>
      <c r="AR59" s="1377">
        <v>1</v>
      </c>
      <c r="AS59" s="1377">
        <v>1</v>
      </c>
      <c r="AT59" s="1377">
        <v>1</v>
      </c>
      <c r="AU59" s="1377">
        <v>1</v>
      </c>
      <c r="AV59" s="1377">
        <v>1</v>
      </c>
      <c r="AW59" s="1377">
        <v>1</v>
      </c>
      <c r="AX59" s="1377">
        <v>1</v>
      </c>
      <c r="AY59" s="1377">
        <v>1</v>
      </c>
      <c r="AZ59" s="1378">
        <v>1</v>
      </c>
      <c r="BA59" s="3427">
        <v>6500000</v>
      </c>
      <c r="BB59" s="3427">
        <v>6500000</v>
      </c>
      <c r="BC59" s="3451" t="s">
        <v>219</v>
      </c>
      <c r="BD59" s="3452" t="s">
        <v>539</v>
      </c>
      <c r="BE59" s="3427">
        <f>+BA59*1.03</f>
        <v>6695000</v>
      </c>
      <c r="BF59" s="3427">
        <f>+BB59*1.03</f>
        <v>6695000</v>
      </c>
      <c r="BG59" s="3451" t="str">
        <f>+BC59</f>
        <v>Inversión</v>
      </c>
      <c r="BH59" s="3452" t="str">
        <f>+BD59</f>
        <v>- 7617 Aportes al desarrollo integral a través de las artes para la primera infancia en Bogotá D.C.
- 7619 Fortalecimiento de procesos integrales de formación artística a lo largo de la vida. Bogotá D.C.</v>
      </c>
      <c r="BI59" s="3427">
        <f t="shared" ref="BI59:BJ59" si="4">+BE59*1.03</f>
        <v>6895850</v>
      </c>
      <c r="BJ59" s="3427">
        <f t="shared" si="4"/>
        <v>6895850</v>
      </c>
      <c r="BK59" s="3451" t="str">
        <f t="shared" ref="BK59:BL59" si="5">+BG59</f>
        <v>Inversión</v>
      </c>
      <c r="BL59" s="3452" t="str">
        <f t="shared" si="5"/>
        <v>- 7617 Aportes al desarrollo integral a través de las artes para la primera infancia en Bogotá D.C.
- 7619 Fortalecimiento de procesos integrales de formación artística a lo largo de la vida. Bogotá D.C.</v>
      </c>
      <c r="BM59" s="3427">
        <f t="shared" ref="BM59:BN59" si="6">+BI59*1.03</f>
        <v>7102725.5</v>
      </c>
      <c r="BN59" s="3427">
        <f t="shared" si="6"/>
        <v>7102725.5</v>
      </c>
      <c r="BO59" s="3451" t="str">
        <f t="shared" ref="BO59:BP59" si="7">+BK59</f>
        <v>Inversión</v>
      </c>
      <c r="BP59" s="3452" t="str">
        <f t="shared" si="7"/>
        <v>- 7617 Aportes al desarrollo integral a través de las artes para la primera infancia en Bogotá D.C.
- 7619 Fortalecimiento de procesos integrales de formación artística a lo largo de la vida. Bogotá D.C.</v>
      </c>
      <c r="BQ59" s="3427">
        <f t="shared" ref="BQ59:BR59" si="8">+BM59*1.03</f>
        <v>7315807.2650000006</v>
      </c>
      <c r="BR59" s="3427">
        <f t="shared" si="8"/>
        <v>7315807.2650000006</v>
      </c>
      <c r="BS59" s="3451" t="str">
        <f t="shared" ref="BS59:BT59" si="9">+BO59</f>
        <v>Inversión</v>
      </c>
      <c r="BT59" s="3452" t="str">
        <f t="shared" si="9"/>
        <v>- 7617 Aportes al desarrollo integral a través de las artes para la primera infancia en Bogotá D.C.
- 7619 Fortalecimiento de procesos integrales de formación artística a lo largo de la vida. Bogotá D.C.</v>
      </c>
      <c r="BU59" s="3427">
        <f t="shared" ref="BU59" si="10">+BQ59*1.03</f>
        <v>7535281.482950001</v>
      </c>
      <c r="BV59" s="3427" t="s">
        <v>9</v>
      </c>
      <c r="BW59" s="3428" t="s">
        <v>219</v>
      </c>
      <c r="BX59" s="3428" t="s">
        <v>291</v>
      </c>
      <c r="BY59" s="3427">
        <f t="shared" ref="BY59" si="11">+BU59*1.03</f>
        <v>7761339.9274385013</v>
      </c>
      <c r="BZ59" s="3427" t="s">
        <v>9</v>
      </c>
      <c r="CA59" s="3428" t="s">
        <v>219</v>
      </c>
      <c r="CB59" s="3428" t="s">
        <v>291</v>
      </c>
      <c r="CC59" s="3427">
        <f t="shared" ref="CC59" si="12">+BY59*1.03</f>
        <v>7994180.1252616569</v>
      </c>
      <c r="CD59" s="3427" t="s">
        <v>9</v>
      </c>
      <c r="CE59" s="3428" t="s">
        <v>219</v>
      </c>
      <c r="CF59" s="3428" t="s">
        <v>291</v>
      </c>
      <c r="CG59" s="3427">
        <f t="shared" ref="CG59" si="13">+CC59*1.03</f>
        <v>8234005.5290195066</v>
      </c>
      <c r="CH59" s="3427" t="s">
        <v>9</v>
      </c>
      <c r="CI59" s="3428" t="s">
        <v>219</v>
      </c>
      <c r="CJ59" s="3428" t="s">
        <v>291</v>
      </c>
      <c r="CK59" s="3427">
        <f t="shared" ref="CK59" si="14">+CG59*1.03</f>
        <v>8481025.6948900912</v>
      </c>
      <c r="CL59" s="3427" t="s">
        <v>9</v>
      </c>
      <c r="CM59" s="3428" t="s">
        <v>219</v>
      </c>
      <c r="CN59" s="3428" t="s">
        <v>291</v>
      </c>
      <c r="CO59" s="3427">
        <f t="shared" ref="CO59" si="15">+CK59*1.03</f>
        <v>8735456.4657367934</v>
      </c>
      <c r="CP59" s="3427" t="s">
        <v>9</v>
      </c>
      <c r="CQ59" s="3428" t="s">
        <v>219</v>
      </c>
      <c r="CR59" s="3428" t="s">
        <v>291</v>
      </c>
      <c r="CS59" s="3427">
        <v>83250671.990296543</v>
      </c>
      <c r="CT59" s="3421" t="s">
        <v>540</v>
      </c>
      <c r="CU59" s="3421" t="s">
        <v>541</v>
      </c>
      <c r="CV59" s="3431" t="s">
        <v>542</v>
      </c>
      <c r="CW59" s="3431" t="s">
        <v>543</v>
      </c>
      <c r="CX59" s="3431">
        <v>3795750</v>
      </c>
      <c r="CY59" s="1357" t="s">
        <v>544</v>
      </c>
      <c r="CZ59" s="1358" t="s">
        <v>13</v>
      </c>
      <c r="DA59" s="1358" t="s">
        <v>15</v>
      </c>
      <c r="DB59" s="1350" t="s">
        <v>397</v>
      </c>
      <c r="DC59" s="1358" t="s">
        <v>398</v>
      </c>
      <c r="DD59" s="1358">
        <v>3169001</v>
      </c>
      <c r="DE59" s="1365" t="s">
        <v>399</v>
      </c>
    </row>
    <row r="60" spans="1:109" s="14" customFormat="1" ht="25.5" customHeight="1">
      <c r="A60" s="14">
        <v>47</v>
      </c>
      <c r="B60" s="3421" t="s">
        <v>486</v>
      </c>
      <c r="C60" s="3429"/>
      <c r="D60" s="3421" t="s">
        <v>487</v>
      </c>
      <c r="E60" s="3421"/>
      <c r="F60" s="3421" t="s">
        <v>488</v>
      </c>
      <c r="G60" s="3421" t="s">
        <v>489</v>
      </c>
      <c r="H60" s="3431" t="s">
        <v>361</v>
      </c>
      <c r="I60" s="3421" t="s">
        <v>186</v>
      </c>
      <c r="J60" s="3425">
        <v>0.47</v>
      </c>
      <c r="K60" s="3421">
        <v>2017</v>
      </c>
      <c r="L60" s="3422">
        <v>43831</v>
      </c>
      <c r="M60" s="3422">
        <v>47848</v>
      </c>
      <c r="N60" s="1352">
        <v>0.5</v>
      </c>
      <c r="O60" s="1352"/>
      <c r="P60" s="1352">
        <v>0.53</v>
      </c>
      <c r="Q60" s="1352"/>
      <c r="R60" s="1352">
        <v>0.56999999999999995</v>
      </c>
      <c r="S60" s="1352"/>
      <c r="T60" s="1352">
        <v>0.6</v>
      </c>
      <c r="U60" s="1352"/>
      <c r="V60" s="1352">
        <v>0.63</v>
      </c>
      <c r="W60" s="1352"/>
      <c r="X60" s="1352">
        <v>0.66</v>
      </c>
      <c r="Y60" s="3433">
        <v>0.66</v>
      </c>
      <c r="Z60" s="3421" t="s">
        <v>545</v>
      </c>
      <c r="AA60" s="3423">
        <v>5.0000000000000001E-3</v>
      </c>
      <c r="AB60" s="3421" t="s">
        <v>546</v>
      </c>
      <c r="AC60" s="3421" t="s">
        <v>547</v>
      </c>
      <c r="AD60" s="3421" t="s">
        <v>183</v>
      </c>
      <c r="AE60" s="3421" t="s">
        <v>26</v>
      </c>
      <c r="AF60" s="3421" t="s">
        <v>414</v>
      </c>
      <c r="AG60" s="3421" t="s">
        <v>241</v>
      </c>
      <c r="AH60" s="3421" t="s">
        <v>179</v>
      </c>
      <c r="AI60" s="3421" t="s">
        <v>323</v>
      </c>
      <c r="AJ60" s="3421">
        <v>307</v>
      </c>
      <c r="AK60" s="3421" t="s">
        <v>9</v>
      </c>
      <c r="AL60" s="3421" t="s">
        <v>9</v>
      </c>
      <c r="AM60" s="3422">
        <v>44013</v>
      </c>
      <c r="AN60" s="3422">
        <v>47848</v>
      </c>
      <c r="AO60" s="3421">
        <v>1</v>
      </c>
      <c r="AP60" s="3421">
        <v>2</v>
      </c>
      <c r="AQ60" s="3421">
        <v>1</v>
      </c>
      <c r="AR60" s="3421">
        <v>2</v>
      </c>
      <c r="AS60" s="3421">
        <v>1</v>
      </c>
      <c r="AT60" s="3421">
        <v>1</v>
      </c>
      <c r="AU60" s="3421">
        <v>1</v>
      </c>
      <c r="AV60" s="3421">
        <v>1</v>
      </c>
      <c r="AW60" s="3421">
        <v>1</v>
      </c>
      <c r="AX60" s="3421">
        <v>1</v>
      </c>
      <c r="AY60" s="3421">
        <v>1</v>
      </c>
      <c r="AZ60" s="3444">
        <v>13</v>
      </c>
      <c r="BA60" s="3427">
        <v>54213000</v>
      </c>
      <c r="BB60" s="3427">
        <f>BA60</f>
        <v>54213000</v>
      </c>
      <c r="BC60" s="3421" t="s">
        <v>219</v>
      </c>
      <c r="BD60" s="3421">
        <v>7672</v>
      </c>
      <c r="BE60" s="3427">
        <v>1109962072</v>
      </c>
      <c r="BF60" s="3421" t="s">
        <v>9</v>
      </c>
      <c r="BG60" s="3421" t="s">
        <v>219</v>
      </c>
      <c r="BH60" s="3421">
        <v>7672</v>
      </c>
      <c r="BI60" s="3427">
        <v>1780925881</v>
      </c>
      <c r="BJ60" s="3421" t="s">
        <v>9</v>
      </c>
      <c r="BK60" s="3421" t="s">
        <v>219</v>
      </c>
      <c r="BL60" s="3421">
        <v>7672</v>
      </c>
      <c r="BM60" s="3427">
        <v>2694613130</v>
      </c>
      <c r="BN60" s="3421" t="s">
        <v>9</v>
      </c>
      <c r="BO60" s="3421" t="s">
        <v>219</v>
      </c>
      <c r="BP60" s="3421">
        <v>7672</v>
      </c>
      <c r="BQ60" s="3427">
        <v>2407934822</v>
      </c>
      <c r="BR60" s="3421" t="s">
        <v>9</v>
      </c>
      <c r="BS60" s="3421" t="s">
        <v>219</v>
      </c>
      <c r="BT60" s="3421">
        <v>7672</v>
      </c>
      <c r="BU60" s="3427">
        <f>BQ60*1.03</f>
        <v>2480172866.6599998</v>
      </c>
      <c r="BV60" s="3421" t="s">
        <v>9</v>
      </c>
      <c r="BW60" s="3421" t="s">
        <v>219</v>
      </c>
      <c r="BX60" s="3421" t="s">
        <v>548</v>
      </c>
      <c r="BY60" s="3427">
        <f>BU60*1.03</f>
        <v>2554578052.6598001</v>
      </c>
      <c r="BZ60" s="3421" t="s">
        <v>9</v>
      </c>
      <c r="CA60" s="3421" t="s">
        <v>219</v>
      </c>
      <c r="CB60" s="3421" t="s">
        <v>548</v>
      </c>
      <c r="CC60" s="3427">
        <f>BY60*1.03</f>
        <v>2631215394.239594</v>
      </c>
      <c r="CD60" s="3421" t="s">
        <v>9</v>
      </c>
      <c r="CE60" s="3421" t="s">
        <v>219</v>
      </c>
      <c r="CF60" s="3421" t="s">
        <v>548</v>
      </c>
      <c r="CG60" s="3427">
        <f>CC60*1.03</f>
        <v>2710151856.066782</v>
      </c>
      <c r="CH60" s="3421" t="s">
        <v>9</v>
      </c>
      <c r="CI60" s="3421" t="s">
        <v>219</v>
      </c>
      <c r="CJ60" s="3421" t="s">
        <v>548</v>
      </c>
      <c r="CK60" s="3427">
        <f>CG60*1.03</f>
        <v>2791456411.7487855</v>
      </c>
      <c r="CL60" s="3421" t="s">
        <v>9</v>
      </c>
      <c r="CM60" s="3421" t="s">
        <v>219</v>
      </c>
      <c r="CN60" s="3421" t="s">
        <v>548</v>
      </c>
      <c r="CO60" s="3427">
        <f>CK60*1.03</f>
        <v>2875200104.1012492</v>
      </c>
      <c r="CP60" s="3421" t="s">
        <v>9</v>
      </c>
      <c r="CQ60" s="3421" t="s">
        <v>219</v>
      </c>
      <c r="CR60" s="3421" t="s">
        <v>548</v>
      </c>
      <c r="CS60" s="3427">
        <v>24090423590.476212</v>
      </c>
      <c r="CT60" s="3421" t="s">
        <v>13</v>
      </c>
      <c r="CU60" s="3421" t="s">
        <v>15</v>
      </c>
      <c r="CV60" s="3421" t="s">
        <v>549</v>
      </c>
      <c r="CW60" s="3421" t="s">
        <v>550</v>
      </c>
      <c r="CX60" s="3421" t="s">
        <v>551</v>
      </c>
      <c r="CY60" s="3421" t="s">
        <v>552</v>
      </c>
      <c r="CZ60" s="1350"/>
      <c r="DA60" s="1350"/>
      <c r="DB60" s="1350"/>
      <c r="DC60" s="1350"/>
      <c r="DD60" s="1357"/>
      <c r="DE60" s="1350"/>
    </row>
    <row r="61" spans="1:109" s="14" customFormat="1" ht="25.5" customHeight="1">
      <c r="A61" s="14">
        <v>48</v>
      </c>
      <c r="B61" s="3421" t="s">
        <v>486</v>
      </c>
      <c r="C61" s="3429"/>
      <c r="D61" s="3421" t="s">
        <v>487</v>
      </c>
      <c r="E61" s="3421"/>
      <c r="F61" s="3421" t="s">
        <v>488</v>
      </c>
      <c r="G61" s="3421" t="s">
        <v>489</v>
      </c>
      <c r="H61" s="3431" t="s">
        <v>361</v>
      </c>
      <c r="I61" s="3421" t="s">
        <v>186</v>
      </c>
      <c r="J61" s="3425">
        <v>0.47</v>
      </c>
      <c r="K61" s="3421">
        <v>2017</v>
      </c>
      <c r="L61" s="3422">
        <v>43831</v>
      </c>
      <c r="M61" s="3422">
        <v>47848</v>
      </c>
      <c r="N61" s="1352">
        <v>0.5</v>
      </c>
      <c r="O61" s="1352"/>
      <c r="P61" s="1352">
        <v>0.53</v>
      </c>
      <c r="Q61" s="1352"/>
      <c r="R61" s="1352">
        <v>0.56999999999999995</v>
      </c>
      <c r="S61" s="1352"/>
      <c r="T61" s="1352">
        <v>0.6</v>
      </c>
      <c r="U61" s="1352"/>
      <c r="V61" s="1352">
        <v>0.63</v>
      </c>
      <c r="W61" s="1352"/>
      <c r="X61" s="1352">
        <v>0.66</v>
      </c>
      <c r="Y61" s="3433">
        <v>0.66</v>
      </c>
      <c r="Z61" s="3421" t="s">
        <v>553</v>
      </c>
      <c r="AA61" s="3423">
        <v>2.5000000000000001E-3</v>
      </c>
      <c r="AB61" s="3421" t="s">
        <v>554</v>
      </c>
      <c r="AC61" s="3421" t="s">
        <v>555</v>
      </c>
      <c r="AD61" s="3421" t="s">
        <v>183</v>
      </c>
      <c r="AE61" s="3421" t="s">
        <v>26</v>
      </c>
      <c r="AF61" s="3421" t="s">
        <v>414</v>
      </c>
      <c r="AG61" s="3421" t="s">
        <v>241</v>
      </c>
      <c r="AH61" s="3421" t="s">
        <v>179</v>
      </c>
      <c r="AI61" s="3421" t="s">
        <v>323</v>
      </c>
      <c r="AJ61" s="3431">
        <v>308</v>
      </c>
      <c r="AK61" s="3421" t="s">
        <v>9</v>
      </c>
      <c r="AL61" s="3421" t="s">
        <v>9</v>
      </c>
      <c r="AM61" s="3440">
        <v>44286</v>
      </c>
      <c r="AN61" s="3440">
        <v>46387</v>
      </c>
      <c r="AO61" s="3431" t="s">
        <v>9</v>
      </c>
      <c r="AP61" s="3431">
        <v>1</v>
      </c>
      <c r="AQ61" s="3431">
        <v>1</v>
      </c>
      <c r="AR61" s="3431">
        <v>1</v>
      </c>
      <c r="AS61" s="3431" t="s">
        <v>9</v>
      </c>
      <c r="AT61" s="3431">
        <v>1</v>
      </c>
      <c r="AU61" s="3431">
        <v>1</v>
      </c>
      <c r="AV61" s="3431" t="s">
        <v>9</v>
      </c>
      <c r="AW61" s="3431" t="s">
        <v>9</v>
      </c>
      <c r="AX61" s="3431" t="s">
        <v>9</v>
      </c>
      <c r="AY61" s="3431" t="s">
        <v>9</v>
      </c>
      <c r="AZ61" s="3439">
        <v>5</v>
      </c>
      <c r="BA61" s="3431" t="s">
        <v>9</v>
      </c>
      <c r="BB61" s="3431" t="s">
        <v>9</v>
      </c>
      <c r="BC61" s="3431" t="s">
        <v>219</v>
      </c>
      <c r="BD61" s="3431">
        <v>7672</v>
      </c>
      <c r="BE61" s="3427">
        <v>1014000000</v>
      </c>
      <c r="BF61" s="3431" t="s">
        <v>9</v>
      </c>
      <c r="BG61" s="3431" t="s">
        <v>219</v>
      </c>
      <c r="BH61" s="3431">
        <v>7672</v>
      </c>
      <c r="BI61" s="3427">
        <v>2931319377</v>
      </c>
      <c r="BJ61" s="3431" t="s">
        <v>9</v>
      </c>
      <c r="BK61" s="3431" t="s">
        <v>219</v>
      </c>
      <c r="BL61" s="3431">
        <v>7672</v>
      </c>
      <c r="BM61" s="3427">
        <v>3006616000</v>
      </c>
      <c r="BN61" s="3431" t="s">
        <v>9</v>
      </c>
      <c r="BO61" s="3431" t="s">
        <v>219</v>
      </c>
      <c r="BP61" s="3431">
        <v>7672</v>
      </c>
      <c r="BQ61" s="3431" t="s">
        <v>9</v>
      </c>
      <c r="BR61" s="3431" t="s">
        <v>9</v>
      </c>
      <c r="BS61" s="3431" t="s">
        <v>219</v>
      </c>
      <c r="BT61" s="3431">
        <v>7672</v>
      </c>
      <c r="BU61" s="3427">
        <v>4286772324.77</v>
      </c>
      <c r="BV61" s="3431" t="s">
        <v>9</v>
      </c>
      <c r="BW61" s="3431" t="s">
        <v>219</v>
      </c>
      <c r="BX61" s="3431" t="s">
        <v>548</v>
      </c>
      <c r="BY61" s="3427">
        <f>BU61*1.03</f>
        <v>4415375494.5130997</v>
      </c>
      <c r="BZ61" s="3431" t="s">
        <v>9</v>
      </c>
      <c r="CA61" s="3431" t="s">
        <v>219</v>
      </c>
      <c r="CB61" s="3431" t="s">
        <v>548</v>
      </c>
      <c r="CC61" s="3431" t="s">
        <v>9</v>
      </c>
      <c r="CD61" s="3431" t="s">
        <v>9</v>
      </c>
      <c r="CE61" s="3431" t="s">
        <v>219</v>
      </c>
      <c r="CF61" s="3431" t="s">
        <v>548</v>
      </c>
      <c r="CG61" s="3431" t="s">
        <v>9</v>
      </c>
      <c r="CH61" s="3431" t="s">
        <v>9</v>
      </c>
      <c r="CI61" s="3431" t="s">
        <v>219</v>
      </c>
      <c r="CJ61" s="3431" t="s">
        <v>548</v>
      </c>
      <c r="CK61" s="3431" t="s">
        <v>9</v>
      </c>
      <c r="CL61" s="3431" t="s">
        <v>9</v>
      </c>
      <c r="CM61" s="3431" t="s">
        <v>219</v>
      </c>
      <c r="CN61" s="3431" t="s">
        <v>548</v>
      </c>
      <c r="CO61" s="3431" t="s">
        <v>9</v>
      </c>
      <c r="CP61" s="3431" t="s">
        <v>9</v>
      </c>
      <c r="CQ61" s="3431" t="s">
        <v>219</v>
      </c>
      <c r="CR61" s="3431" t="s">
        <v>548</v>
      </c>
      <c r="CS61" s="3427">
        <v>15654083196.2831</v>
      </c>
      <c r="CT61" s="3421" t="s">
        <v>13</v>
      </c>
      <c r="CU61" s="3421" t="s">
        <v>15</v>
      </c>
      <c r="CV61" s="3421" t="s">
        <v>549</v>
      </c>
      <c r="CW61" s="3421" t="s">
        <v>550</v>
      </c>
      <c r="CX61" s="3421" t="s">
        <v>551</v>
      </c>
      <c r="CY61" s="1354" t="s">
        <v>552</v>
      </c>
      <c r="CZ61" s="1358"/>
      <c r="DA61" s="1350"/>
      <c r="DB61" s="1350"/>
      <c r="DC61" s="1350"/>
      <c r="DD61" s="1357"/>
      <c r="DE61" s="1350"/>
    </row>
    <row r="62" spans="1:109" s="14" customFormat="1" ht="25.5" customHeight="1">
      <c r="A62" s="14">
        <v>49</v>
      </c>
      <c r="B62" s="1379" t="s">
        <v>486</v>
      </c>
      <c r="C62" s="3429"/>
      <c r="D62" s="3421" t="s">
        <v>556</v>
      </c>
      <c r="E62" s="1351">
        <v>6.7500000000000004E-2</v>
      </c>
      <c r="F62" s="3421" t="s">
        <v>557</v>
      </c>
      <c r="G62" s="3421" t="s">
        <v>558</v>
      </c>
      <c r="H62" s="3431" t="s">
        <v>361</v>
      </c>
      <c r="I62" s="3431" t="s">
        <v>179</v>
      </c>
      <c r="J62" s="3421" t="s">
        <v>89</v>
      </c>
      <c r="K62" s="3421" t="s">
        <v>89</v>
      </c>
      <c r="L62" s="3422">
        <v>43831</v>
      </c>
      <c r="M62" s="3422">
        <v>47848</v>
      </c>
      <c r="N62" s="1352">
        <v>0.09</v>
      </c>
      <c r="O62" s="1352">
        <v>0.09</v>
      </c>
      <c r="P62" s="1352">
        <v>0.09</v>
      </c>
      <c r="Q62" s="1352">
        <v>0.09</v>
      </c>
      <c r="R62" s="1352">
        <v>0.09</v>
      </c>
      <c r="S62" s="1352">
        <v>0.09</v>
      </c>
      <c r="T62" s="1352">
        <v>0.09</v>
      </c>
      <c r="U62" s="1352">
        <v>0.09</v>
      </c>
      <c r="V62" s="1352">
        <v>0.09</v>
      </c>
      <c r="W62" s="1352">
        <v>0.09</v>
      </c>
      <c r="X62" s="1352">
        <v>0.1</v>
      </c>
      <c r="Y62" s="1352">
        <v>1</v>
      </c>
      <c r="Z62" s="3421" t="s">
        <v>559</v>
      </c>
      <c r="AA62" s="3423">
        <v>2.5000000000000001E-3</v>
      </c>
      <c r="AB62" s="3421" t="s">
        <v>560</v>
      </c>
      <c r="AC62" s="3421" t="s">
        <v>561</v>
      </c>
      <c r="AD62" s="3421" t="s">
        <v>183</v>
      </c>
      <c r="AE62" s="3424" t="s">
        <v>321</v>
      </c>
      <c r="AF62" s="3421" t="s">
        <v>322</v>
      </c>
      <c r="AG62" s="3421" t="s">
        <v>185</v>
      </c>
      <c r="AH62" s="3421" t="s">
        <v>217</v>
      </c>
      <c r="AI62" s="3421" t="s">
        <v>323</v>
      </c>
      <c r="AJ62" s="3421">
        <v>99</v>
      </c>
      <c r="AK62" s="3425">
        <v>1</v>
      </c>
      <c r="AL62" s="3421">
        <v>2019</v>
      </c>
      <c r="AM62" s="3422">
        <v>44044</v>
      </c>
      <c r="AN62" s="3422">
        <v>47848</v>
      </c>
      <c r="AO62" s="3425">
        <v>1</v>
      </c>
      <c r="AP62" s="3425">
        <v>1</v>
      </c>
      <c r="AQ62" s="3425">
        <v>1</v>
      </c>
      <c r="AR62" s="3425">
        <v>1</v>
      </c>
      <c r="AS62" s="3425">
        <v>1</v>
      </c>
      <c r="AT62" s="3425">
        <v>1</v>
      </c>
      <c r="AU62" s="3425">
        <v>1</v>
      </c>
      <c r="AV62" s="3425">
        <v>1</v>
      </c>
      <c r="AW62" s="3425">
        <v>1</v>
      </c>
      <c r="AX62" s="3425">
        <v>1</v>
      </c>
      <c r="AY62" s="3425">
        <v>1</v>
      </c>
      <c r="AZ62" s="3426">
        <v>1</v>
      </c>
      <c r="BA62" s="3427">
        <v>48000000</v>
      </c>
      <c r="BB62" s="3427">
        <v>48000000</v>
      </c>
      <c r="BC62" s="3428" t="s">
        <v>324</v>
      </c>
      <c r="BD62" s="3421">
        <v>7690</v>
      </c>
      <c r="BE62" s="3427">
        <v>50000000</v>
      </c>
      <c r="BF62" s="3427">
        <v>50000000</v>
      </c>
      <c r="BG62" s="3428" t="s">
        <v>324</v>
      </c>
      <c r="BH62" s="3421">
        <v>7690</v>
      </c>
      <c r="BI62" s="3427">
        <v>52000000</v>
      </c>
      <c r="BJ62" s="3427">
        <v>52000000</v>
      </c>
      <c r="BK62" s="3428" t="s">
        <v>324</v>
      </c>
      <c r="BL62" s="3421">
        <v>7690</v>
      </c>
      <c r="BM62" s="3427">
        <v>54000000</v>
      </c>
      <c r="BN62" s="3427">
        <v>54000000</v>
      </c>
      <c r="BO62" s="3428" t="s">
        <v>324</v>
      </c>
      <c r="BP62" s="3421">
        <v>7690</v>
      </c>
      <c r="BQ62" s="3427">
        <v>56000000</v>
      </c>
      <c r="BR62" s="3427">
        <v>56000000</v>
      </c>
      <c r="BS62" s="3428" t="s">
        <v>324</v>
      </c>
      <c r="BT62" s="3421">
        <v>7690</v>
      </c>
      <c r="BU62" s="3427">
        <v>50000000</v>
      </c>
      <c r="BV62" s="3427" t="s">
        <v>17</v>
      </c>
      <c r="BW62" s="3428" t="s">
        <v>324</v>
      </c>
      <c r="BX62" s="3428" t="s">
        <v>17</v>
      </c>
      <c r="BY62" s="3427">
        <v>52000000</v>
      </c>
      <c r="BZ62" s="3427" t="s">
        <v>17</v>
      </c>
      <c r="CA62" s="3428" t="s">
        <v>324</v>
      </c>
      <c r="CB62" s="3428" t="s">
        <v>17</v>
      </c>
      <c r="CC62" s="3427">
        <v>54000000</v>
      </c>
      <c r="CD62" s="3427" t="s">
        <v>17</v>
      </c>
      <c r="CE62" s="3428" t="s">
        <v>324</v>
      </c>
      <c r="CF62" s="3428" t="s">
        <v>17</v>
      </c>
      <c r="CG62" s="3427">
        <v>56000000</v>
      </c>
      <c r="CH62" s="3427" t="s">
        <v>17</v>
      </c>
      <c r="CI62" s="3428" t="s">
        <v>324</v>
      </c>
      <c r="CJ62" s="3428" t="s">
        <v>17</v>
      </c>
      <c r="CK62" s="3427">
        <v>58000000</v>
      </c>
      <c r="CL62" s="3427" t="s">
        <v>17</v>
      </c>
      <c r="CM62" s="3428" t="s">
        <v>324</v>
      </c>
      <c r="CN62" s="3428" t="s">
        <v>17</v>
      </c>
      <c r="CO62" s="3427">
        <v>61000000</v>
      </c>
      <c r="CP62" s="3427" t="s">
        <v>17</v>
      </c>
      <c r="CQ62" s="3428" t="s">
        <v>324</v>
      </c>
      <c r="CR62" s="3428" t="s">
        <v>17</v>
      </c>
      <c r="CS62" s="3427">
        <v>591000000</v>
      </c>
      <c r="CT62" s="3421" t="s">
        <v>325</v>
      </c>
      <c r="CU62" s="3421" t="s">
        <v>326</v>
      </c>
      <c r="CV62" s="3432" t="s">
        <v>327</v>
      </c>
      <c r="CW62" s="3431" t="s">
        <v>328</v>
      </c>
      <c r="CX62" s="3421" t="s">
        <v>329</v>
      </c>
      <c r="CY62" s="3421" t="s">
        <v>330</v>
      </c>
      <c r="CZ62" s="1358"/>
      <c r="DA62" s="1358"/>
      <c r="DB62" s="1358"/>
      <c r="DC62" s="1358"/>
      <c r="DD62" s="1358"/>
      <c r="DE62" s="1358"/>
    </row>
    <row r="63" spans="1:109" s="14" customFormat="1" ht="25.5" customHeight="1">
      <c r="A63" s="14">
        <v>50</v>
      </c>
      <c r="B63" s="3421" t="s">
        <v>486</v>
      </c>
      <c r="C63" s="3429"/>
      <c r="D63" s="3421" t="s">
        <v>556</v>
      </c>
      <c r="E63" s="3421"/>
      <c r="F63" s="3421" t="s">
        <v>557</v>
      </c>
      <c r="G63" s="3421" t="s">
        <v>558</v>
      </c>
      <c r="H63" s="3431" t="s">
        <v>361</v>
      </c>
      <c r="I63" s="3431" t="s">
        <v>179</v>
      </c>
      <c r="J63" s="3421" t="s">
        <v>89</v>
      </c>
      <c r="K63" s="3421" t="s">
        <v>89</v>
      </c>
      <c r="L63" s="3422">
        <v>43831</v>
      </c>
      <c r="M63" s="3422">
        <v>47848</v>
      </c>
      <c r="N63" s="1352">
        <v>0.09</v>
      </c>
      <c r="O63" s="1352">
        <v>0.09</v>
      </c>
      <c r="P63" s="1352">
        <v>0.09</v>
      </c>
      <c r="Q63" s="1352">
        <v>0.09</v>
      </c>
      <c r="R63" s="1352">
        <v>0.09</v>
      </c>
      <c r="S63" s="1352">
        <v>0.09</v>
      </c>
      <c r="T63" s="1352">
        <v>0.09</v>
      </c>
      <c r="U63" s="1352">
        <v>0.09</v>
      </c>
      <c r="V63" s="1352">
        <v>0.09</v>
      </c>
      <c r="W63" s="1352">
        <v>0.09</v>
      </c>
      <c r="X63" s="1352">
        <v>0.1</v>
      </c>
      <c r="Y63" s="1352">
        <v>1</v>
      </c>
      <c r="Z63" s="3431" t="s">
        <v>562</v>
      </c>
      <c r="AA63" s="3423">
        <v>2.5000000000000001E-3</v>
      </c>
      <c r="AB63" s="3424" t="s">
        <v>563</v>
      </c>
      <c r="AC63" s="3424" t="s">
        <v>564</v>
      </c>
      <c r="AD63" s="3421" t="s">
        <v>183</v>
      </c>
      <c r="AE63" s="3421" t="s">
        <v>251</v>
      </c>
      <c r="AF63" s="3421" t="s">
        <v>252</v>
      </c>
      <c r="AG63" s="3421" t="s">
        <v>185</v>
      </c>
      <c r="AH63" s="3421" t="s">
        <v>217</v>
      </c>
      <c r="AI63" s="3421" t="s">
        <v>7</v>
      </c>
      <c r="AJ63" s="3421" t="s">
        <v>9</v>
      </c>
      <c r="AK63" s="3421" t="s">
        <v>9</v>
      </c>
      <c r="AL63" s="3421" t="s">
        <v>9</v>
      </c>
      <c r="AM63" s="3422">
        <v>44044</v>
      </c>
      <c r="AN63" s="3422">
        <v>47848</v>
      </c>
      <c r="AO63" s="3425">
        <v>1</v>
      </c>
      <c r="AP63" s="3425">
        <v>1</v>
      </c>
      <c r="AQ63" s="3425">
        <v>1</v>
      </c>
      <c r="AR63" s="3425">
        <v>1</v>
      </c>
      <c r="AS63" s="3425">
        <v>1</v>
      </c>
      <c r="AT63" s="3425">
        <v>1</v>
      </c>
      <c r="AU63" s="3425">
        <v>1</v>
      </c>
      <c r="AV63" s="3425">
        <v>1</v>
      </c>
      <c r="AW63" s="3425">
        <v>1</v>
      </c>
      <c r="AX63" s="3425">
        <v>1</v>
      </c>
      <c r="AY63" s="3425">
        <v>1</v>
      </c>
      <c r="AZ63" s="3426">
        <v>1</v>
      </c>
      <c r="BA63" s="3427">
        <v>11500000</v>
      </c>
      <c r="BB63" s="3427">
        <v>11500000</v>
      </c>
      <c r="BC63" s="3428" t="s">
        <v>200</v>
      </c>
      <c r="BD63" s="3429">
        <v>7858</v>
      </c>
      <c r="BE63" s="3427">
        <v>26500000</v>
      </c>
      <c r="BF63" s="3427">
        <v>26500000</v>
      </c>
      <c r="BG63" s="3428" t="s">
        <v>385</v>
      </c>
      <c r="BH63" s="3429">
        <v>7858</v>
      </c>
      <c r="BI63" s="3427">
        <v>27000000</v>
      </c>
      <c r="BJ63" s="3427">
        <v>27000000</v>
      </c>
      <c r="BK63" s="3428" t="s">
        <v>385</v>
      </c>
      <c r="BL63" s="3429">
        <v>7858</v>
      </c>
      <c r="BM63" s="3427">
        <v>27500000</v>
      </c>
      <c r="BN63" s="3427">
        <v>27500000</v>
      </c>
      <c r="BO63" s="3428" t="s">
        <v>385</v>
      </c>
      <c r="BP63" s="3429">
        <v>7858</v>
      </c>
      <c r="BQ63" s="3427">
        <v>21000000</v>
      </c>
      <c r="BR63" s="3427">
        <v>21000000</v>
      </c>
      <c r="BS63" s="3428" t="s">
        <v>385</v>
      </c>
      <c r="BT63" s="3442">
        <v>7858</v>
      </c>
      <c r="BU63" s="3427">
        <v>21630000</v>
      </c>
      <c r="BV63" s="3427">
        <v>21630000</v>
      </c>
      <c r="BW63" s="3428" t="s">
        <v>385</v>
      </c>
      <c r="BX63" s="3442">
        <v>7858</v>
      </c>
      <c r="BY63" s="3427">
        <f>BU63*(1+0.03)</f>
        <v>22278900</v>
      </c>
      <c r="BZ63" s="3427">
        <f>BV63*(1+0.03)</f>
        <v>22278900</v>
      </c>
      <c r="CA63" s="3428" t="s">
        <v>385</v>
      </c>
      <c r="CB63" s="3442">
        <v>7858</v>
      </c>
      <c r="CC63" s="3427">
        <f>BY63*(1+0.03)</f>
        <v>22947267</v>
      </c>
      <c r="CD63" s="3427">
        <f>BZ63*(1+0.03)</f>
        <v>22947267</v>
      </c>
      <c r="CE63" s="3428" t="s">
        <v>385</v>
      </c>
      <c r="CF63" s="3442">
        <v>7858</v>
      </c>
      <c r="CG63" s="3427">
        <f>CC63*(1+0.03)</f>
        <v>23635685.010000002</v>
      </c>
      <c r="CH63" s="3427">
        <f>CD63*(1+0.03)</f>
        <v>23635685.010000002</v>
      </c>
      <c r="CI63" s="3428" t="s">
        <v>385</v>
      </c>
      <c r="CJ63" s="3442">
        <v>7858</v>
      </c>
      <c r="CK63" s="3427">
        <f>CG63*(1+0.03)</f>
        <v>24344755.560300004</v>
      </c>
      <c r="CL63" s="3427">
        <f>CH63*(1+0.03)</f>
        <v>24344755.560300004</v>
      </c>
      <c r="CM63" s="3428" t="s">
        <v>385</v>
      </c>
      <c r="CN63" s="3442">
        <v>7858</v>
      </c>
      <c r="CO63" s="3427">
        <f>CK63*(1+0.03)</f>
        <v>25075098.227109004</v>
      </c>
      <c r="CP63" s="3427">
        <f>CL63*(1+0.03)</f>
        <v>25075098.227109004</v>
      </c>
      <c r="CQ63" s="3428" t="s">
        <v>385</v>
      </c>
      <c r="CR63" s="3442">
        <v>7858</v>
      </c>
      <c r="CS63" s="3427">
        <v>253411705.797409</v>
      </c>
      <c r="CT63" s="3421" t="s">
        <v>386</v>
      </c>
      <c r="CU63" s="3421" t="s">
        <v>387</v>
      </c>
      <c r="CV63" s="3421" t="s">
        <v>565</v>
      </c>
      <c r="CW63" s="3421" t="s">
        <v>566</v>
      </c>
      <c r="CX63" s="3421" t="s">
        <v>567</v>
      </c>
      <c r="CY63" s="3421" t="s">
        <v>568</v>
      </c>
      <c r="CZ63" s="1358" t="s">
        <v>13</v>
      </c>
      <c r="DA63" s="1358" t="s">
        <v>15</v>
      </c>
      <c r="DB63" s="1350" t="s">
        <v>397</v>
      </c>
      <c r="DC63" s="1358" t="s">
        <v>398</v>
      </c>
      <c r="DD63" s="1358">
        <v>3169001</v>
      </c>
      <c r="DE63" s="1365" t="s">
        <v>399</v>
      </c>
    </row>
    <row r="64" spans="1:109" s="14" customFormat="1" ht="25.5" customHeight="1">
      <c r="A64" s="14">
        <v>51</v>
      </c>
      <c r="B64" s="3421" t="s">
        <v>486</v>
      </c>
      <c r="C64" s="3429"/>
      <c r="D64" s="3421" t="s">
        <v>556</v>
      </c>
      <c r="E64" s="3421"/>
      <c r="F64" s="3421" t="s">
        <v>557</v>
      </c>
      <c r="G64" s="3421" t="s">
        <v>558</v>
      </c>
      <c r="H64" s="3431" t="s">
        <v>361</v>
      </c>
      <c r="I64" s="3431" t="s">
        <v>179</v>
      </c>
      <c r="J64" s="3421" t="s">
        <v>89</v>
      </c>
      <c r="K64" s="3421" t="s">
        <v>89</v>
      </c>
      <c r="L64" s="3422">
        <v>43831</v>
      </c>
      <c r="M64" s="3422">
        <v>47848</v>
      </c>
      <c r="N64" s="1352">
        <v>0.09</v>
      </c>
      <c r="O64" s="1352">
        <v>0.09</v>
      </c>
      <c r="P64" s="1352">
        <v>0.09</v>
      </c>
      <c r="Q64" s="1352">
        <v>0.09</v>
      </c>
      <c r="R64" s="1352">
        <v>0.09</v>
      </c>
      <c r="S64" s="1352">
        <v>0.09</v>
      </c>
      <c r="T64" s="1352">
        <v>0.09</v>
      </c>
      <c r="U64" s="1352">
        <v>0.09</v>
      </c>
      <c r="V64" s="1352">
        <v>0.09</v>
      </c>
      <c r="W64" s="1352">
        <v>0.09</v>
      </c>
      <c r="X64" s="1352">
        <v>0.1</v>
      </c>
      <c r="Y64" s="1352">
        <v>1</v>
      </c>
      <c r="Z64" s="3421" t="s">
        <v>569</v>
      </c>
      <c r="AA64" s="3423">
        <v>2.5000000000000001E-3</v>
      </c>
      <c r="AB64" s="3421" t="s">
        <v>570</v>
      </c>
      <c r="AC64" s="3424" t="s">
        <v>571</v>
      </c>
      <c r="AD64" s="3421" t="s">
        <v>183</v>
      </c>
      <c r="AE64" s="3421" t="s">
        <v>26</v>
      </c>
      <c r="AF64" s="3431" t="s">
        <v>289</v>
      </c>
      <c r="AG64" s="3421" t="s">
        <v>185</v>
      </c>
      <c r="AH64" s="3421" t="s">
        <v>217</v>
      </c>
      <c r="AI64" s="3421" t="s">
        <v>7</v>
      </c>
      <c r="AJ64" s="3421" t="s">
        <v>9</v>
      </c>
      <c r="AK64" s="3421" t="s">
        <v>9</v>
      </c>
      <c r="AL64" s="3421" t="s">
        <v>9</v>
      </c>
      <c r="AM64" s="3422">
        <v>43891</v>
      </c>
      <c r="AN64" s="3422">
        <v>47847</v>
      </c>
      <c r="AO64" s="3425">
        <v>1</v>
      </c>
      <c r="AP64" s="3425">
        <v>1</v>
      </c>
      <c r="AQ64" s="3425">
        <v>1</v>
      </c>
      <c r="AR64" s="3425">
        <v>1</v>
      </c>
      <c r="AS64" s="3425">
        <v>1</v>
      </c>
      <c r="AT64" s="3425">
        <v>1</v>
      </c>
      <c r="AU64" s="3425">
        <v>1</v>
      </c>
      <c r="AV64" s="3425">
        <v>1</v>
      </c>
      <c r="AW64" s="3425">
        <v>1</v>
      </c>
      <c r="AX64" s="3425">
        <v>1</v>
      </c>
      <c r="AY64" s="3425">
        <v>1</v>
      </c>
      <c r="AZ64" s="3426">
        <v>1</v>
      </c>
      <c r="BA64" s="3427">
        <v>23000000</v>
      </c>
      <c r="BB64" s="3427">
        <v>23000000</v>
      </c>
      <c r="BC64" s="3429" t="s">
        <v>510</v>
      </c>
      <c r="BD64" s="3429" t="s">
        <v>510</v>
      </c>
      <c r="BE64" s="3427">
        <v>88000000</v>
      </c>
      <c r="BF64" s="3427">
        <v>88000000</v>
      </c>
      <c r="BG64" s="3429" t="s">
        <v>510</v>
      </c>
      <c r="BH64" s="3429" t="s">
        <v>510</v>
      </c>
      <c r="BI64" s="3427">
        <v>64000000</v>
      </c>
      <c r="BJ64" s="3427">
        <v>64000000</v>
      </c>
      <c r="BK64" s="3429" t="s">
        <v>510</v>
      </c>
      <c r="BL64" s="3429" t="s">
        <v>510</v>
      </c>
      <c r="BM64" s="3427">
        <v>68000000</v>
      </c>
      <c r="BN64" s="3427">
        <v>68000000</v>
      </c>
      <c r="BO64" s="3429" t="s">
        <v>510</v>
      </c>
      <c r="BP64" s="3429" t="s">
        <v>510</v>
      </c>
      <c r="BQ64" s="3427">
        <v>74000000</v>
      </c>
      <c r="BR64" s="3427">
        <v>0</v>
      </c>
      <c r="BS64" s="3429" t="s">
        <v>510</v>
      </c>
      <c r="BT64" s="3429" t="s">
        <v>510</v>
      </c>
      <c r="BU64" s="3427">
        <v>80000000</v>
      </c>
      <c r="BV64" s="3427">
        <v>0</v>
      </c>
      <c r="BW64" s="3429" t="s">
        <v>510</v>
      </c>
      <c r="BX64" s="3429" t="s">
        <v>510</v>
      </c>
      <c r="BY64" s="3427">
        <v>86000000</v>
      </c>
      <c r="BZ64" s="3427">
        <v>0</v>
      </c>
      <c r="CA64" s="3429" t="s">
        <v>510</v>
      </c>
      <c r="CB64" s="3429" t="s">
        <v>510</v>
      </c>
      <c r="CC64" s="3427">
        <v>93000000</v>
      </c>
      <c r="CD64" s="3427">
        <v>0</v>
      </c>
      <c r="CE64" s="3429" t="s">
        <v>510</v>
      </c>
      <c r="CF64" s="3429" t="s">
        <v>510</v>
      </c>
      <c r="CG64" s="3427">
        <v>101000000</v>
      </c>
      <c r="CH64" s="3427">
        <v>0</v>
      </c>
      <c r="CI64" s="3429" t="s">
        <v>510</v>
      </c>
      <c r="CJ64" s="3429" t="s">
        <v>510</v>
      </c>
      <c r="CK64" s="3427">
        <v>109000000</v>
      </c>
      <c r="CL64" s="3427">
        <v>0</v>
      </c>
      <c r="CM64" s="3429" t="s">
        <v>510</v>
      </c>
      <c r="CN64" s="3429" t="s">
        <v>510</v>
      </c>
      <c r="CO64" s="3427">
        <v>117000000</v>
      </c>
      <c r="CP64" s="3427">
        <v>0</v>
      </c>
      <c r="CQ64" s="3429" t="s">
        <v>510</v>
      </c>
      <c r="CR64" s="3429" t="s">
        <v>510</v>
      </c>
      <c r="CS64" s="3427">
        <f>CO64+CK64+CG64+CC64+BY64+BU64+BQ64+BM64+BI64+BE64+BA64</f>
        <v>903000000</v>
      </c>
      <c r="CT64" s="3421" t="s">
        <v>386</v>
      </c>
      <c r="CU64" s="3421" t="s">
        <v>406</v>
      </c>
      <c r="CV64" s="3431" t="s">
        <v>407</v>
      </c>
      <c r="CW64" s="3431" t="s">
        <v>408</v>
      </c>
      <c r="CX64" s="3431" t="s">
        <v>409</v>
      </c>
      <c r="CY64" s="1363" t="s">
        <v>410</v>
      </c>
      <c r="CZ64" s="1358" t="s">
        <v>13</v>
      </c>
      <c r="DA64" s="1358" t="s">
        <v>15</v>
      </c>
      <c r="DB64" s="1350" t="s">
        <v>397</v>
      </c>
      <c r="DC64" s="1358" t="s">
        <v>398</v>
      </c>
      <c r="DD64" s="1358">
        <v>3169001</v>
      </c>
      <c r="DE64" s="1365" t="s">
        <v>399</v>
      </c>
    </row>
    <row r="65" spans="1:109" s="14" customFormat="1" ht="25.5" customHeight="1">
      <c r="A65" s="14">
        <v>52</v>
      </c>
      <c r="B65" s="3421" t="s">
        <v>486</v>
      </c>
      <c r="C65" s="3429"/>
      <c r="D65" s="3421" t="s">
        <v>556</v>
      </c>
      <c r="E65" s="3421"/>
      <c r="F65" s="3421" t="s">
        <v>557</v>
      </c>
      <c r="G65" s="3421" t="s">
        <v>558</v>
      </c>
      <c r="H65" s="3431" t="s">
        <v>361</v>
      </c>
      <c r="I65" s="3431" t="s">
        <v>179</v>
      </c>
      <c r="J65" s="3421" t="s">
        <v>89</v>
      </c>
      <c r="K65" s="3421" t="s">
        <v>89</v>
      </c>
      <c r="L65" s="3422">
        <v>43831</v>
      </c>
      <c r="M65" s="3422">
        <v>47848</v>
      </c>
      <c r="N65" s="1352">
        <v>0.09</v>
      </c>
      <c r="O65" s="1352">
        <v>0.09</v>
      </c>
      <c r="P65" s="1352">
        <v>0.09</v>
      </c>
      <c r="Q65" s="1352">
        <v>0.09</v>
      </c>
      <c r="R65" s="1352">
        <v>0.09</v>
      </c>
      <c r="S65" s="1352">
        <v>0.09</v>
      </c>
      <c r="T65" s="1352">
        <v>0.09</v>
      </c>
      <c r="U65" s="1352">
        <v>0.09</v>
      </c>
      <c r="V65" s="1352">
        <v>0.09</v>
      </c>
      <c r="W65" s="1352">
        <v>0.09</v>
      </c>
      <c r="X65" s="1352">
        <v>0.1</v>
      </c>
      <c r="Y65" s="1352">
        <v>1</v>
      </c>
      <c r="Z65" s="3421" t="s">
        <v>572</v>
      </c>
      <c r="AA65" s="3423">
        <v>2.5000000000000001E-3</v>
      </c>
      <c r="AB65" s="3421" t="s">
        <v>573</v>
      </c>
      <c r="AC65" s="3421" t="s">
        <v>574</v>
      </c>
      <c r="AD65" s="3421" t="s">
        <v>183</v>
      </c>
      <c r="AE65" s="3421" t="s">
        <v>26</v>
      </c>
      <c r="AF65" s="3421" t="s">
        <v>433</v>
      </c>
      <c r="AG65" s="3421" t="s">
        <v>185</v>
      </c>
      <c r="AH65" s="3421" t="s">
        <v>217</v>
      </c>
      <c r="AI65" s="3421" t="s">
        <v>323</v>
      </c>
      <c r="AJ65" s="3421">
        <v>314</v>
      </c>
      <c r="AK65" s="3421" t="s">
        <v>9</v>
      </c>
      <c r="AL65" s="3421" t="s">
        <v>9</v>
      </c>
      <c r="AM65" s="3422">
        <v>44197</v>
      </c>
      <c r="AN65" s="3422">
        <v>47848</v>
      </c>
      <c r="AO65" s="3421" t="s">
        <v>17</v>
      </c>
      <c r="AP65" s="3425">
        <v>1</v>
      </c>
      <c r="AQ65" s="3425">
        <v>1</v>
      </c>
      <c r="AR65" s="3425">
        <v>1</v>
      </c>
      <c r="AS65" s="3425">
        <v>1</v>
      </c>
      <c r="AT65" s="3425">
        <v>1</v>
      </c>
      <c r="AU65" s="3425">
        <v>1</v>
      </c>
      <c r="AV65" s="3425">
        <v>1</v>
      </c>
      <c r="AW65" s="3425">
        <v>1</v>
      </c>
      <c r="AX65" s="3425">
        <v>1</v>
      </c>
      <c r="AY65" s="3425">
        <v>1</v>
      </c>
      <c r="AZ65" s="3426">
        <v>1</v>
      </c>
      <c r="BA65" s="3421" t="s">
        <v>17</v>
      </c>
      <c r="BB65" s="3421" t="s">
        <v>17</v>
      </c>
      <c r="BC65" s="3421" t="s">
        <v>17</v>
      </c>
      <c r="BD65" s="3421" t="s">
        <v>17</v>
      </c>
      <c r="BE65" s="3427">
        <v>96000000</v>
      </c>
      <c r="BF65" s="3427">
        <v>96000000</v>
      </c>
      <c r="BG65" s="3421" t="s">
        <v>219</v>
      </c>
      <c r="BH65" s="3421">
        <v>7692</v>
      </c>
      <c r="BI65" s="3427">
        <f>BE65*1.03</f>
        <v>98880000</v>
      </c>
      <c r="BJ65" s="3427">
        <f>BF65*1.03</f>
        <v>98880000</v>
      </c>
      <c r="BK65" s="3421" t="s">
        <v>219</v>
      </c>
      <c r="BL65" s="3421">
        <v>7692</v>
      </c>
      <c r="BM65" s="3427">
        <f>BI65*1.03</f>
        <v>101846400</v>
      </c>
      <c r="BN65" s="3427">
        <f>BJ65*1.03</f>
        <v>101846400</v>
      </c>
      <c r="BO65" s="3421" t="s">
        <v>219</v>
      </c>
      <c r="BP65" s="3421">
        <v>7692</v>
      </c>
      <c r="BQ65" s="3427">
        <f>BM65*1.03</f>
        <v>104901792</v>
      </c>
      <c r="BR65" s="3427">
        <f>BN65*1.03</f>
        <v>104901792</v>
      </c>
      <c r="BS65" s="3421" t="s">
        <v>219</v>
      </c>
      <c r="BT65" s="3421">
        <v>7692</v>
      </c>
      <c r="BU65" s="3427">
        <f>BQ65*1.03</f>
        <v>108048845.76000001</v>
      </c>
      <c r="BV65" s="3421" t="s">
        <v>17</v>
      </c>
      <c r="BW65" s="3421" t="s">
        <v>219</v>
      </c>
      <c r="BX65" s="3421" t="s">
        <v>17</v>
      </c>
      <c r="BY65" s="3427">
        <f>BU65*1.03</f>
        <v>111290311.13280001</v>
      </c>
      <c r="BZ65" s="3421" t="s">
        <v>17</v>
      </c>
      <c r="CA65" s="3421" t="s">
        <v>219</v>
      </c>
      <c r="CB65" s="3421" t="s">
        <v>17</v>
      </c>
      <c r="CC65" s="3427">
        <f>BY65*1.03</f>
        <v>114629020.46678402</v>
      </c>
      <c r="CD65" s="3421" t="s">
        <v>17</v>
      </c>
      <c r="CE65" s="3421" t="s">
        <v>219</v>
      </c>
      <c r="CF65" s="3421" t="s">
        <v>17</v>
      </c>
      <c r="CG65" s="3427">
        <f>CC65*1.03</f>
        <v>118067891.08078754</v>
      </c>
      <c r="CH65" s="3421" t="s">
        <v>17</v>
      </c>
      <c r="CI65" s="3421" t="s">
        <v>219</v>
      </c>
      <c r="CJ65" s="3421" t="s">
        <v>17</v>
      </c>
      <c r="CK65" s="3427">
        <f>CG65*1.03</f>
        <v>121609927.81321117</v>
      </c>
      <c r="CL65" s="3421" t="s">
        <v>17</v>
      </c>
      <c r="CM65" s="3421" t="s">
        <v>219</v>
      </c>
      <c r="CN65" s="3421" t="s">
        <v>17</v>
      </c>
      <c r="CO65" s="3427">
        <f>CK65*1.03</f>
        <v>125258225.64760751</v>
      </c>
      <c r="CP65" s="3421" t="s">
        <v>17</v>
      </c>
      <c r="CQ65" s="3421" t="s">
        <v>219</v>
      </c>
      <c r="CR65" s="3421" t="s">
        <v>17</v>
      </c>
      <c r="CS65" s="3427">
        <v>1100532413.9011903</v>
      </c>
      <c r="CT65" s="3421" t="s">
        <v>220</v>
      </c>
      <c r="CU65" s="3421" t="s">
        <v>221</v>
      </c>
      <c r="CV65" s="3421" t="s">
        <v>515</v>
      </c>
      <c r="CW65" s="3421" t="s">
        <v>516</v>
      </c>
      <c r="CX65" s="3421">
        <v>3779595</v>
      </c>
      <c r="CY65" s="3421" t="s">
        <v>517</v>
      </c>
      <c r="CZ65" s="1358"/>
      <c r="DA65" s="1358"/>
      <c r="DB65" s="1358"/>
      <c r="DC65" s="1358"/>
      <c r="DD65" s="1350"/>
      <c r="DE65" s="1350"/>
    </row>
    <row r="66" spans="1:109" s="14" customFormat="1" ht="25.5" customHeight="1">
      <c r="A66" s="14">
        <v>53</v>
      </c>
      <c r="B66" s="3421" t="s">
        <v>486</v>
      </c>
      <c r="C66" s="3429"/>
      <c r="D66" s="3421" t="s">
        <v>556</v>
      </c>
      <c r="E66" s="3421"/>
      <c r="F66" s="3421" t="s">
        <v>557</v>
      </c>
      <c r="G66" s="3421" t="s">
        <v>558</v>
      </c>
      <c r="H66" s="3431" t="s">
        <v>361</v>
      </c>
      <c r="I66" s="3431" t="s">
        <v>179</v>
      </c>
      <c r="J66" s="3421" t="s">
        <v>89</v>
      </c>
      <c r="K66" s="3421" t="s">
        <v>89</v>
      </c>
      <c r="L66" s="3422">
        <v>43831</v>
      </c>
      <c r="M66" s="3422">
        <v>47848</v>
      </c>
      <c r="N66" s="1352">
        <v>0.09</v>
      </c>
      <c r="O66" s="1352">
        <v>0.09</v>
      </c>
      <c r="P66" s="1352">
        <v>0.09</v>
      </c>
      <c r="Q66" s="1352">
        <v>0.09</v>
      </c>
      <c r="R66" s="1352">
        <v>0.09</v>
      </c>
      <c r="S66" s="1352">
        <v>0.09</v>
      </c>
      <c r="T66" s="1352">
        <v>0.09</v>
      </c>
      <c r="U66" s="1352">
        <v>0.09</v>
      </c>
      <c r="V66" s="1352">
        <v>0.09</v>
      </c>
      <c r="W66" s="1352">
        <v>0.09</v>
      </c>
      <c r="X66" s="1352">
        <v>0.1</v>
      </c>
      <c r="Y66" s="1352">
        <v>1</v>
      </c>
      <c r="Z66" s="3421" t="s">
        <v>575</v>
      </c>
      <c r="AA66" s="3423">
        <v>5.0000000000000001E-3</v>
      </c>
      <c r="AB66" s="3421" t="s">
        <v>576</v>
      </c>
      <c r="AC66" s="3421" t="s">
        <v>577</v>
      </c>
      <c r="AD66" s="3421" t="s">
        <v>183</v>
      </c>
      <c r="AE66" s="3421" t="s">
        <v>26</v>
      </c>
      <c r="AF66" s="3421" t="s">
        <v>433</v>
      </c>
      <c r="AG66" s="3421" t="s">
        <v>185</v>
      </c>
      <c r="AH66" s="3421" t="s">
        <v>217</v>
      </c>
      <c r="AI66" s="3421" t="s">
        <v>323</v>
      </c>
      <c r="AJ66" s="3421">
        <v>309</v>
      </c>
      <c r="AK66" s="3421" t="s">
        <v>9</v>
      </c>
      <c r="AL66" s="3421" t="s">
        <v>9</v>
      </c>
      <c r="AM66" s="3422">
        <v>43831</v>
      </c>
      <c r="AN66" s="3422">
        <v>47848</v>
      </c>
      <c r="AO66" s="3425">
        <v>1</v>
      </c>
      <c r="AP66" s="3425">
        <v>1</v>
      </c>
      <c r="AQ66" s="3425">
        <v>1</v>
      </c>
      <c r="AR66" s="3425">
        <v>1</v>
      </c>
      <c r="AS66" s="3425">
        <v>1</v>
      </c>
      <c r="AT66" s="3425">
        <v>1</v>
      </c>
      <c r="AU66" s="3425">
        <v>1</v>
      </c>
      <c r="AV66" s="3425">
        <v>1</v>
      </c>
      <c r="AW66" s="3425">
        <v>1</v>
      </c>
      <c r="AX66" s="3425">
        <v>1</v>
      </c>
      <c r="AY66" s="3425">
        <v>1</v>
      </c>
      <c r="AZ66" s="3426">
        <v>1</v>
      </c>
      <c r="BA66" s="3427">
        <v>481173363.33333325</v>
      </c>
      <c r="BB66" s="3427">
        <v>481173363.33333325</v>
      </c>
      <c r="BC66" s="3428" t="s">
        <v>219</v>
      </c>
      <c r="BD66" s="3421">
        <v>7734</v>
      </c>
      <c r="BE66" s="3427">
        <v>1224725157.7279997</v>
      </c>
      <c r="BF66" s="3427" t="s">
        <v>9</v>
      </c>
      <c r="BG66" s="3428" t="s">
        <v>219</v>
      </c>
      <c r="BH66" s="1371">
        <v>7734</v>
      </c>
      <c r="BI66" s="3427">
        <v>1261466912.4598398</v>
      </c>
      <c r="BJ66" s="3427" t="s">
        <v>9</v>
      </c>
      <c r="BK66" s="3428" t="s">
        <v>219</v>
      </c>
      <c r="BL66" s="3421">
        <v>7734</v>
      </c>
      <c r="BM66" s="3427">
        <v>1299310919.8336351</v>
      </c>
      <c r="BN66" s="3427" t="s">
        <v>9</v>
      </c>
      <c r="BO66" s="3428" t="s">
        <v>219</v>
      </c>
      <c r="BP66" s="3421">
        <v>7734</v>
      </c>
      <c r="BQ66" s="3427">
        <v>1338290247.4286442</v>
      </c>
      <c r="BR66" s="3427" t="s">
        <v>9</v>
      </c>
      <c r="BS66" s="3428" t="s">
        <v>219</v>
      </c>
      <c r="BT66" s="3421">
        <v>7734</v>
      </c>
      <c r="BU66" s="3427">
        <v>1378438954.8515036</v>
      </c>
      <c r="BV66" s="3427" t="s">
        <v>9</v>
      </c>
      <c r="BW66" s="3428" t="s">
        <v>219</v>
      </c>
      <c r="BX66" s="3428" t="s">
        <v>291</v>
      </c>
      <c r="BY66" s="3427">
        <v>1419792123.4970489</v>
      </c>
      <c r="BZ66" s="3427" t="s">
        <v>9</v>
      </c>
      <c r="CA66" s="3428" t="s">
        <v>290</v>
      </c>
      <c r="CB66" s="3428" t="s">
        <v>291</v>
      </c>
      <c r="CC66" s="3427">
        <v>1462385887.2019603</v>
      </c>
      <c r="CD66" s="3427" t="s">
        <v>9</v>
      </c>
      <c r="CE66" s="3428" t="s">
        <v>290</v>
      </c>
      <c r="CF66" s="3428" t="s">
        <v>291</v>
      </c>
      <c r="CG66" s="3427">
        <v>1506297953.9700375</v>
      </c>
      <c r="CH66" s="3427" t="s">
        <v>9</v>
      </c>
      <c r="CI66" s="3428" t="s">
        <v>290</v>
      </c>
      <c r="CJ66" s="3428" t="s">
        <v>291</v>
      </c>
      <c r="CK66" s="3427">
        <v>1551485677.884578</v>
      </c>
      <c r="CL66" s="3427" t="s">
        <v>9</v>
      </c>
      <c r="CM66" s="3428" t="s">
        <v>290</v>
      </c>
      <c r="CN66" s="3428" t="s">
        <v>291</v>
      </c>
      <c r="CO66" s="3427">
        <v>1598029033.5165548</v>
      </c>
      <c r="CP66" s="3427" t="s">
        <v>9</v>
      </c>
      <c r="CQ66" s="3428" t="s">
        <v>290</v>
      </c>
      <c r="CR66" s="3428" t="s">
        <v>291</v>
      </c>
      <c r="CS66" s="3427">
        <v>14521396231.705135</v>
      </c>
      <c r="CT66" s="3421" t="s">
        <v>13</v>
      </c>
      <c r="CU66" s="3421" t="s">
        <v>15</v>
      </c>
      <c r="CV66" s="3431" t="s">
        <v>434</v>
      </c>
      <c r="CW66" s="3421" t="s">
        <v>435</v>
      </c>
      <c r="CX66" s="3421" t="s">
        <v>436</v>
      </c>
      <c r="CY66" s="1357" t="s">
        <v>399</v>
      </c>
      <c r="CZ66" s="1350" t="s">
        <v>578</v>
      </c>
      <c r="DA66" s="1350" t="s">
        <v>579</v>
      </c>
      <c r="DB66" s="1350" t="s">
        <v>579</v>
      </c>
      <c r="DC66" s="1350"/>
      <c r="DD66" s="1350"/>
      <c r="DE66" s="1358"/>
    </row>
    <row r="67" spans="1:109" s="14" customFormat="1" ht="25.5" customHeight="1">
      <c r="A67" s="14">
        <v>54</v>
      </c>
      <c r="B67" s="3421" t="s">
        <v>486</v>
      </c>
      <c r="C67" s="3429"/>
      <c r="D67" s="3421" t="s">
        <v>556</v>
      </c>
      <c r="E67" s="3421"/>
      <c r="F67" s="3421" t="s">
        <v>557</v>
      </c>
      <c r="G67" s="3421" t="s">
        <v>558</v>
      </c>
      <c r="H67" s="3431" t="s">
        <v>361</v>
      </c>
      <c r="I67" s="3431" t="s">
        <v>179</v>
      </c>
      <c r="J67" s="3421" t="s">
        <v>89</v>
      </c>
      <c r="K67" s="3421" t="s">
        <v>89</v>
      </c>
      <c r="L67" s="3422">
        <v>43831</v>
      </c>
      <c r="M67" s="3422">
        <v>47848</v>
      </c>
      <c r="N67" s="1352">
        <v>0.09</v>
      </c>
      <c r="O67" s="1352">
        <v>0.09</v>
      </c>
      <c r="P67" s="1352">
        <v>0.09</v>
      </c>
      <c r="Q67" s="1352">
        <v>0.09</v>
      </c>
      <c r="R67" s="1352">
        <v>0.09</v>
      </c>
      <c r="S67" s="1352">
        <v>0.09</v>
      </c>
      <c r="T67" s="1352">
        <v>0.09</v>
      </c>
      <c r="U67" s="1352">
        <v>0.09</v>
      </c>
      <c r="V67" s="1352">
        <v>0.09</v>
      </c>
      <c r="W67" s="1352">
        <v>0.09</v>
      </c>
      <c r="X67" s="1352">
        <v>0.1</v>
      </c>
      <c r="Y67" s="1352">
        <v>1</v>
      </c>
      <c r="Z67" s="3421" t="s">
        <v>580</v>
      </c>
      <c r="AA67" s="3423">
        <v>0.01</v>
      </c>
      <c r="AB67" s="3421" t="s">
        <v>581</v>
      </c>
      <c r="AC67" s="3421" t="s">
        <v>582</v>
      </c>
      <c r="AD67" s="3421" t="s">
        <v>183</v>
      </c>
      <c r="AE67" s="3421" t="s">
        <v>26</v>
      </c>
      <c r="AF67" s="3421" t="s">
        <v>433</v>
      </c>
      <c r="AG67" s="3421" t="s">
        <v>185</v>
      </c>
      <c r="AH67" s="3421" t="s">
        <v>179</v>
      </c>
      <c r="AI67" s="3421" t="s">
        <v>323</v>
      </c>
      <c r="AJ67" s="3421">
        <v>309</v>
      </c>
      <c r="AK67" s="3421" t="s">
        <v>9</v>
      </c>
      <c r="AL67" s="3421" t="s">
        <v>9</v>
      </c>
      <c r="AM67" s="3422">
        <v>43831</v>
      </c>
      <c r="AN67" s="3422">
        <v>47848</v>
      </c>
      <c r="AO67" s="3429">
        <v>1</v>
      </c>
      <c r="AP67" s="3429">
        <v>1</v>
      </c>
      <c r="AQ67" s="3429">
        <v>1</v>
      </c>
      <c r="AR67" s="3429">
        <v>1</v>
      </c>
      <c r="AS67" s="3429">
        <v>1</v>
      </c>
      <c r="AT67" s="3429">
        <v>1</v>
      </c>
      <c r="AU67" s="3429">
        <v>1</v>
      </c>
      <c r="AV67" s="3429">
        <v>1</v>
      </c>
      <c r="AW67" s="3429">
        <v>1</v>
      </c>
      <c r="AX67" s="3429">
        <v>1</v>
      </c>
      <c r="AY67" s="3421">
        <v>1</v>
      </c>
      <c r="AZ67" s="3443">
        <f>AO67+AP67+AQ67+AR67+AS67+AT67+AU67+AV67+AW67+AX67+AY67</f>
        <v>11</v>
      </c>
      <c r="BA67" s="3427">
        <v>119599991.33333334</v>
      </c>
      <c r="BB67" s="3427" t="s">
        <v>9</v>
      </c>
      <c r="BC67" s="3428" t="s">
        <v>219</v>
      </c>
      <c r="BD67" s="3421">
        <v>7734</v>
      </c>
      <c r="BE67" s="3427">
        <v>336126038.70080006</v>
      </c>
      <c r="BF67" s="3427" t="s">
        <v>9</v>
      </c>
      <c r="BG67" s="3428" t="s">
        <v>219</v>
      </c>
      <c r="BH67" s="1371">
        <v>7734</v>
      </c>
      <c r="BI67" s="3427">
        <v>346209819.8618241</v>
      </c>
      <c r="BJ67" s="3427" t="s">
        <v>9</v>
      </c>
      <c r="BK67" s="3428" t="s">
        <v>219</v>
      </c>
      <c r="BL67" s="3421">
        <v>7734</v>
      </c>
      <c r="BM67" s="3427">
        <v>356596114.45767885</v>
      </c>
      <c r="BN67" s="3427" t="s">
        <v>9</v>
      </c>
      <c r="BO67" s="3428" t="s">
        <v>219</v>
      </c>
      <c r="BP67" s="3421">
        <v>7734</v>
      </c>
      <c r="BQ67" s="3427">
        <v>367293997.89140922</v>
      </c>
      <c r="BR67" s="3427" t="s">
        <v>9</v>
      </c>
      <c r="BS67" s="3428" t="s">
        <v>219</v>
      </c>
      <c r="BT67" s="3421">
        <v>7734</v>
      </c>
      <c r="BU67" s="3427">
        <v>378312817.82815152</v>
      </c>
      <c r="BV67" s="3427" t="s">
        <v>9</v>
      </c>
      <c r="BW67" s="3428" t="s">
        <v>219</v>
      </c>
      <c r="BX67" s="3428" t="s">
        <v>291</v>
      </c>
      <c r="BY67" s="3427">
        <v>389662202.3629961</v>
      </c>
      <c r="BZ67" s="3427" t="s">
        <v>9</v>
      </c>
      <c r="CA67" s="3428" t="s">
        <v>290</v>
      </c>
      <c r="CB67" s="3428" t="s">
        <v>291</v>
      </c>
      <c r="CC67" s="3427">
        <v>401352068.43388599</v>
      </c>
      <c r="CD67" s="3427" t="s">
        <v>9</v>
      </c>
      <c r="CE67" s="3428" t="s">
        <v>290</v>
      </c>
      <c r="CF67" s="3428" t="s">
        <v>291</v>
      </c>
      <c r="CG67" s="3427">
        <v>413392630.48690259</v>
      </c>
      <c r="CH67" s="3427" t="s">
        <v>9</v>
      </c>
      <c r="CI67" s="3428" t="s">
        <v>290</v>
      </c>
      <c r="CJ67" s="3428" t="s">
        <v>291</v>
      </c>
      <c r="CK67" s="3427">
        <v>425794409.4015097</v>
      </c>
      <c r="CL67" s="3427" t="s">
        <v>9</v>
      </c>
      <c r="CM67" s="3428" t="s">
        <v>290</v>
      </c>
      <c r="CN67" s="3428" t="s">
        <v>291</v>
      </c>
      <c r="CO67" s="3427">
        <v>438568241.68355501</v>
      </c>
      <c r="CP67" s="3427" t="s">
        <v>9</v>
      </c>
      <c r="CQ67" s="3428" t="s">
        <v>290</v>
      </c>
      <c r="CR67" s="3428" t="s">
        <v>291</v>
      </c>
      <c r="CS67" s="3427">
        <v>3972908332.4420466</v>
      </c>
      <c r="CT67" s="3421" t="s">
        <v>13</v>
      </c>
      <c r="CU67" s="3421" t="s">
        <v>15</v>
      </c>
      <c r="CV67" s="3431" t="s">
        <v>434</v>
      </c>
      <c r="CW67" s="3421" t="s">
        <v>435</v>
      </c>
      <c r="CX67" s="3421" t="s">
        <v>436</v>
      </c>
      <c r="CY67" s="1357" t="s">
        <v>399</v>
      </c>
      <c r="CZ67" s="1350" t="s">
        <v>211</v>
      </c>
      <c r="DA67" s="1350" t="s">
        <v>212</v>
      </c>
      <c r="DB67" s="1350" t="s">
        <v>212</v>
      </c>
      <c r="DC67" s="1350"/>
      <c r="DD67" s="1357"/>
      <c r="DE67" s="1358"/>
    </row>
    <row r="68" spans="1:109" s="14" customFormat="1" ht="25.5" customHeight="1">
      <c r="A68" s="14">
        <v>55</v>
      </c>
      <c r="B68" s="3421" t="s">
        <v>486</v>
      </c>
      <c r="C68" s="3429"/>
      <c r="D68" s="3421" t="s">
        <v>556</v>
      </c>
      <c r="E68" s="3421"/>
      <c r="F68" s="3421" t="s">
        <v>557</v>
      </c>
      <c r="G68" s="3421" t="s">
        <v>558</v>
      </c>
      <c r="H68" s="3431" t="s">
        <v>361</v>
      </c>
      <c r="I68" s="3431" t="s">
        <v>179</v>
      </c>
      <c r="J68" s="3421" t="s">
        <v>89</v>
      </c>
      <c r="K68" s="3421" t="s">
        <v>89</v>
      </c>
      <c r="L68" s="3422">
        <v>43831</v>
      </c>
      <c r="M68" s="3422">
        <v>47848</v>
      </c>
      <c r="N68" s="1352">
        <v>0.09</v>
      </c>
      <c r="O68" s="1352">
        <v>0.09</v>
      </c>
      <c r="P68" s="1352">
        <v>0.09</v>
      </c>
      <c r="Q68" s="1352">
        <v>0.09</v>
      </c>
      <c r="R68" s="1352">
        <v>0.09</v>
      </c>
      <c r="S68" s="1352">
        <v>0.09</v>
      </c>
      <c r="T68" s="1352">
        <v>0.09</v>
      </c>
      <c r="U68" s="1352">
        <v>0.09</v>
      </c>
      <c r="V68" s="1352">
        <v>0.09</v>
      </c>
      <c r="W68" s="1352">
        <v>0.09</v>
      </c>
      <c r="X68" s="1352">
        <v>0.1</v>
      </c>
      <c r="Y68" s="1352">
        <v>1</v>
      </c>
      <c r="Z68" s="3421" t="s">
        <v>583</v>
      </c>
      <c r="AA68" s="3423">
        <v>0.02</v>
      </c>
      <c r="AB68" s="3421" t="s">
        <v>584</v>
      </c>
      <c r="AC68" s="3421" t="s">
        <v>585</v>
      </c>
      <c r="AD68" s="3421" t="s">
        <v>183</v>
      </c>
      <c r="AE68" s="3421" t="s">
        <v>26</v>
      </c>
      <c r="AF68" s="3421" t="s">
        <v>433</v>
      </c>
      <c r="AG68" s="3421" t="s">
        <v>185</v>
      </c>
      <c r="AH68" s="3421" t="s">
        <v>179</v>
      </c>
      <c r="AI68" s="3421" t="s">
        <v>323</v>
      </c>
      <c r="AJ68" s="3421">
        <v>304</v>
      </c>
      <c r="AK68" s="3421">
        <v>14540</v>
      </c>
      <c r="AL68" s="3421">
        <v>2019</v>
      </c>
      <c r="AM68" s="3422">
        <v>43831</v>
      </c>
      <c r="AN68" s="3422">
        <v>47848</v>
      </c>
      <c r="AO68" s="3421">
        <v>15000</v>
      </c>
      <c r="AP68" s="1380">
        <v>14000</v>
      </c>
      <c r="AQ68" s="1380">
        <v>28000</v>
      </c>
      <c r="AR68" s="1380">
        <v>28000</v>
      </c>
      <c r="AS68" s="1380">
        <v>28000</v>
      </c>
      <c r="AT68" s="1380">
        <v>11000</v>
      </c>
      <c r="AU68" s="1380">
        <v>11000</v>
      </c>
      <c r="AV68" s="1380">
        <v>11000</v>
      </c>
      <c r="AW68" s="1380">
        <v>11000</v>
      </c>
      <c r="AX68" s="1380">
        <v>11000</v>
      </c>
      <c r="AY68" s="1380">
        <v>11000</v>
      </c>
      <c r="AZ68" s="3443">
        <f>AO68+AP68+AQ68+AR68+AS68+AT68+AU68+AV68+AW68+AX68+AY68</f>
        <v>179000</v>
      </c>
      <c r="BA68" s="3427">
        <f>(3631578409/2)+(((6500000*5)/2)+((9000000*3)/2))+((4684000*7*3)/2)</f>
        <v>1894721204.5</v>
      </c>
      <c r="BB68" s="3427">
        <f>(3631578409/2)+(((6500000*5)/2)+((9000000*3)/2))+((4684000*7*3)/2)</f>
        <v>1894721204.5</v>
      </c>
      <c r="BC68" s="3428" t="s">
        <v>219</v>
      </c>
      <c r="BD68" s="3421">
        <v>7734</v>
      </c>
      <c r="BE68" s="3427">
        <f>(((3631578409/6)*1.05)+((6500000*1.024)+9000000+((4684800*7)*1.024)))*12</f>
        <v>8217154415.6999989</v>
      </c>
      <c r="BF68" s="3427">
        <f>(((3631578409/6)*1.05)+((6500000*1.024)+9000000+((4684800*7)*1.024)))*12</f>
        <v>8217154415.6999989</v>
      </c>
      <c r="BG68" s="3428" t="s">
        <v>219</v>
      </c>
      <c r="BH68" s="1371">
        <v>7734</v>
      </c>
      <c r="BI68" s="3427">
        <f>+BE68*1.03</f>
        <v>8463669048.1709986</v>
      </c>
      <c r="BJ68" s="3427">
        <f>+BF68*1.03</f>
        <v>8463669048.1709986</v>
      </c>
      <c r="BK68" s="3428" t="s">
        <v>219</v>
      </c>
      <c r="BL68" s="3421">
        <v>7734</v>
      </c>
      <c r="BM68" s="3427">
        <f>+BI68*1.03</f>
        <v>8717579119.6161289</v>
      </c>
      <c r="BN68" s="3427" t="s">
        <v>9</v>
      </c>
      <c r="BO68" s="3428" t="s">
        <v>219</v>
      </c>
      <c r="BP68" s="3421">
        <v>7734</v>
      </c>
      <c r="BQ68" s="3427">
        <f>+BM68*1.03</f>
        <v>8979106493.2046127</v>
      </c>
      <c r="BR68" s="3427" t="s">
        <v>9</v>
      </c>
      <c r="BS68" s="3428" t="s">
        <v>219</v>
      </c>
      <c r="BT68" s="3421">
        <v>7734</v>
      </c>
      <c r="BU68" s="3427">
        <f>+BQ68*1.03</f>
        <v>9248479688.0007515</v>
      </c>
      <c r="BV68" s="3427" t="s">
        <v>9</v>
      </c>
      <c r="BW68" s="3428" t="s">
        <v>219</v>
      </c>
      <c r="BX68" s="3428" t="s">
        <v>291</v>
      </c>
      <c r="BY68" s="3427">
        <f>+BU68*1.03</f>
        <v>9525934078.6407738</v>
      </c>
      <c r="BZ68" s="3427" t="s">
        <v>9</v>
      </c>
      <c r="CA68" s="3428" t="s">
        <v>290</v>
      </c>
      <c r="CB68" s="3428" t="s">
        <v>291</v>
      </c>
      <c r="CC68" s="3427">
        <f>(BY68*5%)+BY68</f>
        <v>10002230782.572813</v>
      </c>
      <c r="CD68" s="3427" t="s">
        <v>9</v>
      </c>
      <c r="CE68" s="3428" t="s">
        <v>290</v>
      </c>
      <c r="CF68" s="3428" t="s">
        <v>291</v>
      </c>
      <c r="CG68" s="3427">
        <f>(CC68*5%)+CC68</f>
        <v>10502342321.701454</v>
      </c>
      <c r="CH68" s="3427" t="s">
        <v>9</v>
      </c>
      <c r="CI68" s="3428" t="s">
        <v>290</v>
      </c>
      <c r="CJ68" s="3428" t="s">
        <v>291</v>
      </c>
      <c r="CK68" s="3427">
        <f>(CG68*5%)+CG68</f>
        <v>11027459437.786528</v>
      </c>
      <c r="CL68" s="3427" t="s">
        <v>9</v>
      </c>
      <c r="CM68" s="3428" t="s">
        <v>290</v>
      </c>
      <c r="CN68" s="3428" t="s">
        <v>291</v>
      </c>
      <c r="CO68" s="3427">
        <f>+CK68*1.03</f>
        <v>11358283220.920124</v>
      </c>
      <c r="CP68" s="3427" t="s">
        <v>9</v>
      </c>
      <c r="CQ68" s="3428" t="s">
        <v>290</v>
      </c>
      <c r="CR68" s="3428" t="s">
        <v>291</v>
      </c>
      <c r="CS68" s="3427">
        <v>97936959810.814194</v>
      </c>
      <c r="CT68" s="3421" t="s">
        <v>13</v>
      </c>
      <c r="CU68" s="3421" t="s">
        <v>15</v>
      </c>
      <c r="CV68" s="3431" t="s">
        <v>434</v>
      </c>
      <c r="CW68" s="3421" t="s">
        <v>435</v>
      </c>
      <c r="CX68" s="3421" t="s">
        <v>436</v>
      </c>
      <c r="CY68" s="1357" t="s">
        <v>399</v>
      </c>
      <c r="CZ68" s="1350" t="s">
        <v>586</v>
      </c>
      <c r="DA68" s="1350" t="s">
        <v>587</v>
      </c>
      <c r="DB68" s="1350" t="s">
        <v>587</v>
      </c>
      <c r="DC68" s="1350"/>
      <c r="DD68" s="1357"/>
      <c r="DE68" s="1358"/>
    </row>
    <row r="69" spans="1:109" s="14" customFormat="1" ht="25.5" customHeight="1">
      <c r="A69" s="14">
        <v>56</v>
      </c>
      <c r="B69" s="3421" t="s">
        <v>486</v>
      </c>
      <c r="C69" s="3429"/>
      <c r="D69" s="3421" t="s">
        <v>556</v>
      </c>
      <c r="E69" s="3421"/>
      <c r="F69" s="3421" t="s">
        <v>557</v>
      </c>
      <c r="G69" s="3421" t="s">
        <v>558</v>
      </c>
      <c r="H69" s="3431" t="s">
        <v>361</v>
      </c>
      <c r="I69" s="3431" t="s">
        <v>179</v>
      </c>
      <c r="J69" s="3421" t="s">
        <v>89</v>
      </c>
      <c r="K69" s="3421" t="s">
        <v>89</v>
      </c>
      <c r="L69" s="3422">
        <v>43831</v>
      </c>
      <c r="M69" s="3422">
        <v>47848</v>
      </c>
      <c r="N69" s="1352">
        <v>0.09</v>
      </c>
      <c r="O69" s="1352">
        <v>0.09</v>
      </c>
      <c r="P69" s="1352">
        <v>0.09</v>
      </c>
      <c r="Q69" s="1352">
        <v>0.09</v>
      </c>
      <c r="R69" s="1352">
        <v>0.09</v>
      </c>
      <c r="S69" s="1352">
        <v>0.09</v>
      </c>
      <c r="T69" s="1352">
        <v>0.09</v>
      </c>
      <c r="U69" s="1352">
        <v>0.09</v>
      </c>
      <c r="V69" s="1352">
        <v>0.09</v>
      </c>
      <c r="W69" s="1352">
        <v>0.09</v>
      </c>
      <c r="X69" s="1352">
        <v>0.1</v>
      </c>
      <c r="Y69" s="1352">
        <v>1</v>
      </c>
      <c r="Z69" s="3421" t="s">
        <v>588</v>
      </c>
      <c r="AA69" s="3423">
        <v>5.0000000000000001E-3</v>
      </c>
      <c r="AB69" s="3421" t="s">
        <v>589</v>
      </c>
      <c r="AC69" s="3421" t="s">
        <v>590</v>
      </c>
      <c r="AD69" s="3421" t="s">
        <v>183</v>
      </c>
      <c r="AE69" s="3421" t="s">
        <v>26</v>
      </c>
      <c r="AF69" s="3421" t="s">
        <v>433</v>
      </c>
      <c r="AG69" s="3421" t="s">
        <v>185</v>
      </c>
      <c r="AH69" s="3421" t="s">
        <v>217</v>
      </c>
      <c r="AI69" s="3421" t="s">
        <v>323</v>
      </c>
      <c r="AJ69" s="3421">
        <v>309</v>
      </c>
      <c r="AK69" s="3453">
        <v>1</v>
      </c>
      <c r="AL69" s="3431">
        <v>2019</v>
      </c>
      <c r="AM69" s="3422">
        <v>43831</v>
      </c>
      <c r="AN69" s="3422">
        <v>47848</v>
      </c>
      <c r="AO69" s="3433">
        <v>1</v>
      </c>
      <c r="AP69" s="3433">
        <v>1</v>
      </c>
      <c r="AQ69" s="3433">
        <v>1</v>
      </c>
      <c r="AR69" s="3433">
        <v>1</v>
      </c>
      <c r="AS69" s="3433">
        <v>1</v>
      </c>
      <c r="AT69" s="3433">
        <v>1</v>
      </c>
      <c r="AU69" s="3433">
        <v>1</v>
      </c>
      <c r="AV69" s="3433">
        <v>1</v>
      </c>
      <c r="AW69" s="3433">
        <v>1</v>
      </c>
      <c r="AX69" s="3433">
        <v>1</v>
      </c>
      <c r="AY69" s="3433">
        <v>1</v>
      </c>
      <c r="AZ69" s="3434">
        <v>1</v>
      </c>
      <c r="BA69" s="3427">
        <f>5500000*4*5</f>
        <v>110000000</v>
      </c>
      <c r="BB69" s="3427">
        <v>110000000</v>
      </c>
      <c r="BC69" s="3431" t="s">
        <v>219</v>
      </c>
      <c r="BD69" s="3431">
        <v>7734</v>
      </c>
      <c r="BE69" s="3427">
        <f>+BA69/5*1.024*12</f>
        <v>270336000</v>
      </c>
      <c r="BF69" s="3427" t="s">
        <v>9</v>
      </c>
      <c r="BG69" s="3428" t="s">
        <v>219</v>
      </c>
      <c r="BH69" s="1371">
        <v>7734</v>
      </c>
      <c r="BI69" s="3427">
        <f>(BE69*1.03)</f>
        <v>278446080</v>
      </c>
      <c r="BJ69" s="3427" t="s">
        <v>9</v>
      </c>
      <c r="BK69" s="3428" t="s">
        <v>219</v>
      </c>
      <c r="BL69" s="3421">
        <v>7734</v>
      </c>
      <c r="BM69" s="3427">
        <f>(BI69*1.03)</f>
        <v>286799462.40000004</v>
      </c>
      <c r="BN69" s="3427" t="s">
        <v>9</v>
      </c>
      <c r="BO69" s="3428" t="s">
        <v>219</v>
      </c>
      <c r="BP69" s="3421">
        <v>7734</v>
      </c>
      <c r="BQ69" s="3427">
        <f>(BM69*1.03)</f>
        <v>295403446.27200001</v>
      </c>
      <c r="BR69" s="3427" t="s">
        <v>9</v>
      </c>
      <c r="BS69" s="3428" t="s">
        <v>219</v>
      </c>
      <c r="BT69" s="3421">
        <v>7734</v>
      </c>
      <c r="BU69" s="3427">
        <f>(BQ69*1.03)</f>
        <v>304265549.66016001</v>
      </c>
      <c r="BV69" s="3427" t="s">
        <v>9</v>
      </c>
      <c r="BW69" s="3428" t="s">
        <v>219</v>
      </c>
      <c r="BX69" s="3428" t="s">
        <v>291</v>
      </c>
      <c r="BY69" s="3427">
        <f>(BU69*1.03)</f>
        <v>313393516.14996481</v>
      </c>
      <c r="BZ69" s="3427" t="s">
        <v>9</v>
      </c>
      <c r="CA69" s="3428" t="s">
        <v>290</v>
      </c>
      <c r="CB69" s="3428" t="s">
        <v>291</v>
      </c>
      <c r="CC69" s="3427">
        <f>(BY69*1.03)</f>
        <v>322795321.63446379</v>
      </c>
      <c r="CD69" s="3427" t="s">
        <v>9</v>
      </c>
      <c r="CE69" s="3428" t="s">
        <v>290</v>
      </c>
      <c r="CF69" s="3428" t="s">
        <v>291</v>
      </c>
      <c r="CG69" s="3427">
        <f>(CC69*1.03)</f>
        <v>332479181.28349769</v>
      </c>
      <c r="CH69" s="3427" t="s">
        <v>9</v>
      </c>
      <c r="CI69" s="3428" t="s">
        <v>290</v>
      </c>
      <c r="CJ69" s="3428" t="s">
        <v>291</v>
      </c>
      <c r="CK69" s="3427">
        <f>(CG69*1.03)</f>
        <v>342453556.72200263</v>
      </c>
      <c r="CL69" s="3427" t="s">
        <v>9</v>
      </c>
      <c r="CM69" s="3428" t="s">
        <v>290</v>
      </c>
      <c r="CN69" s="3428" t="s">
        <v>291</v>
      </c>
      <c r="CO69" s="3427">
        <f>+CK69*1.03</f>
        <v>352727163.42366272</v>
      </c>
      <c r="CP69" s="3427" t="s">
        <v>9</v>
      </c>
      <c r="CQ69" s="3428" t="s">
        <v>290</v>
      </c>
      <c r="CR69" s="3428" t="s">
        <v>291</v>
      </c>
      <c r="CS69" s="3427">
        <v>3209099277.5457516</v>
      </c>
      <c r="CT69" s="3421" t="s">
        <v>13</v>
      </c>
      <c r="CU69" s="3421" t="s">
        <v>15</v>
      </c>
      <c r="CV69" s="3431" t="s">
        <v>434</v>
      </c>
      <c r="CW69" s="3421" t="s">
        <v>435</v>
      </c>
      <c r="CX69" s="3421" t="s">
        <v>436</v>
      </c>
      <c r="CY69" s="1357" t="s">
        <v>399</v>
      </c>
      <c r="CZ69" s="1350" t="s">
        <v>211</v>
      </c>
      <c r="DA69" s="1350" t="s">
        <v>212</v>
      </c>
      <c r="DB69" s="1350" t="s">
        <v>212</v>
      </c>
      <c r="DC69" s="1350"/>
      <c r="DD69" s="1357"/>
      <c r="DE69" s="1358"/>
    </row>
    <row r="70" spans="1:109" s="14" customFormat="1" ht="25.5" customHeight="1">
      <c r="A70" s="14">
        <v>57</v>
      </c>
      <c r="B70" s="3421" t="s">
        <v>486</v>
      </c>
      <c r="C70" s="3429"/>
      <c r="D70" s="3421" t="s">
        <v>556</v>
      </c>
      <c r="E70" s="3421"/>
      <c r="F70" s="3421" t="s">
        <v>557</v>
      </c>
      <c r="G70" s="3421" t="s">
        <v>558</v>
      </c>
      <c r="H70" s="3431" t="s">
        <v>361</v>
      </c>
      <c r="I70" s="3431" t="s">
        <v>179</v>
      </c>
      <c r="J70" s="3421" t="s">
        <v>89</v>
      </c>
      <c r="K70" s="3421" t="s">
        <v>89</v>
      </c>
      <c r="L70" s="3422">
        <v>43831</v>
      </c>
      <c r="M70" s="3422">
        <v>47848</v>
      </c>
      <c r="N70" s="1352">
        <v>0.09</v>
      </c>
      <c r="O70" s="1352">
        <v>0.09</v>
      </c>
      <c r="P70" s="1352">
        <v>0.09</v>
      </c>
      <c r="Q70" s="1352">
        <v>0.09</v>
      </c>
      <c r="R70" s="1352">
        <v>0.09</v>
      </c>
      <c r="S70" s="1352">
        <v>0.09</v>
      </c>
      <c r="T70" s="1352">
        <v>0.09</v>
      </c>
      <c r="U70" s="1352">
        <v>0.09</v>
      </c>
      <c r="V70" s="1352">
        <v>0.09</v>
      </c>
      <c r="W70" s="1352">
        <v>0.09</v>
      </c>
      <c r="X70" s="1352">
        <v>0.1</v>
      </c>
      <c r="Y70" s="1352">
        <v>1</v>
      </c>
      <c r="Z70" s="3421" t="s">
        <v>591</v>
      </c>
      <c r="AA70" s="3423">
        <v>0.01</v>
      </c>
      <c r="AB70" s="3421" t="s">
        <v>592</v>
      </c>
      <c r="AC70" s="3421" t="s">
        <v>593</v>
      </c>
      <c r="AD70" s="3421" t="s">
        <v>183</v>
      </c>
      <c r="AE70" s="3421" t="s">
        <v>26</v>
      </c>
      <c r="AF70" s="3421" t="s">
        <v>433</v>
      </c>
      <c r="AG70" s="3421" t="s">
        <v>185</v>
      </c>
      <c r="AH70" s="3421" t="s">
        <v>217</v>
      </c>
      <c r="AI70" s="3421" t="s">
        <v>323</v>
      </c>
      <c r="AJ70" s="3421">
        <v>309</v>
      </c>
      <c r="AK70" s="3431">
        <v>20</v>
      </c>
      <c r="AL70" s="3431">
        <v>2019</v>
      </c>
      <c r="AM70" s="3422">
        <v>43831</v>
      </c>
      <c r="AN70" s="3422">
        <v>47848</v>
      </c>
      <c r="AO70" s="3431">
        <v>20</v>
      </c>
      <c r="AP70" s="3431">
        <v>20</v>
      </c>
      <c r="AQ70" s="3431">
        <v>20</v>
      </c>
      <c r="AR70" s="3431">
        <v>20</v>
      </c>
      <c r="AS70" s="3431">
        <v>20</v>
      </c>
      <c r="AT70" s="3431">
        <v>20</v>
      </c>
      <c r="AU70" s="3431">
        <v>20</v>
      </c>
      <c r="AV70" s="3431">
        <v>20</v>
      </c>
      <c r="AW70" s="3431">
        <v>20</v>
      </c>
      <c r="AX70" s="3431">
        <v>20</v>
      </c>
      <c r="AY70" s="3431">
        <v>20</v>
      </c>
      <c r="AZ70" s="3439">
        <v>20</v>
      </c>
      <c r="BA70" s="3427">
        <f>+((20*5500000)/5)*5</f>
        <v>110000000</v>
      </c>
      <c r="BB70" s="3427" t="s">
        <v>9</v>
      </c>
      <c r="BC70" s="3431" t="s">
        <v>219</v>
      </c>
      <c r="BD70" s="3431">
        <v>7734</v>
      </c>
      <c r="BE70" s="3427">
        <f>+BA70/5*1.024*12</f>
        <v>270336000</v>
      </c>
      <c r="BF70" s="3427" t="s">
        <v>9</v>
      </c>
      <c r="BG70" s="3428" t="s">
        <v>219</v>
      </c>
      <c r="BH70" s="1371">
        <v>7734</v>
      </c>
      <c r="BI70" s="3427">
        <f>(BE70*1.03)</f>
        <v>278446080</v>
      </c>
      <c r="BJ70" s="3427" t="s">
        <v>9</v>
      </c>
      <c r="BK70" s="3428" t="s">
        <v>219</v>
      </c>
      <c r="BL70" s="3421">
        <v>7734</v>
      </c>
      <c r="BM70" s="3427">
        <f>(BI70*1.03)</f>
        <v>286799462.40000004</v>
      </c>
      <c r="BN70" s="3427" t="s">
        <v>9</v>
      </c>
      <c r="BO70" s="3428" t="s">
        <v>219</v>
      </c>
      <c r="BP70" s="3421">
        <v>7734</v>
      </c>
      <c r="BQ70" s="3427">
        <f>(BM70*1.03)</f>
        <v>295403446.27200001</v>
      </c>
      <c r="BR70" s="3427" t="s">
        <v>9</v>
      </c>
      <c r="BS70" s="3428" t="s">
        <v>219</v>
      </c>
      <c r="BT70" s="3421">
        <v>7734</v>
      </c>
      <c r="BU70" s="3427">
        <f>(BQ70*1.03)</f>
        <v>304265549.66016001</v>
      </c>
      <c r="BV70" s="3427" t="s">
        <v>9</v>
      </c>
      <c r="BW70" s="3428" t="s">
        <v>219</v>
      </c>
      <c r="BX70" s="3428" t="s">
        <v>291</v>
      </c>
      <c r="BY70" s="3427">
        <f>(BU70*1.03)</f>
        <v>313393516.14996481</v>
      </c>
      <c r="BZ70" s="3427" t="s">
        <v>9</v>
      </c>
      <c r="CA70" s="3428" t="s">
        <v>290</v>
      </c>
      <c r="CB70" s="3428" t="s">
        <v>291</v>
      </c>
      <c r="CC70" s="3427">
        <f>(BY70*1.03)</f>
        <v>322795321.63446379</v>
      </c>
      <c r="CD70" s="3427" t="s">
        <v>9</v>
      </c>
      <c r="CE70" s="3428" t="s">
        <v>290</v>
      </c>
      <c r="CF70" s="3428" t="s">
        <v>291</v>
      </c>
      <c r="CG70" s="3427">
        <f>(CC70*1.03)</f>
        <v>332479181.28349769</v>
      </c>
      <c r="CH70" s="3427" t="s">
        <v>9</v>
      </c>
      <c r="CI70" s="3428" t="s">
        <v>290</v>
      </c>
      <c r="CJ70" s="3428" t="s">
        <v>291</v>
      </c>
      <c r="CK70" s="3427">
        <f>(CG70*1.03)</f>
        <v>342453556.72200263</v>
      </c>
      <c r="CL70" s="3427" t="s">
        <v>9</v>
      </c>
      <c r="CM70" s="3428" t="s">
        <v>290</v>
      </c>
      <c r="CN70" s="3428" t="s">
        <v>291</v>
      </c>
      <c r="CO70" s="3427">
        <f>+CK70*1.03</f>
        <v>352727163.42366272</v>
      </c>
      <c r="CP70" s="3427" t="s">
        <v>9</v>
      </c>
      <c r="CQ70" s="3428" t="s">
        <v>290</v>
      </c>
      <c r="CR70" s="3428" t="s">
        <v>291</v>
      </c>
      <c r="CS70" s="3427">
        <v>3209099277.5457516</v>
      </c>
      <c r="CT70" s="3421" t="s">
        <v>13</v>
      </c>
      <c r="CU70" s="3421" t="s">
        <v>15</v>
      </c>
      <c r="CV70" s="3431" t="s">
        <v>434</v>
      </c>
      <c r="CW70" s="3421" t="s">
        <v>435</v>
      </c>
      <c r="CX70" s="3421" t="s">
        <v>436</v>
      </c>
      <c r="CY70" s="1357" t="s">
        <v>399</v>
      </c>
      <c r="CZ70" s="1350" t="s">
        <v>211</v>
      </c>
      <c r="DA70" s="1350" t="s">
        <v>212</v>
      </c>
      <c r="DB70" s="1350" t="s">
        <v>212</v>
      </c>
      <c r="DC70" s="1350"/>
      <c r="DD70" s="1357"/>
      <c r="DE70" s="1358"/>
    </row>
    <row r="71" spans="1:109" s="14" customFormat="1" ht="25.5" customHeight="1">
      <c r="A71" s="14">
        <v>58</v>
      </c>
      <c r="B71" s="3421" t="s">
        <v>486</v>
      </c>
      <c r="C71" s="3429"/>
      <c r="D71" s="3421" t="s">
        <v>556</v>
      </c>
      <c r="E71" s="3421"/>
      <c r="F71" s="3421" t="s">
        <v>557</v>
      </c>
      <c r="G71" s="3421" t="s">
        <v>558</v>
      </c>
      <c r="H71" s="3431" t="s">
        <v>361</v>
      </c>
      <c r="I71" s="3431" t="s">
        <v>179</v>
      </c>
      <c r="J71" s="3421" t="s">
        <v>89</v>
      </c>
      <c r="K71" s="3421" t="s">
        <v>89</v>
      </c>
      <c r="L71" s="3422">
        <v>43831</v>
      </c>
      <c r="M71" s="3422">
        <v>47848</v>
      </c>
      <c r="N71" s="1352">
        <v>0.09</v>
      </c>
      <c r="O71" s="1352">
        <v>0.09</v>
      </c>
      <c r="P71" s="1352">
        <v>0.09</v>
      </c>
      <c r="Q71" s="1352">
        <v>0.09</v>
      </c>
      <c r="R71" s="1352">
        <v>0.09</v>
      </c>
      <c r="S71" s="1352">
        <v>0.09</v>
      </c>
      <c r="T71" s="1352">
        <v>0.09</v>
      </c>
      <c r="U71" s="1352">
        <v>0.09</v>
      </c>
      <c r="V71" s="1352">
        <v>0.09</v>
      </c>
      <c r="W71" s="1352">
        <v>0.09</v>
      </c>
      <c r="X71" s="1352">
        <v>0.1</v>
      </c>
      <c r="Y71" s="1352">
        <v>1</v>
      </c>
      <c r="Z71" s="3431" t="s">
        <v>594</v>
      </c>
      <c r="AA71" s="3423">
        <v>2.5000000000000001E-3</v>
      </c>
      <c r="AB71" s="3421" t="s">
        <v>595</v>
      </c>
      <c r="AC71" s="3421" t="s">
        <v>596</v>
      </c>
      <c r="AD71" s="3421" t="s">
        <v>183</v>
      </c>
      <c r="AE71" s="3421" t="s">
        <v>251</v>
      </c>
      <c r="AF71" s="3421" t="s">
        <v>485</v>
      </c>
      <c r="AG71" s="3421" t="s">
        <v>185</v>
      </c>
      <c r="AH71" s="3421" t="s">
        <v>217</v>
      </c>
      <c r="AI71" s="3421" t="s">
        <v>7</v>
      </c>
      <c r="AJ71" s="3421" t="s">
        <v>9</v>
      </c>
      <c r="AK71" s="3421" t="s">
        <v>9</v>
      </c>
      <c r="AL71" s="3421" t="s">
        <v>9</v>
      </c>
      <c r="AM71" s="3422">
        <v>44197</v>
      </c>
      <c r="AN71" s="3422">
        <v>47118</v>
      </c>
      <c r="AO71" s="3421" t="s">
        <v>17</v>
      </c>
      <c r="AP71" s="3421">
        <v>1</v>
      </c>
      <c r="AQ71" s="3421">
        <v>1</v>
      </c>
      <c r="AR71" s="3421">
        <v>8</v>
      </c>
      <c r="AS71" s="3421">
        <v>8</v>
      </c>
      <c r="AT71" s="3421">
        <v>8</v>
      </c>
      <c r="AU71" s="3421">
        <v>8</v>
      </c>
      <c r="AV71" s="3421">
        <v>8</v>
      </c>
      <c r="AW71" s="3421">
        <v>8</v>
      </c>
      <c r="AX71" s="3421" t="s">
        <v>17</v>
      </c>
      <c r="AY71" s="3421" t="s">
        <v>17</v>
      </c>
      <c r="AZ71" s="3444">
        <v>8</v>
      </c>
      <c r="BA71" s="3427" t="s">
        <v>17</v>
      </c>
      <c r="BB71" s="3427" t="s">
        <v>17</v>
      </c>
      <c r="BC71" s="3428" t="s">
        <v>9</v>
      </c>
      <c r="BD71" s="3428" t="s">
        <v>9</v>
      </c>
      <c r="BE71" s="3427">
        <v>16352234.74</v>
      </c>
      <c r="BF71" s="3427">
        <v>16352234.74</v>
      </c>
      <c r="BG71" s="3421" t="s">
        <v>219</v>
      </c>
      <c r="BH71" s="3421">
        <v>7870</v>
      </c>
      <c r="BI71" s="3427">
        <v>31610037.91</v>
      </c>
      <c r="BJ71" s="3427">
        <v>31610037.91</v>
      </c>
      <c r="BK71" s="3421" t="s">
        <v>219</v>
      </c>
      <c r="BL71" s="3421">
        <v>7870</v>
      </c>
      <c r="BM71" s="3427">
        <v>49964489.759999998</v>
      </c>
      <c r="BN71" s="3427">
        <v>49964489.759999998</v>
      </c>
      <c r="BO71" s="3421" t="s">
        <v>219</v>
      </c>
      <c r="BP71" s="3421">
        <v>7870</v>
      </c>
      <c r="BQ71" s="3427">
        <v>65325427.509999998</v>
      </c>
      <c r="BR71" s="3427">
        <v>65325427.509999998</v>
      </c>
      <c r="BS71" s="3421" t="s">
        <v>219</v>
      </c>
      <c r="BT71" s="3421">
        <v>7870</v>
      </c>
      <c r="BU71" s="3427">
        <v>83894351.969999999</v>
      </c>
      <c r="BV71" s="3427" t="s">
        <v>17</v>
      </c>
      <c r="BW71" s="3421" t="s">
        <v>219</v>
      </c>
      <c r="BX71" s="3421" t="s">
        <v>17</v>
      </c>
      <c r="BY71" s="3427">
        <v>103683138.63</v>
      </c>
      <c r="BZ71" s="3427" t="s">
        <v>17</v>
      </c>
      <c r="CA71" s="3421" t="s">
        <v>219</v>
      </c>
      <c r="CB71" s="3421" t="s">
        <v>17</v>
      </c>
      <c r="CC71" s="3427">
        <v>124754433.34</v>
      </c>
      <c r="CD71" s="3427" t="s">
        <v>17</v>
      </c>
      <c r="CE71" s="3421" t="s">
        <v>219</v>
      </c>
      <c r="CF71" s="3421" t="s">
        <v>17</v>
      </c>
      <c r="CG71" s="3427">
        <v>147173772.94999999</v>
      </c>
      <c r="CH71" s="3427" t="s">
        <v>17</v>
      </c>
      <c r="CI71" s="3421" t="s">
        <v>219</v>
      </c>
      <c r="CJ71" s="3421" t="s">
        <v>17</v>
      </c>
      <c r="CK71" s="3427" t="s">
        <v>17</v>
      </c>
      <c r="CL71" s="3427" t="s">
        <v>17</v>
      </c>
      <c r="CM71" s="3428" t="s">
        <v>9</v>
      </c>
      <c r="CN71" s="3428" t="s">
        <v>9</v>
      </c>
      <c r="CO71" s="3427" t="s">
        <v>17</v>
      </c>
      <c r="CP71" s="3427" t="s">
        <v>17</v>
      </c>
      <c r="CQ71" s="3428" t="s">
        <v>9</v>
      </c>
      <c r="CR71" s="3428" t="s">
        <v>9</v>
      </c>
      <c r="CS71" s="3427">
        <v>622757886.80999994</v>
      </c>
      <c r="CT71" s="3421" t="s">
        <v>366</v>
      </c>
      <c r="CU71" s="3421" t="s">
        <v>452</v>
      </c>
      <c r="CV71" s="3421" t="s">
        <v>597</v>
      </c>
      <c r="CW71" s="3421" t="s">
        <v>598</v>
      </c>
      <c r="CX71" s="3421" t="s">
        <v>599</v>
      </c>
      <c r="CY71" s="1381" t="s">
        <v>600</v>
      </c>
      <c r="CZ71" s="1358" t="s">
        <v>13</v>
      </c>
      <c r="DA71" s="1358" t="s">
        <v>15</v>
      </c>
      <c r="DB71" s="1350" t="s">
        <v>260</v>
      </c>
      <c r="DC71" s="1350" t="s">
        <v>261</v>
      </c>
      <c r="DD71" s="1358">
        <v>3169001</v>
      </c>
      <c r="DE71" s="1357" t="s">
        <v>262</v>
      </c>
    </row>
    <row r="72" spans="1:109" s="14" customFormat="1" ht="25.5" customHeight="1">
      <c r="A72" s="14">
        <v>59</v>
      </c>
      <c r="B72" s="3421" t="s">
        <v>486</v>
      </c>
      <c r="C72" s="3429"/>
      <c r="D72" s="3421" t="s">
        <v>556</v>
      </c>
      <c r="E72" s="3421"/>
      <c r="F72" s="3421" t="s">
        <v>557</v>
      </c>
      <c r="G72" s="3421" t="s">
        <v>558</v>
      </c>
      <c r="H72" s="3431" t="s">
        <v>361</v>
      </c>
      <c r="I72" s="3431" t="s">
        <v>179</v>
      </c>
      <c r="J72" s="3421" t="s">
        <v>89</v>
      </c>
      <c r="K72" s="3421" t="s">
        <v>89</v>
      </c>
      <c r="L72" s="3422">
        <v>43831</v>
      </c>
      <c r="M72" s="3422">
        <v>47848</v>
      </c>
      <c r="N72" s="1352">
        <v>0.09</v>
      </c>
      <c r="O72" s="1352">
        <v>0.09</v>
      </c>
      <c r="P72" s="1352">
        <v>0.09</v>
      </c>
      <c r="Q72" s="1352">
        <v>0.09</v>
      </c>
      <c r="R72" s="1352">
        <v>0.09</v>
      </c>
      <c r="S72" s="1352">
        <v>0.09</v>
      </c>
      <c r="T72" s="1352">
        <v>0.09</v>
      </c>
      <c r="U72" s="1352">
        <v>0.09</v>
      </c>
      <c r="V72" s="1352">
        <v>0.09</v>
      </c>
      <c r="W72" s="1352">
        <v>0.09</v>
      </c>
      <c r="X72" s="1352">
        <v>0.1</v>
      </c>
      <c r="Y72" s="1352">
        <v>1</v>
      </c>
      <c r="Z72" s="3421" t="s">
        <v>601</v>
      </c>
      <c r="AA72" s="3423">
        <v>5.0000000000000001E-3</v>
      </c>
      <c r="AB72" s="3421" t="s">
        <v>602</v>
      </c>
      <c r="AC72" s="3432" t="s">
        <v>603</v>
      </c>
      <c r="AD72" s="3421" t="s">
        <v>183</v>
      </c>
      <c r="AE72" s="3421" t="s">
        <v>26</v>
      </c>
      <c r="AF72" s="3430" t="s">
        <v>228</v>
      </c>
      <c r="AG72" s="3421" t="s">
        <v>185</v>
      </c>
      <c r="AH72" s="3421" t="s">
        <v>179</v>
      </c>
      <c r="AI72" s="3421" t="s">
        <v>7</v>
      </c>
      <c r="AJ72" s="3421" t="s">
        <v>9</v>
      </c>
      <c r="AK72" s="3421" t="s">
        <v>9</v>
      </c>
      <c r="AL72" s="3421" t="s">
        <v>9</v>
      </c>
      <c r="AM72" s="3422">
        <v>44927</v>
      </c>
      <c r="AN72" s="3422">
        <v>47848</v>
      </c>
      <c r="AO72" s="3429"/>
      <c r="AP72" s="3429"/>
      <c r="AQ72" s="3429"/>
      <c r="AR72" s="3421">
        <v>1</v>
      </c>
      <c r="AS72" s="3421"/>
      <c r="AT72" s="3421">
        <v>1</v>
      </c>
      <c r="AU72" s="3421"/>
      <c r="AV72" s="3421"/>
      <c r="AW72" s="3421"/>
      <c r="AX72" s="3421">
        <v>1</v>
      </c>
      <c r="AY72" s="3421"/>
      <c r="AZ72" s="3444">
        <v>3</v>
      </c>
      <c r="BA72" s="3427"/>
      <c r="BB72" s="3427"/>
      <c r="BC72" s="3428"/>
      <c r="BD72" s="3429"/>
      <c r="BE72" s="3427"/>
      <c r="BF72" s="3427"/>
      <c r="BG72" s="3428"/>
      <c r="BH72" s="3429"/>
      <c r="BI72" s="3427"/>
      <c r="BJ72" s="3427"/>
      <c r="BK72" s="3428"/>
      <c r="BL72" s="3429"/>
      <c r="BM72" s="3427">
        <v>24000000</v>
      </c>
      <c r="BN72" s="3427">
        <v>24000000</v>
      </c>
      <c r="BO72" s="3428" t="s">
        <v>187</v>
      </c>
      <c r="BP72" s="3429">
        <v>7787</v>
      </c>
      <c r="BQ72" s="3427"/>
      <c r="BR72" s="3427"/>
      <c r="BS72" s="3428"/>
      <c r="BT72" s="3429"/>
      <c r="BU72" s="3427">
        <v>24720000</v>
      </c>
      <c r="BV72" s="3427" t="s">
        <v>9</v>
      </c>
      <c r="BW72" s="3428" t="s">
        <v>188</v>
      </c>
      <c r="BX72" s="3428" t="s">
        <v>9</v>
      </c>
      <c r="BY72" s="3427"/>
      <c r="BZ72" s="3427"/>
      <c r="CA72" s="3428"/>
      <c r="CB72" s="3428"/>
      <c r="CC72" s="3427"/>
      <c r="CD72" s="3427"/>
      <c r="CE72" s="3428"/>
      <c r="CF72" s="3428"/>
      <c r="CG72" s="3427"/>
      <c r="CH72" s="3427"/>
      <c r="CI72" s="3428"/>
      <c r="CJ72" s="3428"/>
      <c r="CK72" s="3427">
        <v>27822577.783200003</v>
      </c>
      <c r="CL72" s="3427" t="s">
        <v>9</v>
      </c>
      <c r="CM72" s="3428" t="s">
        <v>188</v>
      </c>
      <c r="CN72" s="3428" t="s">
        <v>9</v>
      </c>
      <c r="CO72" s="3427"/>
      <c r="CP72" s="3427"/>
      <c r="CQ72" s="3428"/>
      <c r="CR72" s="3428"/>
      <c r="CS72" s="3427">
        <v>76542577.783199996</v>
      </c>
      <c r="CT72" s="3421" t="s">
        <v>604</v>
      </c>
      <c r="CU72" s="3421" t="s">
        <v>605</v>
      </c>
      <c r="CV72" s="3421" t="s">
        <v>283</v>
      </c>
      <c r="CW72" s="3421" t="s">
        <v>284</v>
      </c>
      <c r="CX72" s="3421">
        <v>3387000</v>
      </c>
      <c r="CY72" s="1363" t="s">
        <v>285</v>
      </c>
      <c r="CZ72" s="1350" t="s">
        <v>13</v>
      </c>
      <c r="DA72" s="1358" t="s">
        <v>15</v>
      </c>
      <c r="DB72" s="1350" t="s">
        <v>606</v>
      </c>
      <c r="DC72" s="1350" t="s">
        <v>398</v>
      </c>
      <c r="DD72" s="1350">
        <v>3169001</v>
      </c>
      <c r="DE72" s="1365" t="s">
        <v>399</v>
      </c>
    </row>
    <row r="73" spans="1:109" s="14" customFormat="1" ht="25.5" customHeight="1">
      <c r="A73" s="14">
        <v>60</v>
      </c>
      <c r="B73" s="3421" t="s">
        <v>486</v>
      </c>
      <c r="C73" s="3429"/>
      <c r="D73" s="3421" t="s">
        <v>607</v>
      </c>
      <c r="E73" s="1351">
        <v>3.5000000000000003E-2</v>
      </c>
      <c r="F73" s="3421" t="s">
        <v>608</v>
      </c>
      <c r="G73" s="3421" t="s">
        <v>609</v>
      </c>
      <c r="H73" s="3431" t="s">
        <v>361</v>
      </c>
      <c r="I73" s="3431" t="s">
        <v>179</v>
      </c>
      <c r="J73" s="3421" t="s">
        <v>89</v>
      </c>
      <c r="K73" s="3421" t="s">
        <v>89</v>
      </c>
      <c r="L73" s="3422">
        <v>43831</v>
      </c>
      <c r="M73" s="3422">
        <v>47848</v>
      </c>
      <c r="N73" s="1352">
        <v>0.09</v>
      </c>
      <c r="O73" s="1352">
        <v>0.09</v>
      </c>
      <c r="P73" s="1352">
        <v>0.09</v>
      </c>
      <c r="Q73" s="1352">
        <v>0.09</v>
      </c>
      <c r="R73" s="1352">
        <v>0.09</v>
      </c>
      <c r="S73" s="1352">
        <v>0.09</v>
      </c>
      <c r="T73" s="1352">
        <v>0.09</v>
      </c>
      <c r="U73" s="1352">
        <v>0.09</v>
      </c>
      <c r="V73" s="1352">
        <v>0.09</v>
      </c>
      <c r="W73" s="1352">
        <v>0.09</v>
      </c>
      <c r="X73" s="1352">
        <v>0.1</v>
      </c>
      <c r="Y73" s="1372">
        <v>1</v>
      </c>
      <c r="Z73" s="3421" t="s">
        <v>610</v>
      </c>
      <c r="AA73" s="3423">
        <v>2.5000000000000001E-3</v>
      </c>
      <c r="AB73" s="3421" t="s">
        <v>611</v>
      </c>
      <c r="AC73" s="3421" t="s">
        <v>612</v>
      </c>
      <c r="AD73" s="3421" t="s">
        <v>183</v>
      </c>
      <c r="AE73" s="3421" t="s">
        <v>269</v>
      </c>
      <c r="AF73" s="3421" t="s">
        <v>270</v>
      </c>
      <c r="AG73" s="3421" t="s">
        <v>185</v>
      </c>
      <c r="AH73" s="3421" t="s">
        <v>179</v>
      </c>
      <c r="AI73" s="3421" t="s">
        <v>7</v>
      </c>
      <c r="AJ73" s="3421" t="s">
        <v>9</v>
      </c>
      <c r="AK73" s="3421" t="s">
        <v>89</v>
      </c>
      <c r="AL73" s="3421" t="s">
        <v>89</v>
      </c>
      <c r="AM73" s="3422">
        <v>44197</v>
      </c>
      <c r="AN73" s="3422">
        <v>47848</v>
      </c>
      <c r="AO73" s="1382" t="s">
        <v>17</v>
      </c>
      <c r="AP73" s="1382">
        <v>6</v>
      </c>
      <c r="AQ73" s="1382">
        <v>6</v>
      </c>
      <c r="AR73" s="1382">
        <v>6</v>
      </c>
      <c r="AS73" s="1382">
        <v>6</v>
      </c>
      <c r="AT73" s="1382">
        <v>6</v>
      </c>
      <c r="AU73" s="1382">
        <v>6</v>
      </c>
      <c r="AV73" s="1382">
        <v>6</v>
      </c>
      <c r="AW73" s="1382">
        <v>6</v>
      </c>
      <c r="AX73" s="1382">
        <v>6</v>
      </c>
      <c r="AY73" s="1382">
        <v>6</v>
      </c>
      <c r="AZ73" s="1383">
        <f>AP73+AQ73+AR73+AS73+AT73+AU73+AV73+AW73+AX73+AY73</f>
        <v>60</v>
      </c>
      <c r="BA73" s="3427" t="s">
        <v>17</v>
      </c>
      <c r="BB73" s="3427" t="s">
        <v>17</v>
      </c>
      <c r="BC73" s="3427" t="s">
        <v>17</v>
      </c>
      <c r="BD73" s="3427" t="s">
        <v>17</v>
      </c>
      <c r="BE73" s="3427">
        <f>(4800000*10)</f>
        <v>48000000</v>
      </c>
      <c r="BF73" s="3427">
        <f>(4800000*10)</f>
        <v>48000000</v>
      </c>
      <c r="BG73" s="1362" t="s">
        <v>271</v>
      </c>
      <c r="BH73" s="1362" t="s">
        <v>613</v>
      </c>
      <c r="BI73" s="3427">
        <f>(BE73*1.03)</f>
        <v>49440000</v>
      </c>
      <c r="BJ73" s="3427">
        <f>(BF73*1.03)</f>
        <v>49440000</v>
      </c>
      <c r="BK73" s="1362" t="s">
        <v>271</v>
      </c>
      <c r="BL73" s="1362" t="s">
        <v>613</v>
      </c>
      <c r="BM73" s="3427">
        <f>(BI73*1.03)</f>
        <v>50923200</v>
      </c>
      <c r="BN73" s="3427">
        <f>(BJ73*1.03)</f>
        <v>50923200</v>
      </c>
      <c r="BO73" s="1362" t="s">
        <v>271</v>
      </c>
      <c r="BP73" s="1362" t="s">
        <v>613</v>
      </c>
      <c r="BQ73" s="3427">
        <f>(BM73*1.03)</f>
        <v>52450896</v>
      </c>
      <c r="BR73" s="3427">
        <f>(BN73*1.03)</f>
        <v>52450896</v>
      </c>
      <c r="BS73" s="1362" t="s">
        <v>271</v>
      </c>
      <c r="BT73" s="1362" t="s">
        <v>613</v>
      </c>
      <c r="BU73" s="3427">
        <f>(BQ73*1.03)</f>
        <v>54024422.880000003</v>
      </c>
      <c r="BV73" s="3427" t="s">
        <v>89</v>
      </c>
      <c r="BW73" s="1362" t="s">
        <v>271</v>
      </c>
      <c r="BX73" s="3427" t="s">
        <v>89</v>
      </c>
      <c r="BY73" s="3427">
        <f>(BU73*1.03)</f>
        <v>55645155.566400006</v>
      </c>
      <c r="BZ73" s="3427" t="s">
        <v>89</v>
      </c>
      <c r="CA73" s="1362" t="s">
        <v>271</v>
      </c>
      <c r="CB73" s="3427" t="s">
        <v>89</v>
      </c>
      <c r="CC73" s="3427">
        <f>(BY73*1.03)</f>
        <v>57314510.233392008</v>
      </c>
      <c r="CD73" s="3427" t="s">
        <v>89</v>
      </c>
      <c r="CE73" s="1362" t="s">
        <v>271</v>
      </c>
      <c r="CF73" s="3427" t="s">
        <v>89</v>
      </c>
      <c r="CG73" s="3427">
        <f>(CC73*1.03)</f>
        <v>59033945.54039377</v>
      </c>
      <c r="CH73" s="3427" t="s">
        <v>89</v>
      </c>
      <c r="CI73" s="1362" t="s">
        <v>271</v>
      </c>
      <c r="CJ73" s="3427" t="s">
        <v>89</v>
      </c>
      <c r="CK73" s="3427">
        <f>(CG73*1.03)</f>
        <v>60804963.906605586</v>
      </c>
      <c r="CL73" s="3427" t="s">
        <v>89</v>
      </c>
      <c r="CM73" s="1362" t="s">
        <v>271</v>
      </c>
      <c r="CN73" s="3427" t="s">
        <v>89</v>
      </c>
      <c r="CO73" s="3427">
        <f>(CK73*1.03)</f>
        <v>62629112.823803753</v>
      </c>
      <c r="CP73" s="3427" t="s">
        <v>89</v>
      </c>
      <c r="CQ73" s="1362" t="s">
        <v>271</v>
      </c>
      <c r="CR73" s="3427" t="s">
        <v>89</v>
      </c>
      <c r="CS73" s="3427">
        <v>550266206.95059514</v>
      </c>
      <c r="CT73" s="3421" t="s">
        <v>232</v>
      </c>
      <c r="CU73" s="3421" t="s">
        <v>273</v>
      </c>
      <c r="CV73" s="3421" t="s">
        <v>614</v>
      </c>
      <c r="CW73" s="3421" t="s">
        <v>615</v>
      </c>
      <c r="CX73" s="3421">
        <v>3115464700</v>
      </c>
      <c r="CY73" s="1357" t="s">
        <v>616</v>
      </c>
      <c r="CZ73" s="1871"/>
      <c r="DA73" s="1871"/>
      <c r="DB73" s="1871"/>
      <c r="DC73" s="1871"/>
      <c r="DD73" s="1871"/>
      <c r="DE73" s="1350"/>
    </row>
    <row r="74" spans="1:109" s="14" customFormat="1" ht="25.5" customHeight="1">
      <c r="A74" s="14">
        <v>61</v>
      </c>
      <c r="B74" s="3421" t="s">
        <v>486</v>
      </c>
      <c r="C74" s="3429"/>
      <c r="D74" s="3421" t="s">
        <v>607</v>
      </c>
      <c r="E74" s="3421"/>
      <c r="F74" s="3421" t="s">
        <v>608</v>
      </c>
      <c r="G74" s="3421" t="s">
        <v>609</v>
      </c>
      <c r="H74" s="3431" t="s">
        <v>361</v>
      </c>
      <c r="I74" s="3431" t="s">
        <v>179</v>
      </c>
      <c r="J74" s="3421" t="s">
        <v>89</v>
      </c>
      <c r="K74" s="3421" t="s">
        <v>89</v>
      </c>
      <c r="L74" s="3422">
        <v>43831</v>
      </c>
      <c r="M74" s="3422">
        <v>47848</v>
      </c>
      <c r="N74" s="1352">
        <v>0.09</v>
      </c>
      <c r="O74" s="1352">
        <v>0.09</v>
      </c>
      <c r="P74" s="1352">
        <v>0.09</v>
      </c>
      <c r="Q74" s="1352">
        <v>0.09</v>
      </c>
      <c r="R74" s="1352">
        <v>0.09</v>
      </c>
      <c r="S74" s="1352">
        <v>0.09</v>
      </c>
      <c r="T74" s="1352">
        <v>0.09</v>
      </c>
      <c r="U74" s="1352">
        <v>0.09</v>
      </c>
      <c r="V74" s="1352">
        <v>0.09</v>
      </c>
      <c r="W74" s="1352">
        <v>0.09</v>
      </c>
      <c r="X74" s="1352">
        <v>0.1</v>
      </c>
      <c r="Y74" s="1372">
        <v>1</v>
      </c>
      <c r="Z74" s="3421" t="s">
        <v>617</v>
      </c>
      <c r="AA74" s="3423">
        <v>2.5000000000000001E-3</v>
      </c>
      <c r="AB74" s="3421" t="s">
        <v>618</v>
      </c>
      <c r="AC74" s="3421" t="s">
        <v>619</v>
      </c>
      <c r="AD74" s="3421" t="s">
        <v>183</v>
      </c>
      <c r="AE74" s="3421" t="s">
        <v>26</v>
      </c>
      <c r="AF74" s="3430" t="s">
        <v>228</v>
      </c>
      <c r="AG74" s="3421" t="s">
        <v>185</v>
      </c>
      <c r="AH74" s="3421" t="s">
        <v>179</v>
      </c>
      <c r="AI74" s="3421" t="s">
        <v>7</v>
      </c>
      <c r="AJ74" s="3421" t="s">
        <v>9</v>
      </c>
      <c r="AK74" s="3421">
        <v>15</v>
      </c>
      <c r="AL74" s="3421">
        <v>2019</v>
      </c>
      <c r="AM74" s="3422">
        <v>43831</v>
      </c>
      <c r="AN74" s="3422">
        <v>47848</v>
      </c>
      <c r="AO74" s="1360">
        <v>3</v>
      </c>
      <c r="AP74" s="3421">
        <v>11</v>
      </c>
      <c r="AQ74" s="3421">
        <v>11</v>
      </c>
      <c r="AR74" s="3421">
        <v>11</v>
      </c>
      <c r="AS74" s="3421">
        <v>11</v>
      </c>
      <c r="AT74" s="3421">
        <v>11</v>
      </c>
      <c r="AU74" s="3421">
        <v>11</v>
      </c>
      <c r="AV74" s="3421">
        <v>11</v>
      </c>
      <c r="AW74" s="3421">
        <v>11</v>
      </c>
      <c r="AX74" s="3421">
        <v>11</v>
      </c>
      <c r="AY74" s="3421">
        <v>11</v>
      </c>
      <c r="AZ74" s="3444">
        <f>SUM(AO74:AY74)</f>
        <v>113</v>
      </c>
      <c r="BA74" s="3427">
        <v>1039800</v>
      </c>
      <c r="BB74" s="3427">
        <v>1039800</v>
      </c>
      <c r="BC74" s="3421" t="s">
        <v>219</v>
      </c>
      <c r="BD74" s="3421" t="s">
        <v>620</v>
      </c>
      <c r="BE74" s="3427">
        <v>3586200</v>
      </c>
      <c r="BF74" s="3427">
        <v>3586200</v>
      </c>
      <c r="BG74" s="3421" t="s">
        <v>219</v>
      </c>
      <c r="BH74" s="3421" t="s">
        <v>620</v>
      </c>
      <c r="BI74" s="3427">
        <v>3729648</v>
      </c>
      <c r="BJ74" s="3427">
        <v>3729648</v>
      </c>
      <c r="BK74" s="3421" t="s">
        <v>219</v>
      </c>
      <c r="BL74" s="3421" t="s">
        <v>620</v>
      </c>
      <c r="BM74" s="3427">
        <v>3878834</v>
      </c>
      <c r="BN74" s="3427">
        <v>3878834</v>
      </c>
      <c r="BO74" s="3421" t="s">
        <v>219</v>
      </c>
      <c r="BP74" s="3421" t="s">
        <v>620</v>
      </c>
      <c r="BQ74" s="3427">
        <v>4033987</v>
      </c>
      <c r="BR74" s="3427">
        <v>4033987</v>
      </c>
      <c r="BS74" s="3421" t="s">
        <v>219</v>
      </c>
      <c r="BT74" s="3421" t="s">
        <v>620</v>
      </c>
      <c r="BU74" s="3427">
        <v>4195347</v>
      </c>
      <c r="BV74" s="3427">
        <v>4195347</v>
      </c>
      <c r="BW74" s="3421" t="s">
        <v>219</v>
      </c>
      <c r="BX74" s="3428" t="s">
        <v>231</v>
      </c>
      <c r="BY74" s="3427">
        <v>4363161</v>
      </c>
      <c r="BZ74" s="3427">
        <v>4363161</v>
      </c>
      <c r="CA74" s="3421" t="s">
        <v>219</v>
      </c>
      <c r="CB74" s="3428" t="s">
        <v>231</v>
      </c>
      <c r="CC74" s="3427">
        <v>4537687</v>
      </c>
      <c r="CD74" s="3427">
        <v>4537687</v>
      </c>
      <c r="CE74" s="3421" t="s">
        <v>219</v>
      </c>
      <c r="CF74" s="3428" t="s">
        <v>231</v>
      </c>
      <c r="CG74" s="3427">
        <v>4719195</v>
      </c>
      <c r="CH74" s="3427">
        <v>4719195</v>
      </c>
      <c r="CI74" s="3421" t="s">
        <v>219</v>
      </c>
      <c r="CJ74" s="3428" t="s">
        <v>231</v>
      </c>
      <c r="CK74" s="3427">
        <v>4907962</v>
      </c>
      <c r="CL74" s="3427">
        <v>4907962</v>
      </c>
      <c r="CM74" s="3421" t="s">
        <v>219</v>
      </c>
      <c r="CN74" s="3428" t="s">
        <v>231</v>
      </c>
      <c r="CO74" s="3427">
        <v>5104281</v>
      </c>
      <c r="CP74" s="3427">
        <v>5104281</v>
      </c>
      <c r="CQ74" s="3421" t="s">
        <v>219</v>
      </c>
      <c r="CR74" s="3428" t="s">
        <v>231</v>
      </c>
      <c r="CS74" s="3427">
        <v>44096102</v>
      </c>
      <c r="CT74" s="3421" t="s">
        <v>232</v>
      </c>
      <c r="CU74" s="3421" t="s">
        <v>233</v>
      </c>
      <c r="CV74" s="3421" t="s">
        <v>621</v>
      </c>
      <c r="CW74" s="3421" t="s">
        <v>622</v>
      </c>
      <c r="CX74" s="3421" t="s">
        <v>623</v>
      </c>
      <c r="CY74" s="1374" t="s">
        <v>624</v>
      </c>
      <c r="CZ74" s="1350"/>
      <c r="DA74" s="1350"/>
      <c r="DB74" s="1350"/>
      <c r="DC74" s="1350"/>
      <c r="DD74" s="1350"/>
      <c r="DE74" s="1350"/>
    </row>
    <row r="75" spans="1:109" s="14" customFormat="1" ht="25.5" customHeight="1">
      <c r="A75" s="14">
        <v>62</v>
      </c>
      <c r="B75" s="3421" t="s">
        <v>486</v>
      </c>
      <c r="C75" s="3429"/>
      <c r="D75" s="3421" t="s">
        <v>607</v>
      </c>
      <c r="E75" s="3421"/>
      <c r="F75" s="3421" t="s">
        <v>608</v>
      </c>
      <c r="G75" s="3421" t="s">
        <v>609</v>
      </c>
      <c r="H75" s="3431" t="s">
        <v>361</v>
      </c>
      <c r="I75" s="3431" t="s">
        <v>179</v>
      </c>
      <c r="J75" s="3421" t="s">
        <v>89</v>
      </c>
      <c r="K75" s="3421" t="s">
        <v>89</v>
      </c>
      <c r="L75" s="3422">
        <v>43831</v>
      </c>
      <c r="M75" s="3422">
        <v>47848</v>
      </c>
      <c r="N75" s="1352">
        <v>0.09</v>
      </c>
      <c r="O75" s="1352">
        <v>0.09</v>
      </c>
      <c r="P75" s="1352">
        <v>0.09</v>
      </c>
      <c r="Q75" s="1352">
        <v>0.09</v>
      </c>
      <c r="R75" s="1352">
        <v>0.09</v>
      </c>
      <c r="S75" s="1352">
        <v>0.09</v>
      </c>
      <c r="T75" s="1352">
        <v>0.09</v>
      </c>
      <c r="U75" s="1352">
        <v>0.09</v>
      </c>
      <c r="V75" s="1352">
        <v>0.09</v>
      </c>
      <c r="W75" s="1352">
        <v>0.09</v>
      </c>
      <c r="X75" s="1352">
        <v>0.1</v>
      </c>
      <c r="Y75" s="1372">
        <v>1</v>
      </c>
      <c r="Z75" s="3421" t="s">
        <v>625</v>
      </c>
      <c r="AA75" s="3423">
        <v>2.5000000000000001E-3</v>
      </c>
      <c r="AB75" s="3421" t="s">
        <v>626</v>
      </c>
      <c r="AC75" s="3421" t="s">
        <v>627</v>
      </c>
      <c r="AD75" s="3421" t="s">
        <v>183</v>
      </c>
      <c r="AE75" s="3421" t="s">
        <v>26</v>
      </c>
      <c r="AF75" s="3421" t="s">
        <v>240</v>
      </c>
      <c r="AG75" s="3421" t="s">
        <v>185</v>
      </c>
      <c r="AH75" s="3421" t="s">
        <v>179</v>
      </c>
      <c r="AI75" s="3421" t="s">
        <v>7</v>
      </c>
      <c r="AJ75" s="3421" t="s">
        <v>9</v>
      </c>
      <c r="AK75" s="3421" t="s">
        <v>9</v>
      </c>
      <c r="AL75" s="3421" t="s">
        <v>9</v>
      </c>
      <c r="AM75" s="3422">
        <v>43831</v>
      </c>
      <c r="AN75" s="3422">
        <v>47848</v>
      </c>
      <c r="AO75" s="3421">
        <v>4</v>
      </c>
      <c r="AP75" s="3421">
        <v>4</v>
      </c>
      <c r="AQ75" s="3421">
        <v>4</v>
      </c>
      <c r="AR75" s="3421">
        <v>4</v>
      </c>
      <c r="AS75" s="3421">
        <v>4</v>
      </c>
      <c r="AT75" s="3421">
        <v>4</v>
      </c>
      <c r="AU75" s="3421">
        <v>4</v>
      </c>
      <c r="AV75" s="3421">
        <v>4</v>
      </c>
      <c r="AW75" s="3421">
        <v>4</v>
      </c>
      <c r="AX75" s="3421">
        <v>4</v>
      </c>
      <c r="AY75" s="3421">
        <v>4</v>
      </c>
      <c r="AZ75" s="3444">
        <f>+SUM(AO75:AY75)</f>
        <v>44</v>
      </c>
      <c r="BA75" s="3427">
        <v>12000000</v>
      </c>
      <c r="BB75" s="3427">
        <v>12000000</v>
      </c>
      <c r="BC75" s="3428" t="s">
        <v>187</v>
      </c>
      <c r="BD75" s="3429">
        <v>7787</v>
      </c>
      <c r="BE75" s="3427">
        <v>24000000</v>
      </c>
      <c r="BF75" s="3427">
        <v>24000000</v>
      </c>
      <c r="BG75" s="3428" t="s">
        <v>187</v>
      </c>
      <c r="BH75" s="3429">
        <v>7787</v>
      </c>
      <c r="BI75" s="3427">
        <v>24000000</v>
      </c>
      <c r="BJ75" s="3427">
        <v>24000000</v>
      </c>
      <c r="BK75" s="3428" t="s">
        <v>187</v>
      </c>
      <c r="BL75" s="3429">
        <v>7787</v>
      </c>
      <c r="BM75" s="3427">
        <v>24000000</v>
      </c>
      <c r="BN75" s="3427">
        <v>24000000</v>
      </c>
      <c r="BO75" s="3428" t="s">
        <v>187</v>
      </c>
      <c r="BP75" s="3429">
        <v>7787</v>
      </c>
      <c r="BQ75" s="3427">
        <v>24000000</v>
      </c>
      <c r="BR75" s="3427">
        <v>24000000</v>
      </c>
      <c r="BS75" s="3428" t="s">
        <v>187</v>
      </c>
      <c r="BT75" s="3429">
        <v>7787</v>
      </c>
      <c r="BU75" s="3427">
        <v>24720000</v>
      </c>
      <c r="BV75" s="3427" t="s">
        <v>9</v>
      </c>
      <c r="BW75" s="3428" t="s">
        <v>188</v>
      </c>
      <c r="BX75" s="3428" t="s">
        <v>9</v>
      </c>
      <c r="BY75" s="3427">
        <v>25461600</v>
      </c>
      <c r="BZ75" s="3427" t="s">
        <v>9</v>
      </c>
      <c r="CA75" s="3428" t="s">
        <v>188</v>
      </c>
      <c r="CB75" s="3428" t="s">
        <v>9</v>
      </c>
      <c r="CC75" s="3427">
        <v>26225448</v>
      </c>
      <c r="CD75" s="3427" t="s">
        <v>9</v>
      </c>
      <c r="CE75" s="3428" t="s">
        <v>188</v>
      </c>
      <c r="CF75" s="3428" t="s">
        <v>9</v>
      </c>
      <c r="CG75" s="3427">
        <v>27012211.440000001</v>
      </c>
      <c r="CH75" s="3427" t="s">
        <v>9</v>
      </c>
      <c r="CI75" s="3428" t="s">
        <v>188</v>
      </c>
      <c r="CJ75" s="3428" t="s">
        <v>9</v>
      </c>
      <c r="CK75" s="3427">
        <v>27822577.783200003</v>
      </c>
      <c r="CL75" s="3427" t="s">
        <v>9</v>
      </c>
      <c r="CM75" s="3428" t="s">
        <v>188</v>
      </c>
      <c r="CN75" s="3428" t="s">
        <v>9</v>
      </c>
      <c r="CO75" s="3427">
        <v>28657255.116696004</v>
      </c>
      <c r="CP75" s="3427" t="s">
        <v>9</v>
      </c>
      <c r="CQ75" s="3428" t="s">
        <v>188</v>
      </c>
      <c r="CR75" s="3428" t="s">
        <v>9</v>
      </c>
      <c r="CS75" s="3427">
        <v>267899092.33989599</v>
      </c>
      <c r="CT75" s="3421" t="s">
        <v>281</v>
      </c>
      <c r="CU75" s="3421" t="s">
        <v>282</v>
      </c>
      <c r="CV75" s="3421" t="s">
        <v>283</v>
      </c>
      <c r="CW75" s="3421" t="s">
        <v>284</v>
      </c>
      <c r="CX75" s="3421">
        <v>3387000</v>
      </c>
      <c r="CY75" s="1363" t="s">
        <v>285</v>
      </c>
      <c r="CZ75" s="1350"/>
      <c r="DA75" s="1350"/>
      <c r="DB75" s="1358"/>
      <c r="DC75" s="1358"/>
      <c r="DD75" s="1358"/>
      <c r="DE75" s="1350"/>
    </row>
    <row r="76" spans="1:109" s="14" customFormat="1" ht="25.5" customHeight="1">
      <c r="A76" s="14">
        <v>63</v>
      </c>
      <c r="B76" s="3421" t="s">
        <v>486</v>
      </c>
      <c r="C76" s="3429"/>
      <c r="D76" s="3421" t="s">
        <v>607</v>
      </c>
      <c r="E76" s="3421"/>
      <c r="F76" s="3421" t="s">
        <v>608</v>
      </c>
      <c r="G76" s="3421" t="s">
        <v>609</v>
      </c>
      <c r="H76" s="3431" t="s">
        <v>361</v>
      </c>
      <c r="I76" s="3431" t="s">
        <v>179</v>
      </c>
      <c r="J76" s="3421" t="s">
        <v>89</v>
      </c>
      <c r="K76" s="3421" t="s">
        <v>89</v>
      </c>
      <c r="L76" s="3422">
        <v>43831</v>
      </c>
      <c r="M76" s="3422">
        <v>47848</v>
      </c>
      <c r="N76" s="1352">
        <v>0.09</v>
      </c>
      <c r="O76" s="1352">
        <v>0.09</v>
      </c>
      <c r="P76" s="1352">
        <v>0.09</v>
      </c>
      <c r="Q76" s="1352">
        <v>0.09</v>
      </c>
      <c r="R76" s="1352">
        <v>0.09</v>
      </c>
      <c r="S76" s="1352">
        <v>0.09</v>
      </c>
      <c r="T76" s="1352">
        <v>0.09</v>
      </c>
      <c r="U76" s="1352">
        <v>0.09</v>
      </c>
      <c r="V76" s="1352">
        <v>0.09</v>
      </c>
      <c r="W76" s="1352">
        <v>0.09</v>
      </c>
      <c r="X76" s="1352">
        <v>0.1</v>
      </c>
      <c r="Y76" s="1372">
        <v>1</v>
      </c>
      <c r="Z76" s="3421" t="s">
        <v>628</v>
      </c>
      <c r="AA76" s="3423">
        <v>2.5000000000000001E-3</v>
      </c>
      <c r="AB76" s="3421" t="s">
        <v>629</v>
      </c>
      <c r="AC76" s="3421" t="s">
        <v>630</v>
      </c>
      <c r="AD76" s="3421" t="s">
        <v>183</v>
      </c>
      <c r="AE76" s="3421" t="s">
        <v>26</v>
      </c>
      <c r="AF76" s="3421" t="s">
        <v>478</v>
      </c>
      <c r="AG76" s="3421" t="s">
        <v>631</v>
      </c>
      <c r="AH76" s="3421" t="s">
        <v>186</v>
      </c>
      <c r="AI76" s="3421" t="s">
        <v>323</v>
      </c>
      <c r="AJ76" s="3421">
        <v>77</v>
      </c>
      <c r="AK76" s="3421" t="s">
        <v>9</v>
      </c>
      <c r="AL76" s="3421" t="s">
        <v>9</v>
      </c>
      <c r="AM76" s="3422">
        <v>44197</v>
      </c>
      <c r="AN76" s="3422">
        <v>47848</v>
      </c>
      <c r="AO76" s="3421" t="s">
        <v>17</v>
      </c>
      <c r="AP76" s="3421">
        <v>2</v>
      </c>
      <c r="AQ76" s="3421">
        <v>4</v>
      </c>
      <c r="AR76" s="3421">
        <v>6</v>
      </c>
      <c r="AS76" s="3421">
        <v>7</v>
      </c>
      <c r="AT76" s="3421">
        <v>9</v>
      </c>
      <c r="AU76" s="3421">
        <v>11</v>
      </c>
      <c r="AV76" s="3421">
        <v>13</v>
      </c>
      <c r="AW76" s="3421">
        <v>15</v>
      </c>
      <c r="AX76" s="3421">
        <v>17</v>
      </c>
      <c r="AY76" s="3421">
        <v>20</v>
      </c>
      <c r="AZ76" s="3444">
        <v>20</v>
      </c>
      <c r="BA76" s="3427" t="s">
        <v>17</v>
      </c>
      <c r="BB76" s="3427" t="s">
        <v>17</v>
      </c>
      <c r="BC76" s="3421" t="s">
        <v>17</v>
      </c>
      <c r="BD76" s="3421" t="s">
        <v>17</v>
      </c>
      <c r="BE76" s="3427">
        <v>82948656</v>
      </c>
      <c r="BF76" s="3427">
        <f>+BE76</f>
        <v>82948656</v>
      </c>
      <c r="BG76" s="3421" t="s">
        <v>219</v>
      </c>
      <c r="BH76" s="3421">
        <v>7783</v>
      </c>
      <c r="BI76" s="3427">
        <f>+BE76*1.038</f>
        <v>86100704.928000003</v>
      </c>
      <c r="BJ76" s="3427">
        <f>+BI76</f>
        <v>86100704.928000003</v>
      </c>
      <c r="BK76" s="3421" t="s">
        <v>219</v>
      </c>
      <c r="BL76" s="3421">
        <v>7783</v>
      </c>
      <c r="BM76" s="3427">
        <f>+BI76*1.038</f>
        <v>89372531.715264007</v>
      </c>
      <c r="BN76" s="3427">
        <f>+BM76</f>
        <v>89372531.715264007</v>
      </c>
      <c r="BO76" s="3421" t="s">
        <v>219</v>
      </c>
      <c r="BP76" s="3421">
        <v>7783</v>
      </c>
      <c r="BQ76" s="3427">
        <f>+BM76*1.038</f>
        <v>92768687.920444041</v>
      </c>
      <c r="BR76" s="3427">
        <f>+BN76*1.038</f>
        <v>92768687.920444041</v>
      </c>
      <c r="BS76" s="3421" t="s">
        <v>219</v>
      </c>
      <c r="BT76" s="3421">
        <v>7783</v>
      </c>
      <c r="BU76" s="3427">
        <f>+BQ76*1.038</f>
        <v>96293898.061420918</v>
      </c>
      <c r="BV76" s="3427" t="s">
        <v>9</v>
      </c>
      <c r="BW76" s="3421" t="s">
        <v>219</v>
      </c>
      <c r="BX76" s="3427" t="s">
        <v>9</v>
      </c>
      <c r="BY76" s="3427">
        <f>+BU76*1.038</f>
        <v>99953066.187754914</v>
      </c>
      <c r="BZ76" s="3427" t="s">
        <v>9</v>
      </c>
      <c r="CA76" s="3421" t="s">
        <v>219</v>
      </c>
      <c r="CB76" s="3427" t="s">
        <v>9</v>
      </c>
      <c r="CC76" s="3427">
        <f>+BY76*1.038</f>
        <v>103751282.70288961</v>
      </c>
      <c r="CD76" s="3427" t="s">
        <v>9</v>
      </c>
      <c r="CE76" s="3421" t="s">
        <v>219</v>
      </c>
      <c r="CF76" s="3427" t="s">
        <v>9</v>
      </c>
      <c r="CG76" s="3427">
        <f>+CC76*1.038</f>
        <v>107693831.44559942</v>
      </c>
      <c r="CH76" s="3427" t="s">
        <v>9</v>
      </c>
      <c r="CI76" s="3421" t="s">
        <v>219</v>
      </c>
      <c r="CJ76" s="3427" t="s">
        <v>9</v>
      </c>
      <c r="CK76" s="3427">
        <f>+CG76*1.038</f>
        <v>111786197.0405322</v>
      </c>
      <c r="CL76" s="3427" t="s">
        <v>9</v>
      </c>
      <c r="CM76" s="3421" t="s">
        <v>219</v>
      </c>
      <c r="CN76" s="3427" t="s">
        <v>9</v>
      </c>
      <c r="CO76" s="3427">
        <f>+CK76*1.038</f>
        <v>116034072.52807243</v>
      </c>
      <c r="CP76" s="3427" t="s">
        <v>9</v>
      </c>
      <c r="CQ76" s="3421" t="s">
        <v>219</v>
      </c>
      <c r="CR76" s="3427" t="s">
        <v>9</v>
      </c>
      <c r="CS76" s="3427">
        <v>986702928.52997756</v>
      </c>
      <c r="CT76" s="3421" t="s">
        <v>220</v>
      </c>
      <c r="CU76" s="3421" t="s">
        <v>221</v>
      </c>
      <c r="CV76" s="3421" t="s">
        <v>479</v>
      </c>
      <c r="CW76" s="3421" t="s">
        <v>480</v>
      </c>
      <c r="CX76" s="3421">
        <v>6013779595</v>
      </c>
      <c r="CY76" s="3421" t="s">
        <v>481</v>
      </c>
      <c r="CZ76" s="1350"/>
      <c r="DA76" s="1350"/>
      <c r="DB76" s="1350"/>
      <c r="DC76" s="1350"/>
      <c r="DD76" s="1350"/>
      <c r="DE76" s="1350"/>
    </row>
    <row r="77" spans="1:109" s="14" customFormat="1" ht="25.5" customHeight="1">
      <c r="A77" s="14">
        <v>64</v>
      </c>
      <c r="B77" s="3421" t="s">
        <v>486</v>
      </c>
      <c r="C77" s="3429"/>
      <c r="D77" s="3421" t="s">
        <v>607</v>
      </c>
      <c r="E77" s="3421"/>
      <c r="F77" s="3421" t="s">
        <v>608</v>
      </c>
      <c r="G77" s="3421" t="s">
        <v>609</v>
      </c>
      <c r="H77" s="3431" t="s">
        <v>361</v>
      </c>
      <c r="I77" s="3431" t="s">
        <v>179</v>
      </c>
      <c r="J77" s="3421" t="s">
        <v>89</v>
      </c>
      <c r="K77" s="3421" t="s">
        <v>89</v>
      </c>
      <c r="L77" s="3422">
        <v>43831</v>
      </c>
      <c r="M77" s="3422">
        <v>47848</v>
      </c>
      <c r="N77" s="1352">
        <v>0.09</v>
      </c>
      <c r="O77" s="1352">
        <v>0.09</v>
      </c>
      <c r="P77" s="1352">
        <v>0.09</v>
      </c>
      <c r="Q77" s="1352">
        <v>0.09</v>
      </c>
      <c r="R77" s="1352">
        <v>0.09</v>
      </c>
      <c r="S77" s="1352">
        <v>0.09</v>
      </c>
      <c r="T77" s="1352">
        <v>0.09</v>
      </c>
      <c r="U77" s="1352">
        <v>0.09</v>
      </c>
      <c r="V77" s="1352">
        <v>0.09</v>
      </c>
      <c r="W77" s="1352">
        <v>0.09</v>
      </c>
      <c r="X77" s="1352">
        <v>0.1</v>
      </c>
      <c r="Y77" s="1372">
        <v>1</v>
      </c>
      <c r="Z77" s="3421" t="s">
        <v>632</v>
      </c>
      <c r="AA77" s="3423">
        <v>5.0000000000000001E-3</v>
      </c>
      <c r="AB77" s="3421" t="s">
        <v>633</v>
      </c>
      <c r="AC77" s="3421" t="s">
        <v>634</v>
      </c>
      <c r="AD77" s="3421" t="s">
        <v>183</v>
      </c>
      <c r="AE77" s="3421" t="s">
        <v>26</v>
      </c>
      <c r="AF77" s="3421" t="s">
        <v>433</v>
      </c>
      <c r="AG77" s="3421" t="s">
        <v>185</v>
      </c>
      <c r="AH77" s="3421" t="s">
        <v>199</v>
      </c>
      <c r="AI77" s="3421" t="s">
        <v>323</v>
      </c>
      <c r="AJ77" s="3421">
        <v>309</v>
      </c>
      <c r="AK77" s="3421" t="s">
        <v>9</v>
      </c>
      <c r="AL77" s="3421" t="s">
        <v>9</v>
      </c>
      <c r="AM77" s="3422">
        <v>43831</v>
      </c>
      <c r="AN77" s="3422">
        <v>47848</v>
      </c>
      <c r="AO77" s="3433">
        <v>1</v>
      </c>
      <c r="AP77" s="3433">
        <v>1</v>
      </c>
      <c r="AQ77" s="3433">
        <v>1</v>
      </c>
      <c r="AR77" s="3433">
        <v>1</v>
      </c>
      <c r="AS77" s="3433">
        <v>1</v>
      </c>
      <c r="AT77" s="3425">
        <v>1</v>
      </c>
      <c r="AU77" s="3425">
        <v>1</v>
      </c>
      <c r="AV77" s="3425">
        <v>1</v>
      </c>
      <c r="AW77" s="3425">
        <v>1</v>
      </c>
      <c r="AX77" s="3425">
        <v>1</v>
      </c>
      <c r="AY77" s="3425">
        <v>1</v>
      </c>
      <c r="AZ77" s="3426">
        <v>1</v>
      </c>
      <c r="BA77" s="3427">
        <v>2042904529.1666667</v>
      </c>
      <c r="BB77" s="3427">
        <v>2042904529.1666667</v>
      </c>
      <c r="BC77" s="3428" t="s">
        <v>219</v>
      </c>
      <c r="BD77" s="3421">
        <v>7734</v>
      </c>
      <c r="BE77" s="3427">
        <v>2197207180.9586668</v>
      </c>
      <c r="BF77" s="3427">
        <v>2197207180.9586668</v>
      </c>
      <c r="BG77" s="3428" t="s">
        <v>219</v>
      </c>
      <c r="BH77" s="1371">
        <v>7734</v>
      </c>
      <c r="BI77" s="3427">
        <v>2307067540.0066004</v>
      </c>
      <c r="BJ77" s="3427">
        <v>2307067540.0066004</v>
      </c>
      <c r="BK77" s="3428" t="s">
        <v>219</v>
      </c>
      <c r="BL77" s="3421">
        <v>7734</v>
      </c>
      <c r="BM77" s="3427">
        <v>2422420917.0069304</v>
      </c>
      <c r="BN77" s="3427">
        <v>2422420917.0069304</v>
      </c>
      <c r="BO77" s="3428" t="s">
        <v>219</v>
      </c>
      <c r="BP77" s="3421">
        <v>7734</v>
      </c>
      <c r="BQ77" s="3427">
        <v>2543541962.8572769</v>
      </c>
      <c r="BR77" s="3427">
        <v>2543541962.8572769</v>
      </c>
      <c r="BS77" s="3428" t="s">
        <v>219</v>
      </c>
      <c r="BT77" s="3421">
        <v>7734</v>
      </c>
      <c r="BU77" s="3427">
        <v>2670719061.0001407</v>
      </c>
      <c r="BV77" s="3427" t="s">
        <v>9</v>
      </c>
      <c r="BW77" s="3428" t="s">
        <v>219</v>
      </c>
      <c r="BX77" s="3428" t="s">
        <v>291</v>
      </c>
      <c r="BY77" s="3427">
        <v>2804255014.0501475</v>
      </c>
      <c r="BZ77" s="3427" t="s">
        <v>9</v>
      </c>
      <c r="CA77" s="3428" t="s">
        <v>290</v>
      </c>
      <c r="CB77" s="3428" t="s">
        <v>291</v>
      </c>
      <c r="CC77" s="3427">
        <v>2944467764.752655</v>
      </c>
      <c r="CD77" s="3427" t="s">
        <v>9</v>
      </c>
      <c r="CE77" s="3428" t="s">
        <v>290</v>
      </c>
      <c r="CF77" s="3428" t="s">
        <v>291</v>
      </c>
      <c r="CG77" s="3427">
        <v>3091691152.9902878</v>
      </c>
      <c r="CH77" s="3427" t="s">
        <v>9</v>
      </c>
      <c r="CI77" s="3428" t="s">
        <v>290</v>
      </c>
      <c r="CJ77" s="3428" t="s">
        <v>291</v>
      </c>
      <c r="CK77" s="3427">
        <v>3246275710.639802</v>
      </c>
      <c r="CL77" s="3427" t="s">
        <v>9</v>
      </c>
      <c r="CM77" s="3428" t="s">
        <v>290</v>
      </c>
      <c r="CN77" s="3428" t="s">
        <v>291</v>
      </c>
      <c r="CO77" s="3427">
        <v>3369634187.6441145</v>
      </c>
      <c r="CP77" s="3427" t="s">
        <v>9</v>
      </c>
      <c r="CQ77" s="3428" t="s">
        <v>290</v>
      </c>
      <c r="CR77" s="3428" t="s">
        <v>291</v>
      </c>
      <c r="CS77" s="3427">
        <v>29640185021.073292</v>
      </c>
      <c r="CT77" s="3421" t="s">
        <v>13</v>
      </c>
      <c r="CU77" s="3421" t="s">
        <v>15</v>
      </c>
      <c r="CV77" s="3431" t="s">
        <v>434</v>
      </c>
      <c r="CW77" s="3421" t="s">
        <v>435</v>
      </c>
      <c r="CX77" s="3421" t="s">
        <v>436</v>
      </c>
      <c r="CY77" s="1357" t="s">
        <v>399</v>
      </c>
      <c r="CZ77" s="1350" t="s">
        <v>211</v>
      </c>
      <c r="DA77" s="1350" t="s">
        <v>212</v>
      </c>
      <c r="DB77" s="1350" t="s">
        <v>212</v>
      </c>
      <c r="DC77" s="1350"/>
      <c r="DD77" s="1350"/>
      <c r="DE77" s="1350"/>
    </row>
    <row r="78" spans="1:109" s="14" customFormat="1" ht="25.5" customHeight="1">
      <c r="A78" s="14">
        <v>65</v>
      </c>
      <c r="B78" s="3421" t="s">
        <v>486</v>
      </c>
      <c r="C78" s="3429"/>
      <c r="D78" s="3421" t="s">
        <v>607</v>
      </c>
      <c r="E78" s="3421"/>
      <c r="F78" s="3421" t="s">
        <v>608</v>
      </c>
      <c r="G78" s="3421" t="s">
        <v>609</v>
      </c>
      <c r="H78" s="3431" t="s">
        <v>361</v>
      </c>
      <c r="I78" s="3431" t="s">
        <v>179</v>
      </c>
      <c r="J78" s="3421" t="s">
        <v>89</v>
      </c>
      <c r="K78" s="3421" t="s">
        <v>89</v>
      </c>
      <c r="L78" s="3422">
        <v>43831</v>
      </c>
      <c r="M78" s="3422">
        <v>47848</v>
      </c>
      <c r="N78" s="1352">
        <v>0.09</v>
      </c>
      <c r="O78" s="1352">
        <v>0.09</v>
      </c>
      <c r="P78" s="1352">
        <v>0.09</v>
      </c>
      <c r="Q78" s="1352">
        <v>0.09</v>
      </c>
      <c r="R78" s="1352">
        <v>0.09</v>
      </c>
      <c r="S78" s="1352">
        <v>0.09</v>
      </c>
      <c r="T78" s="1352">
        <v>0.09</v>
      </c>
      <c r="U78" s="1352">
        <v>0.09</v>
      </c>
      <c r="V78" s="1352">
        <v>0.09</v>
      </c>
      <c r="W78" s="1352">
        <v>0.09</v>
      </c>
      <c r="X78" s="1352">
        <v>0.1</v>
      </c>
      <c r="Y78" s="1372">
        <v>1</v>
      </c>
      <c r="Z78" s="3421" t="s">
        <v>635</v>
      </c>
      <c r="AA78" s="3423">
        <v>0.01</v>
      </c>
      <c r="AB78" s="3421" t="s">
        <v>636</v>
      </c>
      <c r="AC78" s="3421" t="s">
        <v>637</v>
      </c>
      <c r="AD78" s="3421" t="s">
        <v>183</v>
      </c>
      <c r="AE78" s="3421" t="s">
        <v>251</v>
      </c>
      <c r="AF78" s="3421" t="s">
        <v>638</v>
      </c>
      <c r="AG78" s="3421" t="s">
        <v>185</v>
      </c>
      <c r="AH78" s="3421" t="s">
        <v>179</v>
      </c>
      <c r="AI78" s="3421" t="s">
        <v>7</v>
      </c>
      <c r="AJ78" s="3421" t="s">
        <v>9</v>
      </c>
      <c r="AK78" s="3421">
        <v>376</v>
      </c>
      <c r="AL78" s="3421">
        <v>2019</v>
      </c>
      <c r="AM78" s="3422">
        <v>43831</v>
      </c>
      <c r="AN78" s="3422">
        <v>47848</v>
      </c>
      <c r="AO78" s="3421">
        <v>310</v>
      </c>
      <c r="AP78" s="3421">
        <v>344</v>
      </c>
      <c r="AQ78" s="3421">
        <v>344</v>
      </c>
      <c r="AR78" s="3421">
        <v>344</v>
      </c>
      <c r="AS78" s="3421">
        <v>344</v>
      </c>
      <c r="AT78" s="3421">
        <v>344</v>
      </c>
      <c r="AU78" s="3421">
        <v>344</v>
      </c>
      <c r="AV78" s="3421">
        <v>344</v>
      </c>
      <c r="AW78" s="3421">
        <v>344</v>
      </c>
      <c r="AX78" s="3421">
        <v>344</v>
      </c>
      <c r="AY78" s="3421">
        <v>344</v>
      </c>
      <c r="AZ78" s="3444">
        <v>3750</v>
      </c>
      <c r="BA78" s="3427">
        <v>415456233</v>
      </c>
      <c r="BB78" s="3427">
        <v>415456233</v>
      </c>
      <c r="BC78" s="3428" t="s">
        <v>290</v>
      </c>
      <c r="BD78" s="3429">
        <v>7672</v>
      </c>
      <c r="BE78" s="3427">
        <v>1017444297</v>
      </c>
      <c r="BF78" s="3427">
        <v>1017444297</v>
      </c>
      <c r="BG78" s="3428" t="s">
        <v>290</v>
      </c>
      <c r="BH78" s="3429">
        <v>7672</v>
      </c>
      <c r="BI78" s="3427">
        <v>1044692214</v>
      </c>
      <c r="BJ78" s="3427">
        <v>1044692214</v>
      </c>
      <c r="BK78" s="3428" t="s">
        <v>290</v>
      </c>
      <c r="BL78" s="3429">
        <v>7672</v>
      </c>
      <c r="BM78" s="3427">
        <v>918906810</v>
      </c>
      <c r="BN78" s="3427">
        <v>918906810</v>
      </c>
      <c r="BO78" s="3428" t="s">
        <v>290</v>
      </c>
      <c r="BP78" s="3429">
        <v>7672</v>
      </c>
      <c r="BQ78" s="3427">
        <v>738919711</v>
      </c>
      <c r="BR78" s="3427">
        <v>738919711</v>
      </c>
      <c r="BS78" s="3428" t="s">
        <v>290</v>
      </c>
      <c r="BT78" s="3429">
        <v>7672</v>
      </c>
      <c r="BU78" s="3427">
        <v>1522174604.6600001</v>
      </c>
      <c r="BV78" s="3428" t="s">
        <v>9</v>
      </c>
      <c r="BW78" s="3428" t="s">
        <v>290</v>
      </c>
      <c r="BX78" s="3428" t="s">
        <v>291</v>
      </c>
      <c r="BY78" s="3427">
        <v>1567839842.7998002</v>
      </c>
      <c r="BZ78" s="3428" t="s">
        <v>9</v>
      </c>
      <c r="CA78" s="3428" t="s">
        <v>290</v>
      </c>
      <c r="CB78" s="3428" t="s">
        <v>291</v>
      </c>
      <c r="CC78" s="3427">
        <v>1614875038.0837941</v>
      </c>
      <c r="CD78" s="3428" t="s">
        <v>9</v>
      </c>
      <c r="CE78" s="3428" t="s">
        <v>290</v>
      </c>
      <c r="CF78" s="3428" t="s">
        <v>291</v>
      </c>
      <c r="CG78" s="3427">
        <v>1663321289.2263079</v>
      </c>
      <c r="CH78" s="3428" t="s">
        <v>9</v>
      </c>
      <c r="CI78" s="3428" t="s">
        <v>290</v>
      </c>
      <c r="CJ78" s="3428" t="s">
        <v>291</v>
      </c>
      <c r="CK78" s="3427">
        <v>1713220927.9030972</v>
      </c>
      <c r="CL78" s="3428" t="s">
        <v>9</v>
      </c>
      <c r="CM78" s="3428" t="s">
        <v>290</v>
      </c>
      <c r="CN78" s="3428" t="s">
        <v>291</v>
      </c>
      <c r="CO78" s="3427">
        <v>1764617555.74019</v>
      </c>
      <c r="CP78" s="3428" t="s">
        <v>9</v>
      </c>
      <c r="CQ78" s="3428" t="s">
        <v>290</v>
      </c>
      <c r="CR78" s="3428" t="s">
        <v>291</v>
      </c>
      <c r="CS78" s="3427">
        <v>13981468523.413189</v>
      </c>
      <c r="CT78" s="3421" t="s">
        <v>13</v>
      </c>
      <c r="CU78" s="3421" t="s">
        <v>15</v>
      </c>
      <c r="CV78" s="3421" t="s">
        <v>549</v>
      </c>
      <c r="CW78" s="3421" t="s">
        <v>550</v>
      </c>
      <c r="CX78" s="3421" t="s">
        <v>551</v>
      </c>
      <c r="CY78" s="1354" t="s">
        <v>552</v>
      </c>
      <c r="CZ78" s="1350"/>
      <c r="DA78" s="1350"/>
      <c r="DB78" s="1350"/>
      <c r="DC78" s="1350"/>
      <c r="DD78" s="1354"/>
      <c r="DE78" s="1350"/>
    </row>
    <row r="79" spans="1:109" s="14" customFormat="1" ht="25.5" customHeight="1">
      <c r="A79" s="14">
        <v>66</v>
      </c>
      <c r="B79" s="3421" t="s">
        <v>486</v>
      </c>
      <c r="C79" s="3429"/>
      <c r="D79" s="3421" t="s">
        <v>607</v>
      </c>
      <c r="E79" s="3421"/>
      <c r="F79" s="3421" t="s">
        <v>608</v>
      </c>
      <c r="G79" s="3421" t="s">
        <v>609</v>
      </c>
      <c r="H79" s="3431" t="s">
        <v>361</v>
      </c>
      <c r="I79" s="3431" t="s">
        <v>179</v>
      </c>
      <c r="J79" s="3421" t="s">
        <v>89</v>
      </c>
      <c r="K79" s="3421" t="s">
        <v>89</v>
      </c>
      <c r="L79" s="3422">
        <v>43831</v>
      </c>
      <c r="M79" s="3422">
        <v>47848</v>
      </c>
      <c r="N79" s="1352">
        <v>0.09</v>
      </c>
      <c r="O79" s="1352">
        <v>0.09</v>
      </c>
      <c r="P79" s="1352">
        <v>0.09</v>
      </c>
      <c r="Q79" s="1352">
        <v>0.09</v>
      </c>
      <c r="R79" s="1352">
        <v>0.09</v>
      </c>
      <c r="S79" s="1352">
        <v>0.09</v>
      </c>
      <c r="T79" s="1352">
        <v>0.09</v>
      </c>
      <c r="U79" s="1352">
        <v>0.09</v>
      </c>
      <c r="V79" s="1352">
        <v>0.09</v>
      </c>
      <c r="W79" s="1352">
        <v>0.09</v>
      </c>
      <c r="X79" s="1352">
        <v>0.1</v>
      </c>
      <c r="Y79" s="1372">
        <v>1</v>
      </c>
      <c r="Z79" s="3421" t="s">
        <v>639</v>
      </c>
      <c r="AA79" s="3423">
        <v>5.0000000000000001E-3</v>
      </c>
      <c r="AB79" s="3421" t="s">
        <v>640</v>
      </c>
      <c r="AC79" s="3421" t="s">
        <v>641</v>
      </c>
      <c r="AD79" s="3421" t="s">
        <v>183</v>
      </c>
      <c r="AE79" s="3421" t="s">
        <v>251</v>
      </c>
      <c r="AF79" s="3421" t="s">
        <v>638</v>
      </c>
      <c r="AG79" s="3421" t="s">
        <v>185</v>
      </c>
      <c r="AH79" s="3421" t="s">
        <v>179</v>
      </c>
      <c r="AI79" s="3421" t="s">
        <v>7</v>
      </c>
      <c r="AJ79" s="3421" t="s">
        <v>9</v>
      </c>
      <c r="AK79" s="3421">
        <v>13791</v>
      </c>
      <c r="AL79" s="3421">
        <v>2019</v>
      </c>
      <c r="AM79" s="3422">
        <v>43831</v>
      </c>
      <c r="AN79" s="3422">
        <v>47848</v>
      </c>
      <c r="AO79" s="3421">
        <v>4191</v>
      </c>
      <c r="AP79" s="3421">
        <v>7472</v>
      </c>
      <c r="AQ79" s="3421">
        <v>8542</v>
      </c>
      <c r="AR79" s="3421">
        <v>9592</v>
      </c>
      <c r="AS79" s="3421">
        <v>10406</v>
      </c>
      <c r="AT79" s="3421">
        <v>10406</v>
      </c>
      <c r="AU79" s="3421">
        <v>10406</v>
      </c>
      <c r="AV79" s="3421">
        <v>10406</v>
      </c>
      <c r="AW79" s="3421">
        <v>10406</v>
      </c>
      <c r="AX79" s="3421">
        <v>10406</v>
      </c>
      <c r="AY79" s="3421">
        <v>10406</v>
      </c>
      <c r="AZ79" s="3444">
        <v>102639</v>
      </c>
      <c r="BA79" s="3427">
        <v>776718200</v>
      </c>
      <c r="BB79" s="3427">
        <v>776718200</v>
      </c>
      <c r="BC79" s="3428" t="s">
        <v>290</v>
      </c>
      <c r="BD79" s="3429">
        <v>7672</v>
      </c>
      <c r="BE79" s="3427">
        <v>1316008117</v>
      </c>
      <c r="BF79" s="3427">
        <v>1316008117</v>
      </c>
      <c r="BG79" s="3428" t="s">
        <v>290</v>
      </c>
      <c r="BH79" s="3429">
        <v>7672</v>
      </c>
      <c r="BI79" s="3427">
        <v>1299503718</v>
      </c>
      <c r="BJ79" s="3427">
        <v>1299503718</v>
      </c>
      <c r="BK79" s="3428" t="s">
        <v>290</v>
      </c>
      <c r="BL79" s="3429">
        <v>7672</v>
      </c>
      <c r="BM79" s="3427">
        <v>1034178742</v>
      </c>
      <c r="BN79" s="3427">
        <v>1034178742</v>
      </c>
      <c r="BO79" s="3428" t="s">
        <v>290</v>
      </c>
      <c r="BP79" s="3429">
        <v>7672</v>
      </c>
      <c r="BQ79" s="3427">
        <v>863809382</v>
      </c>
      <c r="BR79" s="3427">
        <v>863809382</v>
      </c>
      <c r="BS79" s="3428" t="s">
        <v>290</v>
      </c>
      <c r="BT79" s="3429">
        <v>7672</v>
      </c>
      <c r="BU79" s="3427">
        <v>1779447326.9200001</v>
      </c>
      <c r="BV79" s="3428" t="s">
        <v>9</v>
      </c>
      <c r="BW79" s="3428" t="s">
        <v>290</v>
      </c>
      <c r="BX79" s="3428" t="s">
        <v>291</v>
      </c>
      <c r="BY79" s="3427">
        <v>1832830746.7276001</v>
      </c>
      <c r="BZ79" s="3428" t="s">
        <v>9</v>
      </c>
      <c r="CA79" s="3428" t="s">
        <v>290</v>
      </c>
      <c r="CB79" s="3428" t="s">
        <v>291</v>
      </c>
      <c r="CC79" s="3427">
        <v>1887815669.1294281</v>
      </c>
      <c r="CD79" s="3428" t="s">
        <v>9</v>
      </c>
      <c r="CE79" s="3428" t="s">
        <v>290</v>
      </c>
      <c r="CF79" s="3428" t="s">
        <v>291</v>
      </c>
      <c r="CG79" s="3427">
        <v>1944450139.203311</v>
      </c>
      <c r="CH79" s="3428" t="s">
        <v>9</v>
      </c>
      <c r="CI79" s="3428" t="s">
        <v>290</v>
      </c>
      <c r="CJ79" s="3428" t="s">
        <v>291</v>
      </c>
      <c r="CK79" s="3427">
        <v>2002783643.3794103</v>
      </c>
      <c r="CL79" s="3428" t="s">
        <v>9</v>
      </c>
      <c r="CM79" s="3428" t="s">
        <v>290</v>
      </c>
      <c r="CN79" s="3428" t="s">
        <v>291</v>
      </c>
      <c r="CO79" s="3427">
        <v>2062867152.6807926</v>
      </c>
      <c r="CP79" s="3428" t="s">
        <v>9</v>
      </c>
      <c r="CQ79" s="3428" t="s">
        <v>290</v>
      </c>
      <c r="CR79" s="3428" t="s">
        <v>291</v>
      </c>
      <c r="CS79" s="3427">
        <v>16800412837.040541</v>
      </c>
      <c r="CT79" s="3421" t="s">
        <v>13</v>
      </c>
      <c r="CU79" s="3421" t="s">
        <v>15</v>
      </c>
      <c r="CV79" s="3421" t="s">
        <v>549</v>
      </c>
      <c r="CW79" s="3421" t="s">
        <v>550</v>
      </c>
      <c r="CX79" s="3421" t="s">
        <v>551</v>
      </c>
      <c r="CY79" s="1354" t="s">
        <v>552</v>
      </c>
      <c r="CZ79" s="1350" t="s">
        <v>642</v>
      </c>
      <c r="DA79" s="1350" t="s">
        <v>643</v>
      </c>
      <c r="DB79" s="1350" t="s">
        <v>643</v>
      </c>
      <c r="DC79" s="1350"/>
      <c r="DD79" s="1354"/>
      <c r="DE79" s="1350"/>
    </row>
    <row r="80" spans="1:109" s="14" customFormat="1" ht="25.5" customHeight="1">
      <c r="A80" s="14">
        <v>67</v>
      </c>
      <c r="B80" s="3421" t="s">
        <v>486</v>
      </c>
      <c r="C80" s="3429"/>
      <c r="D80" s="3421" t="s">
        <v>607</v>
      </c>
      <c r="E80" s="3421"/>
      <c r="F80" s="3421" t="s">
        <v>608</v>
      </c>
      <c r="G80" s="3421" t="s">
        <v>609</v>
      </c>
      <c r="H80" s="3431" t="s">
        <v>361</v>
      </c>
      <c r="I80" s="3431" t="s">
        <v>179</v>
      </c>
      <c r="J80" s="3421" t="s">
        <v>89</v>
      </c>
      <c r="K80" s="3421" t="s">
        <v>89</v>
      </c>
      <c r="L80" s="3422">
        <v>43831</v>
      </c>
      <c r="M80" s="3422">
        <v>47848</v>
      </c>
      <c r="N80" s="1352">
        <v>0.09</v>
      </c>
      <c r="O80" s="1352">
        <v>0.09</v>
      </c>
      <c r="P80" s="1352">
        <v>0.09</v>
      </c>
      <c r="Q80" s="1352">
        <v>0.09</v>
      </c>
      <c r="R80" s="1352">
        <v>0.09</v>
      </c>
      <c r="S80" s="1352">
        <v>0.09</v>
      </c>
      <c r="T80" s="1352">
        <v>0.09</v>
      </c>
      <c r="U80" s="1352">
        <v>0.09</v>
      </c>
      <c r="V80" s="1352">
        <v>0.09</v>
      </c>
      <c r="W80" s="1352">
        <v>0.09</v>
      </c>
      <c r="X80" s="1352">
        <v>0.1</v>
      </c>
      <c r="Y80" s="1372">
        <v>1</v>
      </c>
      <c r="Z80" s="3431" t="s">
        <v>644</v>
      </c>
      <c r="AA80" s="3423">
        <v>2.5000000000000001E-3</v>
      </c>
      <c r="AB80" s="3431" t="s">
        <v>645</v>
      </c>
      <c r="AC80" s="3431" t="s">
        <v>646</v>
      </c>
      <c r="AD80" s="3421" t="s">
        <v>183</v>
      </c>
      <c r="AE80" s="3431" t="s">
        <v>647</v>
      </c>
      <c r="AF80" s="3431" t="s">
        <v>648</v>
      </c>
      <c r="AG80" s="3421" t="s">
        <v>185</v>
      </c>
      <c r="AH80" s="3431" t="s">
        <v>217</v>
      </c>
      <c r="AI80" s="3421" t="s">
        <v>7</v>
      </c>
      <c r="AJ80" s="3421" t="s">
        <v>9</v>
      </c>
      <c r="AK80" s="3431" t="s">
        <v>89</v>
      </c>
      <c r="AL80" s="3431" t="s">
        <v>89</v>
      </c>
      <c r="AM80" s="3454">
        <v>44197</v>
      </c>
      <c r="AN80" s="3454">
        <v>47848</v>
      </c>
      <c r="AO80" s="3433" t="s">
        <v>17</v>
      </c>
      <c r="AP80" s="3433">
        <v>1</v>
      </c>
      <c r="AQ80" s="3433">
        <v>1</v>
      </c>
      <c r="AR80" s="3433">
        <v>1</v>
      </c>
      <c r="AS80" s="3433">
        <v>1</v>
      </c>
      <c r="AT80" s="3433">
        <v>1</v>
      </c>
      <c r="AU80" s="3433">
        <v>1</v>
      </c>
      <c r="AV80" s="3433">
        <v>1</v>
      </c>
      <c r="AW80" s="3433">
        <v>1</v>
      </c>
      <c r="AX80" s="3433">
        <v>1</v>
      </c>
      <c r="AY80" s="3433">
        <v>1</v>
      </c>
      <c r="AZ80" s="3434">
        <v>1</v>
      </c>
      <c r="BA80" s="3427" t="s">
        <v>17</v>
      </c>
      <c r="BB80" s="3427" t="s">
        <v>17</v>
      </c>
      <c r="BC80" s="3455" t="s">
        <v>324</v>
      </c>
      <c r="BD80" s="3431" t="s">
        <v>17</v>
      </c>
      <c r="BE80" s="3427">
        <v>40000000</v>
      </c>
      <c r="BF80" s="3427" t="s">
        <v>17</v>
      </c>
      <c r="BG80" s="3431" t="s">
        <v>219</v>
      </c>
      <c r="BH80" s="3431" t="s">
        <v>649</v>
      </c>
      <c r="BI80" s="3427">
        <f>BE80+(BE80*0.05)</f>
        <v>42000000</v>
      </c>
      <c r="BJ80" s="3427" t="s">
        <v>17</v>
      </c>
      <c r="BK80" s="3431" t="s">
        <v>219</v>
      </c>
      <c r="BL80" s="3431" t="s">
        <v>649</v>
      </c>
      <c r="BM80" s="3427">
        <f>BI80+(BI80*0.03)</f>
        <v>43260000</v>
      </c>
      <c r="BN80" s="3427" t="s">
        <v>17</v>
      </c>
      <c r="BO80" s="3431" t="s">
        <v>219</v>
      </c>
      <c r="BP80" s="3431" t="s">
        <v>649</v>
      </c>
      <c r="BQ80" s="3427">
        <f>BM80+(BM80*0.03)</f>
        <v>44557800</v>
      </c>
      <c r="BR80" s="3427" t="s">
        <v>17</v>
      </c>
      <c r="BS80" s="3431" t="s">
        <v>219</v>
      </c>
      <c r="BT80" s="3431" t="s">
        <v>649</v>
      </c>
      <c r="BU80" s="3427">
        <f>BQ80+(BQ80*0.03)</f>
        <v>45894534</v>
      </c>
      <c r="BV80" s="3427" t="s">
        <v>17</v>
      </c>
      <c r="BW80" s="3431" t="s">
        <v>219</v>
      </c>
      <c r="BX80" s="3431" t="s">
        <v>649</v>
      </c>
      <c r="BY80" s="3427">
        <f>BU80+(BU80*0.03)</f>
        <v>47271370.020000003</v>
      </c>
      <c r="BZ80" s="3427" t="s">
        <v>17</v>
      </c>
      <c r="CA80" s="3431" t="s">
        <v>219</v>
      </c>
      <c r="CB80" s="3431" t="s">
        <v>649</v>
      </c>
      <c r="CC80" s="3427">
        <f>BY80+(BY80*0.03)</f>
        <v>48689511.1206</v>
      </c>
      <c r="CD80" s="3427" t="s">
        <v>17</v>
      </c>
      <c r="CE80" s="3431" t="s">
        <v>219</v>
      </c>
      <c r="CF80" s="3431" t="s">
        <v>649</v>
      </c>
      <c r="CG80" s="3427">
        <f>CC80+(CC80*0.03)</f>
        <v>50150196.454218</v>
      </c>
      <c r="CH80" s="3427" t="s">
        <v>17</v>
      </c>
      <c r="CI80" s="3431" t="s">
        <v>219</v>
      </c>
      <c r="CJ80" s="3431" t="s">
        <v>649</v>
      </c>
      <c r="CK80" s="3427">
        <f>CG80+(CG80*0.03)</f>
        <v>51654702.347844541</v>
      </c>
      <c r="CL80" s="3427" t="s">
        <v>17</v>
      </c>
      <c r="CM80" s="3431" t="s">
        <v>219</v>
      </c>
      <c r="CN80" s="3431" t="s">
        <v>649</v>
      </c>
      <c r="CO80" s="3427">
        <f>CK80+(CK80*0.03)</f>
        <v>53204343.418279879</v>
      </c>
      <c r="CP80" s="3427" t="s">
        <v>17</v>
      </c>
      <c r="CQ80" s="3431" t="s">
        <v>219</v>
      </c>
      <c r="CR80" s="3431" t="s">
        <v>649</v>
      </c>
      <c r="CS80" s="3427">
        <v>466682457.36094242</v>
      </c>
      <c r="CT80" s="3431" t="s">
        <v>386</v>
      </c>
      <c r="CU80" s="3431" t="s">
        <v>338</v>
      </c>
      <c r="CV80" s="3431" t="s">
        <v>650</v>
      </c>
      <c r="CW80" s="3431" t="s">
        <v>651</v>
      </c>
      <c r="CX80" s="3431" t="s">
        <v>652</v>
      </c>
      <c r="CY80" s="1357" t="s">
        <v>653</v>
      </c>
      <c r="CZ80" s="1358"/>
      <c r="DA80" s="1358"/>
      <c r="DB80" s="1358"/>
      <c r="DC80" s="1358"/>
      <c r="DD80" s="1358"/>
      <c r="DE80" s="1358"/>
    </row>
    <row r="81" spans="1:109" s="14" customFormat="1" ht="25.5" customHeight="1">
      <c r="A81" s="14">
        <v>68</v>
      </c>
      <c r="B81" s="3421" t="s">
        <v>486</v>
      </c>
      <c r="C81" s="3429"/>
      <c r="D81" s="3421" t="s">
        <v>607</v>
      </c>
      <c r="E81" s="3421"/>
      <c r="F81" s="3421" t="s">
        <v>608</v>
      </c>
      <c r="G81" s="3421" t="s">
        <v>609</v>
      </c>
      <c r="H81" s="3431" t="s">
        <v>361</v>
      </c>
      <c r="I81" s="3431" t="s">
        <v>179</v>
      </c>
      <c r="J81" s="3421" t="s">
        <v>89</v>
      </c>
      <c r="K81" s="3421" t="s">
        <v>89</v>
      </c>
      <c r="L81" s="3422">
        <v>43831</v>
      </c>
      <c r="M81" s="3422">
        <v>47848</v>
      </c>
      <c r="N81" s="1352">
        <v>0.09</v>
      </c>
      <c r="O81" s="1352">
        <v>0.09</v>
      </c>
      <c r="P81" s="1352">
        <v>0.09</v>
      </c>
      <c r="Q81" s="1352">
        <v>0.09</v>
      </c>
      <c r="R81" s="1352">
        <v>0.09</v>
      </c>
      <c r="S81" s="1352">
        <v>0.09</v>
      </c>
      <c r="T81" s="1352">
        <v>0.09</v>
      </c>
      <c r="U81" s="1352">
        <v>0.09</v>
      </c>
      <c r="V81" s="1352">
        <v>0.09</v>
      </c>
      <c r="W81" s="1352">
        <v>0.09</v>
      </c>
      <c r="X81" s="1352">
        <v>0.1</v>
      </c>
      <c r="Y81" s="1372">
        <v>1</v>
      </c>
      <c r="Z81" s="3431" t="s">
        <v>654</v>
      </c>
      <c r="AA81" s="3423">
        <v>2.5000000000000001E-3</v>
      </c>
      <c r="AB81" s="3431" t="s">
        <v>655</v>
      </c>
      <c r="AC81" s="3431" t="s">
        <v>656</v>
      </c>
      <c r="AD81" s="3421" t="s">
        <v>183</v>
      </c>
      <c r="AE81" s="3431" t="s">
        <v>26</v>
      </c>
      <c r="AF81" s="3421" t="s">
        <v>433</v>
      </c>
      <c r="AG81" s="3421" t="s">
        <v>185</v>
      </c>
      <c r="AH81" s="3424" t="s">
        <v>179</v>
      </c>
      <c r="AI81" s="3421" t="s">
        <v>323</v>
      </c>
      <c r="AJ81" s="3431">
        <v>383</v>
      </c>
      <c r="AK81" s="3431" t="s">
        <v>89</v>
      </c>
      <c r="AL81" s="3431" t="s">
        <v>89</v>
      </c>
      <c r="AM81" s="3454">
        <v>44165</v>
      </c>
      <c r="AN81" s="3454">
        <v>47847</v>
      </c>
      <c r="AO81" s="3431">
        <v>4</v>
      </c>
      <c r="AP81" s="3431">
        <v>48</v>
      </c>
      <c r="AQ81" s="3431">
        <v>48</v>
      </c>
      <c r="AR81" s="3431">
        <v>48</v>
      </c>
      <c r="AS81" s="3431">
        <v>48</v>
      </c>
      <c r="AT81" s="3431">
        <v>48</v>
      </c>
      <c r="AU81" s="3431">
        <v>48</v>
      </c>
      <c r="AV81" s="3431">
        <v>48</v>
      </c>
      <c r="AW81" s="3431">
        <v>48</v>
      </c>
      <c r="AX81" s="3431">
        <v>48</v>
      </c>
      <c r="AY81" s="3431">
        <v>48</v>
      </c>
      <c r="AZ81" s="3439">
        <f>AO81+AP81+AQ81+AR81+AS81+AT81+AU81+AV81+AW81+AX81+AY81</f>
        <v>484</v>
      </c>
      <c r="BA81" s="3427">
        <v>7117056352</v>
      </c>
      <c r="BB81" s="3427">
        <v>7117056352</v>
      </c>
      <c r="BC81" s="3421">
        <v>118</v>
      </c>
      <c r="BD81" s="3429">
        <v>7581</v>
      </c>
      <c r="BE81" s="3427">
        <v>6656503000</v>
      </c>
      <c r="BF81" s="3427">
        <v>6656503000</v>
      </c>
      <c r="BG81" s="3421">
        <v>118</v>
      </c>
      <c r="BH81" s="3421">
        <v>7581</v>
      </c>
      <c r="BI81" s="3427">
        <v>4364885425</v>
      </c>
      <c r="BJ81" s="3427">
        <v>4364885425</v>
      </c>
      <c r="BK81" s="3421">
        <v>118</v>
      </c>
      <c r="BL81" s="3421">
        <v>7581</v>
      </c>
      <c r="BM81" s="3427">
        <v>4866934414</v>
      </c>
      <c r="BN81" s="3427">
        <v>4866934414</v>
      </c>
      <c r="BO81" s="3421">
        <v>118</v>
      </c>
      <c r="BP81" s="3421">
        <v>7581</v>
      </c>
      <c r="BQ81" s="3427">
        <v>5755235198</v>
      </c>
      <c r="BR81" s="3427">
        <v>5755235198</v>
      </c>
      <c r="BS81" s="3421">
        <v>118</v>
      </c>
      <c r="BT81" s="3421">
        <v>7581</v>
      </c>
      <c r="BU81" s="3427">
        <f>BQ81+(BQ81*0.03)</f>
        <v>5927892253.9399996</v>
      </c>
      <c r="BV81" s="3427" t="s">
        <v>17</v>
      </c>
      <c r="BW81" s="3431" t="s">
        <v>9</v>
      </c>
      <c r="BX81" s="3427" t="s">
        <v>17</v>
      </c>
      <c r="BY81" s="3427">
        <f>BU81+(BU81*0.03)</f>
        <v>6105729021.5581999</v>
      </c>
      <c r="BZ81" s="3427" t="s">
        <v>17</v>
      </c>
      <c r="CA81" s="3431" t="s">
        <v>9</v>
      </c>
      <c r="CB81" s="3427" t="s">
        <v>17</v>
      </c>
      <c r="CC81" s="3427">
        <f>BY81+(BY81*0.03)</f>
        <v>6288900892.2049456</v>
      </c>
      <c r="CD81" s="3427" t="s">
        <v>17</v>
      </c>
      <c r="CE81" s="3431" t="s">
        <v>9</v>
      </c>
      <c r="CF81" s="3427" t="s">
        <v>17</v>
      </c>
      <c r="CG81" s="3427">
        <f>CC81+(CC81*0.03)</f>
        <v>6477567918.9710941</v>
      </c>
      <c r="CH81" s="3427" t="s">
        <v>17</v>
      </c>
      <c r="CI81" s="3431" t="s">
        <v>9</v>
      </c>
      <c r="CJ81" s="3427" t="s">
        <v>17</v>
      </c>
      <c r="CK81" s="3427">
        <f>CG81+(CG81*0.03)</f>
        <v>6671894956.5402269</v>
      </c>
      <c r="CL81" s="3427" t="s">
        <v>17</v>
      </c>
      <c r="CM81" s="3431" t="s">
        <v>9</v>
      </c>
      <c r="CN81" s="3427" t="s">
        <v>17</v>
      </c>
      <c r="CO81" s="3427">
        <f>CK81+(CK81*0.03)</f>
        <v>6872051805.236434</v>
      </c>
      <c r="CP81" s="3427" t="s">
        <v>17</v>
      </c>
      <c r="CQ81" s="3431" t="s">
        <v>9</v>
      </c>
      <c r="CR81" s="3427" t="s">
        <v>17</v>
      </c>
      <c r="CS81" s="3427">
        <v>67104651237.450905</v>
      </c>
      <c r="CT81" s="3421" t="s">
        <v>337</v>
      </c>
      <c r="CU81" s="3431" t="s">
        <v>338</v>
      </c>
      <c r="CV81" s="3431" t="s">
        <v>496</v>
      </c>
      <c r="CW81" s="3431" t="s">
        <v>657</v>
      </c>
      <c r="CX81" s="3431">
        <v>3649400</v>
      </c>
      <c r="CY81" s="1363" t="s">
        <v>658</v>
      </c>
      <c r="CZ81" s="1358"/>
      <c r="DA81" s="1358"/>
      <c r="DB81" s="1358"/>
      <c r="DC81" s="1358"/>
      <c r="DD81" s="1358"/>
      <c r="DE81" s="1358"/>
    </row>
    <row r="82" spans="1:109" s="14" customFormat="1" ht="25.5" customHeight="1">
      <c r="A82" s="14">
        <v>69</v>
      </c>
      <c r="B82" s="3421" t="s">
        <v>659</v>
      </c>
      <c r="C82" s="1351">
        <v>7.0000000000000007E-2</v>
      </c>
      <c r="D82" s="3421" t="s">
        <v>660</v>
      </c>
      <c r="E82" s="1351">
        <v>7.0000000000000007E-2</v>
      </c>
      <c r="F82" s="3431" t="s">
        <v>661</v>
      </c>
      <c r="G82" s="3431" t="s">
        <v>662</v>
      </c>
      <c r="H82" s="3431" t="s">
        <v>361</v>
      </c>
      <c r="I82" s="3431" t="s">
        <v>179</v>
      </c>
      <c r="J82" s="3421" t="s">
        <v>89</v>
      </c>
      <c r="K82" s="3421" t="s">
        <v>89</v>
      </c>
      <c r="L82" s="3422">
        <v>43831</v>
      </c>
      <c r="M82" s="3422">
        <v>47848</v>
      </c>
      <c r="N82" s="1352">
        <v>0.12</v>
      </c>
      <c r="O82" s="1352">
        <v>0.12</v>
      </c>
      <c r="P82" s="1352">
        <v>0.08</v>
      </c>
      <c r="Q82" s="1352">
        <v>0.08</v>
      </c>
      <c r="R82" s="1352">
        <v>0.08</v>
      </c>
      <c r="S82" s="1352">
        <v>0.08</v>
      </c>
      <c r="T82" s="1352">
        <v>0.08</v>
      </c>
      <c r="U82" s="1352">
        <v>0.09</v>
      </c>
      <c r="V82" s="1352">
        <v>0.09</v>
      </c>
      <c r="W82" s="1352">
        <v>0.09</v>
      </c>
      <c r="X82" s="1352">
        <v>0.09</v>
      </c>
      <c r="Y82" s="3433">
        <f>N82+O82+P82+Q82+R82+S82+T82+U82+V82+W82+X82</f>
        <v>0.99999999999999989</v>
      </c>
      <c r="Z82" s="3424" t="s">
        <v>663</v>
      </c>
      <c r="AA82" s="3423">
        <v>2.5000000000000001E-3</v>
      </c>
      <c r="AB82" s="3421" t="s">
        <v>664</v>
      </c>
      <c r="AC82" s="3421" t="s">
        <v>665</v>
      </c>
      <c r="AD82" s="3421" t="s">
        <v>183</v>
      </c>
      <c r="AE82" s="3421" t="s">
        <v>26</v>
      </c>
      <c r="AF82" s="3430" t="s">
        <v>228</v>
      </c>
      <c r="AG82" s="3421" t="s">
        <v>185</v>
      </c>
      <c r="AH82" s="3421" t="s">
        <v>179</v>
      </c>
      <c r="AI82" s="3421" t="s">
        <v>7</v>
      </c>
      <c r="AJ82" s="3421" t="s">
        <v>9</v>
      </c>
      <c r="AK82" s="3421">
        <v>86</v>
      </c>
      <c r="AL82" s="3421">
        <v>2019</v>
      </c>
      <c r="AM82" s="3422">
        <v>43831</v>
      </c>
      <c r="AN82" s="3422">
        <v>47848</v>
      </c>
      <c r="AO82" s="1360">
        <v>9</v>
      </c>
      <c r="AP82" s="3421">
        <v>47</v>
      </c>
      <c r="AQ82" s="3421">
        <v>47</v>
      </c>
      <c r="AR82" s="3421">
        <v>47</v>
      </c>
      <c r="AS82" s="3421">
        <v>47</v>
      </c>
      <c r="AT82" s="3421">
        <v>47</v>
      </c>
      <c r="AU82" s="3421">
        <v>47</v>
      </c>
      <c r="AV82" s="3421">
        <v>47</v>
      </c>
      <c r="AW82" s="3421">
        <v>47</v>
      </c>
      <c r="AX82" s="3421">
        <v>47</v>
      </c>
      <c r="AY82" s="3421">
        <v>47</v>
      </c>
      <c r="AZ82" s="3439">
        <f>AO82+AP82+AQ82+AR82+AS82+AT82+AU82+AV82+AW82+AX82+AY82</f>
        <v>479</v>
      </c>
      <c r="BA82" s="3427">
        <v>2864600</v>
      </c>
      <c r="BB82" s="3427">
        <v>2864600</v>
      </c>
      <c r="BC82" s="3421" t="s">
        <v>219</v>
      </c>
      <c r="BD82" s="3421" t="s">
        <v>620</v>
      </c>
      <c r="BE82" s="3427">
        <v>13134600</v>
      </c>
      <c r="BF82" s="3427">
        <v>13134600</v>
      </c>
      <c r="BG82" s="3421" t="s">
        <v>219</v>
      </c>
      <c r="BH82" s="3421" t="s">
        <v>620</v>
      </c>
      <c r="BI82" s="3427">
        <v>13659984</v>
      </c>
      <c r="BJ82" s="3427">
        <v>13659984</v>
      </c>
      <c r="BK82" s="3421" t="s">
        <v>219</v>
      </c>
      <c r="BL82" s="3421" t="s">
        <v>620</v>
      </c>
      <c r="BM82" s="3427">
        <v>14206383</v>
      </c>
      <c r="BN82" s="3427">
        <v>14206383</v>
      </c>
      <c r="BO82" s="3421" t="s">
        <v>219</v>
      </c>
      <c r="BP82" s="3421" t="s">
        <v>620</v>
      </c>
      <c r="BQ82" s="3427">
        <v>14774639</v>
      </c>
      <c r="BR82" s="3427">
        <v>14774639</v>
      </c>
      <c r="BS82" s="3421" t="s">
        <v>219</v>
      </c>
      <c r="BT82" s="3421" t="s">
        <v>620</v>
      </c>
      <c r="BU82" s="3427">
        <v>15365624</v>
      </c>
      <c r="BV82" s="3427">
        <v>15365624</v>
      </c>
      <c r="BW82" s="3421" t="s">
        <v>219</v>
      </c>
      <c r="BX82" s="3428" t="s">
        <v>231</v>
      </c>
      <c r="BY82" s="3427">
        <v>15980249</v>
      </c>
      <c r="BZ82" s="3427">
        <v>15980249</v>
      </c>
      <c r="CA82" s="3421" t="s">
        <v>219</v>
      </c>
      <c r="CB82" s="3428" t="s">
        <v>231</v>
      </c>
      <c r="CC82" s="3427">
        <v>16619459</v>
      </c>
      <c r="CD82" s="3427">
        <v>16619459</v>
      </c>
      <c r="CE82" s="3421" t="s">
        <v>219</v>
      </c>
      <c r="CF82" s="3428" t="s">
        <v>231</v>
      </c>
      <c r="CG82" s="3427">
        <v>17284238</v>
      </c>
      <c r="CH82" s="3427">
        <v>17284238</v>
      </c>
      <c r="CI82" s="3421" t="s">
        <v>219</v>
      </c>
      <c r="CJ82" s="3428" t="s">
        <v>231</v>
      </c>
      <c r="CK82" s="3427">
        <v>17975607</v>
      </c>
      <c r="CL82" s="3427">
        <v>17975607</v>
      </c>
      <c r="CM82" s="3421" t="s">
        <v>219</v>
      </c>
      <c r="CN82" s="3428" t="s">
        <v>231</v>
      </c>
      <c r="CO82" s="3427">
        <v>18694631</v>
      </c>
      <c r="CP82" s="3427">
        <v>18694631</v>
      </c>
      <c r="CQ82" s="3421" t="s">
        <v>219</v>
      </c>
      <c r="CR82" s="3428" t="s">
        <v>231</v>
      </c>
      <c r="CS82" s="3427">
        <v>160560014</v>
      </c>
      <c r="CT82" s="3421" t="s">
        <v>232</v>
      </c>
      <c r="CU82" s="3421" t="s">
        <v>233</v>
      </c>
      <c r="CV82" s="3421" t="s">
        <v>621</v>
      </c>
      <c r="CW82" s="3421" t="s">
        <v>622</v>
      </c>
      <c r="CX82" s="3421" t="s">
        <v>623</v>
      </c>
      <c r="CY82" s="1374" t="s">
        <v>624</v>
      </c>
      <c r="CZ82" s="1350"/>
      <c r="DA82" s="1350"/>
      <c r="DB82" s="1350"/>
      <c r="DC82" s="1350"/>
      <c r="DD82" s="1350"/>
      <c r="DE82" s="1350"/>
    </row>
    <row r="83" spans="1:109" s="14" customFormat="1" ht="25.5" customHeight="1">
      <c r="A83" s="14">
        <v>70</v>
      </c>
      <c r="B83" s="3421" t="s">
        <v>659</v>
      </c>
      <c r="C83" s="3429"/>
      <c r="D83" s="3421" t="s">
        <v>660</v>
      </c>
      <c r="E83" s="3421"/>
      <c r="F83" s="3431" t="s">
        <v>661</v>
      </c>
      <c r="G83" s="3431" t="s">
        <v>662</v>
      </c>
      <c r="H83" s="3431" t="s">
        <v>361</v>
      </c>
      <c r="I83" s="3431" t="s">
        <v>179</v>
      </c>
      <c r="J83" s="3421" t="s">
        <v>89</v>
      </c>
      <c r="K83" s="3421" t="s">
        <v>89</v>
      </c>
      <c r="L83" s="3422">
        <v>43831</v>
      </c>
      <c r="M83" s="3422">
        <v>47848</v>
      </c>
      <c r="N83" s="1352">
        <v>0.12</v>
      </c>
      <c r="O83" s="1352">
        <v>0.12</v>
      </c>
      <c r="P83" s="1352">
        <v>0.08</v>
      </c>
      <c r="Q83" s="1352">
        <v>0.08</v>
      </c>
      <c r="R83" s="1352">
        <v>0.08</v>
      </c>
      <c r="S83" s="1352">
        <v>0.08</v>
      </c>
      <c r="T83" s="1352">
        <v>0.08</v>
      </c>
      <c r="U83" s="1352">
        <v>0.09</v>
      </c>
      <c r="V83" s="1352">
        <v>0.09</v>
      </c>
      <c r="W83" s="1352">
        <v>0.09</v>
      </c>
      <c r="X83" s="1352">
        <v>0.09</v>
      </c>
      <c r="Y83" s="3433">
        <f t="shared" ref="Y83:Y147" si="16">N83+O83+P83+Q83+R83+S83+T83+U83+V83+W83+X83</f>
        <v>0.99999999999999989</v>
      </c>
      <c r="Z83" s="3421" t="s">
        <v>666</v>
      </c>
      <c r="AA83" s="3423">
        <v>5.0000000000000001E-3</v>
      </c>
      <c r="AB83" s="3421" t="s">
        <v>667</v>
      </c>
      <c r="AC83" s="3421" t="s">
        <v>668</v>
      </c>
      <c r="AD83" s="3421" t="s">
        <v>183</v>
      </c>
      <c r="AE83" s="3421" t="s">
        <v>26</v>
      </c>
      <c r="AF83" s="3421" t="s">
        <v>240</v>
      </c>
      <c r="AG83" s="3421" t="s">
        <v>185</v>
      </c>
      <c r="AH83" s="3421" t="s">
        <v>186</v>
      </c>
      <c r="AI83" s="3421" t="s">
        <v>7</v>
      </c>
      <c r="AJ83" s="3421" t="s">
        <v>9</v>
      </c>
      <c r="AK83" s="3421" t="s">
        <v>9</v>
      </c>
      <c r="AL83" s="3421" t="s">
        <v>9</v>
      </c>
      <c r="AM83" s="3422">
        <v>43831</v>
      </c>
      <c r="AN83" s="3422">
        <v>47848</v>
      </c>
      <c r="AO83" s="3421">
        <v>10</v>
      </c>
      <c r="AP83" s="3421">
        <v>12</v>
      </c>
      <c r="AQ83" s="3421">
        <v>14</v>
      </c>
      <c r="AR83" s="3421">
        <v>16</v>
      </c>
      <c r="AS83" s="3421">
        <v>18</v>
      </c>
      <c r="AT83" s="3421">
        <v>20</v>
      </c>
      <c r="AU83" s="3421">
        <v>21</v>
      </c>
      <c r="AV83" s="3421">
        <v>21</v>
      </c>
      <c r="AW83" s="3421">
        <v>21</v>
      </c>
      <c r="AX83" s="3421">
        <v>21</v>
      </c>
      <c r="AY83" s="3421">
        <v>21</v>
      </c>
      <c r="AZ83" s="3444">
        <v>21</v>
      </c>
      <c r="BA83" s="3427">
        <v>22500000</v>
      </c>
      <c r="BB83" s="3427">
        <v>22500000</v>
      </c>
      <c r="BC83" s="3428" t="s">
        <v>187</v>
      </c>
      <c r="BD83" s="3429">
        <v>7787</v>
      </c>
      <c r="BE83" s="3427">
        <v>45000000</v>
      </c>
      <c r="BF83" s="3427">
        <v>45000000</v>
      </c>
      <c r="BG83" s="3428" t="s">
        <v>187</v>
      </c>
      <c r="BH83" s="3429">
        <v>7787</v>
      </c>
      <c r="BI83" s="3427">
        <v>63654000</v>
      </c>
      <c r="BJ83" s="3427">
        <v>64000000</v>
      </c>
      <c r="BK83" s="3428" t="s">
        <v>187</v>
      </c>
      <c r="BL83" s="3429">
        <v>7787</v>
      </c>
      <c r="BM83" s="3427">
        <v>65563620</v>
      </c>
      <c r="BN83" s="3427">
        <v>66000000</v>
      </c>
      <c r="BO83" s="3428" t="s">
        <v>187</v>
      </c>
      <c r="BP83" s="3429">
        <v>7787</v>
      </c>
      <c r="BQ83" s="3427">
        <v>67530528.599999994</v>
      </c>
      <c r="BR83" s="3427">
        <v>32000000</v>
      </c>
      <c r="BS83" s="3428" t="s">
        <v>187</v>
      </c>
      <c r="BT83" s="3429">
        <v>7787</v>
      </c>
      <c r="BU83" s="3427">
        <v>69556444.457999989</v>
      </c>
      <c r="BV83" s="3427" t="s">
        <v>9</v>
      </c>
      <c r="BW83" s="3428" t="s">
        <v>188</v>
      </c>
      <c r="BX83" s="3428" t="s">
        <v>9</v>
      </c>
      <c r="BY83" s="3427">
        <v>71643137.791739985</v>
      </c>
      <c r="BZ83" s="3427" t="s">
        <v>9</v>
      </c>
      <c r="CA83" s="3428" t="s">
        <v>188</v>
      </c>
      <c r="CB83" s="3428" t="s">
        <v>9</v>
      </c>
      <c r="CC83" s="3427">
        <v>73792431.925492182</v>
      </c>
      <c r="CD83" s="3427" t="s">
        <v>9</v>
      </c>
      <c r="CE83" s="3428" t="s">
        <v>188</v>
      </c>
      <c r="CF83" s="3428" t="s">
        <v>9</v>
      </c>
      <c r="CG83" s="3427">
        <v>76006204.883256942</v>
      </c>
      <c r="CH83" s="3427" t="s">
        <v>9</v>
      </c>
      <c r="CI83" s="3428" t="s">
        <v>188</v>
      </c>
      <c r="CJ83" s="3428" t="s">
        <v>9</v>
      </c>
      <c r="CK83" s="3427">
        <v>78286391.029754654</v>
      </c>
      <c r="CL83" s="3427" t="s">
        <v>9</v>
      </c>
      <c r="CM83" s="3428" t="s">
        <v>188</v>
      </c>
      <c r="CN83" s="3428" t="s">
        <v>9</v>
      </c>
      <c r="CO83" s="3427">
        <v>80634982.760647297</v>
      </c>
      <c r="CP83" s="3427" t="s">
        <v>9</v>
      </c>
      <c r="CQ83" s="3428" t="s">
        <v>188</v>
      </c>
      <c r="CR83" s="3428" t="s">
        <v>9</v>
      </c>
      <c r="CS83" s="3427">
        <v>714167741.44889104</v>
      </c>
      <c r="CT83" s="3421" t="s">
        <v>281</v>
      </c>
      <c r="CU83" s="3421" t="s">
        <v>282</v>
      </c>
      <c r="CV83" s="3421" t="s">
        <v>283</v>
      </c>
      <c r="CW83" s="3421" t="s">
        <v>284</v>
      </c>
      <c r="CX83" s="3421">
        <v>3387000</v>
      </c>
      <c r="CY83" s="1363" t="s">
        <v>285</v>
      </c>
      <c r="CZ83" s="1350"/>
      <c r="DA83" s="1350"/>
      <c r="DB83" s="1350"/>
      <c r="DC83" s="1350"/>
      <c r="DD83" s="1350"/>
      <c r="DE83" s="1358"/>
    </row>
    <row r="84" spans="1:109" s="14" customFormat="1" ht="25.5" customHeight="1">
      <c r="A84" s="14">
        <v>71</v>
      </c>
      <c r="B84" s="3421" t="s">
        <v>659</v>
      </c>
      <c r="C84" s="3429"/>
      <c r="D84" s="3421" t="s">
        <v>660</v>
      </c>
      <c r="E84" s="3421"/>
      <c r="F84" s="3431" t="s">
        <v>661</v>
      </c>
      <c r="G84" s="3431" t="s">
        <v>662</v>
      </c>
      <c r="H84" s="3431" t="s">
        <v>361</v>
      </c>
      <c r="I84" s="3431" t="s">
        <v>179</v>
      </c>
      <c r="J84" s="3421" t="s">
        <v>89</v>
      </c>
      <c r="K84" s="3421" t="s">
        <v>89</v>
      </c>
      <c r="L84" s="3422">
        <v>43831</v>
      </c>
      <c r="M84" s="3422">
        <v>47848</v>
      </c>
      <c r="N84" s="1352">
        <v>0.12</v>
      </c>
      <c r="O84" s="1352">
        <v>0.12</v>
      </c>
      <c r="P84" s="1352">
        <v>0.08</v>
      </c>
      <c r="Q84" s="1352">
        <v>0.08</v>
      </c>
      <c r="R84" s="1352">
        <v>0.08</v>
      </c>
      <c r="S84" s="1352">
        <v>0.08</v>
      </c>
      <c r="T84" s="1352">
        <v>0.08</v>
      </c>
      <c r="U84" s="1352">
        <v>0.09</v>
      </c>
      <c r="V84" s="1352">
        <v>0.09</v>
      </c>
      <c r="W84" s="1352">
        <v>0.09</v>
      </c>
      <c r="X84" s="1352">
        <v>0.09</v>
      </c>
      <c r="Y84" s="3433">
        <f t="shared" si="16"/>
        <v>0.99999999999999989</v>
      </c>
      <c r="Z84" s="3421" t="s">
        <v>669</v>
      </c>
      <c r="AA84" s="3423">
        <v>2.5000000000000001E-3</v>
      </c>
      <c r="AB84" s="3421" t="s">
        <v>670</v>
      </c>
      <c r="AC84" s="3421" t="s">
        <v>671</v>
      </c>
      <c r="AD84" s="3421" t="s">
        <v>183</v>
      </c>
      <c r="AE84" s="3424" t="s">
        <v>321</v>
      </c>
      <c r="AF84" s="3421" t="s">
        <v>672</v>
      </c>
      <c r="AG84" s="3421" t="s">
        <v>185</v>
      </c>
      <c r="AH84" s="3421" t="s">
        <v>229</v>
      </c>
      <c r="AI84" s="3421" t="s">
        <v>7</v>
      </c>
      <c r="AJ84" s="3421" t="s">
        <v>9</v>
      </c>
      <c r="AK84" s="3421" t="s">
        <v>9</v>
      </c>
      <c r="AL84" s="3421" t="s">
        <v>9</v>
      </c>
      <c r="AM84" s="3422">
        <v>44197</v>
      </c>
      <c r="AN84" s="3422">
        <v>47848</v>
      </c>
      <c r="AO84" s="3425" t="s">
        <v>17</v>
      </c>
      <c r="AP84" s="3425">
        <v>0.5</v>
      </c>
      <c r="AQ84" s="3425">
        <v>0.75</v>
      </c>
      <c r="AR84" s="3425">
        <v>1</v>
      </c>
      <c r="AS84" s="3425">
        <v>1</v>
      </c>
      <c r="AT84" s="3425">
        <v>1</v>
      </c>
      <c r="AU84" s="3425">
        <v>1</v>
      </c>
      <c r="AV84" s="3425">
        <v>1</v>
      </c>
      <c r="AW84" s="3425">
        <v>1</v>
      </c>
      <c r="AX84" s="3425">
        <v>1</v>
      </c>
      <c r="AY84" s="3425">
        <v>1</v>
      </c>
      <c r="AZ84" s="3426">
        <v>1</v>
      </c>
      <c r="BA84" s="3427" t="s">
        <v>17</v>
      </c>
      <c r="BB84" s="3427" t="s">
        <v>17</v>
      </c>
      <c r="BC84" s="3428" t="s">
        <v>17</v>
      </c>
      <c r="BD84" s="3421" t="s">
        <v>17</v>
      </c>
      <c r="BE84" s="3427">
        <v>231700000</v>
      </c>
      <c r="BF84" s="3427">
        <v>232000000</v>
      </c>
      <c r="BG84" s="3428" t="s">
        <v>324</v>
      </c>
      <c r="BH84" s="3421">
        <v>7643</v>
      </c>
      <c r="BI84" s="3427">
        <v>233000000</v>
      </c>
      <c r="BJ84" s="3427">
        <v>233000000</v>
      </c>
      <c r="BK84" s="3428" t="s">
        <v>324</v>
      </c>
      <c r="BL84" s="3421">
        <v>7643</v>
      </c>
      <c r="BM84" s="3427">
        <v>34300000</v>
      </c>
      <c r="BN84" s="3427">
        <v>34300000</v>
      </c>
      <c r="BO84" s="3428" t="s">
        <v>324</v>
      </c>
      <c r="BP84" s="3421">
        <v>7643</v>
      </c>
      <c r="BQ84" s="3427">
        <v>36000000</v>
      </c>
      <c r="BR84" s="3427">
        <v>36000000</v>
      </c>
      <c r="BS84" s="3428" t="s">
        <v>324</v>
      </c>
      <c r="BT84" s="3421">
        <v>7643</v>
      </c>
      <c r="BU84" s="3427">
        <v>237440000</v>
      </c>
      <c r="BV84" s="3427" t="s">
        <v>17</v>
      </c>
      <c r="BW84" s="3428" t="s">
        <v>324</v>
      </c>
      <c r="BX84" s="3428" t="s">
        <v>17</v>
      </c>
      <c r="BY84" s="3427">
        <v>238480000</v>
      </c>
      <c r="BZ84" s="3427" t="s">
        <v>17</v>
      </c>
      <c r="CA84" s="3428" t="s">
        <v>324</v>
      </c>
      <c r="CB84" s="3428" t="s">
        <v>17</v>
      </c>
      <c r="CC84" s="3427">
        <v>239520000</v>
      </c>
      <c r="CD84" s="3427" t="s">
        <v>17</v>
      </c>
      <c r="CE84" s="3428" t="s">
        <v>324</v>
      </c>
      <c r="CF84" s="3428" t="s">
        <v>17</v>
      </c>
      <c r="CG84" s="3427">
        <v>241600000</v>
      </c>
      <c r="CH84" s="3427" t="s">
        <v>17</v>
      </c>
      <c r="CI84" s="3428" t="s">
        <v>324</v>
      </c>
      <c r="CJ84" s="3428" t="s">
        <v>17</v>
      </c>
      <c r="CK84" s="3427">
        <v>243680000</v>
      </c>
      <c r="CL84" s="3427" t="s">
        <v>17</v>
      </c>
      <c r="CM84" s="3428" t="s">
        <v>324</v>
      </c>
      <c r="CN84" s="3428" t="s">
        <v>17</v>
      </c>
      <c r="CO84" s="3427">
        <v>245760000</v>
      </c>
      <c r="CP84" s="3427" t="s">
        <v>17</v>
      </c>
      <c r="CQ84" s="3428" t="s">
        <v>324</v>
      </c>
      <c r="CR84" s="3428" t="s">
        <v>17</v>
      </c>
      <c r="CS84" s="3427">
        <v>1981480000</v>
      </c>
      <c r="CT84" s="3421" t="s">
        <v>325</v>
      </c>
      <c r="CU84" s="3421" t="s">
        <v>326</v>
      </c>
      <c r="CV84" s="3421" t="s">
        <v>673</v>
      </c>
      <c r="CW84" s="3421" t="s">
        <v>674</v>
      </c>
      <c r="CX84" s="3421" t="s">
        <v>675</v>
      </c>
      <c r="CY84" s="3421" t="s">
        <v>676</v>
      </c>
      <c r="CZ84" s="1358" t="s">
        <v>13</v>
      </c>
      <c r="DA84" s="1358" t="s">
        <v>15</v>
      </c>
      <c r="DB84" s="1350" t="s">
        <v>260</v>
      </c>
      <c r="DC84" s="1350" t="s">
        <v>261</v>
      </c>
      <c r="DD84" s="1358">
        <v>3169001</v>
      </c>
      <c r="DE84" s="1357" t="s">
        <v>262</v>
      </c>
    </row>
    <row r="85" spans="1:109" s="14" customFormat="1" ht="25.5" customHeight="1">
      <c r="A85" s="14">
        <v>72</v>
      </c>
      <c r="B85" s="3421" t="s">
        <v>659</v>
      </c>
      <c r="C85" s="3429"/>
      <c r="D85" s="3421" t="s">
        <v>660</v>
      </c>
      <c r="E85" s="3421"/>
      <c r="F85" s="3431" t="s">
        <v>661</v>
      </c>
      <c r="G85" s="3431" t="s">
        <v>662</v>
      </c>
      <c r="H85" s="3431" t="s">
        <v>361</v>
      </c>
      <c r="I85" s="3431" t="s">
        <v>179</v>
      </c>
      <c r="J85" s="3421" t="s">
        <v>89</v>
      </c>
      <c r="K85" s="3421" t="s">
        <v>89</v>
      </c>
      <c r="L85" s="3422">
        <v>43831</v>
      </c>
      <c r="M85" s="3422">
        <v>47848</v>
      </c>
      <c r="N85" s="1352">
        <v>0.12</v>
      </c>
      <c r="O85" s="1352">
        <v>0.12</v>
      </c>
      <c r="P85" s="1352">
        <v>0.08</v>
      </c>
      <c r="Q85" s="1352">
        <v>0.08</v>
      </c>
      <c r="R85" s="1352">
        <v>0.08</v>
      </c>
      <c r="S85" s="1352">
        <v>0.08</v>
      </c>
      <c r="T85" s="1352">
        <v>0.08</v>
      </c>
      <c r="U85" s="1352">
        <v>0.09</v>
      </c>
      <c r="V85" s="1352">
        <v>0.09</v>
      </c>
      <c r="W85" s="1352">
        <v>0.09</v>
      </c>
      <c r="X85" s="1352">
        <v>0.09</v>
      </c>
      <c r="Y85" s="3433">
        <f t="shared" si="16"/>
        <v>0.99999999999999989</v>
      </c>
      <c r="Z85" s="3431" t="s">
        <v>677</v>
      </c>
      <c r="AA85" s="3423">
        <v>5.0000000000000001E-3</v>
      </c>
      <c r="AB85" s="3421" t="s">
        <v>678</v>
      </c>
      <c r="AC85" s="3421" t="s">
        <v>679</v>
      </c>
      <c r="AD85" s="3421" t="s">
        <v>183</v>
      </c>
      <c r="AE85" s="3424" t="s">
        <v>321</v>
      </c>
      <c r="AF85" s="3421" t="s">
        <v>672</v>
      </c>
      <c r="AG85" s="3421" t="s">
        <v>185</v>
      </c>
      <c r="AH85" s="3421" t="s">
        <v>229</v>
      </c>
      <c r="AI85" s="3421" t="s">
        <v>7</v>
      </c>
      <c r="AJ85" s="3421" t="s">
        <v>9</v>
      </c>
      <c r="AK85" s="3421" t="s">
        <v>9</v>
      </c>
      <c r="AL85" s="3421" t="s">
        <v>9</v>
      </c>
      <c r="AM85" s="3422">
        <v>44044</v>
      </c>
      <c r="AN85" s="3422">
        <v>47848</v>
      </c>
      <c r="AO85" s="3425">
        <v>0.1</v>
      </c>
      <c r="AP85" s="3425">
        <v>0.5</v>
      </c>
      <c r="AQ85" s="3425">
        <v>1</v>
      </c>
      <c r="AR85" s="3425">
        <v>1</v>
      </c>
      <c r="AS85" s="3425">
        <v>1</v>
      </c>
      <c r="AT85" s="3425">
        <v>1</v>
      </c>
      <c r="AU85" s="3425">
        <v>1</v>
      </c>
      <c r="AV85" s="3425">
        <v>1</v>
      </c>
      <c r="AW85" s="3425">
        <v>1</v>
      </c>
      <c r="AX85" s="3425">
        <v>1</v>
      </c>
      <c r="AY85" s="3425">
        <v>1</v>
      </c>
      <c r="AZ85" s="3426">
        <v>1</v>
      </c>
      <c r="BA85" s="3427">
        <v>15240000</v>
      </c>
      <c r="BB85" s="3427">
        <v>15240000</v>
      </c>
      <c r="BC85" s="3428" t="s">
        <v>324</v>
      </c>
      <c r="BD85" s="3421">
        <v>7643</v>
      </c>
      <c r="BE85" s="3427">
        <v>20200000</v>
      </c>
      <c r="BF85" s="3427">
        <v>20200000</v>
      </c>
      <c r="BG85" s="3428" t="s">
        <v>324</v>
      </c>
      <c r="BH85" s="3421">
        <v>7643</v>
      </c>
      <c r="BI85" s="3427">
        <v>21080000</v>
      </c>
      <c r="BJ85" s="3427">
        <v>21080000</v>
      </c>
      <c r="BK85" s="3428" t="s">
        <v>324</v>
      </c>
      <c r="BL85" s="3421">
        <v>7643</v>
      </c>
      <c r="BM85" s="3427">
        <v>21860000</v>
      </c>
      <c r="BN85" s="3427">
        <v>21860000</v>
      </c>
      <c r="BO85" s="3428" t="s">
        <v>324</v>
      </c>
      <c r="BP85" s="3421">
        <v>7643</v>
      </c>
      <c r="BQ85" s="3427">
        <v>22700000</v>
      </c>
      <c r="BR85" s="3427">
        <v>22700000</v>
      </c>
      <c r="BS85" s="3428" t="s">
        <v>324</v>
      </c>
      <c r="BT85" s="3421">
        <v>7643</v>
      </c>
      <c r="BU85" s="3427">
        <v>23608000</v>
      </c>
      <c r="BV85" s="3427" t="s">
        <v>17</v>
      </c>
      <c r="BW85" s="3428" t="s">
        <v>324</v>
      </c>
      <c r="BX85" s="3428" t="s">
        <v>17</v>
      </c>
      <c r="BY85" s="3427">
        <v>24552320</v>
      </c>
      <c r="BZ85" s="3427" t="s">
        <v>17</v>
      </c>
      <c r="CA85" s="3428" t="s">
        <v>324</v>
      </c>
      <c r="CB85" s="3428" t="s">
        <v>17</v>
      </c>
      <c r="CC85" s="3427">
        <v>25534412.800000001</v>
      </c>
      <c r="CD85" s="3427" t="s">
        <v>17</v>
      </c>
      <c r="CE85" s="3428" t="s">
        <v>324</v>
      </c>
      <c r="CF85" s="3428" t="s">
        <v>17</v>
      </c>
      <c r="CG85" s="3427">
        <v>26555789.311999999</v>
      </c>
      <c r="CH85" s="3427" t="s">
        <v>17</v>
      </c>
      <c r="CI85" s="3428" t="s">
        <v>324</v>
      </c>
      <c r="CJ85" s="3428" t="s">
        <v>17</v>
      </c>
      <c r="CK85" s="3427">
        <v>27618020.88448</v>
      </c>
      <c r="CL85" s="3427" t="s">
        <v>17</v>
      </c>
      <c r="CM85" s="3428" t="s">
        <v>324</v>
      </c>
      <c r="CN85" s="3428" t="s">
        <v>17</v>
      </c>
      <c r="CO85" s="3427">
        <v>28722741.719859201</v>
      </c>
      <c r="CP85" s="3427" t="s">
        <v>17</v>
      </c>
      <c r="CQ85" s="3428" t="s">
        <v>324</v>
      </c>
      <c r="CR85" s="3428" t="s">
        <v>17</v>
      </c>
      <c r="CS85" s="3427">
        <v>257671284.71633923</v>
      </c>
      <c r="CT85" s="3421" t="s">
        <v>325</v>
      </c>
      <c r="CU85" s="3421" t="s">
        <v>326</v>
      </c>
      <c r="CV85" s="3421" t="s">
        <v>673</v>
      </c>
      <c r="CW85" s="3421" t="s">
        <v>674</v>
      </c>
      <c r="CX85" s="3421" t="s">
        <v>675</v>
      </c>
      <c r="CY85" s="3421" t="s">
        <v>676</v>
      </c>
      <c r="CZ85" s="1358" t="s">
        <v>13</v>
      </c>
      <c r="DA85" s="1358" t="s">
        <v>15</v>
      </c>
      <c r="DB85" s="1350" t="s">
        <v>260</v>
      </c>
      <c r="DC85" s="1350" t="s">
        <v>261</v>
      </c>
      <c r="DD85" s="1358">
        <v>3169001</v>
      </c>
      <c r="DE85" s="1357" t="s">
        <v>262</v>
      </c>
    </row>
    <row r="86" spans="1:109" s="14" customFormat="1" ht="25.5" customHeight="1">
      <c r="A86" s="14">
        <v>73</v>
      </c>
      <c r="B86" s="3421" t="s">
        <v>659</v>
      </c>
      <c r="C86" s="3429"/>
      <c r="D86" s="3421" t="s">
        <v>660</v>
      </c>
      <c r="E86" s="3421"/>
      <c r="F86" s="3431" t="s">
        <v>661</v>
      </c>
      <c r="G86" s="3431" t="s">
        <v>662</v>
      </c>
      <c r="H86" s="3431" t="s">
        <v>361</v>
      </c>
      <c r="I86" s="3431" t="s">
        <v>179</v>
      </c>
      <c r="J86" s="3421" t="s">
        <v>89</v>
      </c>
      <c r="K86" s="3421" t="s">
        <v>89</v>
      </c>
      <c r="L86" s="3422">
        <v>43831</v>
      </c>
      <c r="M86" s="3422">
        <v>47848</v>
      </c>
      <c r="N86" s="1352">
        <v>0.12</v>
      </c>
      <c r="O86" s="1352">
        <v>0.12</v>
      </c>
      <c r="P86" s="1352">
        <v>0.08</v>
      </c>
      <c r="Q86" s="1352">
        <v>0.08</v>
      </c>
      <c r="R86" s="1352">
        <v>0.08</v>
      </c>
      <c r="S86" s="1352">
        <v>0.08</v>
      </c>
      <c r="T86" s="1352">
        <v>0.08</v>
      </c>
      <c r="U86" s="1352">
        <v>0.09</v>
      </c>
      <c r="V86" s="1352">
        <v>0.09</v>
      </c>
      <c r="W86" s="1352">
        <v>0.09</v>
      </c>
      <c r="X86" s="1352">
        <v>0.09</v>
      </c>
      <c r="Y86" s="3433">
        <f t="shared" si="16"/>
        <v>0.99999999999999989</v>
      </c>
      <c r="Z86" s="3421" t="s">
        <v>680</v>
      </c>
      <c r="AA86" s="3423">
        <v>2.5000000000000001E-3</v>
      </c>
      <c r="AB86" s="3421" t="s">
        <v>681</v>
      </c>
      <c r="AC86" s="3421" t="s">
        <v>682</v>
      </c>
      <c r="AD86" s="3421" t="s">
        <v>183</v>
      </c>
      <c r="AE86" s="3421" t="s">
        <v>251</v>
      </c>
      <c r="AF86" s="3424" t="s">
        <v>252</v>
      </c>
      <c r="AG86" s="3421" t="s">
        <v>185</v>
      </c>
      <c r="AH86" s="3421" t="s">
        <v>217</v>
      </c>
      <c r="AI86" s="3421" t="s">
        <v>7</v>
      </c>
      <c r="AJ86" s="3421" t="s">
        <v>9</v>
      </c>
      <c r="AK86" s="3421" t="s">
        <v>9</v>
      </c>
      <c r="AL86" s="3421" t="s">
        <v>9</v>
      </c>
      <c r="AM86" s="3422">
        <v>43831</v>
      </c>
      <c r="AN86" s="3422">
        <v>47848</v>
      </c>
      <c r="AO86" s="3433">
        <v>1</v>
      </c>
      <c r="AP86" s="3433">
        <v>1</v>
      </c>
      <c r="AQ86" s="3433">
        <v>1</v>
      </c>
      <c r="AR86" s="3433">
        <v>1</v>
      </c>
      <c r="AS86" s="3433">
        <v>1</v>
      </c>
      <c r="AT86" s="3433">
        <v>1</v>
      </c>
      <c r="AU86" s="3433">
        <v>1</v>
      </c>
      <c r="AV86" s="3433">
        <v>1</v>
      </c>
      <c r="AW86" s="3433">
        <v>1</v>
      </c>
      <c r="AX86" s="3433">
        <v>1</v>
      </c>
      <c r="AY86" s="3433">
        <v>1</v>
      </c>
      <c r="AZ86" s="3434">
        <v>1</v>
      </c>
      <c r="BA86" s="3427">
        <v>50000000</v>
      </c>
      <c r="BB86" s="3427">
        <v>29600000</v>
      </c>
      <c r="BC86" s="3428" t="s">
        <v>201</v>
      </c>
      <c r="BD86" s="3429" t="s">
        <v>17</v>
      </c>
      <c r="BE86" s="3427">
        <v>50000000</v>
      </c>
      <c r="BF86" s="3427">
        <v>29600000</v>
      </c>
      <c r="BG86" s="3428" t="s">
        <v>201</v>
      </c>
      <c r="BH86" s="3429" t="s">
        <v>17</v>
      </c>
      <c r="BI86" s="3427">
        <v>50000000</v>
      </c>
      <c r="BJ86" s="3427">
        <v>29600000</v>
      </c>
      <c r="BK86" s="3428" t="s">
        <v>201</v>
      </c>
      <c r="BL86" s="3429" t="s">
        <v>17</v>
      </c>
      <c r="BM86" s="3427">
        <v>50000000</v>
      </c>
      <c r="BN86" s="3427">
        <v>29600000</v>
      </c>
      <c r="BO86" s="3428" t="s">
        <v>201</v>
      </c>
      <c r="BP86" s="3429" t="s">
        <v>17</v>
      </c>
      <c r="BQ86" s="3427">
        <v>50000000</v>
      </c>
      <c r="BR86" s="3427">
        <v>29600000</v>
      </c>
      <c r="BS86" s="3428" t="s">
        <v>201</v>
      </c>
      <c r="BT86" s="3429" t="s">
        <v>17</v>
      </c>
      <c r="BU86" s="3427">
        <v>50000000</v>
      </c>
      <c r="BV86" s="3427">
        <v>29600000</v>
      </c>
      <c r="BW86" s="3428" t="s">
        <v>201</v>
      </c>
      <c r="BX86" s="3429" t="s">
        <v>17</v>
      </c>
      <c r="BY86" s="3427">
        <v>50000000</v>
      </c>
      <c r="BZ86" s="3427">
        <v>29600000</v>
      </c>
      <c r="CA86" s="3428" t="s">
        <v>201</v>
      </c>
      <c r="CB86" s="3429" t="s">
        <v>17</v>
      </c>
      <c r="CC86" s="3427">
        <v>50000000</v>
      </c>
      <c r="CD86" s="3427">
        <v>29600000</v>
      </c>
      <c r="CE86" s="3428" t="s">
        <v>201</v>
      </c>
      <c r="CF86" s="3429" t="s">
        <v>17</v>
      </c>
      <c r="CG86" s="3427">
        <v>50000000</v>
      </c>
      <c r="CH86" s="3427">
        <v>29600000</v>
      </c>
      <c r="CI86" s="3428" t="s">
        <v>201</v>
      </c>
      <c r="CJ86" s="3429" t="s">
        <v>17</v>
      </c>
      <c r="CK86" s="3427">
        <v>50000000</v>
      </c>
      <c r="CL86" s="3427">
        <v>29600000</v>
      </c>
      <c r="CM86" s="3428" t="s">
        <v>201</v>
      </c>
      <c r="CN86" s="3429" t="s">
        <v>17</v>
      </c>
      <c r="CO86" s="3427">
        <v>50000000</v>
      </c>
      <c r="CP86" s="3427">
        <v>29600000</v>
      </c>
      <c r="CQ86" s="3428" t="s">
        <v>201</v>
      </c>
      <c r="CR86" s="3429" t="s">
        <v>17</v>
      </c>
      <c r="CS86" s="3427">
        <v>550000000</v>
      </c>
      <c r="CT86" s="3421" t="s">
        <v>254</v>
      </c>
      <c r="CU86" s="3421" t="s">
        <v>255</v>
      </c>
      <c r="CV86" s="3421" t="s">
        <v>683</v>
      </c>
      <c r="CW86" s="3421" t="s">
        <v>684</v>
      </c>
      <c r="CX86" s="3421" t="s">
        <v>685</v>
      </c>
      <c r="CY86" s="3421" t="s">
        <v>686</v>
      </c>
      <c r="CZ86" s="1358" t="s">
        <v>13</v>
      </c>
      <c r="DA86" s="1358" t="s">
        <v>15</v>
      </c>
      <c r="DB86" s="1350" t="s">
        <v>260</v>
      </c>
      <c r="DC86" s="1350" t="s">
        <v>261</v>
      </c>
      <c r="DD86" s="1358">
        <v>3169001</v>
      </c>
      <c r="DE86" s="1357" t="s">
        <v>262</v>
      </c>
    </row>
    <row r="87" spans="1:109" s="14" customFormat="1" ht="25.5" customHeight="1">
      <c r="A87" s="14">
        <v>74</v>
      </c>
      <c r="B87" s="3421" t="s">
        <v>659</v>
      </c>
      <c r="C87" s="3429"/>
      <c r="D87" s="3421" t="s">
        <v>660</v>
      </c>
      <c r="E87" s="3421"/>
      <c r="F87" s="3431" t="s">
        <v>661</v>
      </c>
      <c r="G87" s="3431" t="s">
        <v>662</v>
      </c>
      <c r="H87" s="3431" t="s">
        <v>361</v>
      </c>
      <c r="I87" s="3431" t="s">
        <v>179</v>
      </c>
      <c r="J87" s="3421" t="s">
        <v>89</v>
      </c>
      <c r="K87" s="3421" t="s">
        <v>89</v>
      </c>
      <c r="L87" s="3422">
        <v>43831</v>
      </c>
      <c r="M87" s="3422">
        <v>47848</v>
      </c>
      <c r="N87" s="1352">
        <v>0.12</v>
      </c>
      <c r="O87" s="1352">
        <v>0.12</v>
      </c>
      <c r="P87" s="1352">
        <v>0.08</v>
      </c>
      <c r="Q87" s="1352">
        <v>0.08</v>
      </c>
      <c r="R87" s="1352">
        <v>0.08</v>
      </c>
      <c r="S87" s="1352">
        <v>0.08</v>
      </c>
      <c r="T87" s="1352">
        <v>0.08</v>
      </c>
      <c r="U87" s="1352">
        <v>0.09</v>
      </c>
      <c r="V87" s="1352">
        <v>0.09</v>
      </c>
      <c r="W87" s="1352">
        <v>0.09</v>
      </c>
      <c r="X87" s="1352">
        <v>0.09</v>
      </c>
      <c r="Y87" s="3433">
        <f t="shared" si="16"/>
        <v>0.99999999999999989</v>
      </c>
      <c r="Z87" s="3421" t="s">
        <v>687</v>
      </c>
      <c r="AA87" s="3423">
        <v>2.5000000000000001E-3</v>
      </c>
      <c r="AB87" s="3421" t="s">
        <v>688</v>
      </c>
      <c r="AC87" s="3421" t="s">
        <v>689</v>
      </c>
      <c r="AD87" s="3421" t="s">
        <v>183</v>
      </c>
      <c r="AE87" s="3421" t="s">
        <v>26</v>
      </c>
      <c r="AF87" s="3421" t="s">
        <v>252</v>
      </c>
      <c r="AG87" s="3421" t="s">
        <v>185</v>
      </c>
      <c r="AH87" s="3421" t="s">
        <v>347</v>
      </c>
      <c r="AI87" s="3421" t="s">
        <v>7</v>
      </c>
      <c r="AJ87" s="3421" t="s">
        <v>9</v>
      </c>
      <c r="AK87" s="3421" t="s">
        <v>89</v>
      </c>
      <c r="AL87" s="3421" t="s">
        <v>89</v>
      </c>
      <c r="AM87" s="3422">
        <v>44197</v>
      </c>
      <c r="AN87" s="3422">
        <v>47848</v>
      </c>
      <c r="AO87" s="3429" t="s">
        <v>17</v>
      </c>
      <c r="AP87" s="3429">
        <v>1000</v>
      </c>
      <c r="AQ87" s="3429">
        <v>1100</v>
      </c>
      <c r="AR87" s="3429">
        <v>1210</v>
      </c>
      <c r="AS87" s="3429">
        <v>1331</v>
      </c>
      <c r="AT87" s="3429">
        <v>1464</v>
      </c>
      <c r="AU87" s="3429">
        <v>1610</v>
      </c>
      <c r="AV87" s="3429">
        <v>1771</v>
      </c>
      <c r="AW87" s="3429">
        <v>1948</v>
      </c>
      <c r="AX87" s="3429">
        <v>2143</v>
      </c>
      <c r="AY87" s="3429">
        <v>2164</v>
      </c>
      <c r="AZ87" s="3456">
        <v>15741</v>
      </c>
      <c r="BA87" s="3427" t="s">
        <v>17</v>
      </c>
      <c r="BB87" s="3427" t="s">
        <v>17</v>
      </c>
      <c r="BC87" s="3428" t="s">
        <v>690</v>
      </c>
      <c r="BD87" s="3429" t="s">
        <v>17</v>
      </c>
      <c r="BE87" s="3427">
        <v>1360000000</v>
      </c>
      <c r="BF87" s="3427">
        <v>1360000000</v>
      </c>
      <c r="BG87" s="3428" t="s">
        <v>324</v>
      </c>
      <c r="BH87" s="3429">
        <v>7657</v>
      </c>
      <c r="BI87" s="3427">
        <v>1400000000</v>
      </c>
      <c r="BJ87" s="3427">
        <v>1400000000</v>
      </c>
      <c r="BK87" s="3428" t="s">
        <v>324</v>
      </c>
      <c r="BL87" s="3429">
        <v>7657</v>
      </c>
      <c r="BM87" s="3427">
        <v>1440000000</v>
      </c>
      <c r="BN87" s="3427">
        <v>1440000000</v>
      </c>
      <c r="BO87" s="3428" t="s">
        <v>324</v>
      </c>
      <c r="BP87" s="3429">
        <v>7657</v>
      </c>
      <c r="BQ87" s="3427">
        <v>1480000000</v>
      </c>
      <c r="BR87" s="3427">
        <v>1480000000</v>
      </c>
      <c r="BS87" s="3428" t="s">
        <v>324</v>
      </c>
      <c r="BT87" s="3429">
        <v>7657</v>
      </c>
      <c r="BU87" s="3427">
        <v>1524400000</v>
      </c>
      <c r="BV87" s="3427" t="s">
        <v>9</v>
      </c>
      <c r="BW87" s="3428" t="s">
        <v>188</v>
      </c>
      <c r="BX87" s="3428" t="s">
        <v>9</v>
      </c>
      <c r="BY87" s="3427">
        <v>923897964.43931377</v>
      </c>
      <c r="BZ87" s="3427" t="s">
        <v>9</v>
      </c>
      <c r="CA87" s="3428" t="s">
        <v>188</v>
      </c>
      <c r="CB87" s="3428" t="s">
        <v>9</v>
      </c>
      <c r="CC87" s="3427">
        <v>951614903.37249315</v>
      </c>
      <c r="CD87" s="3427" t="s">
        <v>9</v>
      </c>
      <c r="CE87" s="3428" t="s">
        <v>188</v>
      </c>
      <c r="CF87" s="3428" t="s">
        <v>9</v>
      </c>
      <c r="CG87" s="3427">
        <v>980163350.47366798</v>
      </c>
      <c r="CH87" s="3427" t="s">
        <v>9</v>
      </c>
      <c r="CI87" s="3428" t="s">
        <v>188</v>
      </c>
      <c r="CJ87" s="3428" t="s">
        <v>9</v>
      </c>
      <c r="CK87" s="3427">
        <v>1009568250.987878</v>
      </c>
      <c r="CL87" s="3427" t="s">
        <v>9</v>
      </c>
      <c r="CM87" s="3428" t="s">
        <v>188</v>
      </c>
      <c r="CN87" s="3428" t="s">
        <v>9</v>
      </c>
      <c r="CO87" s="3427">
        <v>1019361063.0224603</v>
      </c>
      <c r="CP87" s="3427" t="s">
        <v>9</v>
      </c>
      <c r="CQ87" s="3428" t="s">
        <v>188</v>
      </c>
      <c r="CR87" s="3428" t="s">
        <v>9</v>
      </c>
      <c r="CS87" s="3427">
        <v>12089005532.295815</v>
      </c>
      <c r="CT87" s="3421" t="s">
        <v>691</v>
      </c>
      <c r="CU87" s="3421" t="s">
        <v>692</v>
      </c>
      <c r="CV87" s="3421" t="s">
        <v>693</v>
      </c>
      <c r="CW87" s="3421" t="s">
        <v>694</v>
      </c>
      <c r="CX87" s="3421">
        <v>3778881</v>
      </c>
      <c r="CY87" s="1384" t="s">
        <v>695</v>
      </c>
      <c r="CZ87" s="1350" t="s">
        <v>691</v>
      </c>
      <c r="DA87" s="1350" t="s">
        <v>696</v>
      </c>
      <c r="DB87" s="1874" t="s">
        <v>697</v>
      </c>
      <c r="DC87" s="1871" t="s">
        <v>698</v>
      </c>
      <c r="DD87" s="1871"/>
      <c r="DE87" s="1871" t="s">
        <v>699</v>
      </c>
    </row>
    <row r="88" spans="1:109" s="14" customFormat="1" ht="25.5" customHeight="1">
      <c r="A88" s="14">
        <v>75</v>
      </c>
      <c r="B88" s="3421" t="s">
        <v>659</v>
      </c>
      <c r="C88" s="3429"/>
      <c r="D88" s="3421" t="s">
        <v>660</v>
      </c>
      <c r="E88" s="3421"/>
      <c r="F88" s="3431" t="s">
        <v>661</v>
      </c>
      <c r="G88" s="3431" t="s">
        <v>662</v>
      </c>
      <c r="H88" s="3431" t="s">
        <v>361</v>
      </c>
      <c r="I88" s="3431" t="s">
        <v>179</v>
      </c>
      <c r="J88" s="3421" t="s">
        <v>89</v>
      </c>
      <c r="K88" s="3421" t="s">
        <v>89</v>
      </c>
      <c r="L88" s="3422">
        <v>43831</v>
      </c>
      <c r="M88" s="3422">
        <v>47848</v>
      </c>
      <c r="N88" s="1352">
        <v>0.12</v>
      </c>
      <c r="O88" s="1352">
        <v>0.12</v>
      </c>
      <c r="P88" s="1352">
        <v>0.08</v>
      </c>
      <c r="Q88" s="1352">
        <v>0.08</v>
      </c>
      <c r="R88" s="1352">
        <v>0.08</v>
      </c>
      <c r="S88" s="1352">
        <v>0.08</v>
      </c>
      <c r="T88" s="1352">
        <v>0.08</v>
      </c>
      <c r="U88" s="1352">
        <v>0.09</v>
      </c>
      <c r="V88" s="1352">
        <v>0.09</v>
      </c>
      <c r="W88" s="1352">
        <v>0.09</v>
      </c>
      <c r="X88" s="1352">
        <v>0.09</v>
      </c>
      <c r="Y88" s="3433">
        <f t="shared" si="16"/>
        <v>0.99999999999999989</v>
      </c>
      <c r="Z88" s="3421" t="s">
        <v>700</v>
      </c>
      <c r="AA88" s="3423">
        <v>5.0000000000000001E-3</v>
      </c>
      <c r="AB88" s="3421" t="s">
        <v>701</v>
      </c>
      <c r="AC88" s="3421" t="s">
        <v>702</v>
      </c>
      <c r="AD88" s="3421" t="s">
        <v>183</v>
      </c>
      <c r="AE88" s="3421" t="s">
        <v>251</v>
      </c>
      <c r="AF88" s="3421" t="s">
        <v>703</v>
      </c>
      <c r="AG88" s="3431" t="s">
        <v>440</v>
      </c>
      <c r="AH88" s="3431" t="s">
        <v>186</v>
      </c>
      <c r="AI88" s="3421" t="s">
        <v>7</v>
      </c>
      <c r="AJ88" s="3421" t="s">
        <v>9</v>
      </c>
      <c r="AK88" s="3421" t="s">
        <v>9</v>
      </c>
      <c r="AL88" s="3421" t="s">
        <v>9</v>
      </c>
      <c r="AM88" s="3422">
        <v>44044</v>
      </c>
      <c r="AN88" s="3422">
        <v>45291</v>
      </c>
      <c r="AO88" s="3457">
        <v>0.3</v>
      </c>
      <c r="AP88" s="3457">
        <v>0.6</v>
      </c>
      <c r="AQ88" s="3457">
        <v>0.8</v>
      </c>
      <c r="AR88" s="3457">
        <v>1</v>
      </c>
      <c r="AS88" s="3425" t="s">
        <v>17</v>
      </c>
      <c r="AT88" s="3425" t="s">
        <v>17</v>
      </c>
      <c r="AU88" s="3425" t="s">
        <v>17</v>
      </c>
      <c r="AV88" s="3425" t="s">
        <v>17</v>
      </c>
      <c r="AW88" s="3425" t="s">
        <v>17</v>
      </c>
      <c r="AX88" s="3425" t="s">
        <v>17</v>
      </c>
      <c r="AY88" s="3425" t="s">
        <v>17</v>
      </c>
      <c r="AZ88" s="3426">
        <v>1</v>
      </c>
      <c r="BA88" s="3427">
        <v>38722000</v>
      </c>
      <c r="BB88" s="3427">
        <v>38722000</v>
      </c>
      <c r="BC88" s="3421" t="s">
        <v>219</v>
      </c>
      <c r="BD88" s="3421">
        <v>7868</v>
      </c>
      <c r="BE88" s="3427">
        <v>20000000</v>
      </c>
      <c r="BF88" s="3427">
        <v>20000000</v>
      </c>
      <c r="BG88" s="3421" t="s">
        <v>201</v>
      </c>
      <c r="BH88" s="3428" t="s">
        <v>9</v>
      </c>
      <c r="BI88" s="3427">
        <v>20000000</v>
      </c>
      <c r="BJ88" s="3427">
        <v>20000000</v>
      </c>
      <c r="BK88" s="3421" t="s">
        <v>201</v>
      </c>
      <c r="BL88" s="3428" t="s">
        <v>9</v>
      </c>
      <c r="BM88" s="3427">
        <v>20000000</v>
      </c>
      <c r="BN88" s="3427">
        <v>20000000</v>
      </c>
      <c r="BO88" s="3421" t="s">
        <v>201</v>
      </c>
      <c r="BP88" s="3428" t="s">
        <v>9</v>
      </c>
      <c r="BQ88" s="3428" t="s">
        <v>9</v>
      </c>
      <c r="BR88" s="3428" t="s">
        <v>9</v>
      </c>
      <c r="BS88" s="3428" t="s">
        <v>9</v>
      </c>
      <c r="BT88" s="3428" t="s">
        <v>9</v>
      </c>
      <c r="BU88" s="3428" t="s">
        <v>9</v>
      </c>
      <c r="BV88" s="3428" t="s">
        <v>9</v>
      </c>
      <c r="BW88" s="3428" t="s">
        <v>9</v>
      </c>
      <c r="BX88" s="3428" t="s">
        <v>9</v>
      </c>
      <c r="BY88" s="3428" t="s">
        <v>9</v>
      </c>
      <c r="BZ88" s="3428" t="s">
        <v>9</v>
      </c>
      <c r="CA88" s="3428" t="s">
        <v>9</v>
      </c>
      <c r="CB88" s="3428" t="s">
        <v>9</v>
      </c>
      <c r="CC88" s="3428" t="s">
        <v>9</v>
      </c>
      <c r="CD88" s="3428" t="s">
        <v>9</v>
      </c>
      <c r="CE88" s="3428" t="s">
        <v>9</v>
      </c>
      <c r="CF88" s="3428" t="s">
        <v>9</v>
      </c>
      <c r="CG88" s="3428" t="s">
        <v>9</v>
      </c>
      <c r="CH88" s="3428" t="s">
        <v>9</v>
      </c>
      <c r="CI88" s="3428" t="s">
        <v>9</v>
      </c>
      <c r="CJ88" s="3428" t="s">
        <v>9</v>
      </c>
      <c r="CK88" s="3428" t="s">
        <v>9</v>
      </c>
      <c r="CL88" s="3428" t="s">
        <v>9</v>
      </c>
      <c r="CM88" s="3428" t="s">
        <v>9</v>
      </c>
      <c r="CN88" s="3428" t="s">
        <v>9</v>
      </c>
      <c r="CO88" s="3428" t="s">
        <v>9</v>
      </c>
      <c r="CP88" s="3428" t="s">
        <v>9</v>
      </c>
      <c r="CQ88" s="3428" t="s">
        <v>9</v>
      </c>
      <c r="CR88" s="3428" t="s">
        <v>9</v>
      </c>
      <c r="CS88" s="3427">
        <v>98722000</v>
      </c>
      <c r="CT88" s="3421" t="s">
        <v>366</v>
      </c>
      <c r="CU88" s="3421" t="s">
        <v>452</v>
      </c>
      <c r="CV88" s="3421" t="s">
        <v>704</v>
      </c>
      <c r="CW88" s="3421" t="s">
        <v>705</v>
      </c>
      <c r="CX88" s="3421" t="s">
        <v>706</v>
      </c>
      <c r="CY88" s="1374" t="s">
        <v>707</v>
      </c>
      <c r="CZ88" s="1350" t="s">
        <v>281</v>
      </c>
      <c r="DA88" s="1350" t="s">
        <v>708</v>
      </c>
      <c r="DB88" s="1350" t="s">
        <v>708</v>
      </c>
      <c r="DC88" s="1350"/>
      <c r="DD88" s="1350"/>
      <c r="DE88" s="1350"/>
    </row>
    <row r="89" spans="1:109" s="14" customFormat="1" ht="25.5" customHeight="1">
      <c r="A89" s="14">
        <v>76</v>
      </c>
      <c r="B89" s="3421" t="s">
        <v>659</v>
      </c>
      <c r="C89" s="3429"/>
      <c r="D89" s="3421" t="s">
        <v>660</v>
      </c>
      <c r="E89" s="3421"/>
      <c r="F89" s="3431" t="s">
        <v>661</v>
      </c>
      <c r="G89" s="3431" t="s">
        <v>662</v>
      </c>
      <c r="H89" s="3431" t="s">
        <v>361</v>
      </c>
      <c r="I89" s="3431" t="s">
        <v>179</v>
      </c>
      <c r="J89" s="3421" t="s">
        <v>89</v>
      </c>
      <c r="K89" s="3421" t="s">
        <v>89</v>
      </c>
      <c r="L89" s="3422">
        <v>43831</v>
      </c>
      <c r="M89" s="3422">
        <v>47848</v>
      </c>
      <c r="N89" s="1352">
        <v>0.12</v>
      </c>
      <c r="O89" s="1352">
        <v>0.12</v>
      </c>
      <c r="P89" s="1352">
        <v>0.08</v>
      </c>
      <c r="Q89" s="1352">
        <v>0.08</v>
      </c>
      <c r="R89" s="1352">
        <v>0.08</v>
      </c>
      <c r="S89" s="1352">
        <v>0.08</v>
      </c>
      <c r="T89" s="1352">
        <v>0.08</v>
      </c>
      <c r="U89" s="1352">
        <v>0.09</v>
      </c>
      <c r="V89" s="1352">
        <v>0.09</v>
      </c>
      <c r="W89" s="1352">
        <v>0.09</v>
      </c>
      <c r="X89" s="1352">
        <v>0.09</v>
      </c>
      <c r="Y89" s="3433">
        <f t="shared" si="16"/>
        <v>0.99999999999999989</v>
      </c>
      <c r="Z89" s="3431" t="s">
        <v>709</v>
      </c>
      <c r="AA89" s="3423">
        <v>5.0000000000000001E-3</v>
      </c>
      <c r="AB89" s="3421" t="s">
        <v>710</v>
      </c>
      <c r="AC89" s="3421" t="s">
        <v>711</v>
      </c>
      <c r="AD89" s="3421" t="s">
        <v>183</v>
      </c>
      <c r="AE89" s="3421" t="s">
        <v>26</v>
      </c>
      <c r="AF89" s="3421" t="s">
        <v>240</v>
      </c>
      <c r="AG89" s="3421" t="s">
        <v>185</v>
      </c>
      <c r="AH89" s="3431" t="s">
        <v>199</v>
      </c>
      <c r="AI89" s="3421" t="s">
        <v>7</v>
      </c>
      <c r="AJ89" s="3421" t="s">
        <v>9</v>
      </c>
      <c r="AK89" s="3421" t="s">
        <v>9</v>
      </c>
      <c r="AL89" s="3421" t="s">
        <v>9</v>
      </c>
      <c r="AM89" s="3422">
        <v>43831</v>
      </c>
      <c r="AN89" s="3422">
        <v>47848</v>
      </c>
      <c r="AO89" s="3425">
        <v>1</v>
      </c>
      <c r="AP89" s="3425">
        <v>1</v>
      </c>
      <c r="AQ89" s="3425">
        <v>1</v>
      </c>
      <c r="AR89" s="3425">
        <v>1</v>
      </c>
      <c r="AS89" s="3425">
        <v>1</v>
      </c>
      <c r="AT89" s="3425">
        <v>1</v>
      </c>
      <c r="AU89" s="3425">
        <v>1</v>
      </c>
      <c r="AV89" s="3425">
        <v>1</v>
      </c>
      <c r="AW89" s="3425">
        <v>1</v>
      </c>
      <c r="AX89" s="3425">
        <v>1</v>
      </c>
      <c r="AY89" s="3425">
        <v>1</v>
      </c>
      <c r="AZ89" s="3426">
        <v>1</v>
      </c>
      <c r="BA89" s="3427">
        <v>600000000</v>
      </c>
      <c r="BB89" s="3427">
        <v>600000000</v>
      </c>
      <c r="BC89" s="3428" t="s">
        <v>187</v>
      </c>
      <c r="BD89" s="3429">
        <v>7569</v>
      </c>
      <c r="BE89" s="3427">
        <f>(BB89*3%)+BB89</f>
        <v>618000000</v>
      </c>
      <c r="BF89" s="3427">
        <v>618000000</v>
      </c>
      <c r="BG89" s="3428" t="s">
        <v>219</v>
      </c>
      <c r="BH89" s="3429">
        <v>7569</v>
      </c>
      <c r="BI89" s="3427">
        <f>(BF89*3%)+BE89</f>
        <v>636540000</v>
      </c>
      <c r="BJ89" s="3427">
        <v>634540000</v>
      </c>
      <c r="BK89" s="3428" t="s">
        <v>219</v>
      </c>
      <c r="BL89" s="3429">
        <v>7569</v>
      </c>
      <c r="BM89" s="3427">
        <f>+(BI89*3%)+BI89</f>
        <v>655636200</v>
      </c>
      <c r="BN89" s="3427">
        <v>655636200</v>
      </c>
      <c r="BO89" s="3428" t="s">
        <v>219</v>
      </c>
      <c r="BP89" s="3429">
        <v>7569</v>
      </c>
      <c r="BQ89" s="3427">
        <f>+(BM89*3%)+BM89</f>
        <v>675305286</v>
      </c>
      <c r="BR89" s="3427">
        <v>675305286</v>
      </c>
      <c r="BS89" s="3428" t="s">
        <v>219</v>
      </c>
      <c r="BT89" s="3429">
        <v>7569</v>
      </c>
      <c r="BU89" s="3427">
        <f>+(BQ89*3%)+BQ89</f>
        <v>695564444.58000004</v>
      </c>
      <c r="BV89" s="3427">
        <f>+(BR89*3%)+BR89</f>
        <v>695564444.58000004</v>
      </c>
      <c r="BW89" s="3428" t="s">
        <v>219</v>
      </c>
      <c r="BX89" s="3429">
        <v>7569</v>
      </c>
      <c r="BY89" s="3427">
        <f>+(BU89*3%)+BU89</f>
        <v>716431377.9174</v>
      </c>
      <c r="BZ89" s="3427">
        <v>716431378</v>
      </c>
      <c r="CA89" s="3428" t="s">
        <v>219</v>
      </c>
      <c r="CB89" s="3429">
        <v>7569</v>
      </c>
      <c r="CC89" s="3427">
        <f>+(BY89*3%)+BY89</f>
        <v>737924319.25492203</v>
      </c>
      <c r="CD89" s="3427">
        <v>737924319</v>
      </c>
      <c r="CE89" s="3428" t="s">
        <v>219</v>
      </c>
      <c r="CF89" s="3429">
        <v>7569</v>
      </c>
      <c r="CG89" s="3427">
        <f>+(CC89*3%)+CC89</f>
        <v>760062048.83256972</v>
      </c>
      <c r="CH89" s="3427">
        <v>760062049</v>
      </c>
      <c r="CI89" s="3428" t="s">
        <v>219</v>
      </c>
      <c r="CJ89" s="3429">
        <v>7569</v>
      </c>
      <c r="CK89" s="3427">
        <f>+(CG89*3%)+CG89</f>
        <v>782863910.29754686</v>
      </c>
      <c r="CL89" s="3427">
        <v>782863910</v>
      </c>
      <c r="CM89" s="3428" t="s">
        <v>219</v>
      </c>
      <c r="CN89" s="3429">
        <v>7569</v>
      </c>
      <c r="CO89" s="3427">
        <f>(CK89*3%)+CK89</f>
        <v>806349827.60647321</v>
      </c>
      <c r="CP89" s="3427">
        <f>(CL89*3%)+CL89</f>
        <v>806349827.29999995</v>
      </c>
      <c r="CQ89" s="3428" t="s">
        <v>219</v>
      </c>
      <c r="CR89" s="3429">
        <v>7569</v>
      </c>
      <c r="CS89" s="3427">
        <v>7684677414.4889116</v>
      </c>
      <c r="CT89" s="3421" t="s">
        <v>712</v>
      </c>
      <c r="CU89" s="3421" t="s">
        <v>713</v>
      </c>
      <c r="CV89" s="3421" t="s">
        <v>714</v>
      </c>
      <c r="CW89" s="3421" t="s">
        <v>715</v>
      </c>
      <c r="CX89" s="3421">
        <v>3580400</v>
      </c>
      <c r="CY89" s="1357" t="s">
        <v>716</v>
      </c>
      <c r="CZ89" s="1875"/>
      <c r="DA89" s="1875"/>
      <c r="DB89" s="1358"/>
      <c r="DC89" s="1358"/>
      <c r="DD89" s="1358"/>
      <c r="DE89" s="1357"/>
    </row>
    <row r="90" spans="1:109" s="14" customFormat="1" ht="25.5" customHeight="1">
      <c r="A90" s="14">
        <v>77</v>
      </c>
      <c r="B90" s="3421" t="s">
        <v>659</v>
      </c>
      <c r="C90" s="3429"/>
      <c r="D90" s="3421" t="s">
        <v>660</v>
      </c>
      <c r="E90" s="3421"/>
      <c r="F90" s="3431" t="s">
        <v>661</v>
      </c>
      <c r="G90" s="3431" t="s">
        <v>662</v>
      </c>
      <c r="H90" s="3431" t="s">
        <v>361</v>
      </c>
      <c r="I90" s="3431" t="s">
        <v>179</v>
      </c>
      <c r="J90" s="3421" t="s">
        <v>89</v>
      </c>
      <c r="K90" s="3421" t="s">
        <v>89</v>
      </c>
      <c r="L90" s="3422">
        <v>43831</v>
      </c>
      <c r="M90" s="3422">
        <v>47848</v>
      </c>
      <c r="N90" s="1352">
        <v>0.12</v>
      </c>
      <c r="O90" s="1352">
        <v>0.12</v>
      </c>
      <c r="P90" s="1352">
        <v>0.08</v>
      </c>
      <c r="Q90" s="1352">
        <v>0.08</v>
      </c>
      <c r="R90" s="1352">
        <v>0.08</v>
      </c>
      <c r="S90" s="1352">
        <v>0.08</v>
      </c>
      <c r="T90" s="1352">
        <v>0.08</v>
      </c>
      <c r="U90" s="1352">
        <v>0.09</v>
      </c>
      <c r="V90" s="1352">
        <v>0.09</v>
      </c>
      <c r="W90" s="1352">
        <v>0.09</v>
      </c>
      <c r="X90" s="1352">
        <v>0.09</v>
      </c>
      <c r="Y90" s="3433">
        <f t="shared" si="16"/>
        <v>0.99999999999999989</v>
      </c>
      <c r="Z90" s="3458" t="s">
        <v>717</v>
      </c>
      <c r="AA90" s="3423">
        <v>2.5000000000000001E-3</v>
      </c>
      <c r="AB90" s="3458" t="s">
        <v>718</v>
      </c>
      <c r="AC90" s="3458" t="s">
        <v>719</v>
      </c>
      <c r="AD90" s="3421" t="s">
        <v>183</v>
      </c>
      <c r="AE90" s="3458" t="s">
        <v>26</v>
      </c>
      <c r="AF90" s="3421" t="s">
        <v>240</v>
      </c>
      <c r="AG90" s="3421" t="s">
        <v>185</v>
      </c>
      <c r="AH90" s="3458" t="s">
        <v>199</v>
      </c>
      <c r="AI90" s="3421" t="s">
        <v>7</v>
      </c>
      <c r="AJ90" s="3421" t="s">
        <v>9</v>
      </c>
      <c r="AK90" s="3421" t="s">
        <v>9</v>
      </c>
      <c r="AL90" s="3421" t="s">
        <v>9</v>
      </c>
      <c r="AM90" s="3445">
        <v>43831</v>
      </c>
      <c r="AN90" s="3445">
        <v>47848</v>
      </c>
      <c r="AO90" s="3433">
        <v>1</v>
      </c>
      <c r="AP90" s="3433">
        <v>1</v>
      </c>
      <c r="AQ90" s="3433">
        <v>1</v>
      </c>
      <c r="AR90" s="3433">
        <v>1</v>
      </c>
      <c r="AS90" s="3433">
        <v>1</v>
      </c>
      <c r="AT90" s="3433">
        <v>1</v>
      </c>
      <c r="AU90" s="3433">
        <v>1</v>
      </c>
      <c r="AV90" s="3433">
        <v>1</v>
      </c>
      <c r="AW90" s="3433">
        <v>1</v>
      </c>
      <c r="AX90" s="3433">
        <v>1</v>
      </c>
      <c r="AY90" s="3433">
        <v>1</v>
      </c>
      <c r="AZ90" s="3434">
        <v>1</v>
      </c>
      <c r="BA90" s="3427">
        <v>79500000</v>
      </c>
      <c r="BB90" s="3427">
        <v>79500000</v>
      </c>
      <c r="BC90" s="3459" t="s">
        <v>17</v>
      </c>
      <c r="BD90" s="3459" t="s">
        <v>17</v>
      </c>
      <c r="BE90" s="3427">
        <v>60500000</v>
      </c>
      <c r="BF90" s="3427" t="s">
        <v>9</v>
      </c>
      <c r="BG90" s="3459" t="s">
        <v>9</v>
      </c>
      <c r="BH90" s="3459" t="s">
        <v>9</v>
      </c>
      <c r="BI90" s="3427">
        <v>74900000</v>
      </c>
      <c r="BJ90" s="3427" t="s">
        <v>9</v>
      </c>
      <c r="BK90" s="3459" t="s">
        <v>188</v>
      </c>
      <c r="BL90" s="3459" t="s">
        <v>9</v>
      </c>
      <c r="BM90" s="3427">
        <v>75500000</v>
      </c>
      <c r="BN90" s="3427" t="s">
        <v>9</v>
      </c>
      <c r="BO90" s="3459" t="s">
        <v>188</v>
      </c>
      <c r="BP90" s="3459" t="s">
        <v>9</v>
      </c>
      <c r="BQ90" s="3427">
        <v>76400000</v>
      </c>
      <c r="BR90" s="3427" t="s">
        <v>9</v>
      </c>
      <c r="BS90" s="3459" t="s">
        <v>188</v>
      </c>
      <c r="BT90" s="3459" t="s">
        <v>9</v>
      </c>
      <c r="BU90" s="3427">
        <v>78700000</v>
      </c>
      <c r="BV90" s="3427" t="s">
        <v>9</v>
      </c>
      <c r="BW90" s="3459" t="s">
        <v>188</v>
      </c>
      <c r="BX90" s="3459" t="s">
        <v>9</v>
      </c>
      <c r="BY90" s="3427">
        <f>(BU90*3%)+BU90</f>
        <v>81061000</v>
      </c>
      <c r="BZ90" s="3427" t="s">
        <v>9</v>
      </c>
      <c r="CA90" s="3459" t="s">
        <v>188</v>
      </c>
      <c r="CB90" s="3459" t="s">
        <v>9</v>
      </c>
      <c r="CC90" s="3427">
        <f>(BY90*3%)+BY90</f>
        <v>83492830</v>
      </c>
      <c r="CD90" s="3427" t="s">
        <v>9</v>
      </c>
      <c r="CE90" s="3459" t="s">
        <v>188</v>
      </c>
      <c r="CF90" s="3459" t="s">
        <v>9</v>
      </c>
      <c r="CG90" s="3427">
        <f>(CC90*3%)+CC90</f>
        <v>85997614.900000006</v>
      </c>
      <c r="CH90" s="3427" t="s">
        <v>9</v>
      </c>
      <c r="CI90" s="3459" t="s">
        <v>188</v>
      </c>
      <c r="CJ90" s="3459" t="s">
        <v>9</v>
      </c>
      <c r="CK90" s="3427">
        <f>(CG90*3%)+CG90</f>
        <v>88577543.347000003</v>
      </c>
      <c r="CL90" s="3427" t="s">
        <v>9</v>
      </c>
      <c r="CM90" s="3459" t="s">
        <v>188</v>
      </c>
      <c r="CN90" s="3459" t="s">
        <v>9</v>
      </c>
      <c r="CO90" s="3427">
        <f>(CK90*3%)+CK90</f>
        <v>91234869.647410005</v>
      </c>
      <c r="CP90" s="3427" t="s">
        <v>9</v>
      </c>
      <c r="CQ90" s="3458" t="s">
        <v>188</v>
      </c>
      <c r="CR90" s="3458" t="s">
        <v>9</v>
      </c>
      <c r="CS90" s="3427">
        <f>CO90+CK90+CG90+CC90+BY90+BU90+BQ90+BM90+BI90+BE90+BA90</f>
        <v>875863857.89441001</v>
      </c>
      <c r="CT90" s="3458" t="s">
        <v>604</v>
      </c>
      <c r="CU90" s="3458" t="s">
        <v>720</v>
      </c>
      <c r="CV90" s="3424" t="s">
        <v>721</v>
      </c>
      <c r="CW90" s="3429" t="s">
        <v>722</v>
      </c>
      <c r="CX90" s="3421">
        <v>6012417900</v>
      </c>
      <c r="CY90" s="1365" t="s">
        <v>723</v>
      </c>
      <c r="CZ90" s="1350"/>
      <c r="DA90" s="1350"/>
      <c r="DB90" s="1350"/>
      <c r="DC90" s="1350"/>
      <c r="DD90" s="1354"/>
      <c r="DE90" s="1871"/>
    </row>
    <row r="91" spans="1:109" s="14" customFormat="1" ht="25.5" customHeight="1">
      <c r="A91" s="14">
        <v>78</v>
      </c>
      <c r="B91" s="3421" t="s">
        <v>659</v>
      </c>
      <c r="C91" s="3429"/>
      <c r="D91" s="3421" t="s">
        <v>660</v>
      </c>
      <c r="E91" s="3421"/>
      <c r="F91" s="3431" t="s">
        <v>661</v>
      </c>
      <c r="G91" s="3431" t="s">
        <v>662</v>
      </c>
      <c r="H91" s="3431" t="s">
        <v>361</v>
      </c>
      <c r="I91" s="3431" t="s">
        <v>179</v>
      </c>
      <c r="J91" s="3421" t="s">
        <v>89</v>
      </c>
      <c r="K91" s="3421" t="s">
        <v>89</v>
      </c>
      <c r="L91" s="3422">
        <v>43831</v>
      </c>
      <c r="M91" s="3422">
        <v>47848</v>
      </c>
      <c r="N91" s="1352">
        <v>0.12</v>
      </c>
      <c r="O91" s="1352">
        <v>0.12</v>
      </c>
      <c r="P91" s="1352">
        <v>0.08</v>
      </c>
      <c r="Q91" s="1352">
        <v>0.08</v>
      </c>
      <c r="R91" s="1352">
        <v>0.08</v>
      </c>
      <c r="S91" s="1352">
        <v>0.08</v>
      </c>
      <c r="T91" s="1352">
        <v>0.08</v>
      </c>
      <c r="U91" s="1352">
        <v>0.09</v>
      </c>
      <c r="V91" s="1352">
        <v>0.09</v>
      </c>
      <c r="W91" s="1352">
        <v>0.09</v>
      </c>
      <c r="X91" s="1352">
        <v>0.09</v>
      </c>
      <c r="Y91" s="3433">
        <f t="shared" si="16"/>
        <v>0.99999999999999989</v>
      </c>
      <c r="Z91" s="3460" t="s">
        <v>724</v>
      </c>
      <c r="AA91" s="3423">
        <v>5.0000000000000001E-3</v>
      </c>
      <c r="AB91" s="3460" t="s">
        <v>725</v>
      </c>
      <c r="AC91" s="3460" t="s">
        <v>726</v>
      </c>
      <c r="AD91" s="3421" t="s">
        <v>183</v>
      </c>
      <c r="AE91" s="3458" t="s">
        <v>647</v>
      </c>
      <c r="AF91" s="3458" t="s">
        <v>727</v>
      </c>
      <c r="AG91" s="3421" t="s">
        <v>185</v>
      </c>
      <c r="AH91" s="3458" t="s">
        <v>179</v>
      </c>
      <c r="AI91" s="3421" t="s">
        <v>7</v>
      </c>
      <c r="AJ91" s="3421" t="s">
        <v>9</v>
      </c>
      <c r="AK91" s="3421" t="s">
        <v>9</v>
      </c>
      <c r="AL91" s="3421" t="s">
        <v>9</v>
      </c>
      <c r="AM91" s="3445">
        <v>43831</v>
      </c>
      <c r="AN91" s="3445">
        <v>47848</v>
      </c>
      <c r="AO91" s="3431">
        <v>1</v>
      </c>
      <c r="AP91" s="3431">
        <v>3</v>
      </c>
      <c r="AQ91" s="3431">
        <v>3</v>
      </c>
      <c r="AR91" s="3431">
        <v>3</v>
      </c>
      <c r="AS91" s="3431">
        <v>3</v>
      </c>
      <c r="AT91" s="3431">
        <v>3</v>
      </c>
      <c r="AU91" s="3431">
        <v>3</v>
      </c>
      <c r="AV91" s="3431">
        <v>3</v>
      </c>
      <c r="AW91" s="3431">
        <v>3</v>
      </c>
      <c r="AX91" s="3431">
        <v>3</v>
      </c>
      <c r="AY91" s="3431">
        <v>2</v>
      </c>
      <c r="AZ91" s="3439">
        <f>SUM(AO91:AY91)</f>
        <v>30</v>
      </c>
      <c r="BA91" s="3427">
        <v>208800000</v>
      </c>
      <c r="BB91" s="3427" t="s">
        <v>9</v>
      </c>
      <c r="BC91" s="3458" t="s">
        <v>17</v>
      </c>
      <c r="BD91" s="3448" t="s">
        <v>17</v>
      </c>
      <c r="BE91" s="3427">
        <v>325500000</v>
      </c>
      <c r="BF91" s="3427" t="s">
        <v>9</v>
      </c>
      <c r="BG91" s="3458" t="s">
        <v>9</v>
      </c>
      <c r="BH91" s="3458" t="s">
        <v>9</v>
      </c>
      <c r="BI91" s="3427">
        <v>93200000</v>
      </c>
      <c r="BJ91" s="3427" t="s">
        <v>9</v>
      </c>
      <c r="BK91" s="3458" t="s">
        <v>188</v>
      </c>
      <c r="BL91" s="3458" t="s">
        <v>9</v>
      </c>
      <c r="BM91" s="3427">
        <v>70000000</v>
      </c>
      <c r="BN91" s="3427" t="s">
        <v>9</v>
      </c>
      <c r="BO91" s="3458" t="s">
        <v>188</v>
      </c>
      <c r="BP91" s="3458" t="s">
        <v>9</v>
      </c>
      <c r="BQ91" s="3427">
        <v>91500000</v>
      </c>
      <c r="BR91" s="3427" t="s">
        <v>9</v>
      </c>
      <c r="BS91" s="3458" t="s">
        <v>188</v>
      </c>
      <c r="BT91" s="3458" t="s">
        <v>9</v>
      </c>
      <c r="BU91" s="3427">
        <v>94200000</v>
      </c>
      <c r="BV91" s="3427" t="s">
        <v>9</v>
      </c>
      <c r="BW91" s="3458" t="s">
        <v>188</v>
      </c>
      <c r="BX91" s="3458" t="s">
        <v>9</v>
      </c>
      <c r="BY91" s="3427">
        <v>97070000</v>
      </c>
      <c r="BZ91" s="3427" t="s">
        <v>9</v>
      </c>
      <c r="CA91" s="3458" t="s">
        <v>188</v>
      </c>
      <c r="CB91" s="3458" t="s">
        <v>9</v>
      </c>
      <c r="CC91" s="3427">
        <v>99980000</v>
      </c>
      <c r="CD91" s="3427" t="s">
        <v>9</v>
      </c>
      <c r="CE91" s="3458" t="s">
        <v>188</v>
      </c>
      <c r="CF91" s="3458" t="s">
        <v>9</v>
      </c>
      <c r="CG91" s="3427">
        <v>102980000</v>
      </c>
      <c r="CH91" s="3427" t="s">
        <v>9</v>
      </c>
      <c r="CI91" s="3458" t="s">
        <v>188</v>
      </c>
      <c r="CJ91" s="3458" t="s">
        <v>9</v>
      </c>
      <c r="CK91" s="3427">
        <v>106100000</v>
      </c>
      <c r="CL91" s="3427" t="s">
        <v>9</v>
      </c>
      <c r="CM91" s="3458" t="s">
        <v>188</v>
      </c>
      <c r="CN91" s="3458" t="s">
        <v>9</v>
      </c>
      <c r="CO91" s="3427">
        <v>72800000</v>
      </c>
      <c r="CP91" s="3427" t="s">
        <v>9</v>
      </c>
      <c r="CQ91" s="3458" t="s">
        <v>188</v>
      </c>
      <c r="CR91" s="3458" t="s">
        <v>9</v>
      </c>
      <c r="CS91" s="3427">
        <f>CO91+CK91+CG91+CC91+BY91+BU91+BQ91+BM91+BI91+BE91+BA91</f>
        <v>1362130000</v>
      </c>
      <c r="CT91" s="3458" t="s">
        <v>604</v>
      </c>
      <c r="CU91" s="3458" t="s">
        <v>720</v>
      </c>
      <c r="CV91" s="3424" t="s">
        <v>728</v>
      </c>
      <c r="CW91" s="3429" t="s">
        <v>729</v>
      </c>
      <c r="CX91" s="3421">
        <v>6012417900</v>
      </c>
      <c r="CY91" s="1365" t="s">
        <v>730</v>
      </c>
      <c r="CZ91" s="1350"/>
      <c r="DA91" s="1350"/>
      <c r="DB91" s="1350"/>
      <c r="DC91" s="1350"/>
      <c r="DD91" s="1354"/>
      <c r="DE91" s="1871"/>
    </row>
    <row r="92" spans="1:109" s="14" customFormat="1" ht="25.5" customHeight="1">
      <c r="A92" s="14">
        <v>79</v>
      </c>
      <c r="B92" s="3421" t="s">
        <v>659</v>
      </c>
      <c r="C92" s="3429"/>
      <c r="D92" s="3421" t="s">
        <v>660</v>
      </c>
      <c r="E92" s="3421"/>
      <c r="F92" s="3431" t="s">
        <v>661</v>
      </c>
      <c r="G92" s="3431" t="s">
        <v>662</v>
      </c>
      <c r="H92" s="3431" t="s">
        <v>361</v>
      </c>
      <c r="I92" s="3431" t="s">
        <v>179</v>
      </c>
      <c r="J92" s="3421" t="s">
        <v>89</v>
      </c>
      <c r="K92" s="3421" t="s">
        <v>89</v>
      </c>
      <c r="L92" s="3422">
        <v>43831</v>
      </c>
      <c r="M92" s="3422">
        <v>47848</v>
      </c>
      <c r="N92" s="1352">
        <v>0.12</v>
      </c>
      <c r="O92" s="1352">
        <v>0.12</v>
      </c>
      <c r="P92" s="1352">
        <v>0.08</v>
      </c>
      <c r="Q92" s="1352">
        <v>0.08</v>
      </c>
      <c r="R92" s="1352">
        <v>0.08</v>
      </c>
      <c r="S92" s="1352">
        <v>0.08</v>
      </c>
      <c r="T92" s="1352">
        <v>0.08</v>
      </c>
      <c r="U92" s="1352">
        <v>0.09</v>
      </c>
      <c r="V92" s="1352">
        <v>0.09</v>
      </c>
      <c r="W92" s="1352">
        <v>0.09</v>
      </c>
      <c r="X92" s="1352">
        <v>0.09</v>
      </c>
      <c r="Y92" s="3433">
        <f t="shared" si="16"/>
        <v>0.99999999999999989</v>
      </c>
      <c r="Z92" s="3421" t="s">
        <v>731</v>
      </c>
      <c r="AA92" s="3423">
        <v>5.0000000000000001E-3</v>
      </c>
      <c r="AB92" s="3421" t="s">
        <v>732</v>
      </c>
      <c r="AC92" s="3421" t="s">
        <v>733</v>
      </c>
      <c r="AD92" s="3421" t="s">
        <v>183</v>
      </c>
      <c r="AE92" s="3421" t="s">
        <v>26</v>
      </c>
      <c r="AF92" s="3421" t="s">
        <v>240</v>
      </c>
      <c r="AG92" s="3421" t="s">
        <v>185</v>
      </c>
      <c r="AH92" s="3421" t="s">
        <v>217</v>
      </c>
      <c r="AI92" s="3421" t="s">
        <v>7</v>
      </c>
      <c r="AJ92" s="3421" t="s">
        <v>9</v>
      </c>
      <c r="AK92" s="3421" t="s">
        <v>9</v>
      </c>
      <c r="AL92" s="3421" t="s">
        <v>9</v>
      </c>
      <c r="AM92" s="3422">
        <v>43831</v>
      </c>
      <c r="AN92" s="3422">
        <v>47848</v>
      </c>
      <c r="AO92" s="1352">
        <v>1</v>
      </c>
      <c r="AP92" s="1352">
        <v>1</v>
      </c>
      <c r="AQ92" s="1352">
        <v>1</v>
      </c>
      <c r="AR92" s="1352">
        <v>1</v>
      </c>
      <c r="AS92" s="1352">
        <v>1</v>
      </c>
      <c r="AT92" s="1352">
        <v>1</v>
      </c>
      <c r="AU92" s="1352">
        <v>1</v>
      </c>
      <c r="AV92" s="1352">
        <v>1</v>
      </c>
      <c r="AW92" s="1352">
        <v>1</v>
      </c>
      <c r="AX92" s="1352">
        <v>1</v>
      </c>
      <c r="AY92" s="1352">
        <v>1</v>
      </c>
      <c r="AZ92" s="1376">
        <v>1</v>
      </c>
      <c r="BA92" s="3427">
        <v>23531284.996632997</v>
      </c>
      <c r="BB92" s="3427">
        <f>+BA92</f>
        <v>23531284.996632997</v>
      </c>
      <c r="BC92" s="3428" t="s">
        <v>290</v>
      </c>
      <c r="BD92" s="3429">
        <v>7671</v>
      </c>
      <c r="BE92" s="3427">
        <v>475171011.37777781</v>
      </c>
      <c r="BF92" s="3427" t="s">
        <v>9</v>
      </c>
      <c r="BG92" s="3428" t="s">
        <v>290</v>
      </c>
      <c r="BH92" s="3429">
        <v>7671</v>
      </c>
      <c r="BI92" s="3427">
        <v>477426141.71911108</v>
      </c>
      <c r="BJ92" s="3427" t="s">
        <v>9</v>
      </c>
      <c r="BK92" s="3428" t="s">
        <v>290</v>
      </c>
      <c r="BL92" s="3429">
        <v>7671</v>
      </c>
      <c r="BM92" s="3427">
        <v>79748925.970684439</v>
      </c>
      <c r="BN92" s="3427" t="s">
        <v>9</v>
      </c>
      <c r="BO92" s="3428" t="s">
        <v>290</v>
      </c>
      <c r="BP92" s="3429">
        <v>7671</v>
      </c>
      <c r="BQ92" s="3427">
        <v>82141393.749804974</v>
      </c>
      <c r="BR92" s="3427" t="s">
        <v>9</v>
      </c>
      <c r="BS92" s="3428" t="s">
        <v>290</v>
      </c>
      <c r="BT92" s="3429">
        <v>7671</v>
      </c>
      <c r="BU92" s="3427">
        <f>+BQ92</f>
        <v>82141393.749804974</v>
      </c>
      <c r="BV92" s="3427" t="s">
        <v>9</v>
      </c>
      <c r="BW92" s="3428" t="s">
        <v>290</v>
      </c>
      <c r="BX92" s="3428" t="s">
        <v>291</v>
      </c>
      <c r="BY92" s="3427">
        <f>+BU92</f>
        <v>82141393.749804974</v>
      </c>
      <c r="BZ92" s="3427" t="s">
        <v>9</v>
      </c>
      <c r="CA92" s="3428" t="s">
        <v>290</v>
      </c>
      <c r="CB92" s="3428" t="s">
        <v>291</v>
      </c>
      <c r="CC92" s="3427">
        <f>+BY92</f>
        <v>82141393.749804974</v>
      </c>
      <c r="CD92" s="3427" t="s">
        <v>9</v>
      </c>
      <c r="CE92" s="3428" t="s">
        <v>290</v>
      </c>
      <c r="CF92" s="3428" t="s">
        <v>291</v>
      </c>
      <c r="CG92" s="3427">
        <f>+CC92</f>
        <v>82141393.749804974</v>
      </c>
      <c r="CH92" s="3427" t="s">
        <v>9</v>
      </c>
      <c r="CI92" s="3428" t="s">
        <v>290</v>
      </c>
      <c r="CJ92" s="3428" t="s">
        <v>291</v>
      </c>
      <c r="CK92" s="3427">
        <f>+CG92</f>
        <v>82141393.749804974</v>
      </c>
      <c r="CL92" s="3427" t="s">
        <v>9</v>
      </c>
      <c r="CM92" s="3428" t="s">
        <v>290</v>
      </c>
      <c r="CN92" s="3428" t="s">
        <v>291</v>
      </c>
      <c r="CO92" s="3427">
        <f>+CK92</f>
        <v>82141393.749804974</v>
      </c>
      <c r="CP92" s="3427" t="s">
        <v>9</v>
      </c>
      <c r="CQ92" s="3428" t="s">
        <v>290</v>
      </c>
      <c r="CR92" s="3428" t="s">
        <v>291</v>
      </c>
      <c r="CS92" s="3427">
        <v>1630867120.3128409</v>
      </c>
      <c r="CT92" s="3421" t="s">
        <v>13</v>
      </c>
      <c r="CU92" s="3421" t="s">
        <v>15</v>
      </c>
      <c r="CV92" s="3424" t="s">
        <v>734</v>
      </c>
      <c r="CW92" s="3458" t="s">
        <v>735</v>
      </c>
      <c r="CX92" s="3424">
        <v>3169001</v>
      </c>
      <c r="CY92" s="1385" t="s">
        <v>736</v>
      </c>
      <c r="CZ92" s="1876"/>
      <c r="DA92" s="1871"/>
      <c r="DB92" s="1353"/>
      <c r="DC92" s="1872"/>
      <c r="DD92" s="1350"/>
      <c r="DE92" s="1350"/>
    </row>
    <row r="93" spans="1:109" s="14" customFormat="1" ht="25.5" customHeight="1">
      <c r="A93" s="14">
        <v>80</v>
      </c>
      <c r="B93" s="3421" t="s">
        <v>659</v>
      </c>
      <c r="C93" s="3429"/>
      <c r="D93" s="3421" t="s">
        <v>660</v>
      </c>
      <c r="E93" s="3421"/>
      <c r="F93" s="3431" t="s">
        <v>661</v>
      </c>
      <c r="G93" s="3431" t="s">
        <v>662</v>
      </c>
      <c r="H93" s="3431" t="s">
        <v>361</v>
      </c>
      <c r="I93" s="3431" t="s">
        <v>179</v>
      </c>
      <c r="J93" s="3421" t="s">
        <v>89</v>
      </c>
      <c r="K93" s="3421" t="s">
        <v>89</v>
      </c>
      <c r="L93" s="3422">
        <v>43831</v>
      </c>
      <c r="M93" s="3422">
        <v>47848</v>
      </c>
      <c r="N93" s="1352">
        <v>0.12</v>
      </c>
      <c r="O93" s="1352">
        <v>0.12</v>
      </c>
      <c r="P93" s="1352">
        <v>0.08</v>
      </c>
      <c r="Q93" s="1352">
        <v>0.08</v>
      </c>
      <c r="R93" s="1352">
        <v>0.08</v>
      </c>
      <c r="S93" s="1352">
        <v>0.08</v>
      </c>
      <c r="T93" s="1352">
        <v>0.08</v>
      </c>
      <c r="U93" s="1352">
        <v>0.09</v>
      </c>
      <c r="V93" s="1352">
        <v>0.09</v>
      </c>
      <c r="W93" s="1352">
        <v>0.09</v>
      </c>
      <c r="X93" s="1352">
        <v>0.09</v>
      </c>
      <c r="Y93" s="3433">
        <f t="shared" si="16"/>
        <v>0.99999999999999989</v>
      </c>
      <c r="Z93" s="3421" t="s">
        <v>737</v>
      </c>
      <c r="AA93" s="3423">
        <v>5.0000000000000001E-3</v>
      </c>
      <c r="AB93" s="3421" t="s">
        <v>738</v>
      </c>
      <c r="AC93" s="3421" t="s">
        <v>739</v>
      </c>
      <c r="AD93" s="3421" t="s">
        <v>183</v>
      </c>
      <c r="AE93" s="3421" t="s">
        <v>26</v>
      </c>
      <c r="AF93" s="3421" t="s">
        <v>240</v>
      </c>
      <c r="AG93" s="3431" t="s">
        <v>440</v>
      </c>
      <c r="AH93" s="3421" t="s">
        <v>179</v>
      </c>
      <c r="AI93" s="3421" t="s">
        <v>7</v>
      </c>
      <c r="AJ93" s="3421" t="s">
        <v>9</v>
      </c>
      <c r="AK93" s="3421" t="s">
        <v>89</v>
      </c>
      <c r="AL93" s="3421" t="s">
        <v>89</v>
      </c>
      <c r="AM93" s="3422">
        <v>44197</v>
      </c>
      <c r="AN93" s="3422">
        <v>47848</v>
      </c>
      <c r="AO93" s="3421" t="s">
        <v>9</v>
      </c>
      <c r="AP93" s="3429">
        <v>2</v>
      </c>
      <c r="AQ93" s="3429">
        <v>2</v>
      </c>
      <c r="AR93" s="3429">
        <v>2</v>
      </c>
      <c r="AS93" s="3429">
        <v>2</v>
      </c>
      <c r="AT93" s="3429">
        <v>2</v>
      </c>
      <c r="AU93" s="3429">
        <v>2</v>
      </c>
      <c r="AV93" s="3429">
        <v>2</v>
      </c>
      <c r="AW93" s="3429">
        <v>2</v>
      </c>
      <c r="AX93" s="3429">
        <v>2</v>
      </c>
      <c r="AY93" s="3429">
        <v>2</v>
      </c>
      <c r="AZ93" s="3435">
        <f>SUM(AP93:AY93)</f>
        <v>20</v>
      </c>
      <c r="BA93" s="3421">
        <v>0</v>
      </c>
      <c r="BB93" s="3421" t="s">
        <v>9</v>
      </c>
      <c r="BC93" s="3421" t="s">
        <v>9</v>
      </c>
      <c r="BD93" s="3421" t="s">
        <v>9</v>
      </c>
      <c r="BE93" s="3427">
        <v>148000000</v>
      </c>
      <c r="BF93" s="3427">
        <v>148000000</v>
      </c>
      <c r="BG93" s="3429" t="s">
        <v>219</v>
      </c>
      <c r="BH93" s="3429">
        <v>7633</v>
      </c>
      <c r="BI93" s="3429">
        <v>5</v>
      </c>
      <c r="BJ93" s="3429">
        <v>5</v>
      </c>
      <c r="BK93" s="3428" t="s">
        <v>187</v>
      </c>
      <c r="BL93" s="3442">
        <v>7604</v>
      </c>
      <c r="BM93" s="3429">
        <v>5</v>
      </c>
      <c r="BN93" s="3429">
        <v>5</v>
      </c>
      <c r="BO93" s="3428" t="s">
        <v>187</v>
      </c>
      <c r="BP93" s="3442">
        <v>7604</v>
      </c>
      <c r="BQ93" s="3429">
        <v>5</v>
      </c>
      <c r="BR93" s="3429">
        <v>5</v>
      </c>
      <c r="BS93" s="3428" t="s">
        <v>187</v>
      </c>
      <c r="BT93" s="3442" t="s">
        <v>740</v>
      </c>
      <c r="BU93" s="3429">
        <v>6</v>
      </c>
      <c r="BV93" s="3427" t="s">
        <v>9</v>
      </c>
      <c r="BW93" s="3428" t="s">
        <v>188</v>
      </c>
      <c r="BX93" s="3428" t="s">
        <v>9</v>
      </c>
      <c r="BY93" s="3429">
        <f>(BU93*3%)+BU93</f>
        <v>6.18</v>
      </c>
      <c r="BZ93" s="3427" t="s">
        <v>9</v>
      </c>
      <c r="CA93" s="3428" t="s">
        <v>188</v>
      </c>
      <c r="CB93" s="3428" t="s">
        <v>9</v>
      </c>
      <c r="CC93" s="3429">
        <f>(BY93*3%)+BY93</f>
        <v>6.3653999999999993</v>
      </c>
      <c r="CD93" s="3427" t="s">
        <v>9</v>
      </c>
      <c r="CE93" s="3428" t="s">
        <v>188</v>
      </c>
      <c r="CF93" s="3428" t="s">
        <v>9</v>
      </c>
      <c r="CG93" s="3429">
        <f>(CC93*3%)+CC93</f>
        <v>6.5563619999999991</v>
      </c>
      <c r="CH93" s="3427" t="s">
        <v>9</v>
      </c>
      <c r="CI93" s="3428" t="s">
        <v>188</v>
      </c>
      <c r="CJ93" s="3428" t="s">
        <v>9</v>
      </c>
      <c r="CK93" s="3429">
        <f>(CG93*3%)+CG93</f>
        <v>6.7530528599999995</v>
      </c>
      <c r="CL93" s="3427" t="s">
        <v>9</v>
      </c>
      <c r="CM93" s="3428" t="s">
        <v>188</v>
      </c>
      <c r="CN93" s="3428" t="s">
        <v>9</v>
      </c>
      <c r="CO93" s="3429">
        <f>(CK93*3%)+CK93</f>
        <v>6.9556444457999991</v>
      </c>
      <c r="CP93" s="3427" t="s">
        <v>9</v>
      </c>
      <c r="CQ93" s="3428" t="s">
        <v>188</v>
      </c>
      <c r="CR93" s="3428" t="s">
        <v>9</v>
      </c>
      <c r="CS93" s="3427">
        <v>202000000</v>
      </c>
      <c r="CT93" s="3421" t="s">
        <v>189</v>
      </c>
      <c r="CU93" s="3421" t="s">
        <v>190</v>
      </c>
      <c r="CV93" s="3421" t="s">
        <v>741</v>
      </c>
      <c r="CW93" s="3421" t="s">
        <v>742</v>
      </c>
      <c r="CX93" s="3421">
        <v>3358000</v>
      </c>
      <c r="CY93" s="3421" t="s">
        <v>743</v>
      </c>
      <c r="CZ93" s="1876"/>
      <c r="DA93" s="1358"/>
      <c r="DB93" s="1358"/>
      <c r="DC93" s="1358"/>
      <c r="DD93" s="1358"/>
      <c r="DE93" s="1358"/>
    </row>
    <row r="94" spans="1:109" s="14" customFormat="1" ht="25.5" customHeight="1">
      <c r="A94" s="14">
        <v>81</v>
      </c>
      <c r="B94" s="3421" t="s">
        <v>659</v>
      </c>
      <c r="C94" s="3429"/>
      <c r="D94" s="3421" t="s">
        <v>660</v>
      </c>
      <c r="E94" s="3421"/>
      <c r="F94" s="3431" t="s">
        <v>661</v>
      </c>
      <c r="G94" s="3431" t="s">
        <v>662</v>
      </c>
      <c r="H94" s="3431" t="s">
        <v>361</v>
      </c>
      <c r="I94" s="3431" t="s">
        <v>179</v>
      </c>
      <c r="J94" s="3421" t="s">
        <v>89</v>
      </c>
      <c r="K94" s="3421" t="s">
        <v>89</v>
      </c>
      <c r="L94" s="3422">
        <v>43831</v>
      </c>
      <c r="M94" s="3422">
        <v>47848</v>
      </c>
      <c r="N94" s="1352">
        <v>0.12</v>
      </c>
      <c r="O94" s="1352">
        <v>0.12</v>
      </c>
      <c r="P94" s="1352">
        <v>0.08</v>
      </c>
      <c r="Q94" s="1352">
        <v>0.08</v>
      </c>
      <c r="R94" s="1352">
        <v>0.08</v>
      </c>
      <c r="S94" s="1352">
        <v>0.08</v>
      </c>
      <c r="T94" s="1352">
        <v>0.08</v>
      </c>
      <c r="U94" s="1352">
        <v>0.09</v>
      </c>
      <c r="V94" s="1352">
        <v>0.09</v>
      </c>
      <c r="W94" s="1352">
        <v>0.09</v>
      </c>
      <c r="X94" s="1352">
        <v>0.09</v>
      </c>
      <c r="Y94" s="3433">
        <f t="shared" si="16"/>
        <v>0.99999999999999989</v>
      </c>
      <c r="Z94" s="3421" t="s">
        <v>744</v>
      </c>
      <c r="AA94" s="3423">
        <v>2.5000000000000001E-3</v>
      </c>
      <c r="AB94" s="3421" t="s">
        <v>745</v>
      </c>
      <c r="AC94" s="3421" t="s">
        <v>746</v>
      </c>
      <c r="AD94" s="3421" t="s">
        <v>183</v>
      </c>
      <c r="AE94" s="3421" t="s">
        <v>26</v>
      </c>
      <c r="AF94" s="3421" t="s">
        <v>240</v>
      </c>
      <c r="AG94" s="3431" t="s">
        <v>440</v>
      </c>
      <c r="AH94" s="3421" t="s">
        <v>179</v>
      </c>
      <c r="AI94" s="3421" t="s">
        <v>323</v>
      </c>
      <c r="AJ94" s="3461">
        <v>409</v>
      </c>
      <c r="AK94" s="3421" t="s">
        <v>89</v>
      </c>
      <c r="AL94" s="3421" t="s">
        <v>89</v>
      </c>
      <c r="AM94" s="3422">
        <v>44197</v>
      </c>
      <c r="AN94" s="3422">
        <v>47118</v>
      </c>
      <c r="AO94" s="3431" t="s">
        <v>9</v>
      </c>
      <c r="AP94" s="3421">
        <v>1</v>
      </c>
      <c r="AQ94" s="3421" t="s">
        <v>9</v>
      </c>
      <c r="AR94" s="3421" t="s">
        <v>9</v>
      </c>
      <c r="AS94" s="3421">
        <v>1</v>
      </c>
      <c r="AT94" s="3421" t="s">
        <v>9</v>
      </c>
      <c r="AU94" s="3421" t="s">
        <v>9</v>
      </c>
      <c r="AV94" s="3421" t="s">
        <v>9</v>
      </c>
      <c r="AW94" s="3421">
        <v>1</v>
      </c>
      <c r="AX94" s="3421" t="s">
        <v>9</v>
      </c>
      <c r="AY94" s="3421" t="s">
        <v>9</v>
      </c>
      <c r="AZ94" s="3444">
        <v>3</v>
      </c>
      <c r="BA94" s="3421" t="s">
        <v>9</v>
      </c>
      <c r="BB94" s="3421" t="s">
        <v>9</v>
      </c>
      <c r="BC94" s="3421" t="s">
        <v>9</v>
      </c>
      <c r="BD94" s="3421" t="s">
        <v>9</v>
      </c>
      <c r="BE94" s="3427">
        <v>500000000</v>
      </c>
      <c r="BF94" s="3427">
        <v>500000000</v>
      </c>
      <c r="BG94" s="3428" t="s">
        <v>219</v>
      </c>
      <c r="BH94" s="3429">
        <v>7604</v>
      </c>
      <c r="BI94" s="3427" t="s">
        <v>9</v>
      </c>
      <c r="BJ94" s="3427" t="s">
        <v>9</v>
      </c>
      <c r="BK94" s="3428" t="s">
        <v>9</v>
      </c>
      <c r="BL94" s="3429" t="s">
        <v>9</v>
      </c>
      <c r="BM94" s="3427" t="s">
        <v>9</v>
      </c>
      <c r="BN94" s="3427" t="s">
        <v>9</v>
      </c>
      <c r="BO94" s="3428" t="s">
        <v>9</v>
      </c>
      <c r="BP94" s="3429" t="s">
        <v>9</v>
      </c>
      <c r="BQ94" s="3427">
        <v>200000000</v>
      </c>
      <c r="BR94" s="3427">
        <v>200000000</v>
      </c>
      <c r="BS94" s="3428" t="s">
        <v>219</v>
      </c>
      <c r="BT94" s="3429">
        <v>7604</v>
      </c>
      <c r="BU94" s="3427" t="s">
        <v>9</v>
      </c>
      <c r="BV94" s="3427" t="s">
        <v>9</v>
      </c>
      <c r="BW94" s="3428" t="s">
        <v>9</v>
      </c>
      <c r="BX94" s="3429" t="s">
        <v>9</v>
      </c>
      <c r="BY94" s="3427" t="s">
        <v>9</v>
      </c>
      <c r="BZ94" s="3427" t="s">
        <v>9</v>
      </c>
      <c r="CA94" s="3428" t="s">
        <v>9</v>
      </c>
      <c r="CB94" s="3429" t="s">
        <v>9</v>
      </c>
      <c r="CC94" s="3421" t="s">
        <v>9</v>
      </c>
      <c r="CD94" s="3421" t="s">
        <v>9</v>
      </c>
      <c r="CE94" s="3421" t="s">
        <v>9</v>
      </c>
      <c r="CF94" s="3421" t="s">
        <v>9</v>
      </c>
      <c r="CG94" s="3421">
        <v>200</v>
      </c>
      <c r="CH94" s="3421" t="s">
        <v>9</v>
      </c>
      <c r="CI94" s="3428" t="s">
        <v>200</v>
      </c>
      <c r="CJ94" s="3421" t="s">
        <v>9</v>
      </c>
      <c r="CK94" s="3421" t="s">
        <v>9</v>
      </c>
      <c r="CL94" s="3421" t="s">
        <v>9</v>
      </c>
      <c r="CM94" s="3421" t="s">
        <v>9</v>
      </c>
      <c r="CN94" s="3421" t="s">
        <v>9</v>
      </c>
      <c r="CO94" s="3421" t="s">
        <v>9</v>
      </c>
      <c r="CP94" s="3421" t="s">
        <v>9</v>
      </c>
      <c r="CQ94" s="3421" t="s">
        <v>9</v>
      </c>
      <c r="CR94" s="3421" t="s">
        <v>9</v>
      </c>
      <c r="CS94" s="3427">
        <v>700000200</v>
      </c>
      <c r="CT94" s="3421" t="s">
        <v>189</v>
      </c>
      <c r="CU94" s="3421" t="s">
        <v>190</v>
      </c>
      <c r="CV94" s="3421" t="s">
        <v>747</v>
      </c>
      <c r="CW94" s="3421" t="s">
        <v>748</v>
      </c>
      <c r="CX94" s="3421">
        <v>3358000</v>
      </c>
      <c r="CY94" s="1363" t="s">
        <v>749</v>
      </c>
      <c r="CZ94" s="1876"/>
      <c r="DA94" s="1871"/>
      <c r="DB94" s="1353"/>
      <c r="DC94" s="1872"/>
      <c r="DD94" s="1350"/>
      <c r="DE94" s="1350"/>
    </row>
    <row r="95" spans="1:109" s="14" customFormat="1" ht="25.5" customHeight="1">
      <c r="A95" s="14">
        <v>82</v>
      </c>
      <c r="B95" s="3421" t="s">
        <v>659</v>
      </c>
      <c r="C95" s="3429"/>
      <c r="D95" s="3421" t="s">
        <v>660</v>
      </c>
      <c r="E95" s="3421"/>
      <c r="F95" s="3431" t="s">
        <v>661</v>
      </c>
      <c r="G95" s="3431" t="s">
        <v>662</v>
      </c>
      <c r="H95" s="3431" t="s">
        <v>361</v>
      </c>
      <c r="I95" s="3431" t="s">
        <v>179</v>
      </c>
      <c r="J95" s="3421" t="s">
        <v>89</v>
      </c>
      <c r="K95" s="3421" t="s">
        <v>89</v>
      </c>
      <c r="L95" s="3422">
        <v>43831</v>
      </c>
      <c r="M95" s="3422">
        <v>47848</v>
      </c>
      <c r="N95" s="1352">
        <v>0.12</v>
      </c>
      <c r="O95" s="1352">
        <v>0.12</v>
      </c>
      <c r="P95" s="1352">
        <v>0.08</v>
      </c>
      <c r="Q95" s="1352">
        <v>0.08</v>
      </c>
      <c r="R95" s="1352">
        <v>0.08</v>
      </c>
      <c r="S95" s="1352">
        <v>0.08</v>
      </c>
      <c r="T95" s="1352">
        <v>0.08</v>
      </c>
      <c r="U95" s="1352">
        <v>0.09</v>
      </c>
      <c r="V95" s="1352">
        <v>0.09</v>
      </c>
      <c r="W95" s="1352">
        <v>0.09</v>
      </c>
      <c r="X95" s="1352">
        <v>0.09</v>
      </c>
      <c r="Y95" s="3433">
        <f t="shared" si="16"/>
        <v>0.99999999999999989</v>
      </c>
      <c r="Z95" s="3421" t="s">
        <v>750</v>
      </c>
      <c r="AA95" s="3423">
        <v>5.0000000000000001E-3</v>
      </c>
      <c r="AB95" s="3421" t="s">
        <v>751</v>
      </c>
      <c r="AC95" s="3421" t="s">
        <v>752</v>
      </c>
      <c r="AD95" s="3421" t="s">
        <v>183</v>
      </c>
      <c r="AE95" s="3421" t="s">
        <v>26</v>
      </c>
      <c r="AF95" s="3421" t="s">
        <v>753</v>
      </c>
      <c r="AG95" s="3421" t="s">
        <v>241</v>
      </c>
      <c r="AH95" s="3421" t="s">
        <v>217</v>
      </c>
      <c r="AI95" s="3421" t="s">
        <v>323</v>
      </c>
      <c r="AJ95" s="3431">
        <v>461</v>
      </c>
      <c r="AK95" s="3421" t="s">
        <v>89</v>
      </c>
      <c r="AL95" s="3421" t="s">
        <v>89</v>
      </c>
      <c r="AM95" s="3422">
        <v>44105</v>
      </c>
      <c r="AN95" s="3422">
        <v>45413</v>
      </c>
      <c r="AO95" s="3431">
        <v>20</v>
      </c>
      <c r="AP95" s="3431">
        <v>20</v>
      </c>
      <c r="AQ95" s="3431">
        <v>20</v>
      </c>
      <c r="AR95" s="3431">
        <v>20</v>
      </c>
      <c r="AS95" s="3431">
        <v>20</v>
      </c>
      <c r="AT95" s="3431" t="s">
        <v>9</v>
      </c>
      <c r="AU95" s="3431" t="s">
        <v>9</v>
      </c>
      <c r="AV95" s="3431" t="s">
        <v>9</v>
      </c>
      <c r="AW95" s="3431" t="s">
        <v>9</v>
      </c>
      <c r="AX95" s="3431" t="s">
        <v>9</v>
      </c>
      <c r="AY95" s="3431" t="s">
        <v>9</v>
      </c>
      <c r="AZ95" s="3439">
        <v>20</v>
      </c>
      <c r="BA95" s="3427">
        <v>100000000</v>
      </c>
      <c r="BB95" s="3427">
        <f>BA95</f>
        <v>100000000</v>
      </c>
      <c r="BC95" s="1386" t="s">
        <v>754</v>
      </c>
      <c r="BD95" s="1387">
        <v>7676</v>
      </c>
      <c r="BE95" s="3427">
        <v>400000000</v>
      </c>
      <c r="BF95" s="3427">
        <f>BE95</f>
        <v>400000000</v>
      </c>
      <c r="BG95" s="1386" t="s">
        <v>754</v>
      </c>
      <c r="BH95" s="1387">
        <v>7676</v>
      </c>
      <c r="BI95" s="3427">
        <v>400000000</v>
      </c>
      <c r="BJ95" s="3427">
        <f>BI95</f>
        <v>400000000</v>
      </c>
      <c r="BK95" s="1386" t="s">
        <v>754</v>
      </c>
      <c r="BL95" s="1387">
        <v>7676</v>
      </c>
      <c r="BM95" s="3427">
        <v>262213300</v>
      </c>
      <c r="BN95" s="3427">
        <f>BM95</f>
        <v>262213300</v>
      </c>
      <c r="BO95" s="1386" t="s">
        <v>754</v>
      </c>
      <c r="BP95" s="1387">
        <v>7676</v>
      </c>
      <c r="BQ95" s="3427">
        <v>214518100</v>
      </c>
      <c r="BR95" s="3427">
        <f>BQ95</f>
        <v>214518100</v>
      </c>
      <c r="BS95" s="1386" t="s">
        <v>754</v>
      </c>
      <c r="BT95" s="1387">
        <v>7676</v>
      </c>
      <c r="BU95" s="3427" t="s">
        <v>9</v>
      </c>
      <c r="BV95" s="3427" t="s">
        <v>9</v>
      </c>
      <c r="BW95" s="3428" t="s">
        <v>9</v>
      </c>
      <c r="BX95" s="3429" t="s">
        <v>9</v>
      </c>
      <c r="BY95" s="3427" t="s">
        <v>9</v>
      </c>
      <c r="BZ95" s="3427" t="s">
        <v>9</v>
      </c>
      <c r="CA95" s="3428" t="s">
        <v>9</v>
      </c>
      <c r="CB95" s="3429" t="s">
        <v>9</v>
      </c>
      <c r="CC95" s="3421" t="s">
        <v>9</v>
      </c>
      <c r="CD95" s="3421" t="s">
        <v>9</v>
      </c>
      <c r="CE95" s="3421" t="s">
        <v>9</v>
      </c>
      <c r="CF95" s="3421" t="s">
        <v>9</v>
      </c>
      <c r="CG95" s="3427" t="s">
        <v>9</v>
      </c>
      <c r="CH95" s="3427" t="s">
        <v>9</v>
      </c>
      <c r="CI95" s="3428" t="s">
        <v>9</v>
      </c>
      <c r="CJ95" s="3429" t="s">
        <v>9</v>
      </c>
      <c r="CK95" s="3427" t="s">
        <v>9</v>
      </c>
      <c r="CL95" s="3427" t="s">
        <v>9</v>
      </c>
      <c r="CM95" s="3428" t="s">
        <v>9</v>
      </c>
      <c r="CN95" s="3429" t="s">
        <v>9</v>
      </c>
      <c r="CO95" s="3421" t="s">
        <v>9</v>
      </c>
      <c r="CP95" s="3421" t="s">
        <v>9</v>
      </c>
      <c r="CQ95" s="3421" t="s">
        <v>9</v>
      </c>
      <c r="CR95" s="3421" t="s">
        <v>9</v>
      </c>
      <c r="CS95" s="3427">
        <v>1376731400</v>
      </c>
      <c r="CT95" s="3421" t="s">
        <v>13</v>
      </c>
      <c r="CU95" s="3421" t="s">
        <v>15</v>
      </c>
      <c r="CV95" s="3421" t="s">
        <v>755</v>
      </c>
      <c r="CW95" s="3421" t="s">
        <v>756</v>
      </c>
      <c r="CX95" s="3421">
        <v>3169001</v>
      </c>
      <c r="CY95" s="1363" t="s">
        <v>757</v>
      </c>
      <c r="CZ95" s="1358"/>
      <c r="DA95" s="1358"/>
      <c r="DB95" s="1353"/>
      <c r="DC95" s="1872"/>
      <c r="DD95" s="1350"/>
      <c r="DE95" s="1350"/>
    </row>
    <row r="96" spans="1:109" s="14" customFormat="1" ht="25.5" customHeight="1">
      <c r="A96" s="14">
        <v>83</v>
      </c>
      <c r="B96" s="3421" t="s">
        <v>659</v>
      </c>
      <c r="C96" s="3429"/>
      <c r="D96" s="3421" t="s">
        <v>660</v>
      </c>
      <c r="E96" s="3421"/>
      <c r="F96" s="3431" t="s">
        <v>661</v>
      </c>
      <c r="G96" s="3431" t="s">
        <v>662</v>
      </c>
      <c r="H96" s="3431" t="s">
        <v>361</v>
      </c>
      <c r="I96" s="3431" t="s">
        <v>179</v>
      </c>
      <c r="J96" s="3421" t="s">
        <v>89</v>
      </c>
      <c r="K96" s="3421" t="s">
        <v>89</v>
      </c>
      <c r="L96" s="3422">
        <v>43831</v>
      </c>
      <c r="M96" s="3422">
        <v>47848</v>
      </c>
      <c r="N96" s="1352">
        <v>0.12</v>
      </c>
      <c r="O96" s="1352">
        <v>0.12</v>
      </c>
      <c r="P96" s="1352">
        <v>0.08</v>
      </c>
      <c r="Q96" s="1352">
        <v>0.08</v>
      </c>
      <c r="R96" s="1352">
        <v>0.08</v>
      </c>
      <c r="S96" s="1352">
        <v>0.08</v>
      </c>
      <c r="T96" s="1352">
        <v>0.08</v>
      </c>
      <c r="U96" s="1352">
        <v>0.09</v>
      </c>
      <c r="V96" s="1352">
        <v>0.09</v>
      </c>
      <c r="W96" s="1352">
        <v>0.09</v>
      </c>
      <c r="X96" s="1352">
        <v>0.09</v>
      </c>
      <c r="Y96" s="3433">
        <f t="shared" si="16"/>
        <v>0.99999999999999989</v>
      </c>
      <c r="Z96" s="3431" t="s">
        <v>758</v>
      </c>
      <c r="AA96" s="3423">
        <v>5.0000000000000001E-3</v>
      </c>
      <c r="AB96" s="3431" t="s">
        <v>759</v>
      </c>
      <c r="AC96" s="3431" t="s">
        <v>760</v>
      </c>
      <c r="AD96" s="3421" t="s">
        <v>183</v>
      </c>
      <c r="AE96" s="3421" t="s">
        <v>26</v>
      </c>
      <c r="AF96" s="3431" t="s">
        <v>761</v>
      </c>
      <c r="AG96" s="3421" t="s">
        <v>185</v>
      </c>
      <c r="AH96" s="3431" t="s">
        <v>179</v>
      </c>
      <c r="AI96" s="3421" t="s">
        <v>7</v>
      </c>
      <c r="AJ96" s="3421" t="s">
        <v>9</v>
      </c>
      <c r="AK96" s="3421" t="s">
        <v>89</v>
      </c>
      <c r="AL96" s="3421" t="s">
        <v>89</v>
      </c>
      <c r="AM96" s="3422">
        <v>44228</v>
      </c>
      <c r="AN96" s="3422">
        <v>45778</v>
      </c>
      <c r="AO96" s="3431" t="s">
        <v>9</v>
      </c>
      <c r="AP96" s="3431">
        <v>1200</v>
      </c>
      <c r="AQ96" s="3431">
        <v>1200</v>
      </c>
      <c r="AR96" s="3431">
        <v>1200</v>
      </c>
      <c r="AS96" s="3431">
        <v>1200</v>
      </c>
      <c r="AT96" s="3431">
        <v>1200</v>
      </c>
      <c r="AU96" s="3431" t="s">
        <v>9</v>
      </c>
      <c r="AV96" s="3431" t="s">
        <v>9</v>
      </c>
      <c r="AW96" s="3431" t="s">
        <v>9</v>
      </c>
      <c r="AX96" s="3431" t="s">
        <v>9</v>
      </c>
      <c r="AY96" s="3431" t="s">
        <v>9</v>
      </c>
      <c r="AZ96" s="3439">
        <v>6000</v>
      </c>
      <c r="BA96" s="3427">
        <v>130200000</v>
      </c>
      <c r="BB96" s="3427">
        <f>BA96</f>
        <v>130200000</v>
      </c>
      <c r="BC96" s="1386" t="s">
        <v>754</v>
      </c>
      <c r="BD96" s="1387">
        <v>7676</v>
      </c>
      <c r="BE96" s="3427">
        <v>1208200000</v>
      </c>
      <c r="BF96" s="3427">
        <f>BE96</f>
        <v>1208200000</v>
      </c>
      <c r="BG96" s="1386" t="s">
        <v>754</v>
      </c>
      <c r="BH96" s="1387">
        <v>7676</v>
      </c>
      <c r="BI96" s="3427">
        <v>1090740000</v>
      </c>
      <c r="BJ96" s="3427">
        <f>BI96</f>
        <v>1090740000</v>
      </c>
      <c r="BK96" s="1386" t="s">
        <v>754</v>
      </c>
      <c r="BL96" s="1387">
        <v>7676</v>
      </c>
      <c r="BM96" s="3427">
        <v>1090740000</v>
      </c>
      <c r="BN96" s="3427">
        <f>BM96</f>
        <v>1090740000</v>
      </c>
      <c r="BO96" s="1386" t="s">
        <v>754</v>
      </c>
      <c r="BP96" s="1387">
        <v>7676</v>
      </c>
      <c r="BQ96" s="3427">
        <v>1208200000</v>
      </c>
      <c r="BR96" s="3427">
        <f>BQ96</f>
        <v>1208200000</v>
      </c>
      <c r="BS96" s="1386" t="s">
        <v>754</v>
      </c>
      <c r="BT96" s="1387">
        <v>7676</v>
      </c>
      <c r="BU96" s="3427" t="s">
        <v>9</v>
      </c>
      <c r="BV96" s="3427" t="s">
        <v>9</v>
      </c>
      <c r="BW96" s="3428" t="s">
        <v>9</v>
      </c>
      <c r="BX96" s="3429" t="s">
        <v>9</v>
      </c>
      <c r="BY96" s="3427" t="s">
        <v>9</v>
      </c>
      <c r="BZ96" s="3427" t="s">
        <v>9</v>
      </c>
      <c r="CA96" s="3428" t="s">
        <v>9</v>
      </c>
      <c r="CB96" s="3429" t="s">
        <v>9</v>
      </c>
      <c r="CC96" s="3421" t="s">
        <v>9</v>
      </c>
      <c r="CD96" s="3421" t="s">
        <v>9</v>
      </c>
      <c r="CE96" s="3421" t="s">
        <v>9</v>
      </c>
      <c r="CF96" s="3421" t="s">
        <v>9</v>
      </c>
      <c r="CG96" s="3427" t="s">
        <v>9</v>
      </c>
      <c r="CH96" s="3427" t="s">
        <v>9</v>
      </c>
      <c r="CI96" s="3428" t="s">
        <v>9</v>
      </c>
      <c r="CJ96" s="3429" t="s">
        <v>9</v>
      </c>
      <c r="CK96" s="3427" t="s">
        <v>9</v>
      </c>
      <c r="CL96" s="3427" t="s">
        <v>9</v>
      </c>
      <c r="CM96" s="3428" t="s">
        <v>9</v>
      </c>
      <c r="CN96" s="3429" t="s">
        <v>9</v>
      </c>
      <c r="CO96" s="3421" t="s">
        <v>9</v>
      </c>
      <c r="CP96" s="3421" t="s">
        <v>9</v>
      </c>
      <c r="CQ96" s="3421" t="s">
        <v>9</v>
      </c>
      <c r="CR96" s="3421" t="s">
        <v>9</v>
      </c>
      <c r="CS96" s="3427">
        <v>4728080000</v>
      </c>
      <c r="CT96" s="3421" t="s">
        <v>13</v>
      </c>
      <c r="CU96" s="3421" t="s">
        <v>15</v>
      </c>
      <c r="CV96" s="3421" t="s">
        <v>755</v>
      </c>
      <c r="CW96" s="3421" t="s">
        <v>756</v>
      </c>
      <c r="CX96" s="3421">
        <v>3169001</v>
      </c>
      <c r="CY96" s="1363" t="s">
        <v>757</v>
      </c>
      <c r="CZ96" s="1358"/>
      <c r="DA96" s="1358"/>
      <c r="DB96" s="1353"/>
      <c r="DC96" s="1872"/>
      <c r="DD96" s="1350"/>
      <c r="DE96" s="1350"/>
    </row>
    <row r="97" spans="1:109" s="14" customFormat="1" ht="25.5" customHeight="1">
      <c r="A97" s="14">
        <v>84</v>
      </c>
      <c r="B97" s="3421" t="s">
        <v>659</v>
      </c>
      <c r="C97" s="3429"/>
      <c r="D97" s="3421" t="s">
        <v>660</v>
      </c>
      <c r="E97" s="3421"/>
      <c r="F97" s="3431" t="s">
        <v>661</v>
      </c>
      <c r="G97" s="3431" t="s">
        <v>662</v>
      </c>
      <c r="H97" s="3431" t="s">
        <v>361</v>
      </c>
      <c r="I97" s="3431" t="s">
        <v>179</v>
      </c>
      <c r="J97" s="3421" t="s">
        <v>89</v>
      </c>
      <c r="K97" s="3421" t="s">
        <v>89</v>
      </c>
      <c r="L97" s="3422">
        <v>43831</v>
      </c>
      <c r="M97" s="3422">
        <v>47848</v>
      </c>
      <c r="N97" s="1352">
        <v>0.12</v>
      </c>
      <c r="O97" s="1352">
        <v>0.12</v>
      </c>
      <c r="P97" s="1352">
        <v>0.08</v>
      </c>
      <c r="Q97" s="1352">
        <v>0.08</v>
      </c>
      <c r="R97" s="1352">
        <v>0.08</v>
      </c>
      <c r="S97" s="1352">
        <v>0.08</v>
      </c>
      <c r="T97" s="1352">
        <v>0.08</v>
      </c>
      <c r="U97" s="1352">
        <v>0.09</v>
      </c>
      <c r="V97" s="1352">
        <v>0.09</v>
      </c>
      <c r="W97" s="1352">
        <v>0.09</v>
      </c>
      <c r="X97" s="1352">
        <v>0.09</v>
      </c>
      <c r="Y97" s="3433">
        <f t="shared" si="16"/>
        <v>0.99999999999999989</v>
      </c>
      <c r="Z97" s="3431" t="s">
        <v>762</v>
      </c>
      <c r="AA97" s="3423">
        <v>5.0000000000000001E-3</v>
      </c>
      <c r="AB97" s="3431" t="s">
        <v>763</v>
      </c>
      <c r="AC97" s="3431" t="s">
        <v>764</v>
      </c>
      <c r="AD97" s="3421" t="s">
        <v>183</v>
      </c>
      <c r="AE97" s="3421" t="s">
        <v>26</v>
      </c>
      <c r="AF97" s="3431" t="s">
        <v>289</v>
      </c>
      <c r="AG97" s="3421" t="s">
        <v>415</v>
      </c>
      <c r="AH97" s="3431" t="s">
        <v>217</v>
      </c>
      <c r="AI97" s="3421" t="s">
        <v>7</v>
      </c>
      <c r="AJ97" s="3421" t="s">
        <v>9</v>
      </c>
      <c r="AK97" s="3421" t="s">
        <v>89</v>
      </c>
      <c r="AL97" s="3421" t="s">
        <v>89</v>
      </c>
      <c r="AM97" s="3422">
        <v>44013</v>
      </c>
      <c r="AN97" s="3422">
        <v>47848</v>
      </c>
      <c r="AO97" s="3431">
        <v>60</v>
      </c>
      <c r="AP97" s="3431">
        <v>60</v>
      </c>
      <c r="AQ97" s="3431">
        <v>60</v>
      </c>
      <c r="AR97" s="3431">
        <v>60</v>
      </c>
      <c r="AS97" s="3431">
        <v>60</v>
      </c>
      <c r="AT97" s="3431">
        <v>60</v>
      </c>
      <c r="AU97" s="3431">
        <v>60</v>
      </c>
      <c r="AV97" s="3431">
        <v>60</v>
      </c>
      <c r="AW97" s="3431">
        <v>60</v>
      </c>
      <c r="AX97" s="3431">
        <v>60</v>
      </c>
      <c r="AY97" s="3431">
        <v>60</v>
      </c>
      <c r="AZ97" s="3439">
        <v>60</v>
      </c>
      <c r="BA97" s="3427">
        <v>69720000</v>
      </c>
      <c r="BB97" s="3427">
        <f>BA97</f>
        <v>69720000</v>
      </c>
      <c r="BC97" s="1386" t="s">
        <v>754</v>
      </c>
      <c r="BD97" s="1387">
        <v>7676</v>
      </c>
      <c r="BE97" s="3427">
        <v>114720000</v>
      </c>
      <c r="BF97" s="3427">
        <f>BE97</f>
        <v>114720000</v>
      </c>
      <c r="BG97" s="1386" t="s">
        <v>754</v>
      </c>
      <c r="BH97" s="1387">
        <v>7676</v>
      </c>
      <c r="BI97" s="3427">
        <v>114720000</v>
      </c>
      <c r="BJ97" s="3427">
        <f>BI97</f>
        <v>114720000</v>
      </c>
      <c r="BK97" s="1386" t="s">
        <v>754</v>
      </c>
      <c r="BL97" s="1387">
        <v>7676</v>
      </c>
      <c r="BM97" s="3427">
        <v>80732700</v>
      </c>
      <c r="BN97" s="3427">
        <f>BM97</f>
        <v>80732700</v>
      </c>
      <c r="BO97" s="1386" t="s">
        <v>754</v>
      </c>
      <c r="BP97" s="1387">
        <v>7676</v>
      </c>
      <c r="BQ97" s="3427">
        <v>90081900</v>
      </c>
      <c r="BR97" s="3427">
        <f>BQ97</f>
        <v>90081900</v>
      </c>
      <c r="BS97" s="1386" t="s">
        <v>754</v>
      </c>
      <c r="BT97" s="1387">
        <v>7676</v>
      </c>
      <c r="BU97" s="3427">
        <f>(BQ97*3%)+BQ97</f>
        <v>92784357</v>
      </c>
      <c r="BV97" s="3427" t="s">
        <v>9</v>
      </c>
      <c r="BW97" s="3427" t="s">
        <v>9</v>
      </c>
      <c r="BX97" s="3428" t="s">
        <v>9</v>
      </c>
      <c r="BY97" s="3427">
        <f>(BU97*3%)+BU97</f>
        <v>95567887.709999993</v>
      </c>
      <c r="BZ97" s="3427" t="s">
        <v>9</v>
      </c>
      <c r="CA97" s="3427" t="s">
        <v>9</v>
      </c>
      <c r="CB97" s="3428" t="s">
        <v>9</v>
      </c>
      <c r="CC97" s="3427">
        <f>(BY97*3%)+BY97</f>
        <v>98434924.341299996</v>
      </c>
      <c r="CD97" s="3427" t="s">
        <v>9</v>
      </c>
      <c r="CE97" s="3427" t="s">
        <v>9</v>
      </c>
      <c r="CF97" s="3428" t="s">
        <v>9</v>
      </c>
      <c r="CG97" s="3427">
        <f>(CC97*3%)+CC97</f>
        <v>101387972.071539</v>
      </c>
      <c r="CH97" s="3427" t="s">
        <v>9</v>
      </c>
      <c r="CI97" s="3427" t="s">
        <v>9</v>
      </c>
      <c r="CJ97" s="3428" t="s">
        <v>9</v>
      </c>
      <c r="CK97" s="3427">
        <f>(CG97*3%)+CG97</f>
        <v>104429611.23368517</v>
      </c>
      <c r="CL97" s="3427" t="s">
        <v>9</v>
      </c>
      <c r="CM97" s="3427" t="s">
        <v>9</v>
      </c>
      <c r="CN97" s="3428" t="s">
        <v>9</v>
      </c>
      <c r="CO97" s="3427">
        <f>(CK97*3%)+CK97</f>
        <v>107562499.57069573</v>
      </c>
      <c r="CP97" s="3427" t="s">
        <v>9</v>
      </c>
      <c r="CQ97" s="3427" t="s">
        <v>9</v>
      </c>
      <c r="CR97" s="3428" t="s">
        <v>9</v>
      </c>
      <c r="CS97" s="3427">
        <v>1070141851.92722</v>
      </c>
      <c r="CT97" s="3421" t="s">
        <v>13</v>
      </c>
      <c r="CU97" s="3421" t="s">
        <v>15</v>
      </c>
      <c r="CV97" s="3421" t="s">
        <v>755</v>
      </c>
      <c r="CW97" s="3421" t="s">
        <v>756</v>
      </c>
      <c r="CX97" s="3421">
        <v>3169001</v>
      </c>
      <c r="CY97" s="1363" t="s">
        <v>757</v>
      </c>
      <c r="CZ97" s="1358"/>
      <c r="DA97" s="1358"/>
      <c r="DB97" s="1353"/>
      <c r="DC97" s="1872"/>
      <c r="DD97" s="1350"/>
      <c r="DE97" s="1350"/>
    </row>
    <row r="98" spans="1:109" s="14" customFormat="1" ht="25.5" customHeight="1">
      <c r="A98" s="14">
        <v>85</v>
      </c>
      <c r="B98" s="3421" t="s">
        <v>659</v>
      </c>
      <c r="C98" s="3429"/>
      <c r="D98" s="3421" t="s">
        <v>660</v>
      </c>
      <c r="E98" s="3421"/>
      <c r="F98" s="3431" t="s">
        <v>661</v>
      </c>
      <c r="G98" s="3431" t="s">
        <v>662</v>
      </c>
      <c r="H98" s="3431" t="s">
        <v>361</v>
      </c>
      <c r="I98" s="3431" t="s">
        <v>179</v>
      </c>
      <c r="J98" s="3421" t="s">
        <v>89</v>
      </c>
      <c r="K98" s="3421" t="s">
        <v>89</v>
      </c>
      <c r="L98" s="3422">
        <v>43831</v>
      </c>
      <c r="M98" s="3422">
        <v>47848</v>
      </c>
      <c r="N98" s="1352">
        <v>0.12</v>
      </c>
      <c r="O98" s="1352">
        <v>0.12</v>
      </c>
      <c r="P98" s="1352">
        <v>0.08</v>
      </c>
      <c r="Q98" s="1352">
        <v>0.08</v>
      </c>
      <c r="R98" s="1352">
        <v>0.08</v>
      </c>
      <c r="S98" s="1352">
        <v>0.08</v>
      </c>
      <c r="T98" s="1352">
        <v>0.08</v>
      </c>
      <c r="U98" s="1352">
        <v>0.09</v>
      </c>
      <c r="V98" s="1352">
        <v>0.09</v>
      </c>
      <c r="W98" s="1352">
        <v>0.09</v>
      </c>
      <c r="X98" s="1352">
        <v>0.09</v>
      </c>
      <c r="Y98" s="3433">
        <f t="shared" si="16"/>
        <v>0.99999999999999989</v>
      </c>
      <c r="Z98" s="3431" t="s">
        <v>765</v>
      </c>
      <c r="AA98" s="3423"/>
      <c r="AB98" s="3431" t="s">
        <v>766</v>
      </c>
      <c r="AC98" s="3431" t="s">
        <v>767</v>
      </c>
      <c r="AD98" s="3421" t="s">
        <v>317</v>
      </c>
      <c r="AE98" s="3421" t="s">
        <v>26</v>
      </c>
      <c r="AF98" s="3431" t="s">
        <v>289</v>
      </c>
      <c r="AG98" s="3421" t="s">
        <v>415</v>
      </c>
      <c r="AH98" s="3431" t="s">
        <v>217</v>
      </c>
      <c r="AI98" s="3421" t="s">
        <v>7</v>
      </c>
      <c r="AJ98" s="3421" t="s">
        <v>9</v>
      </c>
      <c r="AK98" s="3421" t="s">
        <v>89</v>
      </c>
      <c r="AL98" s="3421" t="s">
        <v>89</v>
      </c>
      <c r="AM98" s="3422">
        <v>44013</v>
      </c>
      <c r="AN98" s="3422">
        <v>45291</v>
      </c>
      <c r="AO98" s="3431">
        <v>1</v>
      </c>
      <c r="AP98" s="3431">
        <v>1</v>
      </c>
      <c r="AQ98" s="3431">
        <v>1</v>
      </c>
      <c r="AR98" s="3431">
        <v>1</v>
      </c>
      <c r="AS98" s="3431"/>
      <c r="AT98" s="3431"/>
      <c r="AU98" s="3431"/>
      <c r="AV98" s="3431"/>
      <c r="AW98" s="3431"/>
      <c r="AX98" s="3431"/>
      <c r="AY98" s="3431"/>
      <c r="AZ98" s="3439">
        <v>1</v>
      </c>
      <c r="BA98" s="3427" t="s">
        <v>9</v>
      </c>
      <c r="BB98" s="3427" t="s">
        <v>9</v>
      </c>
      <c r="BC98" s="3428" t="s">
        <v>9</v>
      </c>
      <c r="BD98" s="3428" t="s">
        <v>9</v>
      </c>
      <c r="BE98" s="3427">
        <v>100000000</v>
      </c>
      <c r="BF98" s="3427">
        <f>BE98</f>
        <v>100000000</v>
      </c>
      <c r="BG98" s="1386" t="s">
        <v>754</v>
      </c>
      <c r="BH98" s="1387">
        <v>7676</v>
      </c>
      <c r="BI98" s="3427">
        <v>100000000</v>
      </c>
      <c r="BJ98" s="3427">
        <f>BI98</f>
        <v>100000000</v>
      </c>
      <c r="BK98" s="1386" t="s">
        <v>754</v>
      </c>
      <c r="BL98" s="1387">
        <v>7676</v>
      </c>
      <c r="BM98" s="3427">
        <v>100000000</v>
      </c>
      <c r="BN98" s="3427">
        <f>BM98</f>
        <v>100000000</v>
      </c>
      <c r="BO98" s="1386" t="s">
        <v>754</v>
      </c>
      <c r="BP98" s="1387">
        <v>7676</v>
      </c>
      <c r="BQ98" s="3427"/>
      <c r="BR98" s="3427"/>
      <c r="BS98" s="1386"/>
      <c r="BT98" s="1387"/>
      <c r="BU98" s="3427"/>
      <c r="BV98" s="3427"/>
      <c r="BW98" s="3427"/>
      <c r="BX98" s="3428"/>
      <c r="BY98" s="3427"/>
      <c r="BZ98" s="3427"/>
      <c r="CA98" s="3427"/>
      <c r="CB98" s="3428"/>
      <c r="CC98" s="3427"/>
      <c r="CD98" s="3427"/>
      <c r="CE98" s="3427"/>
      <c r="CF98" s="3428"/>
      <c r="CG98" s="3427"/>
      <c r="CH98" s="3427"/>
      <c r="CI98" s="3427"/>
      <c r="CJ98" s="3428"/>
      <c r="CK98" s="3427"/>
      <c r="CL98" s="3427"/>
      <c r="CM98" s="3427"/>
      <c r="CN98" s="3428"/>
      <c r="CO98" s="3427"/>
      <c r="CP98" s="3427"/>
      <c r="CQ98" s="3427"/>
      <c r="CR98" s="3428"/>
      <c r="CS98" s="3427">
        <f>+BE98+BI98+BM98</f>
        <v>300000000</v>
      </c>
      <c r="CT98" s="3421" t="s">
        <v>13</v>
      </c>
      <c r="CU98" s="3421" t="s">
        <v>15</v>
      </c>
      <c r="CV98" s="3421" t="s">
        <v>755</v>
      </c>
      <c r="CW98" s="3421" t="s">
        <v>756</v>
      </c>
      <c r="CX98" s="3421">
        <v>3169001</v>
      </c>
      <c r="CY98" s="1363" t="s">
        <v>757</v>
      </c>
      <c r="CZ98" s="1358"/>
      <c r="DA98" s="1358"/>
      <c r="DB98" s="1353"/>
      <c r="DC98" s="1872"/>
      <c r="DD98" s="1350"/>
      <c r="DE98" s="1350"/>
    </row>
    <row r="99" spans="1:109" s="16" customFormat="1" ht="25.5" customHeight="1">
      <c r="A99" s="16">
        <v>86</v>
      </c>
      <c r="B99" s="3421" t="s">
        <v>659</v>
      </c>
      <c r="C99" s="3429"/>
      <c r="D99" s="3421" t="s">
        <v>660</v>
      </c>
      <c r="E99" s="3421"/>
      <c r="F99" s="3431" t="s">
        <v>661</v>
      </c>
      <c r="G99" s="3431" t="s">
        <v>662</v>
      </c>
      <c r="H99" s="3431" t="s">
        <v>361</v>
      </c>
      <c r="I99" s="3431" t="s">
        <v>179</v>
      </c>
      <c r="J99" s="3421" t="s">
        <v>89</v>
      </c>
      <c r="K99" s="3421" t="s">
        <v>89</v>
      </c>
      <c r="L99" s="3422">
        <v>43831</v>
      </c>
      <c r="M99" s="3422">
        <v>47848</v>
      </c>
      <c r="N99" s="1352">
        <v>0.12</v>
      </c>
      <c r="O99" s="1352">
        <v>0.12</v>
      </c>
      <c r="P99" s="1352">
        <v>0.08</v>
      </c>
      <c r="Q99" s="1352">
        <v>0.08</v>
      </c>
      <c r="R99" s="1352">
        <v>0.08</v>
      </c>
      <c r="S99" s="1352">
        <v>0.08</v>
      </c>
      <c r="T99" s="1352">
        <v>0.08</v>
      </c>
      <c r="U99" s="1352">
        <v>0.09</v>
      </c>
      <c r="V99" s="1352">
        <v>0.09</v>
      </c>
      <c r="W99" s="1352">
        <v>0.09</v>
      </c>
      <c r="X99" s="1352">
        <v>0.09</v>
      </c>
      <c r="Y99" s="3433">
        <f t="shared" si="16"/>
        <v>0.99999999999999989</v>
      </c>
      <c r="Z99" s="3421" t="s">
        <v>768</v>
      </c>
      <c r="AA99" s="3423">
        <v>2.5000000000000001E-3</v>
      </c>
      <c r="AB99" s="3421" t="s">
        <v>769</v>
      </c>
      <c r="AC99" s="3421" t="s">
        <v>770</v>
      </c>
      <c r="AD99" s="3421" t="s">
        <v>183</v>
      </c>
      <c r="AE99" s="3421" t="s">
        <v>26</v>
      </c>
      <c r="AF99" s="3421" t="s">
        <v>240</v>
      </c>
      <c r="AG99" s="3431" t="s">
        <v>440</v>
      </c>
      <c r="AH99" s="3421" t="s">
        <v>217</v>
      </c>
      <c r="AI99" s="3421" t="s">
        <v>7</v>
      </c>
      <c r="AJ99" s="3421" t="s">
        <v>9</v>
      </c>
      <c r="AK99" s="3421" t="s">
        <v>89</v>
      </c>
      <c r="AL99" s="3421" t="s">
        <v>89</v>
      </c>
      <c r="AM99" s="3422">
        <v>44197</v>
      </c>
      <c r="AN99" s="3422">
        <v>47848</v>
      </c>
      <c r="AO99" s="3425" t="s">
        <v>17</v>
      </c>
      <c r="AP99" s="3429">
        <v>2</v>
      </c>
      <c r="AQ99" s="3429">
        <v>2</v>
      </c>
      <c r="AR99" s="3429">
        <v>2</v>
      </c>
      <c r="AS99" s="3429">
        <v>2</v>
      </c>
      <c r="AT99" s="3429">
        <v>2</v>
      </c>
      <c r="AU99" s="3429">
        <v>2</v>
      </c>
      <c r="AV99" s="3429">
        <v>2</v>
      </c>
      <c r="AW99" s="3429">
        <v>2</v>
      </c>
      <c r="AX99" s="3429">
        <v>2</v>
      </c>
      <c r="AY99" s="3429">
        <v>2</v>
      </c>
      <c r="AZ99" s="3435">
        <v>2</v>
      </c>
      <c r="BA99" s="3427">
        <v>0</v>
      </c>
      <c r="BB99" s="3427" t="s">
        <v>17</v>
      </c>
      <c r="BC99" s="3427" t="s">
        <v>17</v>
      </c>
      <c r="BD99" s="3427" t="s">
        <v>17</v>
      </c>
      <c r="BE99" s="3427">
        <v>564000000</v>
      </c>
      <c r="BF99" s="3427">
        <v>564000000</v>
      </c>
      <c r="BG99" s="3428" t="s">
        <v>187</v>
      </c>
      <c r="BH99" s="3429">
        <v>7604</v>
      </c>
      <c r="BI99" s="1388">
        <v>5</v>
      </c>
      <c r="BJ99" s="3429">
        <v>5</v>
      </c>
      <c r="BK99" s="3428" t="s">
        <v>187</v>
      </c>
      <c r="BL99" s="3442">
        <v>7604</v>
      </c>
      <c r="BM99" s="3429">
        <v>5</v>
      </c>
      <c r="BN99" s="3429">
        <v>5</v>
      </c>
      <c r="BO99" s="3428" t="s">
        <v>187</v>
      </c>
      <c r="BP99" s="3442">
        <v>7604</v>
      </c>
      <c r="BQ99" s="3429">
        <v>5</v>
      </c>
      <c r="BR99" s="3429">
        <v>5</v>
      </c>
      <c r="BS99" s="3428" t="s">
        <v>187</v>
      </c>
      <c r="BT99" s="3442" t="s">
        <v>740</v>
      </c>
      <c r="BU99" s="3429">
        <v>6</v>
      </c>
      <c r="BV99" s="3427" t="s">
        <v>9</v>
      </c>
      <c r="BW99" s="3428" t="s">
        <v>188</v>
      </c>
      <c r="BX99" s="3428" t="s">
        <v>9</v>
      </c>
      <c r="BY99" s="3429">
        <f>(BU99*3%)+BU99</f>
        <v>6.18</v>
      </c>
      <c r="BZ99" s="3427" t="s">
        <v>9</v>
      </c>
      <c r="CA99" s="3428" t="s">
        <v>188</v>
      </c>
      <c r="CB99" s="3428" t="s">
        <v>9</v>
      </c>
      <c r="CC99" s="3429">
        <f>(BY99*3%)+BY99</f>
        <v>6.3653999999999993</v>
      </c>
      <c r="CD99" s="3427" t="s">
        <v>9</v>
      </c>
      <c r="CE99" s="3428" t="s">
        <v>188</v>
      </c>
      <c r="CF99" s="3428" t="s">
        <v>9</v>
      </c>
      <c r="CG99" s="3429">
        <f>(CC99*3%)+CC99</f>
        <v>6.5563619999999991</v>
      </c>
      <c r="CH99" s="3427" t="s">
        <v>9</v>
      </c>
      <c r="CI99" s="3428" t="s">
        <v>188</v>
      </c>
      <c r="CJ99" s="3428" t="s">
        <v>9</v>
      </c>
      <c r="CK99" s="3429">
        <f>(CG99*3%)+CG99</f>
        <v>6.7530528599999995</v>
      </c>
      <c r="CL99" s="3427" t="s">
        <v>9</v>
      </c>
      <c r="CM99" s="3428" t="s">
        <v>188</v>
      </c>
      <c r="CN99" s="3428" t="s">
        <v>9</v>
      </c>
      <c r="CO99" s="3429">
        <f>(CK99*3%)+CK99</f>
        <v>6.9556444457999991</v>
      </c>
      <c r="CP99" s="3427" t="s">
        <v>9</v>
      </c>
      <c r="CQ99" s="3428" t="s">
        <v>188</v>
      </c>
      <c r="CR99" s="3428" t="s">
        <v>9</v>
      </c>
      <c r="CS99" s="3427">
        <v>618000000</v>
      </c>
      <c r="CT99" s="3421" t="s">
        <v>189</v>
      </c>
      <c r="CU99" s="3421" t="s">
        <v>190</v>
      </c>
      <c r="CV99" s="3421" t="s">
        <v>741</v>
      </c>
      <c r="CW99" s="3421" t="s">
        <v>742</v>
      </c>
      <c r="CX99" s="3421">
        <v>3358000</v>
      </c>
      <c r="CY99" s="3421" t="s">
        <v>743</v>
      </c>
      <c r="CZ99" s="1350"/>
      <c r="DA99" s="1358"/>
      <c r="DB99" s="1358"/>
      <c r="DC99" s="1358"/>
      <c r="DD99" s="1358"/>
      <c r="DE99" s="1358"/>
    </row>
    <row r="100" spans="1:109" s="1884" customFormat="1" ht="67.5" customHeight="1">
      <c r="A100" s="1884">
        <v>85</v>
      </c>
      <c r="B100" s="3421" t="s">
        <v>659</v>
      </c>
      <c r="C100" s="3429"/>
      <c r="D100" s="3421" t="s">
        <v>660</v>
      </c>
      <c r="E100" s="3421"/>
      <c r="F100" s="3431" t="s">
        <v>661</v>
      </c>
      <c r="G100" s="3431" t="s">
        <v>662</v>
      </c>
      <c r="H100" s="3431" t="s">
        <v>361</v>
      </c>
      <c r="I100" s="3431" t="s">
        <v>179</v>
      </c>
      <c r="J100" s="3421" t="s">
        <v>89</v>
      </c>
      <c r="K100" s="3421" t="s">
        <v>89</v>
      </c>
      <c r="L100" s="3422">
        <v>43831</v>
      </c>
      <c r="M100" s="3422">
        <v>47848</v>
      </c>
      <c r="N100" s="1352">
        <v>0.12</v>
      </c>
      <c r="O100" s="1352">
        <v>0.12</v>
      </c>
      <c r="P100" s="1352">
        <v>0.08</v>
      </c>
      <c r="Q100" s="1352">
        <v>0.08</v>
      </c>
      <c r="R100" s="1352">
        <v>0.08</v>
      </c>
      <c r="S100" s="1352">
        <v>0.08</v>
      </c>
      <c r="T100" s="1352">
        <v>0.08</v>
      </c>
      <c r="U100" s="1352">
        <v>0.09</v>
      </c>
      <c r="V100" s="1352">
        <v>0.09</v>
      </c>
      <c r="W100" s="1352">
        <v>0.09</v>
      </c>
      <c r="X100" s="1352">
        <v>0.09</v>
      </c>
      <c r="Y100" s="3433">
        <f t="shared" ref="Y100" si="17">N100+O100+P100+Q100+R100+S100+T100+U100+V100+W100+X100</f>
        <v>0.99999999999999989</v>
      </c>
      <c r="Z100" s="3462" t="s">
        <v>3473</v>
      </c>
      <c r="AA100" s="3423">
        <v>2.5000000000000001E-3</v>
      </c>
      <c r="AB100" s="3462" t="s">
        <v>3462</v>
      </c>
      <c r="AC100" s="3462" t="s">
        <v>3463</v>
      </c>
      <c r="AD100" s="3421" t="s">
        <v>183</v>
      </c>
      <c r="AE100" s="3421" t="s">
        <v>26</v>
      </c>
      <c r="AF100" s="3431" t="s">
        <v>289</v>
      </c>
      <c r="AG100" s="3421" t="s">
        <v>415</v>
      </c>
      <c r="AH100" s="3431" t="s">
        <v>179</v>
      </c>
      <c r="AI100" s="3421" t="s">
        <v>7</v>
      </c>
      <c r="AJ100" s="3421" t="s">
        <v>9</v>
      </c>
      <c r="AK100" s="3421" t="s">
        <v>89</v>
      </c>
      <c r="AL100" s="3421" t="s">
        <v>89</v>
      </c>
      <c r="AM100" s="3422">
        <v>45292</v>
      </c>
      <c r="AN100" s="3422">
        <v>47848</v>
      </c>
      <c r="AO100" s="3431"/>
      <c r="AP100" s="3431"/>
      <c r="AQ100" s="3431"/>
      <c r="AR100" s="3431"/>
      <c r="AS100" s="3462">
        <v>45</v>
      </c>
      <c r="AT100" s="3462">
        <v>45</v>
      </c>
      <c r="AU100" s="3462">
        <v>45</v>
      </c>
      <c r="AV100" s="3462">
        <v>45</v>
      </c>
      <c r="AW100" s="3462">
        <v>45</v>
      </c>
      <c r="AX100" s="3462">
        <v>45</v>
      </c>
      <c r="AY100" s="3462">
        <v>45</v>
      </c>
      <c r="AZ100" s="3439">
        <f>SUM(AS100:AY100)</f>
        <v>315</v>
      </c>
      <c r="BA100" s="3427"/>
      <c r="BB100" s="3427"/>
      <c r="BC100" s="3428"/>
      <c r="BD100" s="3428"/>
      <c r="BE100" s="3427"/>
      <c r="BF100" s="3427"/>
      <c r="BG100" s="1386"/>
      <c r="BH100" s="1387"/>
      <c r="BI100" s="3427"/>
      <c r="BJ100" s="3427"/>
      <c r="BK100" s="1386"/>
      <c r="BL100" s="1387"/>
      <c r="BM100" s="3427"/>
      <c r="BN100" s="3427"/>
      <c r="BO100" s="1386"/>
      <c r="BP100" s="1387"/>
      <c r="BQ100" s="3427">
        <v>40372860</v>
      </c>
      <c r="BR100" s="3427">
        <v>40372860</v>
      </c>
      <c r="BS100" s="1386" t="s">
        <v>187</v>
      </c>
      <c r="BT100" s="1387" t="s">
        <v>3442</v>
      </c>
      <c r="BU100" s="3427">
        <v>137476160</v>
      </c>
      <c r="BV100" s="3427">
        <v>137476160</v>
      </c>
      <c r="BW100" s="1386" t="s">
        <v>187</v>
      </c>
      <c r="BX100" s="1387">
        <v>8223</v>
      </c>
      <c r="BY100" s="3427">
        <v>141600444</v>
      </c>
      <c r="BZ100" s="3427" t="s">
        <v>9</v>
      </c>
      <c r="CA100" s="1386" t="s">
        <v>187</v>
      </c>
      <c r="CB100" s="1387">
        <v>8223</v>
      </c>
      <c r="CC100" s="3427">
        <v>145848458</v>
      </c>
      <c r="CD100" s="3427" t="s">
        <v>9</v>
      </c>
      <c r="CE100" s="1386" t="s">
        <v>187</v>
      </c>
      <c r="CF100" s="1387">
        <v>8223</v>
      </c>
      <c r="CG100" s="3427">
        <v>75111955</v>
      </c>
      <c r="CH100" s="3427" t="s">
        <v>9</v>
      </c>
      <c r="CI100" s="1386" t="s">
        <v>187</v>
      </c>
      <c r="CJ100" s="1387" t="s">
        <v>9</v>
      </c>
      <c r="CK100" s="3427">
        <v>154730629</v>
      </c>
      <c r="CL100" s="3427" t="s">
        <v>9</v>
      </c>
      <c r="CM100" s="1386" t="s">
        <v>187</v>
      </c>
      <c r="CN100" s="1387" t="s">
        <v>9</v>
      </c>
      <c r="CO100" s="3427">
        <v>159372548</v>
      </c>
      <c r="CP100" s="3427" t="s">
        <v>9</v>
      </c>
      <c r="CQ100" s="1386" t="s">
        <v>187</v>
      </c>
      <c r="CR100" s="1387" t="s">
        <v>9</v>
      </c>
      <c r="CS100" s="3427">
        <f>+BQ100+BU100+BY100+CC100+CG100+CK100+CO100</f>
        <v>854513054</v>
      </c>
      <c r="CT100" s="3421" t="s">
        <v>13</v>
      </c>
      <c r="CU100" s="3421" t="s">
        <v>15</v>
      </c>
      <c r="CV100" s="3421" t="s">
        <v>3443</v>
      </c>
      <c r="CW100" s="3421" t="s">
        <v>756</v>
      </c>
      <c r="CX100" s="3421">
        <v>3169001</v>
      </c>
      <c r="CY100" s="1363" t="s">
        <v>757</v>
      </c>
      <c r="CZ100" s="1882"/>
      <c r="DA100" s="1882"/>
      <c r="DB100" s="1885"/>
      <c r="DC100" s="1886"/>
      <c r="DD100" s="1883"/>
      <c r="DE100" s="1883"/>
    </row>
    <row r="101" spans="1:109" s="14" customFormat="1" ht="25.5" customHeight="1">
      <c r="A101" s="14">
        <v>87</v>
      </c>
      <c r="B101" s="3421" t="s">
        <v>771</v>
      </c>
      <c r="C101" s="1351">
        <v>0.105</v>
      </c>
      <c r="D101" s="3421" t="s">
        <v>772</v>
      </c>
      <c r="E101" s="1351">
        <v>0.105</v>
      </c>
      <c r="F101" s="3431" t="s">
        <v>773</v>
      </c>
      <c r="G101" s="3431" t="s">
        <v>774</v>
      </c>
      <c r="H101" s="3431" t="s">
        <v>361</v>
      </c>
      <c r="I101" s="3431" t="s">
        <v>775</v>
      </c>
      <c r="J101" s="3421" t="s">
        <v>89</v>
      </c>
      <c r="K101" s="3421" t="s">
        <v>89</v>
      </c>
      <c r="L101" s="3422">
        <v>43831</v>
      </c>
      <c r="M101" s="3422">
        <v>47848</v>
      </c>
      <c r="N101" s="1352">
        <v>0.09</v>
      </c>
      <c r="O101" s="1352">
        <v>0.09</v>
      </c>
      <c r="P101" s="1352">
        <v>0.09</v>
      </c>
      <c r="Q101" s="1352">
        <v>0.09</v>
      </c>
      <c r="R101" s="1352">
        <v>0.09</v>
      </c>
      <c r="S101" s="1352">
        <v>0.09</v>
      </c>
      <c r="T101" s="1352">
        <v>0.09</v>
      </c>
      <c r="U101" s="1352">
        <v>0.09</v>
      </c>
      <c r="V101" s="1352">
        <v>0.09</v>
      </c>
      <c r="W101" s="1352">
        <v>0.09</v>
      </c>
      <c r="X101" s="1352">
        <v>0.1</v>
      </c>
      <c r="Y101" s="3433">
        <f t="shared" si="16"/>
        <v>0.99999999999999978</v>
      </c>
      <c r="Z101" s="3421" t="s">
        <v>776</v>
      </c>
      <c r="AA101" s="3423">
        <v>2.5000000000000001E-3</v>
      </c>
      <c r="AB101" s="3421" t="s">
        <v>777</v>
      </c>
      <c r="AC101" s="3421" t="s">
        <v>778</v>
      </c>
      <c r="AD101" s="3421" t="s">
        <v>183</v>
      </c>
      <c r="AE101" s="3421" t="s">
        <v>26</v>
      </c>
      <c r="AF101" s="3421" t="s">
        <v>240</v>
      </c>
      <c r="AG101" s="3421" t="s">
        <v>185</v>
      </c>
      <c r="AH101" s="3421" t="s">
        <v>179</v>
      </c>
      <c r="AI101" s="3421" t="s">
        <v>7</v>
      </c>
      <c r="AJ101" s="3421" t="s">
        <v>9</v>
      </c>
      <c r="AK101" s="3421" t="s">
        <v>9</v>
      </c>
      <c r="AL101" s="3421" t="s">
        <v>9</v>
      </c>
      <c r="AM101" s="3422">
        <v>44562</v>
      </c>
      <c r="AN101" s="3422">
        <v>47848</v>
      </c>
      <c r="AO101" s="3421"/>
      <c r="AP101" s="3421"/>
      <c r="AQ101" s="3421">
        <v>1</v>
      </c>
      <c r="AR101" s="3421"/>
      <c r="AS101" s="3421">
        <v>1</v>
      </c>
      <c r="AT101" s="3421"/>
      <c r="AU101" s="3421">
        <v>1</v>
      </c>
      <c r="AV101" s="3421"/>
      <c r="AW101" s="3421">
        <v>1</v>
      </c>
      <c r="AX101" s="3421"/>
      <c r="AY101" s="3421">
        <v>1</v>
      </c>
      <c r="AZ101" s="3444">
        <v>5</v>
      </c>
      <c r="BA101" s="3427" t="s">
        <v>9</v>
      </c>
      <c r="BB101" s="3427" t="s">
        <v>9</v>
      </c>
      <c r="BC101" s="3428" t="s">
        <v>779</v>
      </c>
      <c r="BD101" s="3429" t="s">
        <v>9</v>
      </c>
      <c r="BE101" s="3427">
        <v>18000000</v>
      </c>
      <c r="BF101" s="3427">
        <v>18000000</v>
      </c>
      <c r="BG101" s="3453" t="s">
        <v>219</v>
      </c>
      <c r="BH101" s="3429">
        <v>7709</v>
      </c>
      <c r="BI101" s="3427">
        <v>50000000</v>
      </c>
      <c r="BJ101" s="3427">
        <v>50000000</v>
      </c>
      <c r="BK101" s="3453" t="s">
        <v>219</v>
      </c>
      <c r="BL101" s="3429">
        <v>7709</v>
      </c>
      <c r="BM101" s="3427">
        <v>18000000</v>
      </c>
      <c r="BN101" s="3427">
        <v>18000000</v>
      </c>
      <c r="BO101" s="3453" t="s">
        <v>219</v>
      </c>
      <c r="BP101" s="3429">
        <v>7709</v>
      </c>
      <c r="BQ101" s="3427">
        <v>50000000</v>
      </c>
      <c r="BR101" s="3427">
        <v>50000000</v>
      </c>
      <c r="BS101" s="3453" t="s">
        <v>219</v>
      </c>
      <c r="BT101" s="3429">
        <v>7709</v>
      </c>
      <c r="BU101" s="3427">
        <v>18000000</v>
      </c>
      <c r="BV101" s="3427">
        <v>18000000</v>
      </c>
      <c r="BW101" s="3428" t="s">
        <v>780</v>
      </c>
      <c r="BX101" s="3428" t="s">
        <v>9</v>
      </c>
      <c r="BY101" s="3427">
        <v>50000000</v>
      </c>
      <c r="BZ101" s="3427">
        <v>50000000</v>
      </c>
      <c r="CA101" s="3428" t="s">
        <v>780</v>
      </c>
      <c r="CB101" s="3428" t="s">
        <v>9</v>
      </c>
      <c r="CC101" s="3427">
        <v>18000000</v>
      </c>
      <c r="CD101" s="3427">
        <v>18000000</v>
      </c>
      <c r="CE101" s="3428" t="s">
        <v>780</v>
      </c>
      <c r="CF101" s="3428" t="s">
        <v>9</v>
      </c>
      <c r="CG101" s="3427">
        <v>50000000</v>
      </c>
      <c r="CH101" s="3427">
        <v>50000000</v>
      </c>
      <c r="CI101" s="3428" t="s">
        <v>780</v>
      </c>
      <c r="CJ101" s="3428" t="s">
        <v>9</v>
      </c>
      <c r="CK101" s="3427">
        <v>18000000</v>
      </c>
      <c r="CL101" s="3427">
        <v>18000000</v>
      </c>
      <c r="CM101" s="3428" t="s">
        <v>780</v>
      </c>
      <c r="CN101" s="3428" t="s">
        <v>9</v>
      </c>
      <c r="CO101" s="3427">
        <v>50000000</v>
      </c>
      <c r="CP101" s="3427">
        <v>50000000</v>
      </c>
      <c r="CQ101" s="3428" t="s">
        <v>780</v>
      </c>
      <c r="CR101" s="3428" t="s">
        <v>9</v>
      </c>
      <c r="CS101" s="3427">
        <v>340000000</v>
      </c>
      <c r="CT101" s="3421" t="s">
        <v>781</v>
      </c>
      <c r="CU101" s="3421" t="s">
        <v>782</v>
      </c>
      <c r="CV101" s="3428" t="s">
        <v>783</v>
      </c>
      <c r="CW101" s="3431" t="s">
        <v>784</v>
      </c>
      <c r="CX101" s="3421">
        <v>2170711</v>
      </c>
      <c r="CY101" s="1365" t="s">
        <v>785</v>
      </c>
      <c r="CZ101" s="1350"/>
      <c r="DA101" s="1350"/>
      <c r="DB101" s="1350"/>
      <c r="DC101" s="1358"/>
      <c r="DD101" s="1358"/>
      <c r="DE101" s="1358"/>
    </row>
    <row r="102" spans="1:109" s="14" customFormat="1" ht="25.5" customHeight="1">
      <c r="A102" s="14">
        <v>88</v>
      </c>
      <c r="B102" s="3421" t="s">
        <v>771</v>
      </c>
      <c r="C102" s="1351"/>
      <c r="D102" s="3421" t="s">
        <v>772</v>
      </c>
      <c r="E102" s="3421"/>
      <c r="F102" s="3431" t="s">
        <v>773</v>
      </c>
      <c r="G102" s="3431" t="s">
        <v>774</v>
      </c>
      <c r="H102" s="3431" t="s">
        <v>361</v>
      </c>
      <c r="I102" s="3431" t="s">
        <v>775</v>
      </c>
      <c r="J102" s="3421" t="s">
        <v>89</v>
      </c>
      <c r="K102" s="3421" t="s">
        <v>89</v>
      </c>
      <c r="L102" s="3422">
        <v>43831</v>
      </c>
      <c r="M102" s="3422">
        <v>47848</v>
      </c>
      <c r="N102" s="1352">
        <v>0.09</v>
      </c>
      <c r="O102" s="1352">
        <v>0.09</v>
      </c>
      <c r="P102" s="1352">
        <v>0.09</v>
      </c>
      <c r="Q102" s="1352">
        <v>0.09</v>
      </c>
      <c r="R102" s="1352">
        <v>0.09</v>
      </c>
      <c r="S102" s="1352">
        <v>0.09</v>
      </c>
      <c r="T102" s="1352">
        <v>0.09</v>
      </c>
      <c r="U102" s="1352">
        <v>0.09</v>
      </c>
      <c r="V102" s="1352">
        <v>0.09</v>
      </c>
      <c r="W102" s="1352">
        <v>0.09</v>
      </c>
      <c r="X102" s="1352">
        <v>0.1</v>
      </c>
      <c r="Y102" s="3433">
        <f t="shared" si="16"/>
        <v>0.99999999999999978</v>
      </c>
      <c r="Z102" s="3424" t="s">
        <v>786</v>
      </c>
      <c r="AA102" s="3423">
        <v>2.5000000000000001E-3</v>
      </c>
      <c r="AB102" s="3421" t="s">
        <v>787</v>
      </c>
      <c r="AC102" s="3421" t="s">
        <v>788</v>
      </c>
      <c r="AD102" s="3421" t="s">
        <v>183</v>
      </c>
      <c r="AE102" s="3421" t="s">
        <v>26</v>
      </c>
      <c r="AF102" s="3421" t="s">
        <v>240</v>
      </c>
      <c r="AG102" s="3421" t="s">
        <v>185</v>
      </c>
      <c r="AH102" s="3421" t="s">
        <v>179</v>
      </c>
      <c r="AI102" s="3421" t="s">
        <v>7</v>
      </c>
      <c r="AJ102" s="3421" t="s">
        <v>9</v>
      </c>
      <c r="AK102" s="3421" t="s">
        <v>9</v>
      </c>
      <c r="AL102" s="3421" t="s">
        <v>9</v>
      </c>
      <c r="AM102" s="3422">
        <v>44562</v>
      </c>
      <c r="AN102" s="3422">
        <v>47848</v>
      </c>
      <c r="AO102" s="3421"/>
      <c r="AP102" s="3421"/>
      <c r="AQ102" s="3421">
        <v>1</v>
      </c>
      <c r="AR102" s="3421">
        <v>0</v>
      </c>
      <c r="AS102" s="3421">
        <v>1</v>
      </c>
      <c r="AT102" s="3421">
        <v>0</v>
      </c>
      <c r="AU102" s="3421">
        <v>1</v>
      </c>
      <c r="AV102" s="3421">
        <v>0</v>
      </c>
      <c r="AW102" s="3421">
        <v>1</v>
      </c>
      <c r="AX102" s="3421"/>
      <c r="AY102" s="3421">
        <v>1</v>
      </c>
      <c r="AZ102" s="3444">
        <v>5</v>
      </c>
      <c r="BA102" s="3427" t="s">
        <v>17</v>
      </c>
      <c r="BB102" s="3427" t="s">
        <v>9</v>
      </c>
      <c r="BC102" s="3428" t="s">
        <v>779</v>
      </c>
      <c r="BD102" s="3429" t="s">
        <v>9</v>
      </c>
      <c r="BE102" s="3427">
        <v>18000000</v>
      </c>
      <c r="BF102" s="3427">
        <v>18000000</v>
      </c>
      <c r="BG102" s="3453" t="s">
        <v>219</v>
      </c>
      <c r="BH102" s="3429">
        <v>7709</v>
      </c>
      <c r="BI102" s="3427">
        <v>50000000</v>
      </c>
      <c r="BJ102" s="3427">
        <v>50000000</v>
      </c>
      <c r="BK102" s="3453" t="s">
        <v>219</v>
      </c>
      <c r="BL102" s="3429">
        <v>7709</v>
      </c>
      <c r="BM102" s="3427">
        <v>18000000</v>
      </c>
      <c r="BN102" s="3427">
        <v>18000000</v>
      </c>
      <c r="BO102" s="3453" t="s">
        <v>219</v>
      </c>
      <c r="BP102" s="3428" t="s">
        <v>9</v>
      </c>
      <c r="BQ102" s="3427">
        <v>50000000</v>
      </c>
      <c r="BR102" s="3427">
        <v>50000000</v>
      </c>
      <c r="BS102" s="3453" t="s">
        <v>219</v>
      </c>
      <c r="BT102" s="3429">
        <v>7709</v>
      </c>
      <c r="BU102" s="3427">
        <v>18000000</v>
      </c>
      <c r="BV102" s="3427">
        <v>18000000</v>
      </c>
      <c r="BW102" s="3428" t="s">
        <v>780</v>
      </c>
      <c r="BX102" s="3428" t="s">
        <v>9</v>
      </c>
      <c r="BY102" s="3427">
        <v>50000000</v>
      </c>
      <c r="BZ102" s="3427">
        <v>50000000</v>
      </c>
      <c r="CA102" s="3428" t="s">
        <v>780</v>
      </c>
      <c r="CB102" s="3428" t="s">
        <v>9</v>
      </c>
      <c r="CC102" s="3427">
        <v>18000000</v>
      </c>
      <c r="CD102" s="3427">
        <v>18000000</v>
      </c>
      <c r="CE102" s="3428" t="s">
        <v>780</v>
      </c>
      <c r="CF102" s="3428" t="s">
        <v>9</v>
      </c>
      <c r="CG102" s="3427">
        <v>50000000</v>
      </c>
      <c r="CH102" s="3427">
        <v>50000000</v>
      </c>
      <c r="CI102" s="3428" t="s">
        <v>780</v>
      </c>
      <c r="CJ102" s="3428" t="s">
        <v>9</v>
      </c>
      <c r="CK102" s="3427">
        <v>18000000</v>
      </c>
      <c r="CL102" s="3427">
        <v>18000000</v>
      </c>
      <c r="CM102" s="3428" t="s">
        <v>780</v>
      </c>
      <c r="CN102" s="3428" t="s">
        <v>9</v>
      </c>
      <c r="CO102" s="3427">
        <v>50000000</v>
      </c>
      <c r="CP102" s="3427">
        <v>50000000</v>
      </c>
      <c r="CQ102" s="3428" t="s">
        <v>780</v>
      </c>
      <c r="CR102" s="3428" t="s">
        <v>9</v>
      </c>
      <c r="CS102" s="3427">
        <v>340000000</v>
      </c>
      <c r="CT102" s="3421" t="s">
        <v>781</v>
      </c>
      <c r="CU102" s="3421" t="s">
        <v>782</v>
      </c>
      <c r="CV102" s="3428" t="s">
        <v>783</v>
      </c>
      <c r="CW102" s="3431" t="s">
        <v>784</v>
      </c>
      <c r="CX102" s="3421">
        <v>2170711</v>
      </c>
      <c r="CY102" s="1365" t="s">
        <v>785</v>
      </c>
      <c r="CZ102" s="1350"/>
      <c r="DA102" s="1358"/>
      <c r="DB102" s="1358"/>
      <c r="DC102" s="1358"/>
      <c r="DD102" s="1358"/>
      <c r="DE102" s="1358"/>
    </row>
    <row r="103" spans="1:109" s="14" customFormat="1" ht="25.5" customHeight="1">
      <c r="A103" s="14">
        <v>89</v>
      </c>
      <c r="B103" s="3421" t="s">
        <v>771</v>
      </c>
      <c r="C103" s="3429"/>
      <c r="D103" s="3421" t="s">
        <v>772</v>
      </c>
      <c r="E103" s="3421"/>
      <c r="F103" s="3431" t="s">
        <v>773</v>
      </c>
      <c r="G103" s="3431" t="s">
        <v>774</v>
      </c>
      <c r="H103" s="3431" t="s">
        <v>361</v>
      </c>
      <c r="I103" s="3431" t="s">
        <v>775</v>
      </c>
      <c r="J103" s="3421" t="s">
        <v>89</v>
      </c>
      <c r="K103" s="3421" t="s">
        <v>89</v>
      </c>
      <c r="L103" s="3422">
        <v>43831</v>
      </c>
      <c r="M103" s="3422">
        <v>47848</v>
      </c>
      <c r="N103" s="1352">
        <v>0.09</v>
      </c>
      <c r="O103" s="1352">
        <v>0.09</v>
      </c>
      <c r="P103" s="1352">
        <v>0.09</v>
      </c>
      <c r="Q103" s="1352">
        <v>0.09</v>
      </c>
      <c r="R103" s="1352">
        <v>0.09</v>
      </c>
      <c r="S103" s="1352">
        <v>0.09</v>
      </c>
      <c r="T103" s="1352">
        <v>0.09</v>
      </c>
      <c r="U103" s="1352">
        <v>0.09</v>
      </c>
      <c r="V103" s="1352">
        <v>0.09</v>
      </c>
      <c r="W103" s="1352">
        <v>0.09</v>
      </c>
      <c r="X103" s="1352">
        <v>0.1</v>
      </c>
      <c r="Y103" s="3433">
        <f t="shared" si="16"/>
        <v>0.99999999999999978</v>
      </c>
      <c r="Z103" s="3430" t="s">
        <v>789</v>
      </c>
      <c r="AA103" s="3423">
        <v>5.0000000000000001E-3</v>
      </c>
      <c r="AB103" s="3430" t="s">
        <v>790</v>
      </c>
      <c r="AC103" s="3430" t="s">
        <v>791</v>
      </c>
      <c r="AD103" s="3421" t="s">
        <v>183</v>
      </c>
      <c r="AE103" s="3431" t="s">
        <v>792</v>
      </c>
      <c r="AF103" s="3430" t="s">
        <v>793</v>
      </c>
      <c r="AG103" s="3421" t="s">
        <v>185</v>
      </c>
      <c r="AH103" s="3431" t="s">
        <v>179</v>
      </c>
      <c r="AI103" s="3421" t="s">
        <v>7</v>
      </c>
      <c r="AJ103" s="3421" t="s">
        <v>9</v>
      </c>
      <c r="AK103" s="3453">
        <v>1151.3999999999999</v>
      </c>
      <c r="AL103" s="3431">
        <v>2019</v>
      </c>
      <c r="AM103" s="3454">
        <v>44044</v>
      </c>
      <c r="AN103" s="3445">
        <v>47848</v>
      </c>
      <c r="AO103" s="3453">
        <v>82.5</v>
      </c>
      <c r="AP103" s="3453">
        <v>467.50000000000006</v>
      </c>
      <c r="AQ103" s="3453">
        <v>467.50000000000006</v>
      </c>
      <c r="AR103" s="3453">
        <v>330</v>
      </c>
      <c r="AS103" s="3453">
        <v>27.500000000000004</v>
      </c>
      <c r="AT103" s="3453">
        <v>82.5</v>
      </c>
      <c r="AU103" s="3453">
        <v>467.50000000000006</v>
      </c>
      <c r="AV103" s="3453">
        <v>467.50000000000006</v>
      </c>
      <c r="AW103" s="3453">
        <v>330</v>
      </c>
      <c r="AX103" s="3453">
        <v>27.500000000000004</v>
      </c>
      <c r="AY103" s="3453">
        <v>82.5</v>
      </c>
      <c r="AZ103" s="3463">
        <f>+SUM(AO103:AY103)</f>
        <v>2832.5</v>
      </c>
      <c r="BA103" s="3427">
        <v>371625156.37499994</v>
      </c>
      <c r="BB103" s="3427">
        <v>371625156.37499994</v>
      </c>
      <c r="BC103" s="3453" t="s">
        <v>219</v>
      </c>
      <c r="BD103" s="3453">
        <v>7722</v>
      </c>
      <c r="BE103" s="3427">
        <v>2105875886.125</v>
      </c>
      <c r="BF103" s="3427">
        <v>2105875886.125</v>
      </c>
      <c r="BG103" s="3453" t="s">
        <v>219</v>
      </c>
      <c r="BH103" s="3453">
        <v>7722</v>
      </c>
      <c r="BI103" s="3427">
        <v>2105875886.125</v>
      </c>
      <c r="BJ103" s="3427">
        <v>2105875886.125</v>
      </c>
      <c r="BK103" s="3453" t="s">
        <v>219</v>
      </c>
      <c r="BL103" s="3453">
        <v>7722</v>
      </c>
      <c r="BM103" s="3427">
        <v>1486500625.4999998</v>
      </c>
      <c r="BN103" s="3427">
        <v>1486500625.4999998</v>
      </c>
      <c r="BO103" s="3453" t="s">
        <v>219</v>
      </c>
      <c r="BP103" s="3453">
        <v>7722</v>
      </c>
      <c r="BQ103" s="3427">
        <v>123875052.125</v>
      </c>
      <c r="BR103" s="3427">
        <v>123875052.125</v>
      </c>
      <c r="BS103" s="3453" t="s">
        <v>219</v>
      </c>
      <c r="BT103" s="3453">
        <v>7722</v>
      </c>
      <c r="BU103" s="3427" t="s">
        <v>9</v>
      </c>
      <c r="BV103" s="3427" t="s">
        <v>9</v>
      </c>
      <c r="BW103" s="3455" t="s">
        <v>188</v>
      </c>
      <c r="BX103" s="3455" t="s">
        <v>9</v>
      </c>
      <c r="BY103" s="3427" t="s">
        <v>9</v>
      </c>
      <c r="BZ103" s="3427" t="s">
        <v>9</v>
      </c>
      <c r="CA103" s="3455" t="s">
        <v>188</v>
      </c>
      <c r="CB103" s="3455" t="s">
        <v>9</v>
      </c>
      <c r="CC103" s="3427" t="s">
        <v>9</v>
      </c>
      <c r="CD103" s="3427" t="s">
        <v>9</v>
      </c>
      <c r="CE103" s="3455" t="s">
        <v>188</v>
      </c>
      <c r="CF103" s="3455" t="s">
        <v>9</v>
      </c>
      <c r="CG103" s="3427" t="s">
        <v>9</v>
      </c>
      <c r="CH103" s="3427" t="s">
        <v>9</v>
      </c>
      <c r="CI103" s="3455" t="s">
        <v>188</v>
      </c>
      <c r="CJ103" s="3455" t="s">
        <v>9</v>
      </c>
      <c r="CK103" s="3427" t="s">
        <v>9</v>
      </c>
      <c r="CL103" s="3427" t="s">
        <v>9</v>
      </c>
      <c r="CM103" s="3455" t="s">
        <v>188</v>
      </c>
      <c r="CN103" s="3455" t="s">
        <v>9</v>
      </c>
      <c r="CO103" s="3427" t="s">
        <v>9</v>
      </c>
      <c r="CP103" s="3427" t="s">
        <v>9</v>
      </c>
      <c r="CQ103" s="3455" t="s">
        <v>188</v>
      </c>
      <c r="CR103" s="3455" t="s">
        <v>9</v>
      </c>
      <c r="CS103" s="3427">
        <v>6193752606.25</v>
      </c>
      <c r="CT103" s="3431" t="s">
        <v>781</v>
      </c>
      <c r="CU103" s="3431" t="s">
        <v>794</v>
      </c>
      <c r="CV103" s="3431" t="s">
        <v>781</v>
      </c>
      <c r="CW103" s="3431" t="s">
        <v>795</v>
      </c>
      <c r="CX103" s="3431">
        <v>2976030</v>
      </c>
      <c r="CY103" s="3431" t="s">
        <v>796</v>
      </c>
      <c r="CZ103" s="1358" t="s">
        <v>781</v>
      </c>
      <c r="DA103" s="1358" t="s">
        <v>794</v>
      </c>
      <c r="DB103" s="1358" t="s">
        <v>781</v>
      </c>
      <c r="DC103" s="1358" t="s">
        <v>797</v>
      </c>
      <c r="DD103" s="1358">
        <v>2976030</v>
      </c>
      <c r="DE103" s="1358"/>
    </row>
    <row r="104" spans="1:109" s="14" customFormat="1" ht="25.5" customHeight="1">
      <c r="A104" s="14">
        <v>90</v>
      </c>
      <c r="B104" s="3421" t="s">
        <v>771</v>
      </c>
      <c r="C104" s="3429"/>
      <c r="D104" s="3421" t="s">
        <v>772</v>
      </c>
      <c r="E104" s="3421"/>
      <c r="F104" s="3431" t="s">
        <v>773</v>
      </c>
      <c r="G104" s="3431" t="s">
        <v>774</v>
      </c>
      <c r="H104" s="3431" t="s">
        <v>361</v>
      </c>
      <c r="I104" s="3431" t="s">
        <v>775</v>
      </c>
      <c r="J104" s="3421" t="s">
        <v>89</v>
      </c>
      <c r="K104" s="3421" t="s">
        <v>89</v>
      </c>
      <c r="L104" s="3422">
        <v>43831</v>
      </c>
      <c r="M104" s="3422">
        <v>47848</v>
      </c>
      <c r="N104" s="1352">
        <v>0.09</v>
      </c>
      <c r="O104" s="1352">
        <v>0.09</v>
      </c>
      <c r="P104" s="1352">
        <v>0.09</v>
      </c>
      <c r="Q104" s="1352">
        <v>0.09</v>
      </c>
      <c r="R104" s="1352">
        <v>0.09</v>
      </c>
      <c r="S104" s="1352">
        <v>0.09</v>
      </c>
      <c r="T104" s="1352">
        <v>0.09</v>
      </c>
      <c r="U104" s="1352">
        <v>0.09</v>
      </c>
      <c r="V104" s="1352">
        <v>0.09</v>
      </c>
      <c r="W104" s="1352">
        <v>0.09</v>
      </c>
      <c r="X104" s="1352">
        <v>0.1</v>
      </c>
      <c r="Y104" s="3433">
        <f t="shared" si="16"/>
        <v>0.99999999999999978</v>
      </c>
      <c r="Z104" s="3431" t="s">
        <v>798</v>
      </c>
      <c r="AA104" s="3423">
        <v>2.5000000000000001E-3</v>
      </c>
      <c r="AB104" s="3430" t="s">
        <v>799</v>
      </c>
      <c r="AC104" s="3430" t="s">
        <v>800</v>
      </c>
      <c r="AD104" s="3421" t="s">
        <v>183</v>
      </c>
      <c r="AE104" s="3431" t="s">
        <v>792</v>
      </c>
      <c r="AF104" s="3431" t="s">
        <v>793</v>
      </c>
      <c r="AG104" s="3421" t="s">
        <v>185</v>
      </c>
      <c r="AH104" s="3431" t="s">
        <v>179</v>
      </c>
      <c r="AI104" s="3421" t="s">
        <v>7</v>
      </c>
      <c r="AJ104" s="3421" t="s">
        <v>9</v>
      </c>
      <c r="AK104" s="3453">
        <v>1421</v>
      </c>
      <c r="AL104" s="3431">
        <v>2019</v>
      </c>
      <c r="AM104" s="3454">
        <v>44044</v>
      </c>
      <c r="AN104" s="3454">
        <v>47848</v>
      </c>
      <c r="AO104" s="3453">
        <v>404.4</v>
      </c>
      <c r="AP104" s="3453">
        <v>541.19999999999993</v>
      </c>
      <c r="AQ104" s="3453">
        <v>537.6</v>
      </c>
      <c r="AR104" s="3453">
        <v>528</v>
      </c>
      <c r="AS104" s="3453">
        <v>511.79999999999995</v>
      </c>
      <c r="AT104" s="3453">
        <v>404.4</v>
      </c>
      <c r="AU104" s="3453">
        <v>541.19999999999993</v>
      </c>
      <c r="AV104" s="3453">
        <v>537.6</v>
      </c>
      <c r="AW104" s="3453">
        <v>528</v>
      </c>
      <c r="AX104" s="3453">
        <v>511.79999999999995</v>
      </c>
      <c r="AY104" s="3453">
        <v>404</v>
      </c>
      <c r="AZ104" s="3463">
        <f>AO104+AP104+AQ104+AR104+AS104+AT104+AU104+AV104+AW104+AX104+AY104</f>
        <v>5450</v>
      </c>
      <c r="BA104" s="3427">
        <f>+(BB104/674)*AO104</f>
        <v>333439499.99999994</v>
      </c>
      <c r="BB104" s="3427">
        <v>555732500</v>
      </c>
      <c r="BC104" s="3453" t="s">
        <v>324</v>
      </c>
      <c r="BD104" s="3453" t="s">
        <v>801</v>
      </c>
      <c r="BE104" s="3427">
        <f>+(BF104/902)*AP104</f>
        <v>549640124.99999988</v>
      </c>
      <c r="BF104" s="3427">
        <v>916066875</v>
      </c>
      <c r="BG104" s="3455" t="s">
        <v>219</v>
      </c>
      <c r="BH104" s="3453" t="s">
        <v>801</v>
      </c>
      <c r="BI104" s="3427">
        <f>+(BJ104/896)*AQ104</f>
        <v>549640125</v>
      </c>
      <c r="BJ104" s="3427">
        <v>916066875</v>
      </c>
      <c r="BK104" s="3455" t="s">
        <v>219</v>
      </c>
      <c r="BL104" s="3453" t="s">
        <v>801</v>
      </c>
      <c r="BM104" s="3427">
        <f>+(BN104/880)*AR104</f>
        <v>513640125</v>
      </c>
      <c r="BN104" s="3427">
        <v>856066875</v>
      </c>
      <c r="BO104" s="3455" t="s">
        <v>219</v>
      </c>
      <c r="BP104" s="3453" t="s">
        <v>801</v>
      </c>
      <c r="BQ104" s="3427">
        <f>+(BR104/853)*AS104</f>
        <v>453640124.99999994</v>
      </c>
      <c r="BR104" s="3427">
        <v>756066875</v>
      </c>
      <c r="BS104" s="3455" t="s">
        <v>219</v>
      </c>
      <c r="BT104" s="3453" t="s">
        <v>801</v>
      </c>
      <c r="BU104" s="3427">
        <v>0</v>
      </c>
      <c r="BV104" s="3427" t="s">
        <v>9</v>
      </c>
      <c r="BW104" s="3455" t="s">
        <v>188</v>
      </c>
      <c r="BX104" s="3455" t="s">
        <v>9</v>
      </c>
      <c r="BY104" s="3427">
        <v>0</v>
      </c>
      <c r="BZ104" s="3427" t="s">
        <v>9</v>
      </c>
      <c r="CA104" s="3455" t="s">
        <v>188</v>
      </c>
      <c r="CB104" s="3455" t="s">
        <v>9</v>
      </c>
      <c r="CC104" s="3427">
        <v>0</v>
      </c>
      <c r="CD104" s="3427" t="s">
        <v>9</v>
      </c>
      <c r="CE104" s="3455" t="s">
        <v>188</v>
      </c>
      <c r="CF104" s="3455" t="s">
        <v>9</v>
      </c>
      <c r="CG104" s="3427">
        <v>0</v>
      </c>
      <c r="CH104" s="3427" t="s">
        <v>9</v>
      </c>
      <c r="CI104" s="3455" t="s">
        <v>188</v>
      </c>
      <c r="CJ104" s="3455" t="s">
        <v>9</v>
      </c>
      <c r="CK104" s="3427">
        <v>0</v>
      </c>
      <c r="CL104" s="3427" t="s">
        <v>9</v>
      </c>
      <c r="CM104" s="3455" t="s">
        <v>188</v>
      </c>
      <c r="CN104" s="3455" t="s">
        <v>9</v>
      </c>
      <c r="CO104" s="3427">
        <v>0</v>
      </c>
      <c r="CP104" s="3427" t="s">
        <v>9</v>
      </c>
      <c r="CQ104" s="3455" t="s">
        <v>188</v>
      </c>
      <c r="CR104" s="3455" t="s">
        <v>9</v>
      </c>
      <c r="CS104" s="3427">
        <v>2399999999.9999995</v>
      </c>
      <c r="CT104" s="3431" t="s">
        <v>781</v>
      </c>
      <c r="CU104" s="3431" t="s">
        <v>794</v>
      </c>
      <c r="CV104" s="3424" t="s">
        <v>802</v>
      </c>
      <c r="CW104" s="3424" t="s">
        <v>803</v>
      </c>
      <c r="CX104" s="3431">
        <v>2976030</v>
      </c>
      <c r="CY104" s="3431" t="s">
        <v>804</v>
      </c>
      <c r="CZ104" s="1358" t="s">
        <v>781</v>
      </c>
      <c r="DA104" s="1358" t="s">
        <v>794</v>
      </c>
      <c r="DB104" s="1358" t="s">
        <v>781</v>
      </c>
      <c r="DC104" s="1358" t="s">
        <v>805</v>
      </c>
      <c r="DD104" s="1358">
        <v>2976030</v>
      </c>
      <c r="DE104" s="1358" t="s">
        <v>804</v>
      </c>
    </row>
    <row r="105" spans="1:109" s="14" customFormat="1" ht="25.5" customHeight="1">
      <c r="A105" s="14">
        <v>91</v>
      </c>
      <c r="B105" s="3421" t="s">
        <v>771</v>
      </c>
      <c r="C105" s="3429"/>
      <c r="D105" s="3421" t="s">
        <v>772</v>
      </c>
      <c r="E105" s="3421"/>
      <c r="F105" s="3431" t="s">
        <v>773</v>
      </c>
      <c r="G105" s="3431" t="s">
        <v>774</v>
      </c>
      <c r="H105" s="3431" t="s">
        <v>361</v>
      </c>
      <c r="I105" s="3431" t="s">
        <v>775</v>
      </c>
      <c r="J105" s="3421" t="s">
        <v>89</v>
      </c>
      <c r="K105" s="3421" t="s">
        <v>89</v>
      </c>
      <c r="L105" s="3422">
        <v>43831</v>
      </c>
      <c r="M105" s="3422">
        <v>47848</v>
      </c>
      <c r="N105" s="1352">
        <v>0.09</v>
      </c>
      <c r="O105" s="1352">
        <v>0.09</v>
      </c>
      <c r="P105" s="1352">
        <v>0.09</v>
      </c>
      <c r="Q105" s="1352">
        <v>0.09</v>
      </c>
      <c r="R105" s="1352">
        <v>0.09</v>
      </c>
      <c r="S105" s="1352">
        <v>0.09</v>
      </c>
      <c r="T105" s="1352">
        <v>0.09</v>
      </c>
      <c r="U105" s="1352">
        <v>0.09</v>
      </c>
      <c r="V105" s="1352">
        <v>0.09</v>
      </c>
      <c r="W105" s="1352">
        <v>0.09</v>
      </c>
      <c r="X105" s="1352">
        <v>0.1</v>
      </c>
      <c r="Y105" s="3433">
        <f t="shared" si="16"/>
        <v>0.99999999999999978</v>
      </c>
      <c r="Z105" s="3431" t="s">
        <v>806</v>
      </c>
      <c r="AA105" s="3423">
        <v>5.0000000000000001E-3</v>
      </c>
      <c r="AB105" s="3430" t="s">
        <v>807</v>
      </c>
      <c r="AC105" s="3431" t="s">
        <v>808</v>
      </c>
      <c r="AD105" s="3421" t="s">
        <v>183</v>
      </c>
      <c r="AE105" s="3431" t="s">
        <v>792</v>
      </c>
      <c r="AF105" s="3431" t="s">
        <v>793</v>
      </c>
      <c r="AG105" s="3421" t="s">
        <v>185</v>
      </c>
      <c r="AH105" s="3431" t="s">
        <v>179</v>
      </c>
      <c r="AI105" s="3421" t="s">
        <v>7</v>
      </c>
      <c r="AJ105" s="3421" t="s">
        <v>9</v>
      </c>
      <c r="AK105" s="3430">
        <v>536</v>
      </c>
      <c r="AL105" s="3431">
        <v>2019</v>
      </c>
      <c r="AM105" s="3454">
        <v>44044</v>
      </c>
      <c r="AN105" s="3464">
        <v>47848</v>
      </c>
      <c r="AO105" s="3431">
        <v>10</v>
      </c>
      <c r="AP105" s="3431">
        <v>250</v>
      </c>
      <c r="AQ105" s="3431">
        <v>300</v>
      </c>
      <c r="AR105" s="3431">
        <v>300</v>
      </c>
      <c r="AS105" s="3431">
        <v>300</v>
      </c>
      <c r="AT105" s="3431">
        <v>300</v>
      </c>
      <c r="AU105" s="3431">
        <v>300</v>
      </c>
      <c r="AV105" s="3431">
        <v>300</v>
      </c>
      <c r="AW105" s="3431">
        <v>300</v>
      </c>
      <c r="AX105" s="3431">
        <v>300</v>
      </c>
      <c r="AY105" s="3431">
        <v>154</v>
      </c>
      <c r="AZ105" s="3463">
        <f>+SUM(AO105:AY105)</f>
        <v>2814</v>
      </c>
      <c r="BA105" s="3427">
        <f>410167*AO105</f>
        <v>4101670</v>
      </c>
      <c r="BB105" s="3427">
        <v>4101670</v>
      </c>
      <c r="BC105" s="3453" t="s">
        <v>324</v>
      </c>
      <c r="BD105" s="3453">
        <v>7773</v>
      </c>
      <c r="BE105" s="3427">
        <f>+AP105*410167</f>
        <v>102541750</v>
      </c>
      <c r="BF105" s="3427">
        <v>102541750</v>
      </c>
      <c r="BG105" s="3453" t="s">
        <v>324</v>
      </c>
      <c r="BH105" s="3453">
        <v>7773</v>
      </c>
      <c r="BI105" s="3427">
        <f>+AQ105*410167</f>
        <v>123050100</v>
      </c>
      <c r="BJ105" s="3427">
        <v>123050100</v>
      </c>
      <c r="BK105" s="3453" t="s">
        <v>324</v>
      </c>
      <c r="BL105" s="3453">
        <v>7773</v>
      </c>
      <c r="BM105" s="3427">
        <f>+AR105*410167</f>
        <v>123050100</v>
      </c>
      <c r="BN105" s="3427">
        <v>123050100</v>
      </c>
      <c r="BO105" s="3453" t="s">
        <v>324</v>
      </c>
      <c r="BP105" s="3453">
        <v>7773</v>
      </c>
      <c r="BQ105" s="3427">
        <f>+AS105*410167</f>
        <v>123050100</v>
      </c>
      <c r="BR105" s="3427">
        <v>123050100</v>
      </c>
      <c r="BS105" s="3453" t="s">
        <v>324</v>
      </c>
      <c r="BT105" s="3453">
        <v>7773</v>
      </c>
      <c r="BU105" s="3427">
        <v>0</v>
      </c>
      <c r="BV105" s="3427">
        <v>12</v>
      </c>
      <c r="BW105" s="3455" t="s">
        <v>809</v>
      </c>
      <c r="BX105" s="3455" t="s">
        <v>9</v>
      </c>
      <c r="BY105" s="3427">
        <f>+BU105*1.03</f>
        <v>0</v>
      </c>
      <c r="BZ105" s="3427">
        <v>12</v>
      </c>
      <c r="CA105" s="3455" t="s">
        <v>809</v>
      </c>
      <c r="CB105" s="3455" t="s">
        <v>9</v>
      </c>
      <c r="CC105" s="3427">
        <v>0</v>
      </c>
      <c r="CD105" s="3427">
        <v>12</v>
      </c>
      <c r="CE105" s="3455" t="s">
        <v>809</v>
      </c>
      <c r="CF105" s="3455" t="s">
        <v>9</v>
      </c>
      <c r="CG105" s="3427">
        <v>0</v>
      </c>
      <c r="CH105" s="3427">
        <v>12</v>
      </c>
      <c r="CI105" s="3455" t="s">
        <v>809</v>
      </c>
      <c r="CJ105" s="3455" t="s">
        <v>9</v>
      </c>
      <c r="CK105" s="3427">
        <v>0</v>
      </c>
      <c r="CL105" s="3427">
        <v>12</v>
      </c>
      <c r="CM105" s="3455" t="s">
        <v>809</v>
      </c>
      <c r="CN105" s="3455" t="s">
        <v>9</v>
      </c>
      <c r="CO105" s="3427">
        <v>0</v>
      </c>
      <c r="CP105" s="3427">
        <v>12</v>
      </c>
      <c r="CQ105" s="3455" t="s">
        <v>809</v>
      </c>
      <c r="CR105" s="3455" t="s">
        <v>9</v>
      </c>
      <c r="CS105" s="3427">
        <v>475793720</v>
      </c>
      <c r="CT105" s="3431" t="s">
        <v>781</v>
      </c>
      <c r="CU105" s="3431" t="s">
        <v>794</v>
      </c>
      <c r="CV105" s="3431" t="s">
        <v>810</v>
      </c>
      <c r="CW105" s="3431" t="s">
        <v>797</v>
      </c>
      <c r="CX105" s="3431">
        <v>2976030</v>
      </c>
      <c r="CY105" s="3431" t="s">
        <v>796</v>
      </c>
      <c r="CZ105" s="1358" t="s">
        <v>781</v>
      </c>
      <c r="DA105" s="1358" t="s">
        <v>794</v>
      </c>
      <c r="DB105" s="1358" t="s">
        <v>781</v>
      </c>
      <c r="DC105" s="1358" t="s">
        <v>797</v>
      </c>
      <c r="DD105" s="1358">
        <v>2976030</v>
      </c>
      <c r="DE105" s="1873" t="s">
        <v>796</v>
      </c>
    </row>
    <row r="106" spans="1:109" s="14" customFormat="1" ht="25.5" customHeight="1">
      <c r="A106" s="14">
        <v>92</v>
      </c>
      <c r="B106" s="3421" t="s">
        <v>771</v>
      </c>
      <c r="C106" s="3429"/>
      <c r="D106" s="3421" t="s">
        <v>772</v>
      </c>
      <c r="E106" s="3421"/>
      <c r="F106" s="3431" t="s">
        <v>773</v>
      </c>
      <c r="G106" s="3431" t="s">
        <v>774</v>
      </c>
      <c r="H106" s="3431" t="s">
        <v>361</v>
      </c>
      <c r="I106" s="3431" t="s">
        <v>775</v>
      </c>
      <c r="J106" s="3421" t="s">
        <v>89</v>
      </c>
      <c r="K106" s="3421" t="s">
        <v>89</v>
      </c>
      <c r="L106" s="3422">
        <v>43831</v>
      </c>
      <c r="M106" s="3422">
        <v>47848</v>
      </c>
      <c r="N106" s="1352">
        <v>0.09</v>
      </c>
      <c r="O106" s="1352">
        <v>0.09</v>
      </c>
      <c r="P106" s="1352">
        <v>0.09</v>
      </c>
      <c r="Q106" s="1352">
        <v>0.09</v>
      </c>
      <c r="R106" s="1352">
        <v>0.09</v>
      </c>
      <c r="S106" s="1352">
        <v>0.09</v>
      </c>
      <c r="T106" s="1352">
        <v>0.09</v>
      </c>
      <c r="U106" s="1352">
        <v>0.09</v>
      </c>
      <c r="V106" s="1352">
        <v>0.09</v>
      </c>
      <c r="W106" s="1352">
        <v>0.09</v>
      </c>
      <c r="X106" s="1352">
        <v>0.1</v>
      </c>
      <c r="Y106" s="3433">
        <f t="shared" si="16"/>
        <v>0.99999999999999978</v>
      </c>
      <c r="Z106" s="3431" t="s">
        <v>811</v>
      </c>
      <c r="AA106" s="3423">
        <v>2.5000000000000001E-3</v>
      </c>
      <c r="AB106" s="3430" t="s">
        <v>812</v>
      </c>
      <c r="AC106" s="3430" t="s">
        <v>813</v>
      </c>
      <c r="AD106" s="3421" t="s">
        <v>183</v>
      </c>
      <c r="AE106" s="3431" t="s">
        <v>792</v>
      </c>
      <c r="AF106" s="3431" t="s">
        <v>793</v>
      </c>
      <c r="AG106" s="3421" t="s">
        <v>185</v>
      </c>
      <c r="AH106" s="3431" t="s">
        <v>179</v>
      </c>
      <c r="AI106" s="3421" t="s">
        <v>7</v>
      </c>
      <c r="AJ106" s="3421" t="s">
        <v>9</v>
      </c>
      <c r="AK106" s="3430">
        <v>758</v>
      </c>
      <c r="AL106" s="3431">
        <v>2019</v>
      </c>
      <c r="AM106" s="3454">
        <v>44044</v>
      </c>
      <c r="AN106" s="3464">
        <v>47848</v>
      </c>
      <c r="AO106" s="3465">
        <f>1483*0.55</f>
        <v>815.65000000000009</v>
      </c>
      <c r="AP106" s="3465">
        <f>1858*0.55</f>
        <v>1021.9000000000001</v>
      </c>
      <c r="AQ106" s="3465">
        <f>5001*0.55</f>
        <v>2750.55</v>
      </c>
      <c r="AR106" s="3465">
        <f>5001*0.55</f>
        <v>2750.55</v>
      </c>
      <c r="AS106" s="3465">
        <f>1483*0.55</f>
        <v>815.65000000000009</v>
      </c>
      <c r="AT106" s="3465">
        <f t="shared" ref="AT106:AY106" si="18">AS106*1.02</f>
        <v>831.96300000000008</v>
      </c>
      <c r="AU106" s="3465">
        <f t="shared" si="18"/>
        <v>848.60226000000011</v>
      </c>
      <c r="AV106" s="3465">
        <f t="shared" si="18"/>
        <v>865.57430520000014</v>
      </c>
      <c r="AW106" s="3465">
        <f t="shared" si="18"/>
        <v>882.88579130400012</v>
      </c>
      <c r="AX106" s="3465">
        <f t="shared" si="18"/>
        <v>900.54350713008012</v>
      </c>
      <c r="AY106" s="3465">
        <f t="shared" si="18"/>
        <v>918.55437727268179</v>
      </c>
      <c r="AZ106" s="3463">
        <f>+SUM(AO106:AY106)</f>
        <v>13402.423240906761</v>
      </c>
      <c r="BA106" s="3427">
        <f>+((43183898263/14826)*AO106)</f>
        <v>2375755201.5524049</v>
      </c>
      <c r="BB106" s="3427">
        <v>2375755201.5524049</v>
      </c>
      <c r="BC106" s="3453" t="s">
        <v>219</v>
      </c>
      <c r="BD106" s="3453">
        <v>7772</v>
      </c>
      <c r="BE106" s="3427">
        <f>+((43183898263/14826)*AP106)</f>
        <v>2976502470.9941792</v>
      </c>
      <c r="BF106" s="3427">
        <v>2976502470.9941792</v>
      </c>
      <c r="BG106" s="3453" t="s">
        <v>324</v>
      </c>
      <c r="BH106" s="3453">
        <v>7772</v>
      </c>
      <c r="BI106" s="3427">
        <f>+((43183898263/14826)*AQ106)</f>
        <v>8011565585.275506</v>
      </c>
      <c r="BJ106" s="3427">
        <v>8011565585.275506</v>
      </c>
      <c r="BK106" s="3453" t="s">
        <v>324</v>
      </c>
      <c r="BL106" s="3453">
        <v>7772</v>
      </c>
      <c r="BM106" s="3427">
        <f>+((43183898263/14826)*AR106)</f>
        <v>8011565585.275506</v>
      </c>
      <c r="BN106" s="3427">
        <v>8011565585.275506</v>
      </c>
      <c r="BO106" s="3453" t="s">
        <v>324</v>
      </c>
      <c r="BP106" s="3453">
        <v>7772</v>
      </c>
      <c r="BQ106" s="3427">
        <f>+((43183898263/14826)*AS106)</f>
        <v>2375755201.5524049</v>
      </c>
      <c r="BR106" s="3427">
        <v>2375755201.5524049</v>
      </c>
      <c r="BS106" s="3453" t="s">
        <v>324</v>
      </c>
      <c r="BT106" s="3453">
        <v>7772</v>
      </c>
      <c r="BU106" s="3427">
        <v>0</v>
      </c>
      <c r="BV106" s="3427">
        <v>12</v>
      </c>
      <c r="BW106" s="3455" t="s">
        <v>809</v>
      </c>
      <c r="BX106" s="3455" t="s">
        <v>9</v>
      </c>
      <c r="BY106" s="3427">
        <v>0</v>
      </c>
      <c r="BZ106" s="3427">
        <v>12</v>
      </c>
      <c r="CA106" s="3455" t="s">
        <v>809</v>
      </c>
      <c r="CB106" s="3455" t="s">
        <v>9</v>
      </c>
      <c r="CC106" s="3427">
        <v>0</v>
      </c>
      <c r="CD106" s="3427">
        <v>12</v>
      </c>
      <c r="CE106" s="3455" t="s">
        <v>809</v>
      </c>
      <c r="CF106" s="3455" t="s">
        <v>9</v>
      </c>
      <c r="CG106" s="3427">
        <v>0</v>
      </c>
      <c r="CH106" s="3427">
        <v>12</v>
      </c>
      <c r="CI106" s="3455" t="s">
        <v>809</v>
      </c>
      <c r="CJ106" s="3455" t="s">
        <v>9</v>
      </c>
      <c r="CK106" s="3427">
        <v>0</v>
      </c>
      <c r="CL106" s="3427">
        <v>12</v>
      </c>
      <c r="CM106" s="3455" t="s">
        <v>809</v>
      </c>
      <c r="CN106" s="3455" t="s">
        <v>9</v>
      </c>
      <c r="CO106" s="3427">
        <v>0</v>
      </c>
      <c r="CP106" s="3427">
        <v>12</v>
      </c>
      <c r="CQ106" s="3455" t="s">
        <v>809</v>
      </c>
      <c r="CR106" s="3455" t="s">
        <v>9</v>
      </c>
      <c r="CS106" s="3427">
        <v>23751144044.650002</v>
      </c>
      <c r="CT106" s="3431" t="s">
        <v>781</v>
      </c>
      <c r="CU106" s="3431" t="s">
        <v>794</v>
      </c>
      <c r="CV106" s="3431" t="s">
        <v>810</v>
      </c>
      <c r="CW106" s="3431" t="s">
        <v>797</v>
      </c>
      <c r="CX106" s="3431">
        <v>2976030</v>
      </c>
      <c r="CY106" s="3431" t="s">
        <v>796</v>
      </c>
      <c r="CZ106" s="1358" t="s">
        <v>781</v>
      </c>
      <c r="DA106" s="1358" t="s">
        <v>794</v>
      </c>
      <c r="DB106" s="1358" t="s">
        <v>781</v>
      </c>
      <c r="DC106" s="1358" t="s">
        <v>797</v>
      </c>
      <c r="DD106" s="1358">
        <v>2976030</v>
      </c>
      <c r="DE106" s="1873" t="s">
        <v>796</v>
      </c>
    </row>
    <row r="107" spans="1:109" s="14" customFormat="1" ht="25.5" customHeight="1">
      <c r="A107" s="14">
        <v>93</v>
      </c>
      <c r="B107" s="3421" t="s">
        <v>771</v>
      </c>
      <c r="C107" s="3429"/>
      <c r="D107" s="3421" t="s">
        <v>772</v>
      </c>
      <c r="E107" s="3421"/>
      <c r="F107" s="3431" t="s">
        <v>773</v>
      </c>
      <c r="G107" s="3431" t="s">
        <v>774</v>
      </c>
      <c r="H107" s="3431" t="s">
        <v>361</v>
      </c>
      <c r="I107" s="3431" t="s">
        <v>775</v>
      </c>
      <c r="J107" s="3421" t="s">
        <v>89</v>
      </c>
      <c r="K107" s="3421" t="s">
        <v>89</v>
      </c>
      <c r="L107" s="3422">
        <v>43831</v>
      </c>
      <c r="M107" s="3422">
        <v>47848</v>
      </c>
      <c r="N107" s="1352">
        <v>0.09</v>
      </c>
      <c r="O107" s="1352">
        <v>0.09</v>
      </c>
      <c r="P107" s="1352">
        <v>0.09</v>
      </c>
      <c r="Q107" s="1352">
        <v>0.09</v>
      </c>
      <c r="R107" s="1352">
        <v>0.09</v>
      </c>
      <c r="S107" s="1352">
        <v>0.09</v>
      </c>
      <c r="T107" s="1352">
        <v>0.09</v>
      </c>
      <c r="U107" s="1352">
        <v>0.09</v>
      </c>
      <c r="V107" s="1352">
        <v>0.09</v>
      </c>
      <c r="W107" s="1352">
        <v>0.09</v>
      </c>
      <c r="X107" s="1352">
        <v>0.1</v>
      </c>
      <c r="Y107" s="3433">
        <f t="shared" si="16"/>
        <v>0.99999999999999978</v>
      </c>
      <c r="Z107" s="3431" t="s">
        <v>814</v>
      </c>
      <c r="AA107" s="3423">
        <v>2.5000000000000001E-3</v>
      </c>
      <c r="AB107" s="3430" t="s">
        <v>815</v>
      </c>
      <c r="AC107" s="3430" t="s">
        <v>816</v>
      </c>
      <c r="AD107" s="3421" t="s">
        <v>183</v>
      </c>
      <c r="AE107" s="3431" t="s">
        <v>26</v>
      </c>
      <c r="AF107" s="3430" t="s">
        <v>228</v>
      </c>
      <c r="AG107" s="3421" t="s">
        <v>185</v>
      </c>
      <c r="AH107" s="3466" t="s">
        <v>179</v>
      </c>
      <c r="AI107" s="3421" t="s">
        <v>7</v>
      </c>
      <c r="AJ107" s="3421" t="s">
        <v>9</v>
      </c>
      <c r="AK107" s="3431">
        <v>13</v>
      </c>
      <c r="AL107" s="3431">
        <v>2019</v>
      </c>
      <c r="AM107" s="3454">
        <v>44044</v>
      </c>
      <c r="AN107" s="3464">
        <v>47848</v>
      </c>
      <c r="AO107" s="3421">
        <v>14</v>
      </c>
      <c r="AP107" s="3421">
        <v>14</v>
      </c>
      <c r="AQ107" s="3421">
        <v>14</v>
      </c>
      <c r="AR107" s="3421">
        <v>14</v>
      </c>
      <c r="AS107" s="3421">
        <v>14</v>
      </c>
      <c r="AT107" s="3421">
        <v>14</v>
      </c>
      <c r="AU107" s="3421">
        <v>14</v>
      </c>
      <c r="AV107" s="3421">
        <v>14</v>
      </c>
      <c r="AW107" s="3421">
        <v>14</v>
      </c>
      <c r="AX107" s="3421">
        <v>14</v>
      </c>
      <c r="AY107" s="3421">
        <v>14</v>
      </c>
      <c r="AZ107" s="3444">
        <f>AQ107+AR107+AS107+AT107+AU107+AV107+AW107+AX107+AY107+AP107+AO107</f>
        <v>154</v>
      </c>
      <c r="BA107" s="3427">
        <f>+(3400000*4)</f>
        <v>13600000</v>
      </c>
      <c r="BB107" s="3427">
        <v>13600000</v>
      </c>
      <c r="BC107" s="3453" t="s">
        <v>219</v>
      </c>
      <c r="BD107" s="3453">
        <v>7548</v>
      </c>
      <c r="BE107" s="3427">
        <f>+BA107*1.05</f>
        <v>14280000</v>
      </c>
      <c r="BF107" s="3427">
        <v>13600000</v>
      </c>
      <c r="BG107" s="3453" t="s">
        <v>324</v>
      </c>
      <c r="BH107" s="3453">
        <v>7548</v>
      </c>
      <c r="BI107" s="3427">
        <f>+BE107*1.05</f>
        <v>14994000</v>
      </c>
      <c r="BJ107" s="3427">
        <v>14994000</v>
      </c>
      <c r="BK107" s="3453" t="s">
        <v>324</v>
      </c>
      <c r="BL107" s="3453">
        <v>7548</v>
      </c>
      <c r="BM107" s="3427">
        <f>+BI107*1.05</f>
        <v>15743700</v>
      </c>
      <c r="BN107" s="3427">
        <v>15743700</v>
      </c>
      <c r="BO107" s="3453" t="s">
        <v>324</v>
      </c>
      <c r="BP107" s="3453">
        <v>7548</v>
      </c>
      <c r="BQ107" s="3427">
        <f>+BM107*1.05</f>
        <v>16530885</v>
      </c>
      <c r="BR107" s="3427">
        <v>16530885</v>
      </c>
      <c r="BS107" s="3453" t="s">
        <v>324</v>
      </c>
      <c r="BT107" s="3453">
        <v>7548</v>
      </c>
      <c r="BU107" s="3427">
        <v>0</v>
      </c>
      <c r="BV107" s="3427">
        <v>0</v>
      </c>
      <c r="BW107" s="3455" t="s">
        <v>809</v>
      </c>
      <c r="BX107" s="3455" t="s">
        <v>9</v>
      </c>
      <c r="BY107" s="3427">
        <v>0</v>
      </c>
      <c r="BZ107" s="3427">
        <v>0</v>
      </c>
      <c r="CA107" s="3455" t="s">
        <v>809</v>
      </c>
      <c r="CB107" s="3455" t="s">
        <v>9</v>
      </c>
      <c r="CC107" s="3427">
        <v>0</v>
      </c>
      <c r="CD107" s="3427">
        <v>0</v>
      </c>
      <c r="CE107" s="3455" t="s">
        <v>809</v>
      </c>
      <c r="CF107" s="3455" t="s">
        <v>9</v>
      </c>
      <c r="CG107" s="3427">
        <v>0</v>
      </c>
      <c r="CH107" s="3427">
        <v>0</v>
      </c>
      <c r="CI107" s="3455" t="s">
        <v>809</v>
      </c>
      <c r="CJ107" s="3455" t="s">
        <v>9</v>
      </c>
      <c r="CK107" s="3427">
        <v>0</v>
      </c>
      <c r="CL107" s="3427">
        <v>0</v>
      </c>
      <c r="CM107" s="3455" t="s">
        <v>809</v>
      </c>
      <c r="CN107" s="3455" t="s">
        <v>9</v>
      </c>
      <c r="CO107" s="3427">
        <v>0</v>
      </c>
      <c r="CP107" s="3427">
        <v>0</v>
      </c>
      <c r="CQ107" s="3455" t="s">
        <v>809</v>
      </c>
      <c r="CR107" s="3455" t="s">
        <v>9</v>
      </c>
      <c r="CS107" s="3427">
        <v>75148585</v>
      </c>
      <c r="CT107" s="3431" t="s">
        <v>781</v>
      </c>
      <c r="CU107" s="3431" t="s">
        <v>794</v>
      </c>
      <c r="CV107" s="3431" t="s">
        <v>817</v>
      </c>
      <c r="CW107" s="3431" t="s">
        <v>803</v>
      </c>
      <c r="CX107" s="3431">
        <v>2976030</v>
      </c>
      <c r="CY107" s="3431" t="s">
        <v>818</v>
      </c>
      <c r="CZ107" s="1358" t="s">
        <v>781</v>
      </c>
      <c r="DA107" s="1358" t="s">
        <v>794</v>
      </c>
      <c r="DB107" s="1358" t="s">
        <v>781</v>
      </c>
      <c r="DC107" s="1358" t="s">
        <v>803</v>
      </c>
      <c r="DD107" s="1358">
        <v>2976030</v>
      </c>
      <c r="DE107" s="1873" t="s">
        <v>818</v>
      </c>
    </row>
    <row r="108" spans="1:109" s="14" customFormat="1" ht="25.5" customHeight="1">
      <c r="A108" s="14">
        <v>94</v>
      </c>
      <c r="B108" s="3421" t="s">
        <v>771</v>
      </c>
      <c r="C108" s="3429"/>
      <c r="D108" s="3421" t="s">
        <v>772</v>
      </c>
      <c r="E108" s="3421"/>
      <c r="F108" s="3431" t="s">
        <v>773</v>
      </c>
      <c r="G108" s="3431" t="s">
        <v>774</v>
      </c>
      <c r="H108" s="3431" t="s">
        <v>361</v>
      </c>
      <c r="I108" s="3431" t="s">
        <v>775</v>
      </c>
      <c r="J108" s="3421" t="s">
        <v>89</v>
      </c>
      <c r="K108" s="3421" t="s">
        <v>89</v>
      </c>
      <c r="L108" s="3422">
        <v>43831</v>
      </c>
      <c r="M108" s="3422">
        <v>47848</v>
      </c>
      <c r="N108" s="1352">
        <v>0.09</v>
      </c>
      <c r="O108" s="1352">
        <v>0.09</v>
      </c>
      <c r="P108" s="1352">
        <v>0.09</v>
      </c>
      <c r="Q108" s="1352">
        <v>0.09</v>
      </c>
      <c r="R108" s="1352">
        <v>0.09</v>
      </c>
      <c r="S108" s="1352">
        <v>0.09</v>
      </c>
      <c r="T108" s="1352">
        <v>0.09</v>
      </c>
      <c r="U108" s="1352">
        <v>0.09</v>
      </c>
      <c r="V108" s="1352">
        <v>0.09</v>
      </c>
      <c r="W108" s="1352">
        <v>0.09</v>
      </c>
      <c r="X108" s="1352">
        <v>0.1</v>
      </c>
      <c r="Y108" s="3433">
        <f t="shared" si="16"/>
        <v>0.99999999999999978</v>
      </c>
      <c r="Z108" s="3421" t="s">
        <v>819</v>
      </c>
      <c r="AA108" s="3423">
        <v>5.0000000000000001E-3</v>
      </c>
      <c r="AB108" s="3421" t="s">
        <v>820</v>
      </c>
      <c r="AC108" s="3421" t="s">
        <v>821</v>
      </c>
      <c r="AD108" s="3421" t="s">
        <v>183</v>
      </c>
      <c r="AE108" s="3431" t="s">
        <v>792</v>
      </c>
      <c r="AF108" s="3424" t="s">
        <v>822</v>
      </c>
      <c r="AG108" s="3421" t="s">
        <v>241</v>
      </c>
      <c r="AH108" s="3424" t="s">
        <v>179</v>
      </c>
      <c r="AI108" s="3421" t="s">
        <v>7</v>
      </c>
      <c r="AJ108" s="3421" t="s">
        <v>9</v>
      </c>
      <c r="AK108" s="3467" t="s">
        <v>89</v>
      </c>
      <c r="AL108" s="3424" t="s">
        <v>89</v>
      </c>
      <c r="AM108" s="3422">
        <v>43983</v>
      </c>
      <c r="AN108" s="3445">
        <v>47848</v>
      </c>
      <c r="AO108" s="3424">
        <v>3</v>
      </c>
      <c r="AP108" s="3424">
        <v>6</v>
      </c>
      <c r="AQ108" s="3424">
        <v>6</v>
      </c>
      <c r="AR108" s="3424">
        <v>6</v>
      </c>
      <c r="AS108" s="3424">
        <v>6</v>
      </c>
      <c r="AT108" s="3424">
        <v>6</v>
      </c>
      <c r="AU108" s="3424">
        <v>6</v>
      </c>
      <c r="AV108" s="3424">
        <v>6</v>
      </c>
      <c r="AW108" s="3424">
        <v>6</v>
      </c>
      <c r="AX108" s="3424">
        <v>6</v>
      </c>
      <c r="AY108" s="3424">
        <v>6</v>
      </c>
      <c r="AZ108" s="3436">
        <v>63</v>
      </c>
      <c r="BA108" s="3427">
        <v>3713151</v>
      </c>
      <c r="BB108" s="3427">
        <v>3713151</v>
      </c>
      <c r="BC108" s="3428" t="s">
        <v>219</v>
      </c>
      <c r="BD108" s="3429">
        <v>7863</v>
      </c>
      <c r="BE108" s="3427">
        <v>7649091.0600000005</v>
      </c>
      <c r="BF108" s="3427">
        <v>7649091.0600000005</v>
      </c>
      <c r="BG108" s="3428" t="s">
        <v>219</v>
      </c>
      <c r="BH108" s="3429">
        <v>7863</v>
      </c>
      <c r="BI108" s="3427">
        <v>7878563.7918000007</v>
      </c>
      <c r="BJ108" s="3427">
        <v>7878563.7918000007</v>
      </c>
      <c r="BK108" s="3428" t="s">
        <v>219</v>
      </c>
      <c r="BL108" s="3429">
        <v>7863</v>
      </c>
      <c r="BM108" s="3427">
        <v>8114920.705554001</v>
      </c>
      <c r="BN108" s="3427">
        <v>8114920.705554001</v>
      </c>
      <c r="BO108" s="3428" t="s">
        <v>290</v>
      </c>
      <c r="BP108" s="3429">
        <v>7863</v>
      </c>
      <c r="BQ108" s="3427">
        <v>8358368.3267206214</v>
      </c>
      <c r="BR108" s="3427">
        <v>8358368.3267206214</v>
      </c>
      <c r="BS108" s="3428" t="s">
        <v>290</v>
      </c>
      <c r="BT108" s="3429">
        <v>7863</v>
      </c>
      <c r="BU108" s="3427">
        <v>8609119.3765222393</v>
      </c>
      <c r="BV108" s="3427">
        <v>0</v>
      </c>
      <c r="BW108" s="3428" t="s">
        <v>823</v>
      </c>
      <c r="BX108" s="3429" t="s">
        <v>548</v>
      </c>
      <c r="BY108" s="3427">
        <v>8867392.9578179065</v>
      </c>
      <c r="BZ108" s="3427" t="s">
        <v>17</v>
      </c>
      <c r="CA108" s="3428" t="s">
        <v>219</v>
      </c>
      <c r="CB108" s="3429" t="s">
        <v>548</v>
      </c>
      <c r="CC108" s="3427">
        <v>9133414.7465524431</v>
      </c>
      <c r="CD108" s="3427" t="s">
        <v>17</v>
      </c>
      <c r="CE108" s="3428" t="s">
        <v>219</v>
      </c>
      <c r="CF108" s="3428" t="s">
        <v>823</v>
      </c>
      <c r="CG108" s="3427">
        <v>9407417.1889490169</v>
      </c>
      <c r="CH108" s="3427" t="s">
        <v>17</v>
      </c>
      <c r="CI108" s="3428" t="s">
        <v>219</v>
      </c>
      <c r="CJ108" s="3428" t="s">
        <v>823</v>
      </c>
      <c r="CK108" s="3427">
        <v>9689639.7046174873</v>
      </c>
      <c r="CL108" s="3427" t="s">
        <v>17</v>
      </c>
      <c r="CM108" s="3428" t="s">
        <v>219</v>
      </c>
      <c r="CN108" s="3428" t="s">
        <v>823</v>
      </c>
      <c r="CO108" s="3427">
        <f>(CK108*5%)+CK108</f>
        <v>10174121.689848362</v>
      </c>
      <c r="CP108" s="3427" t="s">
        <v>17</v>
      </c>
      <c r="CQ108" s="3468" t="s">
        <v>219</v>
      </c>
      <c r="CR108" s="3424" t="s">
        <v>824</v>
      </c>
      <c r="CS108" s="3427">
        <v>91595200.548382089</v>
      </c>
      <c r="CT108" s="3421" t="s">
        <v>781</v>
      </c>
      <c r="CU108" s="3421" t="s">
        <v>825</v>
      </c>
      <c r="CV108" s="3421" t="s">
        <v>826</v>
      </c>
      <c r="CW108" s="3421" t="s">
        <v>827</v>
      </c>
      <c r="CX108" s="3421" t="s">
        <v>828</v>
      </c>
      <c r="CY108" s="1381" t="s">
        <v>829</v>
      </c>
      <c r="CZ108" s="1871"/>
      <c r="DA108" s="1873"/>
      <c r="DB108" s="1873"/>
      <c r="DC108" s="1873"/>
      <c r="DD108" s="1873"/>
      <c r="DE108" s="1873"/>
    </row>
    <row r="109" spans="1:109" s="14" customFormat="1" ht="25.5" customHeight="1">
      <c r="A109" s="14">
        <v>95</v>
      </c>
      <c r="B109" s="3421" t="s">
        <v>771</v>
      </c>
      <c r="C109" s="3429"/>
      <c r="D109" s="3421" t="s">
        <v>772</v>
      </c>
      <c r="E109" s="3421"/>
      <c r="F109" s="3431" t="s">
        <v>773</v>
      </c>
      <c r="G109" s="3431" t="s">
        <v>774</v>
      </c>
      <c r="H109" s="3431" t="s">
        <v>361</v>
      </c>
      <c r="I109" s="3431" t="s">
        <v>775</v>
      </c>
      <c r="J109" s="3421" t="s">
        <v>89</v>
      </c>
      <c r="K109" s="3421" t="s">
        <v>89</v>
      </c>
      <c r="L109" s="3422">
        <v>43831</v>
      </c>
      <c r="M109" s="3422">
        <v>47848</v>
      </c>
      <c r="N109" s="1352">
        <v>0.09</v>
      </c>
      <c r="O109" s="1352">
        <v>0.09</v>
      </c>
      <c r="P109" s="1352">
        <v>0.09</v>
      </c>
      <c r="Q109" s="1352">
        <v>0.09</v>
      </c>
      <c r="R109" s="1352">
        <v>0.09</v>
      </c>
      <c r="S109" s="1352">
        <v>0.09</v>
      </c>
      <c r="T109" s="1352">
        <v>0.09</v>
      </c>
      <c r="U109" s="1352">
        <v>0.09</v>
      </c>
      <c r="V109" s="1352">
        <v>0.09</v>
      </c>
      <c r="W109" s="1352">
        <v>0.09</v>
      </c>
      <c r="X109" s="1352">
        <v>0.1</v>
      </c>
      <c r="Y109" s="3433">
        <f t="shared" si="16"/>
        <v>0.99999999999999978</v>
      </c>
      <c r="Z109" s="3424" t="s">
        <v>830</v>
      </c>
      <c r="AA109" s="3423">
        <v>5.0000000000000001E-3</v>
      </c>
      <c r="AB109" s="3424" t="s">
        <v>831</v>
      </c>
      <c r="AC109" s="3424" t="s">
        <v>832</v>
      </c>
      <c r="AD109" s="3421" t="s">
        <v>183</v>
      </c>
      <c r="AE109" s="3431" t="s">
        <v>792</v>
      </c>
      <c r="AF109" s="3424" t="s">
        <v>822</v>
      </c>
      <c r="AG109" s="3421" t="s">
        <v>241</v>
      </c>
      <c r="AH109" s="3424" t="s">
        <v>179</v>
      </c>
      <c r="AI109" s="3421" t="s">
        <v>323</v>
      </c>
      <c r="AJ109" s="3424">
        <v>122</v>
      </c>
      <c r="AK109" s="3467" t="s">
        <v>89</v>
      </c>
      <c r="AL109" s="3424" t="s">
        <v>89</v>
      </c>
      <c r="AM109" s="3445">
        <v>43983</v>
      </c>
      <c r="AN109" s="3445">
        <v>47848</v>
      </c>
      <c r="AO109" s="3465">
        <v>461</v>
      </c>
      <c r="AP109" s="3465">
        <v>23638</v>
      </c>
      <c r="AQ109" s="3465">
        <v>21333</v>
      </c>
      <c r="AR109" s="3465">
        <v>13480</v>
      </c>
      <c r="AS109" s="3465">
        <v>11088</v>
      </c>
      <c r="AT109" s="3431">
        <v>15000</v>
      </c>
      <c r="AU109" s="3431">
        <v>15000</v>
      </c>
      <c r="AV109" s="3431">
        <v>15000</v>
      </c>
      <c r="AW109" s="3431">
        <v>7500</v>
      </c>
      <c r="AX109" s="3431">
        <v>15000</v>
      </c>
      <c r="AY109" s="3431">
        <v>15000</v>
      </c>
      <c r="AZ109" s="3469">
        <f>+SUM(AO109:AY109)</f>
        <v>152500</v>
      </c>
      <c r="BA109" s="3427">
        <f>397184.62*AO109</f>
        <v>183102109.81999999</v>
      </c>
      <c r="BB109" s="3427">
        <v>183102109.81999999</v>
      </c>
      <c r="BC109" s="3470" t="s">
        <v>219</v>
      </c>
      <c r="BD109" s="3471" t="s">
        <v>833</v>
      </c>
      <c r="BE109" s="3427">
        <f>397184.62*AP109</f>
        <v>9388650047.5599995</v>
      </c>
      <c r="BF109" s="3427">
        <v>9388650047.5599995</v>
      </c>
      <c r="BG109" s="3470" t="s">
        <v>219</v>
      </c>
      <c r="BH109" s="3471" t="s">
        <v>833</v>
      </c>
      <c r="BI109" s="3427">
        <f>397184.62*AQ109</f>
        <v>8473139498.46</v>
      </c>
      <c r="BJ109" s="3427">
        <v>8473139498.46</v>
      </c>
      <c r="BK109" s="3470" t="s">
        <v>219</v>
      </c>
      <c r="BL109" s="3471" t="s">
        <v>833</v>
      </c>
      <c r="BM109" s="3427">
        <f>397184.62*AR109</f>
        <v>5354048677.6000004</v>
      </c>
      <c r="BN109" s="3427">
        <v>5354048677.6000004</v>
      </c>
      <c r="BO109" s="3470" t="s">
        <v>219</v>
      </c>
      <c r="BP109" s="3471" t="s">
        <v>833</v>
      </c>
      <c r="BQ109" s="3427">
        <f>397184.62*AS109</f>
        <v>4403983066.5600004</v>
      </c>
      <c r="BR109" s="3427">
        <v>4403983066.5600004</v>
      </c>
      <c r="BS109" s="3470" t="s">
        <v>219</v>
      </c>
      <c r="BT109" s="3471" t="s">
        <v>833</v>
      </c>
      <c r="BU109" s="3427">
        <f>397184.62*AT109</f>
        <v>5957769300</v>
      </c>
      <c r="BV109" s="3427">
        <v>0</v>
      </c>
      <c r="BW109" s="3470" t="s">
        <v>219</v>
      </c>
      <c r="BX109" s="3468" t="s">
        <v>548</v>
      </c>
      <c r="BY109" s="3427">
        <f>397184.62*AU109</f>
        <v>5957769300</v>
      </c>
      <c r="BZ109" s="3427">
        <v>0</v>
      </c>
      <c r="CA109" s="3470" t="s">
        <v>219</v>
      </c>
      <c r="CB109" s="3468" t="s">
        <v>548</v>
      </c>
      <c r="CC109" s="3427">
        <f>397184.62*AV109</f>
        <v>5957769300</v>
      </c>
      <c r="CD109" s="3427">
        <v>0</v>
      </c>
      <c r="CE109" s="3470" t="s">
        <v>219</v>
      </c>
      <c r="CF109" s="3468" t="s">
        <v>548</v>
      </c>
      <c r="CG109" s="3427">
        <f>397184.62*AW109</f>
        <v>2978884650</v>
      </c>
      <c r="CH109" s="3427">
        <v>0</v>
      </c>
      <c r="CI109" s="3470" t="s">
        <v>219</v>
      </c>
      <c r="CJ109" s="3468" t="s">
        <v>548</v>
      </c>
      <c r="CK109" s="3427">
        <f>397184.62*AX109</f>
        <v>5957769300</v>
      </c>
      <c r="CL109" s="3427">
        <v>0</v>
      </c>
      <c r="CM109" s="3470" t="s">
        <v>219</v>
      </c>
      <c r="CN109" s="3468" t="s">
        <v>548</v>
      </c>
      <c r="CO109" s="3427">
        <f>397184.62*AY109</f>
        <v>5957769300</v>
      </c>
      <c r="CP109" s="3427">
        <v>0</v>
      </c>
      <c r="CQ109" s="3470" t="s">
        <v>219</v>
      </c>
      <c r="CR109" s="3468" t="s">
        <v>548</v>
      </c>
      <c r="CS109" s="3427">
        <v>60570654550</v>
      </c>
      <c r="CT109" s="3421" t="s">
        <v>781</v>
      </c>
      <c r="CU109" s="3421" t="s">
        <v>825</v>
      </c>
      <c r="CV109" s="3431" t="s">
        <v>834</v>
      </c>
      <c r="CW109" s="3431" t="s">
        <v>835</v>
      </c>
      <c r="CX109" s="3431">
        <v>3106167424</v>
      </c>
      <c r="CY109" s="1389" t="s">
        <v>836</v>
      </c>
      <c r="CZ109" s="1358" t="s">
        <v>13</v>
      </c>
      <c r="DA109" s="1358" t="s">
        <v>15</v>
      </c>
      <c r="DB109" s="1350" t="s">
        <v>260</v>
      </c>
      <c r="DC109" s="1350" t="s">
        <v>261</v>
      </c>
      <c r="DD109" s="1358">
        <v>3169001</v>
      </c>
      <c r="DE109" s="1357" t="s">
        <v>262</v>
      </c>
    </row>
    <row r="110" spans="1:109" s="14" customFormat="1" ht="25.5" customHeight="1">
      <c r="A110" s="14">
        <v>96</v>
      </c>
      <c r="B110" s="3421" t="s">
        <v>771</v>
      </c>
      <c r="C110" s="3429"/>
      <c r="D110" s="3421" t="s">
        <v>772</v>
      </c>
      <c r="E110" s="3421"/>
      <c r="F110" s="3431" t="s">
        <v>773</v>
      </c>
      <c r="G110" s="3431" t="s">
        <v>774</v>
      </c>
      <c r="H110" s="3431" t="s">
        <v>361</v>
      </c>
      <c r="I110" s="3431" t="s">
        <v>775</v>
      </c>
      <c r="J110" s="3421" t="s">
        <v>89</v>
      </c>
      <c r="K110" s="3421" t="s">
        <v>89</v>
      </c>
      <c r="L110" s="3422">
        <v>43831</v>
      </c>
      <c r="M110" s="3422">
        <v>47848</v>
      </c>
      <c r="N110" s="1352">
        <v>0.09</v>
      </c>
      <c r="O110" s="1352">
        <v>0.09</v>
      </c>
      <c r="P110" s="1352">
        <v>0.09</v>
      </c>
      <c r="Q110" s="1352">
        <v>0.09</v>
      </c>
      <c r="R110" s="1352">
        <v>0.09</v>
      </c>
      <c r="S110" s="1352">
        <v>0.09</v>
      </c>
      <c r="T110" s="1352">
        <v>0.09</v>
      </c>
      <c r="U110" s="1352">
        <v>0.09</v>
      </c>
      <c r="V110" s="1352">
        <v>0.09</v>
      </c>
      <c r="W110" s="1352">
        <v>0.09</v>
      </c>
      <c r="X110" s="1352">
        <v>0.1</v>
      </c>
      <c r="Y110" s="3433">
        <f t="shared" si="16"/>
        <v>0.99999999999999978</v>
      </c>
      <c r="Z110" s="3424" t="s">
        <v>837</v>
      </c>
      <c r="AA110" s="3423">
        <v>5.0000000000000001E-3</v>
      </c>
      <c r="AB110" s="3424" t="s">
        <v>838</v>
      </c>
      <c r="AC110" s="3424" t="s">
        <v>839</v>
      </c>
      <c r="AD110" s="3421" t="s">
        <v>183</v>
      </c>
      <c r="AE110" s="3430" t="s">
        <v>792</v>
      </c>
      <c r="AF110" s="3430" t="s">
        <v>840</v>
      </c>
      <c r="AG110" s="3421" t="s">
        <v>241</v>
      </c>
      <c r="AH110" s="3430" t="s">
        <v>179</v>
      </c>
      <c r="AI110" s="3421" t="s">
        <v>323</v>
      </c>
      <c r="AJ110" s="3424">
        <v>117</v>
      </c>
      <c r="AK110" s="3424" t="s">
        <v>89</v>
      </c>
      <c r="AL110" s="3430" t="s">
        <v>89</v>
      </c>
      <c r="AM110" s="3445">
        <v>43983</v>
      </c>
      <c r="AN110" s="3445">
        <v>47848</v>
      </c>
      <c r="AO110" s="3431">
        <v>275</v>
      </c>
      <c r="AP110" s="3431">
        <v>2783</v>
      </c>
      <c r="AQ110" s="3431">
        <v>2619</v>
      </c>
      <c r="AR110" s="3431">
        <v>1719</v>
      </c>
      <c r="AS110" s="3431">
        <v>1352</v>
      </c>
      <c r="AT110" s="3431">
        <v>2300</v>
      </c>
      <c r="AU110" s="3431">
        <v>2300</v>
      </c>
      <c r="AV110" s="3431">
        <v>2300</v>
      </c>
      <c r="AW110" s="3431">
        <v>1150</v>
      </c>
      <c r="AX110" s="3431">
        <v>2300</v>
      </c>
      <c r="AY110" s="3431">
        <v>2300</v>
      </c>
      <c r="AZ110" s="3469">
        <f>+SUM(AO110:AY110)</f>
        <v>21398</v>
      </c>
      <c r="BA110" s="3427">
        <v>27169645</v>
      </c>
      <c r="BB110" s="3427">
        <v>27169645</v>
      </c>
      <c r="BC110" s="3470" t="s">
        <v>219</v>
      </c>
      <c r="BD110" s="3471" t="s">
        <v>841</v>
      </c>
      <c r="BE110" s="3427">
        <v>275034491</v>
      </c>
      <c r="BF110" s="3427">
        <v>275034491</v>
      </c>
      <c r="BG110" s="3470" t="s">
        <v>219</v>
      </c>
      <c r="BH110" s="3471" t="s">
        <v>841</v>
      </c>
      <c r="BI110" s="3427">
        <v>258855992</v>
      </c>
      <c r="BJ110" s="3427">
        <v>258855992</v>
      </c>
      <c r="BK110" s="3470" t="s">
        <v>219</v>
      </c>
      <c r="BL110" s="3471" t="s">
        <v>841</v>
      </c>
      <c r="BM110" s="3427">
        <v>169874245</v>
      </c>
      <c r="BN110" s="3427">
        <v>169874245</v>
      </c>
      <c r="BO110" s="3470" t="s">
        <v>219</v>
      </c>
      <c r="BP110" s="3471" t="s">
        <v>841</v>
      </c>
      <c r="BQ110" s="3427">
        <v>133585096</v>
      </c>
      <c r="BR110" s="3427">
        <v>133585096</v>
      </c>
      <c r="BS110" s="3470" t="s">
        <v>219</v>
      </c>
      <c r="BT110" s="3431">
        <v>7874</v>
      </c>
      <c r="BU110" s="3427">
        <f>98800*AT110</f>
        <v>227240000</v>
      </c>
      <c r="BV110" s="1390">
        <v>0</v>
      </c>
      <c r="BW110" s="3470" t="s">
        <v>219</v>
      </c>
      <c r="BX110" s="3468" t="s">
        <v>548</v>
      </c>
      <c r="BY110" s="3427">
        <f>98800*AU110</f>
        <v>227240000</v>
      </c>
      <c r="BZ110" s="1390">
        <v>0</v>
      </c>
      <c r="CA110" s="3470" t="s">
        <v>219</v>
      </c>
      <c r="CB110" s="3468" t="s">
        <v>548</v>
      </c>
      <c r="CC110" s="3427">
        <f>98800*AV110</f>
        <v>227240000</v>
      </c>
      <c r="CD110" s="1390">
        <v>0</v>
      </c>
      <c r="CE110" s="3470" t="s">
        <v>219</v>
      </c>
      <c r="CF110" s="3468" t="s">
        <v>548</v>
      </c>
      <c r="CG110" s="3427">
        <f>98800*AW110</f>
        <v>113620000</v>
      </c>
      <c r="CH110" s="3427">
        <v>0</v>
      </c>
      <c r="CI110" s="3470" t="s">
        <v>219</v>
      </c>
      <c r="CJ110" s="3468" t="s">
        <v>548</v>
      </c>
      <c r="CK110" s="3427">
        <f>98800*AX110</f>
        <v>227240000</v>
      </c>
      <c r="CL110" s="1390">
        <v>0</v>
      </c>
      <c r="CM110" s="3470" t="s">
        <v>219</v>
      </c>
      <c r="CN110" s="3468" t="s">
        <v>548</v>
      </c>
      <c r="CO110" s="3427">
        <f>98800*AY110</f>
        <v>227240000</v>
      </c>
      <c r="CP110" s="1390">
        <v>0</v>
      </c>
      <c r="CQ110" s="3470" t="s">
        <v>219</v>
      </c>
      <c r="CR110" s="3468" t="s">
        <v>548</v>
      </c>
      <c r="CS110" s="3427">
        <v>2114339469</v>
      </c>
      <c r="CT110" s="3421" t="s">
        <v>781</v>
      </c>
      <c r="CU110" s="3421" t="s">
        <v>825</v>
      </c>
      <c r="CV110" s="3431" t="s">
        <v>842</v>
      </c>
      <c r="CW110" s="3431" t="s">
        <v>843</v>
      </c>
      <c r="CX110" s="3431">
        <v>3203553324</v>
      </c>
      <c r="CY110" s="1389" t="s">
        <v>844</v>
      </c>
      <c r="CZ110" s="1358"/>
      <c r="DA110" s="1358"/>
      <c r="DB110" s="1358"/>
      <c r="DC110" s="1358"/>
      <c r="DD110" s="1358"/>
      <c r="DE110" s="1358"/>
    </row>
    <row r="111" spans="1:109" s="14" customFormat="1" ht="25.5" customHeight="1">
      <c r="A111" s="14">
        <v>97</v>
      </c>
      <c r="B111" s="3421" t="s">
        <v>771</v>
      </c>
      <c r="C111" s="3429"/>
      <c r="D111" s="3421" t="s">
        <v>772</v>
      </c>
      <c r="E111" s="3421"/>
      <c r="F111" s="3431" t="s">
        <v>773</v>
      </c>
      <c r="G111" s="3431" t="s">
        <v>774</v>
      </c>
      <c r="H111" s="3431" t="s">
        <v>361</v>
      </c>
      <c r="I111" s="3431" t="s">
        <v>775</v>
      </c>
      <c r="J111" s="3421" t="s">
        <v>89</v>
      </c>
      <c r="K111" s="3421" t="s">
        <v>89</v>
      </c>
      <c r="L111" s="3422">
        <v>43831</v>
      </c>
      <c r="M111" s="3422">
        <v>47848</v>
      </c>
      <c r="N111" s="1352">
        <v>0.09</v>
      </c>
      <c r="O111" s="1352">
        <v>0.09</v>
      </c>
      <c r="P111" s="1352">
        <v>0.09</v>
      </c>
      <c r="Q111" s="1352">
        <v>0.09</v>
      </c>
      <c r="R111" s="1352">
        <v>0.09</v>
      </c>
      <c r="S111" s="1352">
        <v>0.09</v>
      </c>
      <c r="T111" s="1352">
        <v>0.09</v>
      </c>
      <c r="U111" s="1352">
        <v>0.09</v>
      </c>
      <c r="V111" s="1352">
        <v>0.09</v>
      </c>
      <c r="W111" s="1352">
        <v>0.09</v>
      </c>
      <c r="X111" s="1352">
        <v>0.1</v>
      </c>
      <c r="Y111" s="3433">
        <f t="shared" si="16"/>
        <v>0.99999999999999978</v>
      </c>
      <c r="Z111" s="3424" t="s">
        <v>845</v>
      </c>
      <c r="AA111" s="3423">
        <v>5.0000000000000001E-3</v>
      </c>
      <c r="AB111" s="3424" t="s">
        <v>846</v>
      </c>
      <c r="AC111" s="3424" t="s">
        <v>847</v>
      </c>
      <c r="AD111" s="3421" t="s">
        <v>183</v>
      </c>
      <c r="AE111" s="3430" t="s">
        <v>792</v>
      </c>
      <c r="AF111" s="3430" t="s">
        <v>840</v>
      </c>
      <c r="AG111" s="3421" t="s">
        <v>241</v>
      </c>
      <c r="AH111" s="3424" t="s">
        <v>179</v>
      </c>
      <c r="AI111" s="3421" t="s">
        <v>323</v>
      </c>
      <c r="AJ111" s="3424">
        <v>118</v>
      </c>
      <c r="AK111" s="3424" t="s">
        <v>89</v>
      </c>
      <c r="AL111" s="3424" t="s">
        <v>89</v>
      </c>
      <c r="AM111" s="3445">
        <v>43983</v>
      </c>
      <c r="AN111" s="3445">
        <v>47848</v>
      </c>
      <c r="AO111" s="3431">
        <v>436</v>
      </c>
      <c r="AP111" s="3431">
        <v>4894</v>
      </c>
      <c r="AQ111" s="3431">
        <v>4595</v>
      </c>
      <c r="AR111" s="3431">
        <v>2999</v>
      </c>
      <c r="AS111" s="3431">
        <v>1856</v>
      </c>
      <c r="AT111" s="3431">
        <v>4000</v>
      </c>
      <c r="AU111" s="3431">
        <v>4000</v>
      </c>
      <c r="AV111" s="3431">
        <v>4000</v>
      </c>
      <c r="AW111" s="3431">
        <v>2000</v>
      </c>
      <c r="AX111" s="3431">
        <v>4000</v>
      </c>
      <c r="AY111" s="3431">
        <v>4000</v>
      </c>
      <c r="AZ111" s="3469">
        <f>+SUM(AO111:AY111)</f>
        <v>36780</v>
      </c>
      <c r="BA111" s="3427">
        <v>358152849</v>
      </c>
      <c r="BB111" s="3427">
        <v>358152849</v>
      </c>
      <c r="BC111" s="3470" t="s">
        <v>219</v>
      </c>
      <c r="BD111" s="3471" t="s">
        <v>841</v>
      </c>
      <c r="BE111" s="3427">
        <v>3958228031</v>
      </c>
      <c r="BF111" s="3427">
        <v>3958228031</v>
      </c>
      <c r="BG111" s="3470" t="s">
        <v>219</v>
      </c>
      <c r="BH111" s="3471" t="s">
        <v>841</v>
      </c>
      <c r="BI111" s="3427">
        <v>3725391088</v>
      </c>
      <c r="BJ111" s="3427">
        <v>3725391088</v>
      </c>
      <c r="BK111" s="3470" t="s">
        <v>219</v>
      </c>
      <c r="BL111" s="3471" t="s">
        <v>841</v>
      </c>
      <c r="BM111" s="3427">
        <v>2444787902</v>
      </c>
      <c r="BN111" s="3427">
        <v>2444787902</v>
      </c>
      <c r="BO111" s="3470" t="s">
        <v>219</v>
      </c>
      <c r="BP111" s="3471" t="s">
        <v>841</v>
      </c>
      <c r="BQ111" s="3427">
        <v>1513440130</v>
      </c>
      <c r="BR111" s="3427">
        <v>1513440130</v>
      </c>
      <c r="BS111" s="3470" t="s">
        <v>219</v>
      </c>
      <c r="BT111" s="3431">
        <v>7874</v>
      </c>
      <c r="BU111" s="3427">
        <f>810000*AT111</f>
        <v>3240000000</v>
      </c>
      <c r="BV111" s="3427">
        <v>0</v>
      </c>
      <c r="BW111" s="3470" t="s">
        <v>219</v>
      </c>
      <c r="BX111" s="3468" t="s">
        <v>548</v>
      </c>
      <c r="BY111" s="3427">
        <f>810000*AU111</f>
        <v>3240000000</v>
      </c>
      <c r="BZ111" s="3427">
        <v>0</v>
      </c>
      <c r="CA111" s="3470" t="s">
        <v>219</v>
      </c>
      <c r="CB111" s="3468" t="s">
        <v>548</v>
      </c>
      <c r="CC111" s="3427">
        <f>810000*AV111</f>
        <v>3240000000</v>
      </c>
      <c r="CD111" s="3427">
        <v>0</v>
      </c>
      <c r="CE111" s="3470" t="s">
        <v>219</v>
      </c>
      <c r="CF111" s="3468" t="s">
        <v>548</v>
      </c>
      <c r="CG111" s="3427">
        <f>810000*AW111</f>
        <v>1620000000</v>
      </c>
      <c r="CH111" s="3427">
        <v>0</v>
      </c>
      <c r="CI111" s="3470" t="s">
        <v>219</v>
      </c>
      <c r="CJ111" s="3468" t="s">
        <v>548</v>
      </c>
      <c r="CK111" s="3427">
        <f>810000*AX111</f>
        <v>3240000000</v>
      </c>
      <c r="CL111" s="3427">
        <v>0</v>
      </c>
      <c r="CM111" s="3470" t="s">
        <v>219</v>
      </c>
      <c r="CN111" s="3468" t="s">
        <v>548</v>
      </c>
      <c r="CO111" s="3427">
        <f>810000*AY111</f>
        <v>3240000000</v>
      </c>
      <c r="CP111" s="3427">
        <v>0</v>
      </c>
      <c r="CQ111" s="3470" t="s">
        <v>219</v>
      </c>
      <c r="CR111" s="3468" t="s">
        <v>548</v>
      </c>
      <c r="CS111" s="3427">
        <v>29820000000</v>
      </c>
      <c r="CT111" s="3421" t="s">
        <v>781</v>
      </c>
      <c r="CU111" s="3421" t="s">
        <v>825</v>
      </c>
      <c r="CV111" s="3431" t="s">
        <v>842</v>
      </c>
      <c r="CW111" s="3431" t="s">
        <v>843</v>
      </c>
      <c r="CX111" s="3431">
        <v>3203553324</v>
      </c>
      <c r="CY111" s="1389" t="s">
        <v>844</v>
      </c>
      <c r="CZ111" s="1358"/>
      <c r="DA111" s="1358"/>
      <c r="DB111" s="1358"/>
      <c r="DC111" s="1358"/>
      <c r="DD111" s="1358"/>
      <c r="DE111" s="1358"/>
    </row>
    <row r="112" spans="1:109" s="14" customFormat="1" ht="25.5" customHeight="1">
      <c r="A112" s="14">
        <v>98</v>
      </c>
      <c r="B112" s="3421" t="s">
        <v>771</v>
      </c>
      <c r="C112" s="3429"/>
      <c r="D112" s="3421" t="s">
        <v>772</v>
      </c>
      <c r="E112" s="3421"/>
      <c r="F112" s="3431" t="s">
        <v>773</v>
      </c>
      <c r="G112" s="3431" t="s">
        <v>774</v>
      </c>
      <c r="H112" s="3431" t="s">
        <v>361</v>
      </c>
      <c r="I112" s="3431" t="s">
        <v>775</v>
      </c>
      <c r="J112" s="3421" t="s">
        <v>89</v>
      </c>
      <c r="K112" s="3421" t="s">
        <v>89</v>
      </c>
      <c r="L112" s="3422">
        <v>43831</v>
      </c>
      <c r="M112" s="3422">
        <v>47848</v>
      </c>
      <c r="N112" s="1352">
        <v>0.09</v>
      </c>
      <c r="O112" s="1352">
        <v>0.09</v>
      </c>
      <c r="P112" s="1352">
        <v>0.09</v>
      </c>
      <c r="Q112" s="1352">
        <v>0.09</v>
      </c>
      <c r="R112" s="1352">
        <v>0.09</v>
      </c>
      <c r="S112" s="1352">
        <v>0.09</v>
      </c>
      <c r="T112" s="1352">
        <v>0.09</v>
      </c>
      <c r="U112" s="1352">
        <v>0.09</v>
      </c>
      <c r="V112" s="1352">
        <v>0.09</v>
      </c>
      <c r="W112" s="1352">
        <v>0.09</v>
      </c>
      <c r="X112" s="1352">
        <v>0.1</v>
      </c>
      <c r="Y112" s="3433">
        <f t="shared" si="16"/>
        <v>0.99999999999999978</v>
      </c>
      <c r="Z112" s="3432" t="s">
        <v>848</v>
      </c>
      <c r="AA112" s="3423">
        <v>2.5000000000000001E-3</v>
      </c>
      <c r="AB112" s="3432" t="s">
        <v>849</v>
      </c>
      <c r="AC112" s="3432" t="s">
        <v>850</v>
      </c>
      <c r="AD112" s="3421" t="s">
        <v>183</v>
      </c>
      <c r="AE112" s="3431" t="s">
        <v>792</v>
      </c>
      <c r="AF112" s="3431" t="s">
        <v>851</v>
      </c>
      <c r="AG112" s="3421" t="s">
        <v>241</v>
      </c>
      <c r="AH112" s="3431" t="s">
        <v>217</v>
      </c>
      <c r="AI112" s="3421" t="s">
        <v>7</v>
      </c>
      <c r="AJ112" s="3421" t="s">
        <v>9</v>
      </c>
      <c r="AK112" s="3431">
        <v>0</v>
      </c>
      <c r="AL112" s="3431">
        <v>2019</v>
      </c>
      <c r="AM112" s="3472">
        <v>43983</v>
      </c>
      <c r="AN112" s="3440">
        <v>47848</v>
      </c>
      <c r="AO112" s="3457">
        <v>1</v>
      </c>
      <c r="AP112" s="3457">
        <v>1</v>
      </c>
      <c r="AQ112" s="3457">
        <v>1</v>
      </c>
      <c r="AR112" s="3457">
        <v>1</v>
      </c>
      <c r="AS112" s="3457">
        <v>1</v>
      </c>
      <c r="AT112" s="3457">
        <v>1</v>
      </c>
      <c r="AU112" s="3457">
        <v>1</v>
      </c>
      <c r="AV112" s="3457">
        <v>1</v>
      </c>
      <c r="AW112" s="3457">
        <v>1</v>
      </c>
      <c r="AX112" s="3457">
        <v>1</v>
      </c>
      <c r="AY112" s="1372">
        <v>1</v>
      </c>
      <c r="AZ112" s="3434">
        <v>1</v>
      </c>
      <c r="BA112" s="3427">
        <v>5000000</v>
      </c>
      <c r="BB112" s="3427">
        <v>5000000</v>
      </c>
      <c r="BC112" s="3431" t="s">
        <v>219</v>
      </c>
      <c r="BD112" s="3431">
        <v>7837</v>
      </c>
      <c r="BE112" s="3427">
        <v>15000000</v>
      </c>
      <c r="BF112" s="3427">
        <v>15000000</v>
      </c>
      <c r="BG112" s="3431" t="s">
        <v>219</v>
      </c>
      <c r="BH112" s="3424">
        <v>7837</v>
      </c>
      <c r="BI112" s="3427">
        <v>15000000</v>
      </c>
      <c r="BJ112" s="3427">
        <v>15000000</v>
      </c>
      <c r="BK112" s="3431" t="s">
        <v>219</v>
      </c>
      <c r="BL112" s="3424">
        <v>7837</v>
      </c>
      <c r="BM112" s="3427">
        <v>15000000</v>
      </c>
      <c r="BN112" s="3427">
        <v>15000000</v>
      </c>
      <c r="BO112" s="3431" t="s">
        <v>290</v>
      </c>
      <c r="BP112" s="3424">
        <v>7837</v>
      </c>
      <c r="BQ112" s="3427">
        <v>5000000</v>
      </c>
      <c r="BR112" s="3427">
        <v>5000000</v>
      </c>
      <c r="BS112" s="3431" t="s">
        <v>290</v>
      </c>
      <c r="BT112" s="3424">
        <v>7837</v>
      </c>
      <c r="BU112" s="3427">
        <v>5150000</v>
      </c>
      <c r="BV112" s="3427">
        <v>0</v>
      </c>
      <c r="BW112" s="3431" t="s">
        <v>219</v>
      </c>
      <c r="BX112" s="3473" t="s">
        <v>548</v>
      </c>
      <c r="BY112" s="3427">
        <v>5304500</v>
      </c>
      <c r="BZ112" s="3427">
        <v>0</v>
      </c>
      <c r="CA112" s="3431" t="s">
        <v>219</v>
      </c>
      <c r="CB112" s="3473" t="s">
        <v>548</v>
      </c>
      <c r="CC112" s="3427">
        <v>5463635</v>
      </c>
      <c r="CD112" s="3427">
        <v>0</v>
      </c>
      <c r="CE112" s="3431" t="s">
        <v>219</v>
      </c>
      <c r="CF112" s="3431" t="s">
        <v>548</v>
      </c>
      <c r="CG112" s="3427">
        <v>5627544.0499999998</v>
      </c>
      <c r="CH112" s="3427">
        <v>0</v>
      </c>
      <c r="CI112" s="3431" t="s">
        <v>219</v>
      </c>
      <c r="CJ112" s="3431" t="s">
        <v>548</v>
      </c>
      <c r="CK112" s="3427">
        <v>5796370.3714999994</v>
      </c>
      <c r="CL112" s="3427">
        <v>0</v>
      </c>
      <c r="CM112" s="3431" t="s">
        <v>219</v>
      </c>
      <c r="CN112" s="3431" t="s">
        <v>548</v>
      </c>
      <c r="CO112" s="3427">
        <v>5796370.3714999994</v>
      </c>
      <c r="CP112" s="3427">
        <v>0</v>
      </c>
      <c r="CQ112" s="3431" t="s">
        <v>219</v>
      </c>
      <c r="CR112" s="3431" t="s">
        <v>548</v>
      </c>
      <c r="CS112" s="3427">
        <v>88138419.792999998</v>
      </c>
      <c r="CT112" s="3432" t="s">
        <v>781</v>
      </c>
      <c r="CU112" s="3421" t="s">
        <v>825</v>
      </c>
      <c r="CV112" s="3432" t="s">
        <v>852</v>
      </c>
      <c r="CW112" s="3430" t="s">
        <v>853</v>
      </c>
      <c r="CX112" s="3430" t="s">
        <v>854</v>
      </c>
      <c r="CY112" s="3430" t="s">
        <v>855</v>
      </c>
      <c r="CZ112" s="1873"/>
      <c r="DA112" s="1873"/>
      <c r="DB112" s="1873"/>
      <c r="DC112" s="1873"/>
      <c r="DD112" s="1873"/>
      <c r="DE112" s="1873"/>
    </row>
    <row r="113" spans="1:109" s="14" customFormat="1" ht="25.5" customHeight="1">
      <c r="A113" s="14">
        <v>99</v>
      </c>
      <c r="B113" s="3421" t="s">
        <v>771</v>
      </c>
      <c r="C113" s="3429"/>
      <c r="D113" s="3421" t="s">
        <v>772</v>
      </c>
      <c r="E113" s="3421"/>
      <c r="F113" s="3431" t="s">
        <v>773</v>
      </c>
      <c r="G113" s="3431" t="s">
        <v>774</v>
      </c>
      <c r="H113" s="3431" t="s">
        <v>361</v>
      </c>
      <c r="I113" s="3431" t="s">
        <v>775</v>
      </c>
      <c r="J113" s="3421" t="s">
        <v>89</v>
      </c>
      <c r="K113" s="3421" t="s">
        <v>89</v>
      </c>
      <c r="L113" s="3422">
        <v>43831</v>
      </c>
      <c r="M113" s="3422">
        <v>47848</v>
      </c>
      <c r="N113" s="1352">
        <v>0.09</v>
      </c>
      <c r="O113" s="1352">
        <v>0.09</v>
      </c>
      <c r="P113" s="1352">
        <v>0.09</v>
      </c>
      <c r="Q113" s="1352">
        <v>0.09</v>
      </c>
      <c r="R113" s="1352">
        <v>0.09</v>
      </c>
      <c r="S113" s="1352">
        <v>0.09</v>
      </c>
      <c r="T113" s="1352">
        <v>0.09</v>
      </c>
      <c r="U113" s="1352">
        <v>0.09</v>
      </c>
      <c r="V113" s="1352">
        <v>0.09</v>
      </c>
      <c r="W113" s="1352">
        <v>0.09</v>
      </c>
      <c r="X113" s="1352">
        <v>0.1</v>
      </c>
      <c r="Y113" s="3433">
        <f t="shared" si="16"/>
        <v>0.99999999999999978</v>
      </c>
      <c r="Z113" s="3431" t="s">
        <v>856</v>
      </c>
      <c r="AA113" s="3423">
        <v>5.0000000000000001E-3</v>
      </c>
      <c r="AB113" s="3431" t="s">
        <v>857</v>
      </c>
      <c r="AC113" s="3431" t="s">
        <v>858</v>
      </c>
      <c r="AD113" s="3421" t="s">
        <v>183</v>
      </c>
      <c r="AE113" s="3431" t="s">
        <v>792</v>
      </c>
      <c r="AF113" s="3431" t="s">
        <v>851</v>
      </c>
      <c r="AG113" s="3421" t="s">
        <v>241</v>
      </c>
      <c r="AH113" s="3431" t="s">
        <v>179</v>
      </c>
      <c r="AI113" s="3421" t="s">
        <v>323</v>
      </c>
      <c r="AJ113" s="3431">
        <v>184</v>
      </c>
      <c r="AK113" s="3431">
        <v>1</v>
      </c>
      <c r="AL113" s="3431">
        <v>2019</v>
      </c>
      <c r="AM113" s="3472">
        <v>43983</v>
      </c>
      <c r="AN113" s="3440">
        <v>47848</v>
      </c>
      <c r="AO113" s="3432">
        <v>1</v>
      </c>
      <c r="AP113" s="3432">
        <v>2</v>
      </c>
      <c r="AQ113" s="3432">
        <v>2</v>
      </c>
      <c r="AR113" s="3432">
        <v>3</v>
      </c>
      <c r="AS113" s="3432">
        <v>3</v>
      </c>
      <c r="AT113" s="3432">
        <v>3</v>
      </c>
      <c r="AU113" s="3432">
        <v>4</v>
      </c>
      <c r="AV113" s="3432">
        <v>4</v>
      </c>
      <c r="AW113" s="3432">
        <v>4</v>
      </c>
      <c r="AX113" s="3432">
        <v>4</v>
      </c>
      <c r="AY113" s="3431">
        <v>4</v>
      </c>
      <c r="AZ113" s="3439">
        <v>34</v>
      </c>
      <c r="BA113" s="3427">
        <v>3000000</v>
      </c>
      <c r="BB113" s="3427">
        <v>3000000</v>
      </c>
      <c r="BC113" s="3431" t="s">
        <v>219</v>
      </c>
      <c r="BD113" s="3431">
        <v>7846</v>
      </c>
      <c r="BE113" s="3427">
        <v>6180000</v>
      </c>
      <c r="BF113" s="3427">
        <v>6180000</v>
      </c>
      <c r="BG113" s="3431" t="s">
        <v>219</v>
      </c>
      <c r="BH113" s="3431">
        <v>7846</v>
      </c>
      <c r="BI113" s="3427">
        <v>6365400</v>
      </c>
      <c r="BJ113" s="3427">
        <v>6365400</v>
      </c>
      <c r="BK113" s="3431" t="s">
        <v>219</v>
      </c>
      <c r="BL113" s="3431">
        <v>7846</v>
      </c>
      <c r="BM113" s="3427">
        <v>9834543</v>
      </c>
      <c r="BN113" s="3427">
        <v>9834543</v>
      </c>
      <c r="BO113" s="3431" t="s">
        <v>290</v>
      </c>
      <c r="BP113" s="3431">
        <v>7846</v>
      </c>
      <c r="BQ113" s="3427">
        <v>10129579.290000001</v>
      </c>
      <c r="BR113" s="3427">
        <v>10129579.290000001</v>
      </c>
      <c r="BS113" s="3431" t="s">
        <v>290</v>
      </c>
      <c r="BT113" s="3431">
        <v>7846</v>
      </c>
      <c r="BU113" s="3427">
        <v>10433466.668700002</v>
      </c>
      <c r="BV113" s="3427">
        <v>0</v>
      </c>
      <c r="BW113" s="3431" t="s">
        <v>219</v>
      </c>
      <c r="BX113" s="3473" t="s">
        <v>548</v>
      </c>
      <c r="BY113" s="3427">
        <v>14328627.558348002</v>
      </c>
      <c r="BZ113" s="3427">
        <v>0</v>
      </c>
      <c r="CA113" s="3431" t="s">
        <v>219</v>
      </c>
      <c r="CB113" s="3473" t="s">
        <v>548</v>
      </c>
      <c r="CC113" s="3427">
        <v>14758486.385098442</v>
      </c>
      <c r="CD113" s="3427">
        <v>0</v>
      </c>
      <c r="CE113" s="3431" t="s">
        <v>219</v>
      </c>
      <c r="CF113" s="3431" t="s">
        <v>548</v>
      </c>
      <c r="CG113" s="3427">
        <v>15201240.976651397</v>
      </c>
      <c r="CH113" s="3427">
        <v>0</v>
      </c>
      <c r="CI113" s="3431" t="s">
        <v>219</v>
      </c>
      <c r="CJ113" s="3431" t="s">
        <v>548</v>
      </c>
      <c r="CK113" s="3427">
        <v>15657278.205950938</v>
      </c>
      <c r="CL113" s="3427">
        <v>0</v>
      </c>
      <c r="CM113" s="3431" t="s">
        <v>219</v>
      </c>
      <c r="CN113" s="3431" t="s">
        <v>548</v>
      </c>
      <c r="CO113" s="3427">
        <v>15657278.205950938</v>
      </c>
      <c r="CP113" s="3427">
        <v>0</v>
      </c>
      <c r="CQ113" s="3473" t="s">
        <v>219</v>
      </c>
      <c r="CR113" s="3431" t="s">
        <v>548</v>
      </c>
      <c r="CS113" s="3427">
        <v>121545900.29069972</v>
      </c>
      <c r="CT113" s="3432" t="s">
        <v>781</v>
      </c>
      <c r="CU113" s="3421" t="s">
        <v>825</v>
      </c>
      <c r="CV113" s="3432" t="s">
        <v>859</v>
      </c>
      <c r="CW113" s="3432" t="s">
        <v>860</v>
      </c>
      <c r="CX113" s="3431" t="s">
        <v>861</v>
      </c>
      <c r="CY113" s="1391" t="s">
        <v>862</v>
      </c>
      <c r="CZ113" s="1873"/>
      <c r="DA113" s="1873"/>
      <c r="DB113" s="1873"/>
      <c r="DC113" s="1873"/>
      <c r="DD113" s="1873"/>
      <c r="DE113" s="1871"/>
    </row>
    <row r="114" spans="1:109" s="14" customFormat="1" ht="25.5" customHeight="1">
      <c r="A114" s="14">
        <v>100</v>
      </c>
      <c r="B114" s="3421" t="s">
        <v>771</v>
      </c>
      <c r="C114" s="3429"/>
      <c r="D114" s="3421" t="s">
        <v>772</v>
      </c>
      <c r="E114" s="3421"/>
      <c r="F114" s="3431" t="s">
        <v>773</v>
      </c>
      <c r="G114" s="3431" t="s">
        <v>774</v>
      </c>
      <c r="H114" s="3431" t="s">
        <v>361</v>
      </c>
      <c r="I114" s="3431" t="s">
        <v>775</v>
      </c>
      <c r="J114" s="3421" t="s">
        <v>89</v>
      </c>
      <c r="K114" s="3421" t="s">
        <v>89</v>
      </c>
      <c r="L114" s="3422">
        <v>43831</v>
      </c>
      <c r="M114" s="3422">
        <v>47848</v>
      </c>
      <c r="N114" s="1352">
        <v>0.09</v>
      </c>
      <c r="O114" s="1352">
        <v>0.09</v>
      </c>
      <c r="P114" s="1352">
        <v>0.09</v>
      </c>
      <c r="Q114" s="1352">
        <v>0.09</v>
      </c>
      <c r="R114" s="1352">
        <v>0.09</v>
      </c>
      <c r="S114" s="1352">
        <v>0.09</v>
      </c>
      <c r="T114" s="1352">
        <v>0.09</v>
      </c>
      <c r="U114" s="1352">
        <v>0.09</v>
      </c>
      <c r="V114" s="1352">
        <v>0.09</v>
      </c>
      <c r="W114" s="1352">
        <v>0.09</v>
      </c>
      <c r="X114" s="1352">
        <v>0.1</v>
      </c>
      <c r="Y114" s="3433">
        <f t="shared" si="16"/>
        <v>0.99999999999999978</v>
      </c>
      <c r="Z114" s="3431" t="s">
        <v>863</v>
      </c>
      <c r="AA114" s="3423">
        <v>5.0000000000000001E-3</v>
      </c>
      <c r="AB114" s="3431" t="s">
        <v>864</v>
      </c>
      <c r="AC114" s="3431" t="s">
        <v>865</v>
      </c>
      <c r="AD114" s="3421" t="s">
        <v>183</v>
      </c>
      <c r="AE114" s="3431" t="s">
        <v>792</v>
      </c>
      <c r="AF114" s="3431" t="s">
        <v>866</v>
      </c>
      <c r="AG114" s="3421" t="s">
        <v>241</v>
      </c>
      <c r="AH114" s="3431" t="s">
        <v>179</v>
      </c>
      <c r="AI114" s="3421" t="s">
        <v>7</v>
      </c>
      <c r="AJ114" s="3421" t="s">
        <v>9</v>
      </c>
      <c r="AK114" s="3431">
        <v>0</v>
      </c>
      <c r="AL114" s="3431">
        <v>2019</v>
      </c>
      <c r="AM114" s="3472">
        <v>43983</v>
      </c>
      <c r="AN114" s="3440">
        <v>47848</v>
      </c>
      <c r="AO114" s="3432">
        <v>2</v>
      </c>
      <c r="AP114" s="3432">
        <v>12</v>
      </c>
      <c r="AQ114" s="3432">
        <v>12</v>
      </c>
      <c r="AR114" s="3432">
        <v>12</v>
      </c>
      <c r="AS114" s="3432">
        <v>12</v>
      </c>
      <c r="AT114" s="3432">
        <v>12</v>
      </c>
      <c r="AU114" s="3432">
        <v>12</v>
      </c>
      <c r="AV114" s="3432">
        <v>12</v>
      </c>
      <c r="AW114" s="3432">
        <v>12</v>
      </c>
      <c r="AX114" s="3432">
        <v>12</v>
      </c>
      <c r="AY114" s="3431">
        <v>12</v>
      </c>
      <c r="AZ114" s="3439">
        <v>122</v>
      </c>
      <c r="BA114" s="3427">
        <v>1600000</v>
      </c>
      <c r="BB114" s="3427">
        <v>1600000</v>
      </c>
      <c r="BC114" s="3431" t="s">
        <v>219</v>
      </c>
      <c r="BD114" s="3431">
        <v>7846</v>
      </c>
      <c r="BE114" s="3427">
        <v>9888000</v>
      </c>
      <c r="BF114" s="3427">
        <v>9888000</v>
      </c>
      <c r="BG114" s="3431" t="s">
        <v>219</v>
      </c>
      <c r="BH114" s="3431">
        <v>7846</v>
      </c>
      <c r="BI114" s="3427">
        <v>10184640</v>
      </c>
      <c r="BJ114" s="3427">
        <v>10184640</v>
      </c>
      <c r="BK114" s="3431" t="s">
        <v>219</v>
      </c>
      <c r="BL114" s="3431">
        <v>7846</v>
      </c>
      <c r="BM114" s="3427">
        <v>10490179.200000001</v>
      </c>
      <c r="BN114" s="3427">
        <v>10490179.200000001</v>
      </c>
      <c r="BO114" s="3431" t="s">
        <v>290</v>
      </c>
      <c r="BP114" s="3431">
        <v>7846</v>
      </c>
      <c r="BQ114" s="3427">
        <v>10804884.576000001</v>
      </c>
      <c r="BR114" s="3427">
        <v>10804884.576000001</v>
      </c>
      <c r="BS114" s="3431" t="s">
        <v>290</v>
      </c>
      <c r="BT114" s="3431">
        <v>7846</v>
      </c>
      <c r="BU114" s="3427">
        <v>11129031.113280002</v>
      </c>
      <c r="BV114" s="3427">
        <v>0</v>
      </c>
      <c r="BW114" s="3431" t="s">
        <v>219</v>
      </c>
      <c r="BX114" s="3473" t="s">
        <v>548</v>
      </c>
      <c r="BY114" s="3427">
        <v>11462902.046678402</v>
      </c>
      <c r="BZ114" s="3427">
        <v>0</v>
      </c>
      <c r="CA114" s="3431" t="s">
        <v>219</v>
      </c>
      <c r="CB114" s="3473" t="s">
        <v>548</v>
      </c>
      <c r="CC114" s="3427">
        <v>11806789.108078754</v>
      </c>
      <c r="CD114" s="3427">
        <v>0</v>
      </c>
      <c r="CE114" s="3431" t="s">
        <v>219</v>
      </c>
      <c r="CF114" s="3431" t="s">
        <v>548</v>
      </c>
      <c r="CG114" s="3427">
        <v>12160992.781321116</v>
      </c>
      <c r="CH114" s="3427">
        <v>0</v>
      </c>
      <c r="CI114" s="3431" t="s">
        <v>780</v>
      </c>
      <c r="CJ114" s="3431" t="s">
        <v>548</v>
      </c>
      <c r="CK114" s="3427">
        <v>12525822.56476075</v>
      </c>
      <c r="CL114" s="3427">
        <v>0</v>
      </c>
      <c r="CM114" s="3431" t="s">
        <v>219</v>
      </c>
      <c r="CN114" s="3431" t="s">
        <v>548</v>
      </c>
      <c r="CO114" s="3427">
        <v>12525822.56476075</v>
      </c>
      <c r="CP114" s="3427">
        <v>0</v>
      </c>
      <c r="CQ114" s="3431" t="s">
        <v>219</v>
      </c>
      <c r="CR114" s="3431" t="s">
        <v>548</v>
      </c>
      <c r="CS114" s="3427">
        <v>114579063.95487976</v>
      </c>
      <c r="CT114" s="3432" t="s">
        <v>781</v>
      </c>
      <c r="CU114" s="3421" t="s">
        <v>825</v>
      </c>
      <c r="CV114" s="3432" t="s">
        <v>867</v>
      </c>
      <c r="CW114" s="3432" t="s">
        <v>868</v>
      </c>
      <c r="CX114" s="3431" t="s">
        <v>861</v>
      </c>
      <c r="CY114" s="1391" t="s">
        <v>869</v>
      </c>
      <c r="CZ114" s="1873"/>
      <c r="DA114" s="1873"/>
      <c r="DB114" s="1873"/>
      <c r="DC114" s="1871"/>
      <c r="DD114" s="1871"/>
      <c r="DE114" s="1871"/>
    </row>
    <row r="115" spans="1:109" s="14" customFormat="1" ht="25.5" customHeight="1">
      <c r="A115" s="14">
        <v>101</v>
      </c>
      <c r="B115" s="3432" t="s">
        <v>771</v>
      </c>
      <c r="C115" s="3474"/>
      <c r="D115" s="3432" t="s">
        <v>772</v>
      </c>
      <c r="E115" s="3432"/>
      <c r="F115" s="3431" t="s">
        <v>773</v>
      </c>
      <c r="G115" s="3431" t="s">
        <v>774</v>
      </c>
      <c r="H115" s="3431" t="s">
        <v>361</v>
      </c>
      <c r="I115" s="3431" t="s">
        <v>775</v>
      </c>
      <c r="J115" s="3421" t="s">
        <v>89</v>
      </c>
      <c r="K115" s="3421" t="s">
        <v>89</v>
      </c>
      <c r="L115" s="3422">
        <v>43831</v>
      </c>
      <c r="M115" s="3422">
        <v>47848</v>
      </c>
      <c r="N115" s="1352">
        <v>0.09</v>
      </c>
      <c r="O115" s="1352">
        <v>0.09</v>
      </c>
      <c r="P115" s="1352">
        <v>0.09</v>
      </c>
      <c r="Q115" s="1352">
        <v>0.09</v>
      </c>
      <c r="R115" s="1352">
        <v>0.09</v>
      </c>
      <c r="S115" s="1352">
        <v>0.09</v>
      </c>
      <c r="T115" s="1352">
        <v>0.09</v>
      </c>
      <c r="U115" s="1352">
        <v>0.09</v>
      </c>
      <c r="V115" s="1352">
        <v>0.09</v>
      </c>
      <c r="W115" s="1352">
        <v>0.09</v>
      </c>
      <c r="X115" s="1352">
        <v>0.1</v>
      </c>
      <c r="Y115" s="3433">
        <f t="shared" si="16"/>
        <v>0.99999999999999978</v>
      </c>
      <c r="Z115" s="3431" t="s">
        <v>870</v>
      </c>
      <c r="AA115" s="3423">
        <v>5.0000000000000001E-3</v>
      </c>
      <c r="AB115" s="3431" t="s">
        <v>871</v>
      </c>
      <c r="AC115" s="3431" t="s">
        <v>872</v>
      </c>
      <c r="AD115" s="3421" t="s">
        <v>183</v>
      </c>
      <c r="AE115" s="3431" t="s">
        <v>26</v>
      </c>
      <c r="AF115" s="3431" t="s">
        <v>184</v>
      </c>
      <c r="AG115" s="3421" t="s">
        <v>241</v>
      </c>
      <c r="AH115" s="3431" t="s">
        <v>179</v>
      </c>
      <c r="AI115" s="3421" t="s">
        <v>7</v>
      </c>
      <c r="AJ115" s="3421" t="s">
        <v>9</v>
      </c>
      <c r="AK115" s="3431" t="s">
        <v>9</v>
      </c>
      <c r="AL115" s="3431" t="s">
        <v>9</v>
      </c>
      <c r="AM115" s="3472">
        <v>43983</v>
      </c>
      <c r="AN115" s="3440">
        <v>47848</v>
      </c>
      <c r="AO115" s="3431">
        <v>2</v>
      </c>
      <c r="AP115" s="3431">
        <v>2</v>
      </c>
      <c r="AQ115" s="3431">
        <v>2</v>
      </c>
      <c r="AR115" s="3431">
        <v>2</v>
      </c>
      <c r="AS115" s="3431">
        <v>2</v>
      </c>
      <c r="AT115" s="3431">
        <v>2</v>
      </c>
      <c r="AU115" s="3431">
        <v>2</v>
      </c>
      <c r="AV115" s="3431">
        <v>2</v>
      </c>
      <c r="AW115" s="3431">
        <v>2</v>
      </c>
      <c r="AX115" s="3431">
        <v>2</v>
      </c>
      <c r="AY115" s="3431">
        <v>2</v>
      </c>
      <c r="AZ115" s="3439">
        <v>22</v>
      </c>
      <c r="BA115" s="3427">
        <v>12000000</v>
      </c>
      <c r="BB115" s="3427">
        <v>12000000</v>
      </c>
      <c r="BC115" s="3451" t="s">
        <v>219</v>
      </c>
      <c r="BD115" s="3474">
        <v>7874</v>
      </c>
      <c r="BE115" s="3427">
        <v>12000000</v>
      </c>
      <c r="BF115" s="3427">
        <v>12000000</v>
      </c>
      <c r="BG115" s="3451" t="s">
        <v>219</v>
      </c>
      <c r="BH115" s="3474">
        <v>7874</v>
      </c>
      <c r="BI115" s="3427">
        <v>12000000</v>
      </c>
      <c r="BJ115" s="3427">
        <v>12000000</v>
      </c>
      <c r="BK115" s="3451" t="s">
        <v>219</v>
      </c>
      <c r="BL115" s="3474">
        <v>7874</v>
      </c>
      <c r="BM115" s="3427">
        <v>12000000</v>
      </c>
      <c r="BN115" s="3427">
        <v>12000000</v>
      </c>
      <c r="BO115" s="3451" t="s">
        <v>290</v>
      </c>
      <c r="BP115" s="3474">
        <v>7874</v>
      </c>
      <c r="BQ115" s="3427">
        <v>12000000</v>
      </c>
      <c r="BR115" s="3427">
        <v>12000000</v>
      </c>
      <c r="BS115" s="3451" t="s">
        <v>290</v>
      </c>
      <c r="BT115" s="3474">
        <v>7874</v>
      </c>
      <c r="BU115" s="3427">
        <f>+BQ115+(BQ115*0.03)</f>
        <v>12360000</v>
      </c>
      <c r="BV115" s="3427">
        <v>0</v>
      </c>
      <c r="BW115" s="3451" t="s">
        <v>219</v>
      </c>
      <c r="BX115" s="3474" t="s">
        <v>548</v>
      </c>
      <c r="BY115" s="3427">
        <f>+BU115+(BU115*0.03)</f>
        <v>12730800</v>
      </c>
      <c r="BZ115" s="3427">
        <v>0</v>
      </c>
      <c r="CA115" s="3451" t="s">
        <v>219</v>
      </c>
      <c r="CB115" s="3474" t="s">
        <v>548</v>
      </c>
      <c r="CC115" s="3427">
        <f>+BY115+(BY115*0.03)</f>
        <v>13112724</v>
      </c>
      <c r="CD115" s="3427">
        <v>0</v>
      </c>
      <c r="CE115" s="3451" t="s">
        <v>219</v>
      </c>
      <c r="CF115" s="3474" t="s">
        <v>548</v>
      </c>
      <c r="CG115" s="3427">
        <f>+CC115+(CC115*0.03)</f>
        <v>13506105.720000001</v>
      </c>
      <c r="CH115" s="3427">
        <v>0</v>
      </c>
      <c r="CI115" s="3451" t="s">
        <v>219</v>
      </c>
      <c r="CJ115" s="3474" t="s">
        <v>548</v>
      </c>
      <c r="CK115" s="3427">
        <f>+CG115+(CG115*0.03)</f>
        <v>13911288.891600002</v>
      </c>
      <c r="CL115" s="3427">
        <v>0</v>
      </c>
      <c r="CM115" s="3451" t="s">
        <v>219</v>
      </c>
      <c r="CN115" s="3474" t="s">
        <v>548</v>
      </c>
      <c r="CO115" s="3427">
        <f>+CK115+(CK115*0.03)</f>
        <v>14328627.558348002</v>
      </c>
      <c r="CP115" s="3427">
        <v>0</v>
      </c>
      <c r="CQ115" s="3451" t="s">
        <v>219</v>
      </c>
      <c r="CR115" s="3474" t="s">
        <v>548</v>
      </c>
      <c r="CS115" s="3427">
        <v>139949546.16994801</v>
      </c>
      <c r="CT115" s="3432" t="s">
        <v>781</v>
      </c>
      <c r="CU115" s="3421" t="s">
        <v>825</v>
      </c>
      <c r="CV115" s="3432" t="s">
        <v>873</v>
      </c>
      <c r="CW115" s="3432" t="s">
        <v>874</v>
      </c>
      <c r="CX115" s="3432" t="s">
        <v>875</v>
      </c>
      <c r="CY115" s="3432" t="s">
        <v>855</v>
      </c>
      <c r="CZ115" s="1359" t="s">
        <v>781</v>
      </c>
      <c r="DA115" s="1359" t="s">
        <v>876</v>
      </c>
      <c r="DB115" s="1359" t="s">
        <v>877</v>
      </c>
      <c r="DC115" s="1359" t="s">
        <v>874</v>
      </c>
      <c r="DD115" s="1359" t="s">
        <v>875</v>
      </c>
      <c r="DE115" s="1392" t="s">
        <v>855</v>
      </c>
    </row>
    <row r="116" spans="1:109" s="14" customFormat="1" ht="25.5" customHeight="1">
      <c r="A116" s="14">
        <v>102</v>
      </c>
      <c r="B116" s="3421" t="s">
        <v>771</v>
      </c>
      <c r="C116" s="3429"/>
      <c r="D116" s="3421" t="s">
        <v>772</v>
      </c>
      <c r="E116" s="3421"/>
      <c r="F116" s="3431" t="s">
        <v>773</v>
      </c>
      <c r="G116" s="3431" t="s">
        <v>774</v>
      </c>
      <c r="H116" s="3431" t="s">
        <v>361</v>
      </c>
      <c r="I116" s="3431" t="s">
        <v>775</v>
      </c>
      <c r="J116" s="3421" t="s">
        <v>89</v>
      </c>
      <c r="K116" s="3421" t="s">
        <v>89</v>
      </c>
      <c r="L116" s="3422">
        <v>43831</v>
      </c>
      <c r="M116" s="3422">
        <v>47848</v>
      </c>
      <c r="N116" s="1352">
        <v>0.09</v>
      </c>
      <c r="O116" s="1352">
        <v>0.09</v>
      </c>
      <c r="P116" s="1352">
        <v>0.09</v>
      </c>
      <c r="Q116" s="1352">
        <v>0.09</v>
      </c>
      <c r="R116" s="1352">
        <v>0.09</v>
      </c>
      <c r="S116" s="1352">
        <v>0.09</v>
      </c>
      <c r="T116" s="1352">
        <v>0.09</v>
      </c>
      <c r="U116" s="1352">
        <v>0.09</v>
      </c>
      <c r="V116" s="1352">
        <v>0.09</v>
      </c>
      <c r="W116" s="1352">
        <v>0.09</v>
      </c>
      <c r="X116" s="1352">
        <v>0.1</v>
      </c>
      <c r="Y116" s="3433">
        <f t="shared" si="16"/>
        <v>0.99999999999999978</v>
      </c>
      <c r="Z116" s="3421" t="s">
        <v>878</v>
      </c>
      <c r="AA116" s="3423">
        <v>2.5000000000000001E-3</v>
      </c>
      <c r="AB116" s="3421" t="s">
        <v>879</v>
      </c>
      <c r="AC116" s="3421" t="s">
        <v>880</v>
      </c>
      <c r="AD116" s="3421" t="s">
        <v>183</v>
      </c>
      <c r="AE116" s="3421" t="s">
        <v>26</v>
      </c>
      <c r="AF116" s="3421" t="s">
        <v>881</v>
      </c>
      <c r="AG116" s="3421" t="s">
        <v>882</v>
      </c>
      <c r="AH116" s="3421" t="s">
        <v>217</v>
      </c>
      <c r="AI116" s="3421" t="s">
        <v>7</v>
      </c>
      <c r="AJ116" s="3421" t="s">
        <v>9</v>
      </c>
      <c r="AK116" s="3431" t="s">
        <v>9</v>
      </c>
      <c r="AL116" s="3431" t="s">
        <v>9</v>
      </c>
      <c r="AM116" s="3422">
        <v>44199</v>
      </c>
      <c r="AN116" s="3422">
        <v>44208</v>
      </c>
      <c r="AO116" s="3421" t="s">
        <v>17</v>
      </c>
      <c r="AP116" s="3425">
        <v>1</v>
      </c>
      <c r="AQ116" s="1375" t="s">
        <v>17</v>
      </c>
      <c r="AR116" s="1375" t="s">
        <v>17</v>
      </c>
      <c r="AS116" s="1375" t="s">
        <v>17</v>
      </c>
      <c r="AT116" s="1375" t="s">
        <v>17</v>
      </c>
      <c r="AU116" s="1375" t="s">
        <v>17</v>
      </c>
      <c r="AV116" s="1375" t="s">
        <v>17</v>
      </c>
      <c r="AW116" s="1375" t="s">
        <v>17</v>
      </c>
      <c r="AX116" s="1375" t="s">
        <v>17</v>
      </c>
      <c r="AY116" s="1375" t="s">
        <v>17</v>
      </c>
      <c r="AZ116" s="3426">
        <v>1</v>
      </c>
      <c r="BA116" s="3427">
        <v>0</v>
      </c>
      <c r="BB116" s="3428" t="s">
        <v>17</v>
      </c>
      <c r="BC116" s="3428" t="s">
        <v>17</v>
      </c>
      <c r="BD116" s="3428" t="s">
        <v>17</v>
      </c>
      <c r="BE116" s="3427">
        <v>2974203268</v>
      </c>
      <c r="BF116" s="3427">
        <v>2973011468</v>
      </c>
      <c r="BG116" s="3428" t="s">
        <v>883</v>
      </c>
      <c r="BH116" s="3421">
        <v>7768</v>
      </c>
      <c r="BI116" s="3427">
        <v>50000</v>
      </c>
      <c r="BJ116" s="3427">
        <v>50000</v>
      </c>
      <c r="BK116" s="3428" t="s">
        <v>884</v>
      </c>
      <c r="BL116" s="3421">
        <v>7768</v>
      </c>
      <c r="BM116" s="3427">
        <v>50000</v>
      </c>
      <c r="BN116" s="3427">
        <v>50000</v>
      </c>
      <c r="BO116" s="3428" t="s">
        <v>883</v>
      </c>
      <c r="BP116" s="3421">
        <v>7768</v>
      </c>
      <c r="BQ116" s="3427">
        <v>50000</v>
      </c>
      <c r="BR116" s="3427">
        <v>50000</v>
      </c>
      <c r="BS116" s="3428" t="s">
        <v>883</v>
      </c>
      <c r="BT116" s="3421">
        <v>7768</v>
      </c>
      <c r="BU116" s="3427">
        <v>0</v>
      </c>
      <c r="BV116" s="3427" t="s">
        <v>17</v>
      </c>
      <c r="BW116" s="3428" t="s">
        <v>17</v>
      </c>
      <c r="BX116" s="3428" t="s">
        <v>17</v>
      </c>
      <c r="BY116" s="3427">
        <v>0</v>
      </c>
      <c r="BZ116" s="3427" t="s">
        <v>17</v>
      </c>
      <c r="CA116" s="3428" t="s">
        <v>17</v>
      </c>
      <c r="CB116" s="3428" t="s">
        <v>17</v>
      </c>
      <c r="CC116" s="3427">
        <v>0</v>
      </c>
      <c r="CD116" s="3427" t="s">
        <v>17</v>
      </c>
      <c r="CE116" s="3428" t="s">
        <v>17</v>
      </c>
      <c r="CF116" s="3428" t="s">
        <v>17</v>
      </c>
      <c r="CG116" s="3427">
        <v>0</v>
      </c>
      <c r="CH116" s="3427" t="s">
        <v>17</v>
      </c>
      <c r="CI116" s="3428" t="s">
        <v>17</v>
      </c>
      <c r="CJ116" s="3428" t="s">
        <v>17</v>
      </c>
      <c r="CK116" s="3427">
        <v>0</v>
      </c>
      <c r="CL116" s="3427" t="s">
        <v>17</v>
      </c>
      <c r="CM116" s="3428" t="s">
        <v>17</v>
      </c>
      <c r="CN116" s="3428" t="s">
        <v>17</v>
      </c>
      <c r="CO116" s="3427">
        <v>0</v>
      </c>
      <c r="CP116" s="3427" t="s">
        <v>17</v>
      </c>
      <c r="CQ116" s="3428" t="s">
        <v>17</v>
      </c>
      <c r="CR116" s="3428" t="s">
        <v>17</v>
      </c>
      <c r="CS116" s="3427">
        <f>CO116+CK116+CG116+CC116+BY116+BU116+BQ116+BM116+BI116+BE116+BA116</f>
        <v>2974353268</v>
      </c>
      <c r="CT116" s="3421" t="s">
        <v>232</v>
      </c>
      <c r="CU116" s="3421" t="s">
        <v>233</v>
      </c>
      <c r="CV116" s="3428" t="s">
        <v>885</v>
      </c>
      <c r="CW116" s="3421" t="s">
        <v>886</v>
      </c>
      <c r="CX116" s="3421">
        <v>3279797</v>
      </c>
      <c r="CY116" s="3421" t="s">
        <v>887</v>
      </c>
      <c r="CZ116" s="1350"/>
      <c r="DA116" s="1350"/>
      <c r="DB116" s="1350"/>
      <c r="DC116" s="1350"/>
      <c r="DD116" s="1350"/>
      <c r="DE116" s="1350"/>
    </row>
    <row r="117" spans="1:109" s="14" customFormat="1" ht="25.5" customHeight="1">
      <c r="A117" s="14">
        <v>103</v>
      </c>
      <c r="B117" s="3421" t="s">
        <v>771</v>
      </c>
      <c r="C117" s="3429"/>
      <c r="D117" s="3421" t="s">
        <v>772</v>
      </c>
      <c r="E117" s="3421"/>
      <c r="F117" s="3431" t="s">
        <v>773</v>
      </c>
      <c r="G117" s="3431" t="s">
        <v>774</v>
      </c>
      <c r="H117" s="3431" t="s">
        <v>361</v>
      </c>
      <c r="I117" s="3431" t="s">
        <v>775</v>
      </c>
      <c r="J117" s="3421" t="s">
        <v>89</v>
      </c>
      <c r="K117" s="3421" t="s">
        <v>89</v>
      </c>
      <c r="L117" s="3422">
        <v>43831</v>
      </c>
      <c r="M117" s="3422">
        <v>47848</v>
      </c>
      <c r="N117" s="1352">
        <v>0.09</v>
      </c>
      <c r="O117" s="1352">
        <v>0.09</v>
      </c>
      <c r="P117" s="1352">
        <v>0.09</v>
      </c>
      <c r="Q117" s="1352">
        <v>0.09</v>
      </c>
      <c r="R117" s="1352">
        <v>0.09</v>
      </c>
      <c r="S117" s="1352">
        <v>0.09</v>
      </c>
      <c r="T117" s="1352">
        <v>0.09</v>
      </c>
      <c r="U117" s="1352">
        <v>0.09</v>
      </c>
      <c r="V117" s="1352">
        <v>0.09</v>
      </c>
      <c r="W117" s="1352">
        <v>0.09</v>
      </c>
      <c r="X117" s="1352">
        <v>0.1</v>
      </c>
      <c r="Y117" s="3433">
        <f t="shared" si="16"/>
        <v>0.99999999999999978</v>
      </c>
      <c r="Z117" s="3421" t="s">
        <v>888</v>
      </c>
      <c r="AA117" s="3423">
        <v>2.5000000000000001E-3</v>
      </c>
      <c r="AB117" s="1393" t="s">
        <v>889</v>
      </c>
      <c r="AC117" s="1393" t="s">
        <v>890</v>
      </c>
      <c r="AD117" s="3421" t="s">
        <v>183</v>
      </c>
      <c r="AE117" s="3421" t="s">
        <v>26</v>
      </c>
      <c r="AF117" s="3421" t="s">
        <v>240</v>
      </c>
      <c r="AG117" s="3421" t="s">
        <v>185</v>
      </c>
      <c r="AH117" s="3421" t="s">
        <v>347</v>
      </c>
      <c r="AI117" s="3421" t="s">
        <v>7</v>
      </c>
      <c r="AJ117" s="3421" t="s">
        <v>9</v>
      </c>
      <c r="AK117" s="3431" t="s">
        <v>9</v>
      </c>
      <c r="AL117" s="3431" t="s">
        <v>9</v>
      </c>
      <c r="AM117" s="3422">
        <v>44044</v>
      </c>
      <c r="AN117" s="3422">
        <v>47848</v>
      </c>
      <c r="AO117" s="1360">
        <v>3</v>
      </c>
      <c r="AP117" s="1360">
        <v>3</v>
      </c>
      <c r="AQ117" s="1360">
        <v>3</v>
      </c>
      <c r="AR117" s="1360">
        <v>3</v>
      </c>
      <c r="AS117" s="1360">
        <v>3</v>
      </c>
      <c r="AT117" s="1360">
        <v>3</v>
      </c>
      <c r="AU117" s="1360">
        <v>3</v>
      </c>
      <c r="AV117" s="1360">
        <v>3</v>
      </c>
      <c r="AW117" s="1360">
        <v>3</v>
      </c>
      <c r="AX117" s="1360">
        <v>3</v>
      </c>
      <c r="AY117" s="1360">
        <v>3</v>
      </c>
      <c r="AZ117" s="3444">
        <f>AP117+AQ117+AR117+AS117+AT117+AU117+AV117+AW117+AX117+AY117+AO117</f>
        <v>33</v>
      </c>
      <c r="BA117" s="3427">
        <f>+(((4061690+4061690+7888930)*3))</f>
        <v>48036930</v>
      </c>
      <c r="BB117" s="3427">
        <f>+(((4061690+4061690+7888930)*3))</f>
        <v>48036930</v>
      </c>
      <c r="BC117" s="3421" t="s">
        <v>201</v>
      </c>
      <c r="BD117" s="3421" t="s">
        <v>17</v>
      </c>
      <c r="BE117" s="3427">
        <f>BA117*1.03</f>
        <v>49478037.899999999</v>
      </c>
      <c r="BF117" s="3427">
        <f>BE117</f>
        <v>49478037.899999999</v>
      </c>
      <c r="BG117" s="3421" t="s">
        <v>201</v>
      </c>
      <c r="BH117" s="3421" t="s">
        <v>17</v>
      </c>
      <c r="BI117" s="3427">
        <f>BE117*1.03</f>
        <v>50962379.037</v>
      </c>
      <c r="BJ117" s="3427">
        <f>BI117</f>
        <v>50962379.037</v>
      </c>
      <c r="BK117" s="3421" t="s">
        <v>201</v>
      </c>
      <c r="BL117" s="3421" t="s">
        <v>17</v>
      </c>
      <c r="BM117" s="3427">
        <f>BI117*1.03</f>
        <v>52491250.40811</v>
      </c>
      <c r="BN117" s="3427">
        <f>BM117</f>
        <v>52491250.40811</v>
      </c>
      <c r="BO117" s="3421" t="s">
        <v>201</v>
      </c>
      <c r="BP117" s="3421" t="s">
        <v>17</v>
      </c>
      <c r="BQ117" s="3427">
        <f>BM117*1.03</f>
        <v>54065987.920353301</v>
      </c>
      <c r="BR117" s="3427">
        <f>BQ117</f>
        <v>54065987.920353301</v>
      </c>
      <c r="BS117" s="3428" t="s">
        <v>201</v>
      </c>
      <c r="BT117" s="3421" t="s">
        <v>17</v>
      </c>
      <c r="BU117" s="3427">
        <f>BQ117*1.03</f>
        <v>55687967.5579639</v>
      </c>
      <c r="BV117" s="3427">
        <f>BU117</f>
        <v>55687967.5579639</v>
      </c>
      <c r="BW117" s="3421" t="s">
        <v>201</v>
      </c>
      <c r="BX117" s="3421" t="s">
        <v>17</v>
      </c>
      <c r="BY117" s="3427">
        <f>BU117*1.03</f>
        <v>57358606.58470282</v>
      </c>
      <c r="BZ117" s="3427">
        <f>BY117</f>
        <v>57358606.58470282</v>
      </c>
      <c r="CA117" s="3421" t="s">
        <v>201</v>
      </c>
      <c r="CB117" s="3421" t="s">
        <v>17</v>
      </c>
      <c r="CC117" s="3427">
        <f>BY117*1.03</f>
        <v>59079364.782243907</v>
      </c>
      <c r="CD117" s="3427">
        <f>CC117</f>
        <v>59079364.782243907</v>
      </c>
      <c r="CE117" s="3421" t="s">
        <v>201</v>
      </c>
      <c r="CF117" s="3421" t="s">
        <v>17</v>
      </c>
      <c r="CG117" s="3427">
        <f>CC117*1.03</f>
        <v>60851745.725711226</v>
      </c>
      <c r="CH117" s="3427">
        <f>CG117</f>
        <v>60851745.725711226</v>
      </c>
      <c r="CI117" s="3421" t="s">
        <v>201</v>
      </c>
      <c r="CJ117" s="3421" t="s">
        <v>17</v>
      </c>
      <c r="CK117" s="3427">
        <f>CG117*1.03</f>
        <v>62677298.097482562</v>
      </c>
      <c r="CL117" s="3427">
        <f>CK117</f>
        <v>62677298.097482562</v>
      </c>
      <c r="CM117" s="3421" t="s">
        <v>201</v>
      </c>
      <c r="CN117" s="3421" t="s">
        <v>17</v>
      </c>
      <c r="CO117" s="3427">
        <f>CK117*1.03</f>
        <v>64557617.040407039</v>
      </c>
      <c r="CP117" s="3427">
        <f>CO117</f>
        <v>64557617.040407039</v>
      </c>
      <c r="CQ117" s="3421" t="s">
        <v>201</v>
      </c>
      <c r="CR117" s="3421" t="s">
        <v>17</v>
      </c>
      <c r="CS117" s="3427">
        <v>615247185.05397475</v>
      </c>
      <c r="CT117" s="3421" t="s">
        <v>205</v>
      </c>
      <c r="CU117" s="3421" t="s">
        <v>206</v>
      </c>
      <c r="CV117" s="3421" t="s">
        <v>891</v>
      </c>
      <c r="CW117" s="3421" t="s">
        <v>892</v>
      </c>
      <c r="CX117" s="3421">
        <v>3385000</v>
      </c>
      <c r="CY117" s="1357" t="s">
        <v>893</v>
      </c>
      <c r="CZ117" s="1350" t="s">
        <v>13</v>
      </c>
      <c r="DA117" s="1350" t="s">
        <v>894</v>
      </c>
      <c r="DB117" s="1350" t="s">
        <v>895</v>
      </c>
      <c r="DC117" s="1350" t="s">
        <v>735</v>
      </c>
      <c r="DD117" s="1350" t="s">
        <v>896</v>
      </c>
      <c r="DE117" s="1363" t="s">
        <v>736</v>
      </c>
    </row>
    <row r="118" spans="1:109" s="14" customFormat="1" ht="25.5" customHeight="1">
      <c r="A118" s="14">
        <v>104</v>
      </c>
      <c r="B118" s="3421" t="s">
        <v>771</v>
      </c>
      <c r="C118" s="3429"/>
      <c r="D118" s="3421" t="s">
        <v>772</v>
      </c>
      <c r="E118" s="3421"/>
      <c r="F118" s="3431" t="s">
        <v>773</v>
      </c>
      <c r="G118" s="3431" t="s">
        <v>774</v>
      </c>
      <c r="H118" s="3431" t="s">
        <v>361</v>
      </c>
      <c r="I118" s="3431" t="s">
        <v>775</v>
      </c>
      <c r="J118" s="3421" t="s">
        <v>89</v>
      </c>
      <c r="K118" s="3421" t="s">
        <v>89</v>
      </c>
      <c r="L118" s="3422">
        <v>43831</v>
      </c>
      <c r="M118" s="3422">
        <v>47848</v>
      </c>
      <c r="N118" s="1352">
        <v>0.09</v>
      </c>
      <c r="O118" s="1352">
        <v>0.09</v>
      </c>
      <c r="P118" s="1352">
        <v>0.09</v>
      </c>
      <c r="Q118" s="1352">
        <v>0.09</v>
      </c>
      <c r="R118" s="1352">
        <v>0.09</v>
      </c>
      <c r="S118" s="1352">
        <v>0.09</v>
      </c>
      <c r="T118" s="1352">
        <v>0.09</v>
      </c>
      <c r="U118" s="1352">
        <v>0.09</v>
      </c>
      <c r="V118" s="1352">
        <v>0.09</v>
      </c>
      <c r="W118" s="1352">
        <v>0.09</v>
      </c>
      <c r="X118" s="1352">
        <v>0.1</v>
      </c>
      <c r="Y118" s="3433">
        <f t="shared" si="16"/>
        <v>0.99999999999999978</v>
      </c>
      <c r="Z118" s="3421" t="s">
        <v>897</v>
      </c>
      <c r="AA118" s="3423">
        <v>2.5000000000000001E-3</v>
      </c>
      <c r="AB118" s="3421" t="s">
        <v>898</v>
      </c>
      <c r="AC118" s="3421" t="s">
        <v>899</v>
      </c>
      <c r="AD118" s="3421" t="s">
        <v>183</v>
      </c>
      <c r="AE118" s="3421" t="s">
        <v>251</v>
      </c>
      <c r="AF118" s="3421" t="s">
        <v>703</v>
      </c>
      <c r="AG118" s="3421" t="s">
        <v>185</v>
      </c>
      <c r="AH118" s="3421" t="s">
        <v>217</v>
      </c>
      <c r="AI118" s="3421" t="s">
        <v>7</v>
      </c>
      <c r="AJ118" s="3421" t="s">
        <v>9</v>
      </c>
      <c r="AK118" s="3431" t="s">
        <v>9</v>
      </c>
      <c r="AL118" s="3431" t="s">
        <v>9</v>
      </c>
      <c r="AM118" s="3422">
        <v>43922</v>
      </c>
      <c r="AN118" s="3422">
        <v>47818</v>
      </c>
      <c r="AO118" s="3425">
        <v>1</v>
      </c>
      <c r="AP118" s="3425">
        <v>1</v>
      </c>
      <c r="AQ118" s="3425">
        <v>1</v>
      </c>
      <c r="AR118" s="3425">
        <v>1</v>
      </c>
      <c r="AS118" s="3425">
        <v>1</v>
      </c>
      <c r="AT118" s="3425">
        <v>1</v>
      </c>
      <c r="AU118" s="3425">
        <v>1</v>
      </c>
      <c r="AV118" s="3425">
        <v>1</v>
      </c>
      <c r="AW118" s="3425">
        <v>1</v>
      </c>
      <c r="AX118" s="3425">
        <v>1</v>
      </c>
      <c r="AY118" s="3425">
        <v>1</v>
      </c>
      <c r="AZ118" s="3426">
        <v>1</v>
      </c>
      <c r="BA118" s="3427">
        <v>4044512</v>
      </c>
      <c r="BB118" s="3427">
        <v>4044512</v>
      </c>
      <c r="BC118" s="3421" t="s">
        <v>219</v>
      </c>
      <c r="BD118" s="3421" t="s">
        <v>17</v>
      </c>
      <c r="BE118" s="3427">
        <f>BA118*1.06</f>
        <v>4287182.7200000007</v>
      </c>
      <c r="BF118" s="3427">
        <f>BE118</f>
        <v>4287182.7200000007</v>
      </c>
      <c r="BG118" s="3421" t="s">
        <v>219</v>
      </c>
      <c r="BH118" s="3421" t="s">
        <v>17</v>
      </c>
      <c r="BI118" s="3427">
        <f>BE118*1.06</f>
        <v>4544413.6832000008</v>
      </c>
      <c r="BJ118" s="3427">
        <f>BI118</f>
        <v>4544413.6832000008</v>
      </c>
      <c r="BK118" s="3421" t="s">
        <v>219</v>
      </c>
      <c r="BL118" s="3421" t="s">
        <v>17</v>
      </c>
      <c r="BM118" s="3427">
        <f>BI118*1.06</f>
        <v>4817078.5041920012</v>
      </c>
      <c r="BN118" s="3427">
        <f>BM118</f>
        <v>4817078.5041920012</v>
      </c>
      <c r="BO118" s="3421" t="s">
        <v>219</v>
      </c>
      <c r="BP118" s="3421" t="s">
        <v>17</v>
      </c>
      <c r="BQ118" s="3427">
        <f>BM118*1.06</f>
        <v>5106103.2144435216</v>
      </c>
      <c r="BR118" s="3427">
        <f>BQ118</f>
        <v>5106103.2144435216</v>
      </c>
      <c r="BS118" s="3421" t="s">
        <v>219</v>
      </c>
      <c r="BT118" s="3421" t="s">
        <v>17</v>
      </c>
      <c r="BU118" s="3427">
        <f>BQ118*1.06</f>
        <v>5412469.4073101329</v>
      </c>
      <c r="BV118" s="3427">
        <f>BU118</f>
        <v>5412469.4073101329</v>
      </c>
      <c r="BW118" s="3421" t="s">
        <v>219</v>
      </c>
      <c r="BX118" s="3421" t="s">
        <v>17</v>
      </c>
      <c r="BY118" s="3427">
        <f>BU118*1.06</f>
        <v>5737217.571748741</v>
      </c>
      <c r="BZ118" s="3427">
        <f>BY118</f>
        <v>5737217.571748741</v>
      </c>
      <c r="CA118" s="3421" t="s">
        <v>219</v>
      </c>
      <c r="CB118" s="3421" t="s">
        <v>17</v>
      </c>
      <c r="CC118" s="3427">
        <f>BY118*1.06</f>
        <v>6081450.6260536658</v>
      </c>
      <c r="CD118" s="3427">
        <f>CC118</f>
        <v>6081450.6260536658</v>
      </c>
      <c r="CE118" s="3421" t="s">
        <v>219</v>
      </c>
      <c r="CF118" s="3421" t="s">
        <v>17</v>
      </c>
      <c r="CG118" s="3427">
        <f>CC118*1.06</f>
        <v>6446337.6636168864</v>
      </c>
      <c r="CH118" s="3427">
        <f>CG118</f>
        <v>6446337.6636168864</v>
      </c>
      <c r="CI118" s="3421" t="s">
        <v>219</v>
      </c>
      <c r="CJ118" s="3421" t="s">
        <v>17</v>
      </c>
      <c r="CK118" s="3427">
        <f>CG118*1.06</f>
        <v>6833117.9234338999</v>
      </c>
      <c r="CL118" s="3427">
        <f>CK118</f>
        <v>6833117.9234338999</v>
      </c>
      <c r="CM118" s="3421" t="s">
        <v>219</v>
      </c>
      <c r="CN118" s="3421" t="s">
        <v>17</v>
      </c>
      <c r="CO118" s="3427">
        <f>CK118*1.06</f>
        <v>7243104.9988399344</v>
      </c>
      <c r="CP118" s="3427">
        <f>CO118</f>
        <v>7243104.9988399344</v>
      </c>
      <c r="CQ118" s="3421" t="s">
        <v>219</v>
      </c>
      <c r="CR118" s="3421" t="s">
        <v>17</v>
      </c>
      <c r="CS118" s="3427">
        <v>60552988.312838785</v>
      </c>
      <c r="CT118" s="3421" t="s">
        <v>302</v>
      </c>
      <c r="CU118" s="3421" t="s">
        <v>900</v>
      </c>
      <c r="CV118" s="3421" t="s">
        <v>901</v>
      </c>
      <c r="CW118" s="3421" t="s">
        <v>902</v>
      </c>
      <c r="CX118" s="3431">
        <v>3351535</v>
      </c>
      <c r="CY118" s="1357" t="s">
        <v>903</v>
      </c>
      <c r="CZ118" s="1358" t="s">
        <v>904</v>
      </c>
      <c r="DA118" s="1350" t="s">
        <v>905</v>
      </c>
      <c r="DB118" s="1350" t="s">
        <v>905</v>
      </c>
      <c r="DC118" s="1350"/>
      <c r="DD118" s="1350"/>
      <c r="DE118" s="1350"/>
    </row>
    <row r="119" spans="1:109" s="14" customFormat="1" ht="25.5" customHeight="1">
      <c r="A119" s="14">
        <v>105</v>
      </c>
      <c r="B119" s="3421" t="s">
        <v>771</v>
      </c>
      <c r="C119" s="3429"/>
      <c r="D119" s="3421" t="s">
        <v>772</v>
      </c>
      <c r="E119" s="3421"/>
      <c r="F119" s="3431" t="s">
        <v>773</v>
      </c>
      <c r="G119" s="3431" t="s">
        <v>774</v>
      </c>
      <c r="H119" s="3431" t="s">
        <v>361</v>
      </c>
      <c r="I119" s="3431" t="s">
        <v>775</v>
      </c>
      <c r="J119" s="3421" t="s">
        <v>89</v>
      </c>
      <c r="K119" s="3421" t="s">
        <v>89</v>
      </c>
      <c r="L119" s="3422">
        <v>43831</v>
      </c>
      <c r="M119" s="3422">
        <v>47848</v>
      </c>
      <c r="N119" s="1352">
        <v>0.09</v>
      </c>
      <c r="O119" s="1352">
        <v>0.09</v>
      </c>
      <c r="P119" s="1352">
        <v>0.09</v>
      </c>
      <c r="Q119" s="1352">
        <v>0.09</v>
      </c>
      <c r="R119" s="1352">
        <v>0.09</v>
      </c>
      <c r="S119" s="1352">
        <v>0.09</v>
      </c>
      <c r="T119" s="1352">
        <v>0.09</v>
      </c>
      <c r="U119" s="1352">
        <v>0.09</v>
      </c>
      <c r="V119" s="1352">
        <v>0.09</v>
      </c>
      <c r="W119" s="1352">
        <v>0.09</v>
      </c>
      <c r="X119" s="1352">
        <v>0.1</v>
      </c>
      <c r="Y119" s="3433">
        <f t="shared" si="16"/>
        <v>0.99999999999999978</v>
      </c>
      <c r="Z119" s="3421" t="s">
        <v>906</v>
      </c>
      <c r="AA119" s="3423">
        <v>2.5000000000000001E-3</v>
      </c>
      <c r="AB119" s="3421" t="s">
        <v>907</v>
      </c>
      <c r="AC119" s="3421" t="s">
        <v>908</v>
      </c>
      <c r="AD119" s="3421" t="s">
        <v>183</v>
      </c>
      <c r="AE119" s="3421" t="s">
        <v>26</v>
      </c>
      <c r="AF119" s="3421" t="s">
        <v>184</v>
      </c>
      <c r="AG119" s="3421" t="s">
        <v>185</v>
      </c>
      <c r="AH119" s="3421" t="s">
        <v>179</v>
      </c>
      <c r="AI119" s="3421" t="s">
        <v>7</v>
      </c>
      <c r="AJ119" s="3421" t="s">
        <v>9</v>
      </c>
      <c r="AK119" s="3424" t="s">
        <v>9</v>
      </c>
      <c r="AL119" s="3424" t="s">
        <v>9</v>
      </c>
      <c r="AM119" s="3422">
        <v>43831</v>
      </c>
      <c r="AN119" s="3422">
        <v>47848</v>
      </c>
      <c r="AO119" s="3421">
        <v>1</v>
      </c>
      <c r="AP119" s="3421">
        <v>1</v>
      </c>
      <c r="AQ119" s="3421">
        <v>1</v>
      </c>
      <c r="AR119" s="3421">
        <v>1</v>
      </c>
      <c r="AS119" s="3421">
        <v>1</v>
      </c>
      <c r="AT119" s="3421">
        <v>1</v>
      </c>
      <c r="AU119" s="3421">
        <v>1</v>
      </c>
      <c r="AV119" s="3421">
        <v>1</v>
      </c>
      <c r="AW119" s="3421">
        <v>1</v>
      </c>
      <c r="AX119" s="3421">
        <v>1</v>
      </c>
      <c r="AY119" s="3421">
        <v>1</v>
      </c>
      <c r="AZ119" s="3444">
        <f>AO119+AP119+AQ119+AR119+AS119+AT119+AU119+AV119+AW119+AX119+AY119</f>
        <v>11</v>
      </c>
      <c r="BA119" s="3427">
        <v>12000000</v>
      </c>
      <c r="BB119" s="3427">
        <v>12000000</v>
      </c>
      <c r="BC119" s="1394" t="s">
        <v>909</v>
      </c>
      <c r="BD119" s="3421" t="s">
        <v>17</v>
      </c>
      <c r="BE119" s="3427">
        <v>12360000</v>
      </c>
      <c r="BF119" s="3427">
        <v>12360000</v>
      </c>
      <c r="BG119" s="1394" t="s">
        <v>909</v>
      </c>
      <c r="BH119" s="3421" t="s">
        <v>17</v>
      </c>
      <c r="BI119" s="3427">
        <v>12731000</v>
      </c>
      <c r="BJ119" s="3427">
        <v>12731000</v>
      </c>
      <c r="BK119" s="1394" t="s">
        <v>909</v>
      </c>
      <c r="BL119" s="3431" t="s">
        <v>17</v>
      </c>
      <c r="BM119" s="3427">
        <v>13113000</v>
      </c>
      <c r="BN119" s="3427">
        <v>13113000</v>
      </c>
      <c r="BO119" s="1394" t="s">
        <v>909</v>
      </c>
      <c r="BP119" s="3421" t="s">
        <v>17</v>
      </c>
      <c r="BQ119" s="3427">
        <v>13506000</v>
      </c>
      <c r="BR119" s="3427">
        <v>13506000</v>
      </c>
      <c r="BS119" s="1394" t="s">
        <v>909</v>
      </c>
      <c r="BT119" s="3421" t="s">
        <v>17</v>
      </c>
      <c r="BU119" s="3427">
        <v>13911000</v>
      </c>
      <c r="BV119" s="3427">
        <v>13911000</v>
      </c>
      <c r="BW119" s="1394" t="s">
        <v>909</v>
      </c>
      <c r="BX119" s="3421" t="s">
        <v>17</v>
      </c>
      <c r="BY119" s="3427">
        <v>14329000</v>
      </c>
      <c r="BZ119" s="3427">
        <v>14329000</v>
      </c>
      <c r="CA119" s="1394" t="s">
        <v>909</v>
      </c>
      <c r="CB119" s="3421" t="s">
        <v>17</v>
      </c>
      <c r="CC119" s="3427">
        <v>14758000</v>
      </c>
      <c r="CD119" s="3427">
        <v>14758000</v>
      </c>
      <c r="CE119" s="1394" t="s">
        <v>201</v>
      </c>
      <c r="CF119" s="3421" t="s">
        <v>17</v>
      </c>
      <c r="CG119" s="3427">
        <f>CC119*1.03</f>
        <v>15200740</v>
      </c>
      <c r="CH119" s="3427">
        <f>CD119*1.03</f>
        <v>15200740</v>
      </c>
      <c r="CI119" s="1394" t="s">
        <v>201</v>
      </c>
      <c r="CJ119" s="3421" t="s">
        <v>17</v>
      </c>
      <c r="CK119" s="3427">
        <f>CG119*1.03</f>
        <v>15656762.200000001</v>
      </c>
      <c r="CL119" s="3427">
        <f>CH119*1.03</f>
        <v>15656762.200000001</v>
      </c>
      <c r="CM119" s="3428" t="str">
        <f>CI119</f>
        <v>Funcionamiento</v>
      </c>
      <c r="CN119" s="3421" t="s">
        <v>17</v>
      </c>
      <c r="CO119" s="3427">
        <f>CK119*1.03</f>
        <v>16126465.066000002</v>
      </c>
      <c r="CP119" s="3427">
        <f>CL119*1.03</f>
        <v>16126465.066000002</v>
      </c>
      <c r="CQ119" s="3428" t="str">
        <f>CM119</f>
        <v>Funcionamiento</v>
      </c>
      <c r="CR119" s="3421" t="s">
        <v>17</v>
      </c>
      <c r="CS119" s="3427">
        <v>153691967.266</v>
      </c>
      <c r="CT119" s="3421" t="s">
        <v>205</v>
      </c>
      <c r="CU119" s="3421" t="s">
        <v>206</v>
      </c>
      <c r="CV119" s="3421" t="s">
        <v>910</v>
      </c>
      <c r="CW119" s="3421" t="s">
        <v>911</v>
      </c>
      <c r="CX119" s="3421">
        <v>3385000</v>
      </c>
      <c r="CY119" s="1357" t="s">
        <v>912</v>
      </c>
      <c r="CZ119" s="1350" t="s">
        <v>205</v>
      </c>
      <c r="DA119" s="1350" t="s">
        <v>206</v>
      </c>
      <c r="DB119" s="1350" t="s">
        <v>913</v>
      </c>
      <c r="DC119" s="1350" t="s">
        <v>914</v>
      </c>
      <c r="DD119" s="1350">
        <v>3103132709</v>
      </c>
      <c r="DE119" s="1357" t="s">
        <v>915</v>
      </c>
    </row>
    <row r="120" spans="1:109" s="16" customFormat="1" ht="25.5" customHeight="1">
      <c r="A120" s="14">
        <v>106</v>
      </c>
      <c r="B120" s="3421" t="s">
        <v>771</v>
      </c>
      <c r="C120" s="3429"/>
      <c r="D120" s="3421" t="s">
        <v>772</v>
      </c>
      <c r="E120" s="3421"/>
      <c r="F120" s="3431" t="s">
        <v>773</v>
      </c>
      <c r="G120" s="3431" t="s">
        <v>774</v>
      </c>
      <c r="H120" s="3431" t="s">
        <v>361</v>
      </c>
      <c r="I120" s="3431" t="s">
        <v>775</v>
      </c>
      <c r="J120" s="3421" t="s">
        <v>89</v>
      </c>
      <c r="K120" s="3421" t="s">
        <v>89</v>
      </c>
      <c r="L120" s="3422">
        <v>43831</v>
      </c>
      <c r="M120" s="3422">
        <v>47848</v>
      </c>
      <c r="N120" s="1352">
        <v>0.09</v>
      </c>
      <c r="O120" s="1352">
        <v>0.09</v>
      </c>
      <c r="P120" s="1352">
        <v>0.09</v>
      </c>
      <c r="Q120" s="1352">
        <v>0.09</v>
      </c>
      <c r="R120" s="1352">
        <v>0.09</v>
      </c>
      <c r="S120" s="1352">
        <v>0.09</v>
      </c>
      <c r="T120" s="1352">
        <v>0.09</v>
      </c>
      <c r="U120" s="1352">
        <v>0.09</v>
      </c>
      <c r="V120" s="1352">
        <v>0.09</v>
      </c>
      <c r="W120" s="1352">
        <v>0.09</v>
      </c>
      <c r="X120" s="1352">
        <v>0.1</v>
      </c>
      <c r="Y120" s="3433">
        <f t="shared" si="16"/>
        <v>0.99999999999999978</v>
      </c>
      <c r="Z120" s="3421" t="s">
        <v>916</v>
      </c>
      <c r="AA120" s="3423">
        <v>2.5000000000000001E-3</v>
      </c>
      <c r="AB120" s="3421" t="s">
        <v>917</v>
      </c>
      <c r="AC120" s="3421" t="s">
        <v>918</v>
      </c>
      <c r="AD120" s="3421" t="s">
        <v>183</v>
      </c>
      <c r="AE120" s="3421" t="s">
        <v>26</v>
      </c>
      <c r="AF120" s="3421" t="s">
        <v>184</v>
      </c>
      <c r="AG120" s="3421" t="s">
        <v>185</v>
      </c>
      <c r="AH120" s="3421" t="s">
        <v>229</v>
      </c>
      <c r="AI120" s="3421" t="s">
        <v>7</v>
      </c>
      <c r="AJ120" s="3421" t="s">
        <v>9</v>
      </c>
      <c r="AK120" s="3424" t="s">
        <v>9</v>
      </c>
      <c r="AL120" s="3424" t="s">
        <v>9</v>
      </c>
      <c r="AM120" s="3422">
        <v>43850</v>
      </c>
      <c r="AN120" s="3422">
        <v>47832</v>
      </c>
      <c r="AO120" s="3425">
        <v>0.55000000000000004</v>
      </c>
      <c r="AP120" s="3425">
        <v>0.56999999999999995</v>
      </c>
      <c r="AQ120" s="3425">
        <v>0.59</v>
      </c>
      <c r="AR120" s="3425">
        <v>0.61</v>
      </c>
      <c r="AS120" s="3425">
        <v>0.62</v>
      </c>
      <c r="AT120" s="3425">
        <v>0.63</v>
      </c>
      <c r="AU120" s="3425">
        <v>0.64</v>
      </c>
      <c r="AV120" s="3425">
        <v>0.64</v>
      </c>
      <c r="AW120" s="3425">
        <v>0.65</v>
      </c>
      <c r="AX120" s="3425">
        <v>0.65</v>
      </c>
      <c r="AY120" s="3425">
        <v>0.65</v>
      </c>
      <c r="AZ120" s="3426">
        <v>0.65</v>
      </c>
      <c r="BA120" s="3427">
        <v>12000000</v>
      </c>
      <c r="BB120" s="3427">
        <v>12000000</v>
      </c>
      <c r="BC120" s="1394" t="s">
        <v>909</v>
      </c>
      <c r="BD120" s="3421" t="s">
        <v>17</v>
      </c>
      <c r="BE120" s="3427">
        <v>12360000</v>
      </c>
      <c r="BF120" s="3427">
        <v>12000000</v>
      </c>
      <c r="BG120" s="1394" t="s">
        <v>909</v>
      </c>
      <c r="BH120" s="3421" t="s">
        <v>17</v>
      </c>
      <c r="BI120" s="3427">
        <v>12731000</v>
      </c>
      <c r="BJ120" s="3427">
        <v>12731000</v>
      </c>
      <c r="BK120" s="1394" t="s">
        <v>909</v>
      </c>
      <c r="BL120" s="3421" t="s">
        <v>17</v>
      </c>
      <c r="BM120" s="3427">
        <v>13113000</v>
      </c>
      <c r="BN120" s="3427">
        <v>13113000</v>
      </c>
      <c r="BO120" s="1394" t="s">
        <v>909</v>
      </c>
      <c r="BP120" s="3421" t="s">
        <v>17</v>
      </c>
      <c r="BQ120" s="3427">
        <v>13506000</v>
      </c>
      <c r="BR120" s="3427">
        <v>13506000</v>
      </c>
      <c r="BS120" s="1394" t="s">
        <v>909</v>
      </c>
      <c r="BT120" s="3421" t="s">
        <v>17</v>
      </c>
      <c r="BU120" s="3427">
        <v>13911000</v>
      </c>
      <c r="BV120" s="3427">
        <v>13911000</v>
      </c>
      <c r="BW120" s="1394" t="s">
        <v>909</v>
      </c>
      <c r="BX120" s="3421" t="s">
        <v>17</v>
      </c>
      <c r="BY120" s="3427">
        <v>14329000</v>
      </c>
      <c r="BZ120" s="3427">
        <v>13911000</v>
      </c>
      <c r="CA120" s="1394" t="s">
        <v>909</v>
      </c>
      <c r="CB120" s="3421" t="s">
        <v>17</v>
      </c>
      <c r="CC120" s="3427">
        <v>14758000</v>
      </c>
      <c r="CD120" s="3427">
        <v>14758000</v>
      </c>
      <c r="CE120" s="1394" t="s">
        <v>201</v>
      </c>
      <c r="CF120" s="3421" t="s">
        <v>17</v>
      </c>
      <c r="CG120" s="3427">
        <v>15201000</v>
      </c>
      <c r="CH120" s="3427">
        <v>14758000</v>
      </c>
      <c r="CI120" s="1394" t="s">
        <v>201</v>
      </c>
      <c r="CJ120" s="3421" t="s">
        <v>17</v>
      </c>
      <c r="CK120" s="3427">
        <v>15657000</v>
      </c>
      <c r="CL120" s="3427">
        <v>15657000</v>
      </c>
      <c r="CM120" s="3428" t="str">
        <f>CI120</f>
        <v>Funcionamiento</v>
      </c>
      <c r="CN120" s="3421" t="s">
        <v>17</v>
      </c>
      <c r="CO120" s="3427">
        <f>CK120*1.03</f>
        <v>16126710</v>
      </c>
      <c r="CP120" s="3427">
        <v>15657000</v>
      </c>
      <c r="CQ120" s="3421" t="s">
        <v>201</v>
      </c>
      <c r="CR120" s="3421" t="s">
        <v>17</v>
      </c>
      <c r="CS120" s="3427">
        <v>153692710</v>
      </c>
      <c r="CT120" s="3421" t="s">
        <v>205</v>
      </c>
      <c r="CU120" s="3421" t="s">
        <v>206</v>
      </c>
      <c r="CV120" s="3421" t="s">
        <v>919</v>
      </c>
      <c r="CW120" s="3421" t="s">
        <v>920</v>
      </c>
      <c r="CX120" s="3421">
        <v>3385000</v>
      </c>
      <c r="CY120" s="1357" t="s">
        <v>921</v>
      </c>
      <c r="CZ120" s="1350" t="s">
        <v>205</v>
      </c>
      <c r="DA120" s="1350" t="s">
        <v>206</v>
      </c>
      <c r="DB120" s="1350" t="s">
        <v>919</v>
      </c>
      <c r="DC120" s="1350" t="s">
        <v>922</v>
      </c>
      <c r="DD120" s="1350">
        <v>3385503</v>
      </c>
      <c r="DE120" s="1357" t="s">
        <v>923</v>
      </c>
    </row>
    <row r="121" spans="1:109" s="16" customFormat="1" ht="25.5" customHeight="1">
      <c r="A121" s="14">
        <v>107</v>
      </c>
      <c r="B121" s="3421" t="s">
        <v>771</v>
      </c>
      <c r="C121" s="3429"/>
      <c r="D121" s="3421" t="s">
        <v>772</v>
      </c>
      <c r="E121" s="3421"/>
      <c r="F121" s="3431" t="s">
        <v>773</v>
      </c>
      <c r="G121" s="3431" t="s">
        <v>774</v>
      </c>
      <c r="H121" s="3431" t="s">
        <v>361</v>
      </c>
      <c r="I121" s="3431" t="s">
        <v>775</v>
      </c>
      <c r="J121" s="3421" t="s">
        <v>89</v>
      </c>
      <c r="K121" s="3421" t="s">
        <v>89</v>
      </c>
      <c r="L121" s="3422">
        <v>43831</v>
      </c>
      <c r="M121" s="3422">
        <v>47848</v>
      </c>
      <c r="N121" s="1352">
        <v>0.09</v>
      </c>
      <c r="O121" s="1352">
        <v>0.09</v>
      </c>
      <c r="P121" s="1352">
        <v>0.09</v>
      </c>
      <c r="Q121" s="1352">
        <v>0.09</v>
      </c>
      <c r="R121" s="1352">
        <v>0.09</v>
      </c>
      <c r="S121" s="1352">
        <v>0.09</v>
      </c>
      <c r="T121" s="1352">
        <v>0.09</v>
      </c>
      <c r="U121" s="1352">
        <v>0.09</v>
      </c>
      <c r="V121" s="1352">
        <v>0.09</v>
      </c>
      <c r="W121" s="1352">
        <v>0.09</v>
      </c>
      <c r="X121" s="1352">
        <v>0.1</v>
      </c>
      <c r="Y121" s="3433">
        <f t="shared" si="16"/>
        <v>0.99999999999999978</v>
      </c>
      <c r="Z121" s="3421" t="s">
        <v>924</v>
      </c>
      <c r="AA121" s="3423">
        <v>2.5000000000000001E-3</v>
      </c>
      <c r="AB121" s="3421" t="s">
        <v>925</v>
      </c>
      <c r="AC121" s="3421" t="s">
        <v>926</v>
      </c>
      <c r="AD121" s="3421" t="s">
        <v>183</v>
      </c>
      <c r="AE121" s="3424" t="s">
        <v>251</v>
      </c>
      <c r="AF121" s="3424" t="s">
        <v>638</v>
      </c>
      <c r="AG121" s="3421" t="s">
        <v>241</v>
      </c>
      <c r="AH121" s="3424" t="s">
        <v>229</v>
      </c>
      <c r="AI121" s="3421" t="s">
        <v>7</v>
      </c>
      <c r="AJ121" s="3421" t="s">
        <v>9</v>
      </c>
      <c r="AK121" s="3424" t="s">
        <v>9</v>
      </c>
      <c r="AL121" s="3424" t="s">
        <v>9</v>
      </c>
      <c r="AM121" s="3422">
        <v>43983</v>
      </c>
      <c r="AN121" s="3445">
        <v>47848</v>
      </c>
      <c r="AO121" s="3467">
        <v>0.1</v>
      </c>
      <c r="AP121" s="3467">
        <v>0.2</v>
      </c>
      <c r="AQ121" s="3467">
        <v>0.3</v>
      </c>
      <c r="AR121" s="3467">
        <v>0.4</v>
      </c>
      <c r="AS121" s="3467">
        <v>0.5</v>
      </c>
      <c r="AT121" s="3467">
        <v>0.6</v>
      </c>
      <c r="AU121" s="3467">
        <v>0.7</v>
      </c>
      <c r="AV121" s="3467">
        <v>0.8</v>
      </c>
      <c r="AW121" s="3467">
        <v>0.9</v>
      </c>
      <c r="AX121" s="3467">
        <v>1</v>
      </c>
      <c r="AY121" s="3467">
        <v>1</v>
      </c>
      <c r="AZ121" s="3475">
        <v>1</v>
      </c>
      <c r="BA121" s="3427">
        <v>38000000</v>
      </c>
      <c r="BB121" s="3427">
        <v>38000000</v>
      </c>
      <c r="BC121" s="3424" t="s">
        <v>219</v>
      </c>
      <c r="BD121" s="3424">
        <v>7863</v>
      </c>
      <c r="BE121" s="3427">
        <v>39900000</v>
      </c>
      <c r="BF121" s="3427">
        <v>39900000</v>
      </c>
      <c r="BG121" s="3424" t="s">
        <v>219</v>
      </c>
      <c r="BH121" s="3424">
        <v>7863</v>
      </c>
      <c r="BI121" s="3427">
        <v>41895000</v>
      </c>
      <c r="BJ121" s="3427">
        <v>41895000</v>
      </c>
      <c r="BK121" s="3424" t="s">
        <v>219</v>
      </c>
      <c r="BL121" s="3424">
        <v>7863</v>
      </c>
      <c r="BM121" s="3427">
        <v>43989750</v>
      </c>
      <c r="BN121" s="3427">
        <v>43989750</v>
      </c>
      <c r="BO121" s="3424" t="s">
        <v>219</v>
      </c>
      <c r="BP121" s="3424">
        <v>7863</v>
      </c>
      <c r="BQ121" s="3427">
        <v>46189237.5</v>
      </c>
      <c r="BR121" s="3427">
        <v>46189237.5</v>
      </c>
      <c r="BS121" s="3424" t="s">
        <v>290</v>
      </c>
      <c r="BT121" s="3424">
        <v>7863</v>
      </c>
      <c r="BU121" s="3427">
        <v>48498699.375</v>
      </c>
      <c r="BV121" s="3427" t="s">
        <v>17</v>
      </c>
      <c r="BW121" s="3424" t="s">
        <v>219</v>
      </c>
      <c r="BX121" s="3424" t="s">
        <v>548</v>
      </c>
      <c r="BY121" s="3427">
        <v>50923634.34375</v>
      </c>
      <c r="BZ121" s="3427" t="s">
        <v>17</v>
      </c>
      <c r="CA121" s="3424" t="s">
        <v>290</v>
      </c>
      <c r="CB121" s="3424" t="s">
        <v>548</v>
      </c>
      <c r="CC121" s="3427">
        <v>53469816.060937501</v>
      </c>
      <c r="CD121" s="3427" t="s">
        <v>17</v>
      </c>
      <c r="CE121" s="3424" t="s">
        <v>219</v>
      </c>
      <c r="CF121" s="3424" t="s">
        <v>823</v>
      </c>
      <c r="CG121" s="3427">
        <v>56143306.863984376</v>
      </c>
      <c r="CH121" s="3427" t="s">
        <v>17</v>
      </c>
      <c r="CI121" s="3424" t="s">
        <v>219</v>
      </c>
      <c r="CJ121" s="3424" t="s">
        <v>823</v>
      </c>
      <c r="CK121" s="3427">
        <v>58950472.207183592</v>
      </c>
      <c r="CL121" s="3427" t="s">
        <v>17</v>
      </c>
      <c r="CM121" s="3424" t="s">
        <v>219</v>
      </c>
      <c r="CN121" s="3424" t="s">
        <v>823</v>
      </c>
      <c r="CO121" s="3427">
        <f>(CK121*5%)+CK121</f>
        <v>61897995.817542769</v>
      </c>
      <c r="CP121" s="3427" t="s">
        <v>17</v>
      </c>
      <c r="CQ121" s="3468" t="s">
        <v>219</v>
      </c>
      <c r="CR121" s="3424" t="s">
        <v>824</v>
      </c>
      <c r="CS121" s="3427">
        <v>539857912.16839826</v>
      </c>
      <c r="CT121" s="3421" t="s">
        <v>781</v>
      </c>
      <c r="CU121" s="3421" t="s">
        <v>825</v>
      </c>
      <c r="CV121" s="3421" t="s">
        <v>3467</v>
      </c>
      <c r="CW121" s="3421" t="s">
        <v>3468</v>
      </c>
      <c r="CX121" s="3421" t="s">
        <v>3469</v>
      </c>
      <c r="CY121" s="3476" t="s">
        <v>3470</v>
      </c>
      <c r="CZ121" s="1350" t="s">
        <v>781</v>
      </c>
      <c r="DA121" s="1350" t="s">
        <v>927</v>
      </c>
      <c r="DB121" s="1350" t="s">
        <v>928</v>
      </c>
      <c r="DC121" s="1354" t="s">
        <v>929</v>
      </c>
      <c r="DD121" s="1350"/>
      <c r="DE121" s="1350"/>
    </row>
    <row r="122" spans="1:109" s="14" customFormat="1" ht="25.5" customHeight="1">
      <c r="A122" s="14">
        <v>108</v>
      </c>
      <c r="B122" s="3421" t="s">
        <v>771</v>
      </c>
      <c r="C122" s="3429"/>
      <c r="D122" s="3421" t="s">
        <v>772</v>
      </c>
      <c r="E122" s="3421"/>
      <c r="F122" s="3431" t="s">
        <v>773</v>
      </c>
      <c r="G122" s="3431" t="s">
        <v>774</v>
      </c>
      <c r="H122" s="3431" t="s">
        <v>361</v>
      </c>
      <c r="I122" s="3431" t="s">
        <v>775</v>
      </c>
      <c r="J122" s="3421" t="s">
        <v>89</v>
      </c>
      <c r="K122" s="3421" t="s">
        <v>89</v>
      </c>
      <c r="L122" s="3422">
        <v>43831</v>
      </c>
      <c r="M122" s="3422">
        <v>47848</v>
      </c>
      <c r="N122" s="1352">
        <v>0.09</v>
      </c>
      <c r="O122" s="1352">
        <v>0.09</v>
      </c>
      <c r="P122" s="1352">
        <v>0.09</v>
      </c>
      <c r="Q122" s="1352">
        <v>0.09</v>
      </c>
      <c r="R122" s="1352">
        <v>0.09</v>
      </c>
      <c r="S122" s="1352">
        <v>0.09</v>
      </c>
      <c r="T122" s="1352">
        <v>0.09</v>
      </c>
      <c r="U122" s="1352">
        <v>0.09</v>
      </c>
      <c r="V122" s="1352">
        <v>0.09</v>
      </c>
      <c r="W122" s="1352">
        <v>0.09</v>
      </c>
      <c r="X122" s="1352">
        <v>0.1</v>
      </c>
      <c r="Y122" s="3433">
        <f t="shared" si="16"/>
        <v>0.99999999999999978</v>
      </c>
      <c r="Z122" s="3421" t="s">
        <v>930</v>
      </c>
      <c r="AA122" s="3423">
        <v>5.0000000000000001E-3</v>
      </c>
      <c r="AB122" s="3424" t="s">
        <v>931</v>
      </c>
      <c r="AC122" s="3424" t="s">
        <v>932</v>
      </c>
      <c r="AD122" s="3421" t="s">
        <v>183</v>
      </c>
      <c r="AE122" s="3430" t="s">
        <v>792</v>
      </c>
      <c r="AF122" s="3430" t="s">
        <v>840</v>
      </c>
      <c r="AG122" s="3421" t="s">
        <v>241</v>
      </c>
      <c r="AH122" s="3430" t="s">
        <v>179</v>
      </c>
      <c r="AI122" s="3421" t="s">
        <v>323</v>
      </c>
      <c r="AJ122" s="3424">
        <v>117</v>
      </c>
      <c r="AK122" s="3424" t="s">
        <v>89</v>
      </c>
      <c r="AL122" s="3430" t="s">
        <v>89</v>
      </c>
      <c r="AM122" s="3445">
        <v>43983</v>
      </c>
      <c r="AN122" s="3445">
        <v>47848</v>
      </c>
      <c r="AO122" s="3431">
        <v>171</v>
      </c>
      <c r="AP122" s="3431">
        <v>1001</v>
      </c>
      <c r="AQ122" s="3431">
        <v>942</v>
      </c>
      <c r="AR122" s="3431">
        <v>618</v>
      </c>
      <c r="AS122" s="3431">
        <v>243</v>
      </c>
      <c r="AT122" s="3431">
        <v>850</v>
      </c>
      <c r="AU122" s="3431">
        <v>850</v>
      </c>
      <c r="AV122" s="3431">
        <v>850</v>
      </c>
      <c r="AW122" s="3431">
        <v>425</v>
      </c>
      <c r="AX122" s="3431">
        <v>850</v>
      </c>
      <c r="AY122" s="3431">
        <v>850</v>
      </c>
      <c r="AZ122" s="3469">
        <f>+SUM(AO122:AY122)</f>
        <v>7650</v>
      </c>
      <c r="BA122" s="3427">
        <v>7000000</v>
      </c>
      <c r="BB122" s="3427">
        <v>7000000</v>
      </c>
      <c r="BC122" s="3470" t="s">
        <v>933</v>
      </c>
      <c r="BD122" s="3471" t="s">
        <v>934</v>
      </c>
      <c r="BE122" s="3427">
        <v>101880154</v>
      </c>
      <c r="BF122" s="3427">
        <v>101880154</v>
      </c>
      <c r="BG122" s="3470" t="s">
        <v>219</v>
      </c>
      <c r="BH122" s="3471" t="s">
        <v>841</v>
      </c>
      <c r="BI122" s="3427">
        <v>95887204</v>
      </c>
      <c r="BJ122" s="3427">
        <v>95887204</v>
      </c>
      <c r="BK122" s="3470" t="s">
        <v>219</v>
      </c>
      <c r="BL122" s="3471" t="s">
        <v>841</v>
      </c>
      <c r="BM122" s="3427">
        <v>62925977</v>
      </c>
      <c r="BN122" s="3427">
        <v>62925977</v>
      </c>
      <c r="BO122" s="3470" t="s">
        <v>219</v>
      </c>
      <c r="BP122" s="3471" t="s">
        <v>841</v>
      </c>
      <c r="BQ122" s="3427">
        <v>24741752</v>
      </c>
      <c r="BR122" s="3427">
        <v>24741752</v>
      </c>
      <c r="BS122" s="3470" t="s">
        <v>219</v>
      </c>
      <c r="BT122" s="3431">
        <v>7874</v>
      </c>
      <c r="BU122" s="3427">
        <f>939000*AT122</f>
        <v>798150000</v>
      </c>
      <c r="BV122" s="3427">
        <v>0</v>
      </c>
      <c r="BW122" s="3470" t="s">
        <v>219</v>
      </c>
      <c r="BX122" s="3468" t="s">
        <v>548</v>
      </c>
      <c r="BY122" s="3427">
        <f>939000*AU122</f>
        <v>798150000</v>
      </c>
      <c r="BZ122" s="3427">
        <v>0</v>
      </c>
      <c r="CA122" s="3470" t="s">
        <v>219</v>
      </c>
      <c r="CB122" s="3468" t="s">
        <v>548</v>
      </c>
      <c r="CC122" s="3427">
        <f>939000*AV122</f>
        <v>798150000</v>
      </c>
      <c r="CD122" s="3427">
        <v>0</v>
      </c>
      <c r="CE122" s="3470" t="s">
        <v>219</v>
      </c>
      <c r="CF122" s="3468" t="s">
        <v>548</v>
      </c>
      <c r="CG122" s="3427">
        <f>939000*AW122</f>
        <v>399075000</v>
      </c>
      <c r="CH122" s="3427">
        <v>0</v>
      </c>
      <c r="CI122" s="3470" t="s">
        <v>219</v>
      </c>
      <c r="CJ122" s="3468" t="s">
        <v>548</v>
      </c>
      <c r="CK122" s="3427">
        <f>939000*AX122</f>
        <v>798150000</v>
      </c>
      <c r="CL122" s="3427">
        <v>0</v>
      </c>
      <c r="CM122" s="3470" t="s">
        <v>219</v>
      </c>
      <c r="CN122" s="3468" t="s">
        <v>548</v>
      </c>
      <c r="CO122" s="3427">
        <f>939000*AY122</f>
        <v>798150000</v>
      </c>
      <c r="CP122" s="3427">
        <v>0</v>
      </c>
      <c r="CQ122" s="3470" t="s">
        <v>219</v>
      </c>
      <c r="CR122" s="3468" t="s">
        <v>548</v>
      </c>
      <c r="CS122" s="3427">
        <v>4682260087</v>
      </c>
      <c r="CT122" s="3432" t="s">
        <v>781</v>
      </c>
      <c r="CU122" s="3421" t="s">
        <v>825</v>
      </c>
      <c r="CV122" s="3431" t="s">
        <v>935</v>
      </c>
      <c r="CW122" s="3431" t="s">
        <v>936</v>
      </c>
      <c r="CX122" s="3431" t="s">
        <v>937</v>
      </c>
      <c r="CY122" s="1389" t="s">
        <v>938</v>
      </c>
      <c r="CZ122" s="1358"/>
      <c r="DA122" s="1358"/>
      <c r="DB122" s="1358"/>
      <c r="DC122" s="1358"/>
      <c r="DD122" s="1358"/>
      <c r="DE122" s="1358"/>
    </row>
    <row r="123" spans="1:109" s="14" customFormat="1" ht="25.5" customHeight="1">
      <c r="A123" s="14">
        <v>109</v>
      </c>
      <c r="B123" s="3421" t="s">
        <v>771</v>
      </c>
      <c r="C123" s="3429"/>
      <c r="D123" s="3421" t="s">
        <v>772</v>
      </c>
      <c r="E123" s="3421"/>
      <c r="F123" s="3431" t="s">
        <v>773</v>
      </c>
      <c r="G123" s="3431" t="s">
        <v>774</v>
      </c>
      <c r="H123" s="3431" t="s">
        <v>361</v>
      </c>
      <c r="I123" s="3431" t="s">
        <v>775</v>
      </c>
      <c r="J123" s="3421" t="s">
        <v>89</v>
      </c>
      <c r="K123" s="3421" t="s">
        <v>89</v>
      </c>
      <c r="L123" s="3422">
        <v>43831</v>
      </c>
      <c r="M123" s="3422">
        <v>47848</v>
      </c>
      <c r="N123" s="1352">
        <v>0.09</v>
      </c>
      <c r="O123" s="1352">
        <v>0.09</v>
      </c>
      <c r="P123" s="1352">
        <v>0.09</v>
      </c>
      <c r="Q123" s="1352">
        <v>0.09</v>
      </c>
      <c r="R123" s="1352">
        <v>0.09</v>
      </c>
      <c r="S123" s="1352">
        <v>0.09</v>
      </c>
      <c r="T123" s="1352">
        <v>0.09</v>
      </c>
      <c r="U123" s="1352">
        <v>0.09</v>
      </c>
      <c r="V123" s="1352">
        <v>0.09</v>
      </c>
      <c r="W123" s="1352">
        <v>0.09</v>
      </c>
      <c r="X123" s="1352">
        <v>0.1</v>
      </c>
      <c r="Y123" s="3433">
        <f t="shared" si="16"/>
        <v>0.99999999999999978</v>
      </c>
      <c r="Z123" s="3421" t="s">
        <v>939</v>
      </c>
      <c r="AA123" s="3423">
        <v>2.5000000000000001E-3</v>
      </c>
      <c r="AB123" s="3424" t="s">
        <v>940</v>
      </c>
      <c r="AC123" s="3424" t="s">
        <v>941</v>
      </c>
      <c r="AD123" s="3421" t="s">
        <v>183</v>
      </c>
      <c r="AE123" s="3421" t="s">
        <v>26</v>
      </c>
      <c r="AF123" s="3421" t="s">
        <v>184</v>
      </c>
      <c r="AG123" s="3421" t="s">
        <v>185</v>
      </c>
      <c r="AH123" s="3424" t="s">
        <v>179</v>
      </c>
      <c r="AI123" s="3421" t="s">
        <v>7</v>
      </c>
      <c r="AJ123" s="3421" t="s">
        <v>9</v>
      </c>
      <c r="AK123" s="3424" t="s">
        <v>9</v>
      </c>
      <c r="AL123" s="3424" t="s">
        <v>9</v>
      </c>
      <c r="AM123" s="3422">
        <v>43983</v>
      </c>
      <c r="AN123" s="3445">
        <v>47848</v>
      </c>
      <c r="AO123" s="3424">
        <v>1</v>
      </c>
      <c r="AP123" s="3424">
        <v>1</v>
      </c>
      <c r="AQ123" s="3424">
        <v>1</v>
      </c>
      <c r="AR123" s="3424">
        <v>1</v>
      </c>
      <c r="AS123" s="3424">
        <v>1</v>
      </c>
      <c r="AT123" s="3424">
        <v>1</v>
      </c>
      <c r="AU123" s="3424">
        <v>1</v>
      </c>
      <c r="AV123" s="3424">
        <v>1</v>
      </c>
      <c r="AW123" s="3424">
        <v>1</v>
      </c>
      <c r="AX123" s="3424">
        <v>1</v>
      </c>
      <c r="AY123" s="3424">
        <v>1</v>
      </c>
      <c r="AZ123" s="3436">
        <v>11</v>
      </c>
      <c r="BA123" s="3427">
        <v>4250000</v>
      </c>
      <c r="BB123" s="3427">
        <v>4250000</v>
      </c>
      <c r="BC123" s="3428" t="s">
        <v>219</v>
      </c>
      <c r="BD123" s="3429">
        <v>7863</v>
      </c>
      <c r="BE123" s="3427">
        <v>11687500</v>
      </c>
      <c r="BF123" s="3427">
        <v>11687500</v>
      </c>
      <c r="BG123" s="3428" t="s">
        <v>219</v>
      </c>
      <c r="BH123" s="3429">
        <v>7863</v>
      </c>
      <c r="BI123" s="3427">
        <v>12271875</v>
      </c>
      <c r="BJ123" s="3427">
        <v>12271875</v>
      </c>
      <c r="BK123" s="3428" t="s">
        <v>219</v>
      </c>
      <c r="BL123" s="3429">
        <v>7863</v>
      </c>
      <c r="BM123" s="3427">
        <v>12885468.75</v>
      </c>
      <c r="BN123" s="3427">
        <v>12885468.75</v>
      </c>
      <c r="BO123" s="3428" t="s">
        <v>219</v>
      </c>
      <c r="BP123" s="3429">
        <v>7863</v>
      </c>
      <c r="BQ123" s="3427">
        <v>13529742.1875</v>
      </c>
      <c r="BR123" s="3427">
        <v>13529742.1875</v>
      </c>
      <c r="BS123" s="3428" t="s">
        <v>219</v>
      </c>
      <c r="BT123" s="3429">
        <v>7863</v>
      </c>
      <c r="BU123" s="3427">
        <v>14206229.296875</v>
      </c>
      <c r="BV123" s="3427" t="s">
        <v>17</v>
      </c>
      <c r="BW123" s="3428" t="s">
        <v>219</v>
      </c>
      <c r="BX123" s="3429" t="s">
        <v>548</v>
      </c>
      <c r="BY123" s="3427">
        <f>(BU123*5%)+BU123</f>
        <v>14916540.76171875</v>
      </c>
      <c r="BZ123" s="3427" t="s">
        <v>17</v>
      </c>
      <c r="CA123" s="3428" t="s">
        <v>290</v>
      </c>
      <c r="CB123" s="3429" t="s">
        <v>548</v>
      </c>
      <c r="CC123" s="3427">
        <f>(BY123*5%)+BY123</f>
        <v>15662367.799804688</v>
      </c>
      <c r="CD123" s="3427" t="s">
        <v>17</v>
      </c>
      <c r="CE123" s="3428" t="s">
        <v>219</v>
      </c>
      <c r="CF123" s="3428" t="s">
        <v>823</v>
      </c>
      <c r="CG123" s="3427">
        <f>(CC123*5%)+CC123</f>
        <v>16445486.189794922</v>
      </c>
      <c r="CH123" s="3427" t="s">
        <v>17</v>
      </c>
      <c r="CI123" s="3428" t="s">
        <v>219</v>
      </c>
      <c r="CJ123" s="3428" t="s">
        <v>823</v>
      </c>
      <c r="CK123" s="3427">
        <f>(CG123*5%)+CG123</f>
        <v>17267760.49928467</v>
      </c>
      <c r="CL123" s="3427" t="s">
        <v>17</v>
      </c>
      <c r="CM123" s="3428" t="s">
        <v>219</v>
      </c>
      <c r="CN123" s="3428" t="s">
        <v>823</v>
      </c>
      <c r="CO123" s="3427">
        <f>(CK123*5%)+CK123</f>
        <v>18131148.524248902</v>
      </c>
      <c r="CP123" s="3427" t="s">
        <v>17</v>
      </c>
      <c r="CQ123" s="3468" t="s">
        <v>219</v>
      </c>
      <c r="CR123" s="3428" t="s">
        <v>823</v>
      </c>
      <c r="CS123" s="3427">
        <v>151254119.00922695</v>
      </c>
      <c r="CT123" s="3432" t="s">
        <v>781</v>
      </c>
      <c r="CU123" s="3421" t="s">
        <v>825</v>
      </c>
      <c r="CV123" s="3421" t="s">
        <v>826</v>
      </c>
      <c r="CW123" s="3421" t="s">
        <v>827</v>
      </c>
      <c r="CX123" s="3421" t="s">
        <v>828</v>
      </c>
      <c r="CY123" s="1381" t="s">
        <v>829</v>
      </c>
      <c r="CZ123" s="1350"/>
      <c r="DA123" s="1350"/>
      <c r="DB123" s="1350"/>
      <c r="DC123" s="1350"/>
      <c r="DD123" s="1350"/>
      <c r="DE123" s="1350"/>
    </row>
    <row r="124" spans="1:109" s="14" customFormat="1" ht="25.5" customHeight="1">
      <c r="A124" s="14">
        <v>110</v>
      </c>
      <c r="B124" s="3421" t="s">
        <v>771</v>
      </c>
      <c r="C124" s="3429"/>
      <c r="D124" s="3421" t="s">
        <v>772</v>
      </c>
      <c r="E124" s="3421"/>
      <c r="F124" s="3431" t="s">
        <v>773</v>
      </c>
      <c r="G124" s="3431" t="s">
        <v>774</v>
      </c>
      <c r="H124" s="3431" t="s">
        <v>361</v>
      </c>
      <c r="I124" s="3431" t="s">
        <v>775</v>
      </c>
      <c r="J124" s="3421" t="s">
        <v>89</v>
      </c>
      <c r="K124" s="3421" t="s">
        <v>89</v>
      </c>
      <c r="L124" s="3422">
        <v>43831</v>
      </c>
      <c r="M124" s="3422">
        <v>47848</v>
      </c>
      <c r="N124" s="1352">
        <v>0.09</v>
      </c>
      <c r="O124" s="1352">
        <v>0.09</v>
      </c>
      <c r="P124" s="1352">
        <v>0.09</v>
      </c>
      <c r="Q124" s="1352">
        <v>0.09</v>
      </c>
      <c r="R124" s="1352">
        <v>0.09</v>
      </c>
      <c r="S124" s="1352">
        <v>0.09</v>
      </c>
      <c r="T124" s="1352">
        <v>0.09</v>
      </c>
      <c r="U124" s="1352">
        <v>0.09</v>
      </c>
      <c r="V124" s="1352">
        <v>0.09</v>
      </c>
      <c r="W124" s="1352">
        <v>0.09</v>
      </c>
      <c r="X124" s="1352">
        <v>0.1</v>
      </c>
      <c r="Y124" s="3433">
        <f t="shared" si="16"/>
        <v>0.99999999999999978</v>
      </c>
      <c r="Z124" s="3424" t="s">
        <v>942</v>
      </c>
      <c r="AA124" s="3423">
        <v>5.0000000000000001E-3</v>
      </c>
      <c r="AB124" s="3424" t="s">
        <v>943</v>
      </c>
      <c r="AC124" s="3424" t="s">
        <v>944</v>
      </c>
      <c r="AD124" s="3421" t="s">
        <v>183</v>
      </c>
      <c r="AE124" s="3431" t="s">
        <v>792</v>
      </c>
      <c r="AF124" s="3424" t="s">
        <v>822</v>
      </c>
      <c r="AG124" s="3421" t="s">
        <v>241</v>
      </c>
      <c r="AH124" s="3424" t="s">
        <v>179</v>
      </c>
      <c r="AI124" s="3421" t="s">
        <v>323</v>
      </c>
      <c r="AJ124" s="3424">
        <v>119</v>
      </c>
      <c r="AK124" s="3467" t="s">
        <v>89</v>
      </c>
      <c r="AL124" s="3424" t="s">
        <v>89</v>
      </c>
      <c r="AM124" s="3445">
        <v>43983</v>
      </c>
      <c r="AN124" s="3445">
        <v>47848</v>
      </c>
      <c r="AO124" s="3431">
        <v>113</v>
      </c>
      <c r="AP124" s="3431">
        <v>3362</v>
      </c>
      <c r="AQ124" s="3431">
        <v>2918</v>
      </c>
      <c r="AR124" s="3431">
        <v>2598</v>
      </c>
      <c r="AS124" s="3431">
        <v>1009</v>
      </c>
      <c r="AT124" s="3431">
        <v>2500</v>
      </c>
      <c r="AU124" s="3431">
        <v>2500</v>
      </c>
      <c r="AV124" s="3431">
        <v>2500</v>
      </c>
      <c r="AW124" s="3431">
        <f>AX124/2</f>
        <v>1250</v>
      </c>
      <c r="AX124" s="3431">
        <v>2500</v>
      </c>
      <c r="AY124" s="3431">
        <v>2500</v>
      </c>
      <c r="AZ124" s="3469">
        <f>+SUM(AO124:AY124)</f>
        <v>23750</v>
      </c>
      <c r="BA124" s="3427">
        <f>568584.21*AO124</f>
        <v>64250015.729999997</v>
      </c>
      <c r="BB124" s="3427">
        <v>64250015.729999997</v>
      </c>
      <c r="BC124" s="3470" t="s">
        <v>219</v>
      </c>
      <c r="BD124" s="3471" t="s">
        <v>833</v>
      </c>
      <c r="BE124" s="3427">
        <f>568584.21*AP124</f>
        <v>1911580114.02</v>
      </c>
      <c r="BF124" s="3427">
        <v>1911580114.02</v>
      </c>
      <c r="BG124" s="3470" t="s">
        <v>219</v>
      </c>
      <c r="BH124" s="3471" t="s">
        <v>833</v>
      </c>
      <c r="BI124" s="3427">
        <f>568584.21*AQ124</f>
        <v>1659128724.78</v>
      </c>
      <c r="BJ124" s="3427">
        <v>1659128724.78</v>
      </c>
      <c r="BK124" s="3470" t="s">
        <v>219</v>
      </c>
      <c r="BL124" s="3471" t="s">
        <v>833</v>
      </c>
      <c r="BM124" s="3427">
        <f>568584.21*AR124</f>
        <v>1477181777.5799999</v>
      </c>
      <c r="BN124" s="3427">
        <v>1477181777.5799999</v>
      </c>
      <c r="BO124" s="3470" t="s">
        <v>219</v>
      </c>
      <c r="BP124" s="3471" t="s">
        <v>833</v>
      </c>
      <c r="BQ124" s="3427">
        <f>568584.21*AS124</f>
        <v>573701467.88999999</v>
      </c>
      <c r="BR124" s="3427">
        <v>573701467.88999999</v>
      </c>
      <c r="BS124" s="3470" t="s">
        <v>219</v>
      </c>
      <c r="BT124" s="3471" t="s">
        <v>833</v>
      </c>
      <c r="BU124" s="3427">
        <f>568584.21*AT124</f>
        <v>1421460525</v>
      </c>
      <c r="BV124" s="3427">
        <v>0</v>
      </c>
      <c r="BW124" s="3470" t="s">
        <v>219</v>
      </c>
      <c r="BX124" s="3468" t="s">
        <v>548</v>
      </c>
      <c r="BY124" s="3427">
        <f>568584.21*AU124</f>
        <v>1421460525</v>
      </c>
      <c r="BZ124" s="3427">
        <v>0</v>
      </c>
      <c r="CA124" s="3470" t="s">
        <v>219</v>
      </c>
      <c r="CB124" s="3468" t="s">
        <v>548</v>
      </c>
      <c r="CC124" s="3427">
        <f>568584.21*AV124</f>
        <v>1421460525</v>
      </c>
      <c r="CD124" s="3427">
        <v>0</v>
      </c>
      <c r="CE124" s="3470" t="s">
        <v>219</v>
      </c>
      <c r="CF124" s="3468" t="s">
        <v>548</v>
      </c>
      <c r="CG124" s="3427">
        <f>568584.21*AW124</f>
        <v>710730262.5</v>
      </c>
      <c r="CH124" s="3427">
        <v>0</v>
      </c>
      <c r="CI124" s="3470" t="s">
        <v>219</v>
      </c>
      <c r="CJ124" s="3468" t="s">
        <v>548</v>
      </c>
      <c r="CK124" s="3427">
        <f>568584.21*AX124</f>
        <v>1421460525</v>
      </c>
      <c r="CL124" s="3427">
        <v>0</v>
      </c>
      <c r="CM124" s="3470" t="s">
        <v>219</v>
      </c>
      <c r="CN124" s="3468" t="s">
        <v>548</v>
      </c>
      <c r="CO124" s="3427">
        <f>568584.21*AY124</f>
        <v>1421460525</v>
      </c>
      <c r="CP124" s="3427">
        <v>0</v>
      </c>
      <c r="CQ124" s="3470" t="s">
        <v>219</v>
      </c>
      <c r="CR124" s="3468" t="s">
        <v>548</v>
      </c>
      <c r="CS124" s="3427">
        <v>13503874987.5</v>
      </c>
      <c r="CT124" s="3432" t="s">
        <v>781</v>
      </c>
      <c r="CU124" s="3421" t="s">
        <v>825</v>
      </c>
      <c r="CV124" s="3431" t="s">
        <v>834</v>
      </c>
      <c r="CW124" s="3431" t="s">
        <v>835</v>
      </c>
      <c r="CX124" s="3431">
        <v>3106167424</v>
      </c>
      <c r="CY124" s="3477" t="s">
        <v>836</v>
      </c>
      <c r="CZ124" s="1358"/>
      <c r="DA124" s="1358"/>
      <c r="DB124" s="1350"/>
      <c r="DC124" s="1350"/>
      <c r="DD124" s="1350"/>
      <c r="DE124" s="1350"/>
    </row>
    <row r="125" spans="1:109" s="14" customFormat="1" ht="25.5" customHeight="1">
      <c r="A125" s="14">
        <v>111</v>
      </c>
      <c r="B125" s="3421" t="s">
        <v>771</v>
      </c>
      <c r="C125" s="3429"/>
      <c r="D125" s="3421" t="s">
        <v>772</v>
      </c>
      <c r="E125" s="3421"/>
      <c r="F125" s="3431" t="s">
        <v>773</v>
      </c>
      <c r="G125" s="3431" t="s">
        <v>774</v>
      </c>
      <c r="H125" s="3431" t="s">
        <v>361</v>
      </c>
      <c r="I125" s="3431" t="s">
        <v>775</v>
      </c>
      <c r="J125" s="3421" t="s">
        <v>89</v>
      </c>
      <c r="K125" s="3421" t="s">
        <v>89</v>
      </c>
      <c r="L125" s="3422">
        <v>43831</v>
      </c>
      <c r="M125" s="3422">
        <v>47848</v>
      </c>
      <c r="N125" s="1352">
        <v>0.09</v>
      </c>
      <c r="O125" s="1352">
        <v>0.09</v>
      </c>
      <c r="P125" s="1352">
        <v>0.09</v>
      </c>
      <c r="Q125" s="1352">
        <v>0.09</v>
      </c>
      <c r="R125" s="1352">
        <v>0.09</v>
      </c>
      <c r="S125" s="1352">
        <v>0.09</v>
      </c>
      <c r="T125" s="1352">
        <v>0.09</v>
      </c>
      <c r="U125" s="1352">
        <v>0.09</v>
      </c>
      <c r="V125" s="1352">
        <v>0.09</v>
      </c>
      <c r="W125" s="1352">
        <v>0.09</v>
      </c>
      <c r="X125" s="1352">
        <v>0.1</v>
      </c>
      <c r="Y125" s="3433">
        <f t="shared" si="16"/>
        <v>0.99999999999999978</v>
      </c>
      <c r="Z125" s="3425" t="s">
        <v>945</v>
      </c>
      <c r="AA125" s="3423">
        <v>5.0000000000000001E-3</v>
      </c>
      <c r="AB125" s="3421" t="s">
        <v>946</v>
      </c>
      <c r="AC125" s="3421" t="s">
        <v>947</v>
      </c>
      <c r="AD125" s="3421" t="s">
        <v>183</v>
      </c>
      <c r="AE125" s="3421" t="s">
        <v>269</v>
      </c>
      <c r="AF125" s="3421" t="s">
        <v>270</v>
      </c>
      <c r="AG125" s="3421" t="s">
        <v>241</v>
      </c>
      <c r="AH125" s="3421" t="s">
        <v>948</v>
      </c>
      <c r="AI125" s="3421" t="s">
        <v>323</v>
      </c>
      <c r="AJ125" s="3421">
        <v>10</v>
      </c>
      <c r="AK125" s="3421" t="s">
        <v>89</v>
      </c>
      <c r="AL125" s="3478" t="s">
        <v>89</v>
      </c>
      <c r="AM125" s="3445">
        <v>44075</v>
      </c>
      <c r="AN125" s="3445">
        <v>45261</v>
      </c>
      <c r="AO125" s="3421">
        <v>1</v>
      </c>
      <c r="AP125" s="3421">
        <v>4</v>
      </c>
      <c r="AQ125" s="3421">
        <v>4</v>
      </c>
      <c r="AR125" s="3421">
        <v>4</v>
      </c>
      <c r="AS125" s="3421" t="s">
        <v>9</v>
      </c>
      <c r="AT125" s="3421" t="s">
        <v>9</v>
      </c>
      <c r="AU125" s="3421" t="s">
        <v>9</v>
      </c>
      <c r="AV125" s="3421" t="s">
        <v>9</v>
      </c>
      <c r="AW125" s="3421" t="s">
        <v>9</v>
      </c>
      <c r="AX125" s="3421" t="s">
        <v>9</v>
      </c>
      <c r="AY125" s="3421" t="s">
        <v>9</v>
      </c>
      <c r="AZ125" s="3444">
        <v>13</v>
      </c>
      <c r="BA125" s="3427">
        <v>120000000</v>
      </c>
      <c r="BB125" s="3427">
        <v>120000000</v>
      </c>
      <c r="BC125" s="1395" t="s">
        <v>949</v>
      </c>
      <c r="BD125" s="3421">
        <v>7673</v>
      </c>
      <c r="BE125" s="3427">
        <v>800000000</v>
      </c>
      <c r="BF125" s="3427">
        <v>800000000</v>
      </c>
      <c r="BG125" s="1395" t="s">
        <v>949</v>
      </c>
      <c r="BH125" s="3421">
        <v>7673</v>
      </c>
      <c r="BI125" s="3427">
        <v>800000000</v>
      </c>
      <c r="BJ125" s="3427">
        <v>800000000</v>
      </c>
      <c r="BK125" s="1395" t="s">
        <v>949</v>
      </c>
      <c r="BL125" s="3421">
        <v>7673</v>
      </c>
      <c r="BM125" s="3427">
        <v>700000000</v>
      </c>
      <c r="BN125" s="3427">
        <v>700000000</v>
      </c>
      <c r="BO125" s="1395" t="s">
        <v>949</v>
      </c>
      <c r="BP125" s="3421">
        <v>7673</v>
      </c>
      <c r="BQ125" s="3421" t="s">
        <v>9</v>
      </c>
      <c r="BR125" s="3421" t="s">
        <v>9</v>
      </c>
      <c r="BS125" s="3421" t="s">
        <v>9</v>
      </c>
      <c r="BT125" s="3421" t="s">
        <v>9</v>
      </c>
      <c r="BU125" s="3421" t="s">
        <v>9</v>
      </c>
      <c r="BV125" s="3421" t="s">
        <v>9</v>
      </c>
      <c r="BW125" s="3421" t="s">
        <v>9</v>
      </c>
      <c r="BX125" s="3421" t="s">
        <v>9</v>
      </c>
      <c r="BY125" s="3421" t="s">
        <v>9</v>
      </c>
      <c r="BZ125" s="3421" t="s">
        <v>9</v>
      </c>
      <c r="CA125" s="3421" t="s">
        <v>9</v>
      </c>
      <c r="CB125" s="3421" t="s">
        <v>9</v>
      </c>
      <c r="CC125" s="3421" t="s">
        <v>9</v>
      </c>
      <c r="CD125" s="3421" t="s">
        <v>9</v>
      </c>
      <c r="CE125" s="3421" t="s">
        <v>9</v>
      </c>
      <c r="CF125" s="3421" t="s">
        <v>9</v>
      </c>
      <c r="CG125" s="3421" t="s">
        <v>9</v>
      </c>
      <c r="CH125" s="3421" t="s">
        <v>9</v>
      </c>
      <c r="CI125" s="3421" t="s">
        <v>9</v>
      </c>
      <c r="CJ125" s="3421" t="s">
        <v>9</v>
      </c>
      <c r="CK125" s="3421" t="s">
        <v>9</v>
      </c>
      <c r="CL125" s="3421" t="s">
        <v>9</v>
      </c>
      <c r="CM125" s="3421" t="s">
        <v>9</v>
      </c>
      <c r="CN125" s="3421" t="s">
        <v>9</v>
      </c>
      <c r="CO125" s="3421" t="s">
        <v>9</v>
      </c>
      <c r="CP125" s="3421" t="s">
        <v>9</v>
      </c>
      <c r="CQ125" s="3421" t="s">
        <v>9</v>
      </c>
      <c r="CR125" s="3421" t="s">
        <v>9</v>
      </c>
      <c r="CS125" s="3427">
        <v>2420000000</v>
      </c>
      <c r="CT125" s="3421" t="s">
        <v>13</v>
      </c>
      <c r="CU125" s="3421" t="s">
        <v>15</v>
      </c>
      <c r="CV125" s="3424" t="s">
        <v>734</v>
      </c>
      <c r="CW125" s="3458" t="s">
        <v>735</v>
      </c>
      <c r="CX125" s="3424">
        <v>3169001</v>
      </c>
      <c r="CY125" s="1385" t="s">
        <v>736</v>
      </c>
      <c r="CZ125" s="1358"/>
      <c r="DA125" s="1358"/>
      <c r="DB125" s="1358"/>
      <c r="DC125" s="1358"/>
      <c r="DD125" s="1358"/>
      <c r="DE125" s="1358"/>
    </row>
    <row r="126" spans="1:109" s="14" customFormat="1" ht="25.5" customHeight="1">
      <c r="A126" s="14">
        <v>112</v>
      </c>
      <c r="B126" s="3421" t="s">
        <v>771</v>
      </c>
      <c r="C126" s="3429"/>
      <c r="D126" s="3421" t="s">
        <v>772</v>
      </c>
      <c r="E126" s="3421"/>
      <c r="F126" s="3431" t="s">
        <v>773</v>
      </c>
      <c r="G126" s="3431" t="s">
        <v>774</v>
      </c>
      <c r="H126" s="3431" t="s">
        <v>361</v>
      </c>
      <c r="I126" s="3431" t="s">
        <v>775</v>
      </c>
      <c r="J126" s="3421" t="s">
        <v>89</v>
      </c>
      <c r="K126" s="3421" t="s">
        <v>89</v>
      </c>
      <c r="L126" s="3422">
        <v>43831</v>
      </c>
      <c r="M126" s="3422">
        <v>47848</v>
      </c>
      <c r="N126" s="1352">
        <v>0.09</v>
      </c>
      <c r="O126" s="1352">
        <v>0.09</v>
      </c>
      <c r="P126" s="1352">
        <v>0.09</v>
      </c>
      <c r="Q126" s="1352">
        <v>0.09</v>
      </c>
      <c r="R126" s="1352">
        <v>0.09</v>
      </c>
      <c r="S126" s="1352">
        <v>0.09</v>
      </c>
      <c r="T126" s="1352">
        <v>0.09</v>
      </c>
      <c r="U126" s="1352">
        <v>0.09</v>
      </c>
      <c r="V126" s="1352">
        <v>0.09</v>
      </c>
      <c r="W126" s="1352">
        <v>0.09</v>
      </c>
      <c r="X126" s="1352">
        <v>0.1</v>
      </c>
      <c r="Y126" s="3433">
        <f t="shared" si="16"/>
        <v>0.99999999999999978</v>
      </c>
      <c r="Z126" s="3425" t="s">
        <v>950</v>
      </c>
      <c r="AA126" s="3423">
        <v>0.01</v>
      </c>
      <c r="AB126" s="3421" t="s">
        <v>951</v>
      </c>
      <c r="AC126" s="3421" t="s">
        <v>952</v>
      </c>
      <c r="AD126" s="3421" t="s">
        <v>183</v>
      </c>
      <c r="AE126" s="3421" t="s">
        <v>269</v>
      </c>
      <c r="AF126" s="3421" t="s">
        <v>270</v>
      </c>
      <c r="AG126" s="3421" t="s">
        <v>241</v>
      </c>
      <c r="AH126" s="3421" t="s">
        <v>186</v>
      </c>
      <c r="AI126" s="3421" t="s">
        <v>323</v>
      </c>
      <c r="AJ126" s="3421">
        <v>10</v>
      </c>
      <c r="AK126" s="3421" t="s">
        <v>89</v>
      </c>
      <c r="AL126" s="3478" t="s">
        <v>89</v>
      </c>
      <c r="AM126" s="3445">
        <v>44197</v>
      </c>
      <c r="AN126" s="3445">
        <v>45444</v>
      </c>
      <c r="AO126" s="3421" t="s">
        <v>9</v>
      </c>
      <c r="AP126" s="3425">
        <v>0.1</v>
      </c>
      <c r="AQ126" s="3425">
        <v>0.5</v>
      </c>
      <c r="AR126" s="3425">
        <v>0.9</v>
      </c>
      <c r="AS126" s="3425">
        <v>1</v>
      </c>
      <c r="AT126" s="3421" t="s">
        <v>9</v>
      </c>
      <c r="AU126" s="3421" t="s">
        <v>9</v>
      </c>
      <c r="AV126" s="3421" t="s">
        <v>9</v>
      </c>
      <c r="AW126" s="3421" t="s">
        <v>9</v>
      </c>
      <c r="AX126" s="3421" t="s">
        <v>9</v>
      </c>
      <c r="AY126" s="3421" t="s">
        <v>9</v>
      </c>
      <c r="AZ126" s="3426">
        <v>1</v>
      </c>
      <c r="BA126" s="3427">
        <v>107500000</v>
      </c>
      <c r="BB126" s="3427">
        <v>107500000</v>
      </c>
      <c r="BC126" s="1395" t="s">
        <v>949</v>
      </c>
      <c r="BD126" s="3421">
        <v>7673</v>
      </c>
      <c r="BE126" s="3427">
        <v>827985000</v>
      </c>
      <c r="BF126" s="3427">
        <v>827985000</v>
      </c>
      <c r="BG126" s="1395" t="s">
        <v>949</v>
      </c>
      <c r="BH126" s="3421">
        <v>7673</v>
      </c>
      <c r="BI126" s="3427">
        <v>848326000</v>
      </c>
      <c r="BJ126" s="3427">
        <v>848326000</v>
      </c>
      <c r="BK126" s="1395" t="s">
        <v>949</v>
      </c>
      <c r="BL126" s="3421">
        <v>7673</v>
      </c>
      <c r="BM126" s="3427">
        <v>725114000</v>
      </c>
      <c r="BN126" s="3427">
        <v>725114000</v>
      </c>
      <c r="BO126" s="1395" t="s">
        <v>949</v>
      </c>
      <c r="BP126" s="3421">
        <v>7673</v>
      </c>
      <c r="BQ126" s="3427">
        <v>746870000</v>
      </c>
      <c r="BR126" s="3427">
        <v>746870000</v>
      </c>
      <c r="BS126" s="1395" t="s">
        <v>949</v>
      </c>
      <c r="BT126" s="3421">
        <v>7673</v>
      </c>
      <c r="BU126" s="3421" t="s">
        <v>9</v>
      </c>
      <c r="BV126" s="3421" t="s">
        <v>9</v>
      </c>
      <c r="BW126" s="3421" t="s">
        <v>9</v>
      </c>
      <c r="BX126" s="3421" t="s">
        <v>9</v>
      </c>
      <c r="BY126" s="3421" t="s">
        <v>9</v>
      </c>
      <c r="BZ126" s="3421" t="s">
        <v>9</v>
      </c>
      <c r="CA126" s="3421" t="s">
        <v>9</v>
      </c>
      <c r="CB126" s="3421" t="s">
        <v>9</v>
      </c>
      <c r="CC126" s="3421" t="s">
        <v>9</v>
      </c>
      <c r="CD126" s="3421" t="s">
        <v>9</v>
      </c>
      <c r="CE126" s="3421" t="s">
        <v>9</v>
      </c>
      <c r="CF126" s="3421" t="s">
        <v>9</v>
      </c>
      <c r="CG126" s="3421" t="s">
        <v>9</v>
      </c>
      <c r="CH126" s="3421" t="s">
        <v>9</v>
      </c>
      <c r="CI126" s="3421" t="s">
        <v>9</v>
      </c>
      <c r="CJ126" s="3421" t="s">
        <v>9</v>
      </c>
      <c r="CK126" s="3421" t="s">
        <v>9</v>
      </c>
      <c r="CL126" s="3421" t="s">
        <v>9</v>
      </c>
      <c r="CM126" s="3421" t="s">
        <v>9</v>
      </c>
      <c r="CN126" s="3421" t="s">
        <v>9</v>
      </c>
      <c r="CO126" s="3421" t="s">
        <v>9</v>
      </c>
      <c r="CP126" s="3421" t="s">
        <v>9</v>
      </c>
      <c r="CQ126" s="3421" t="s">
        <v>9</v>
      </c>
      <c r="CR126" s="3421" t="s">
        <v>9</v>
      </c>
      <c r="CS126" s="3427">
        <v>3255795000</v>
      </c>
      <c r="CT126" s="3421" t="s">
        <v>13</v>
      </c>
      <c r="CU126" s="3421" t="s">
        <v>15</v>
      </c>
      <c r="CV126" s="3424" t="s">
        <v>734</v>
      </c>
      <c r="CW126" s="3458" t="s">
        <v>735</v>
      </c>
      <c r="CX126" s="3424">
        <v>3169001</v>
      </c>
      <c r="CY126" s="1385" t="s">
        <v>736</v>
      </c>
      <c r="CZ126" s="1358"/>
      <c r="DA126" s="1358"/>
      <c r="DB126" s="1358"/>
      <c r="DC126" s="1358"/>
      <c r="DD126" s="1358"/>
      <c r="DE126" s="1358"/>
    </row>
    <row r="127" spans="1:109" s="14" customFormat="1" ht="25.5" customHeight="1">
      <c r="A127" s="14">
        <v>113</v>
      </c>
      <c r="B127" s="3421" t="s">
        <v>771</v>
      </c>
      <c r="C127" s="3429"/>
      <c r="D127" s="3421" t="s">
        <v>772</v>
      </c>
      <c r="E127" s="3421"/>
      <c r="F127" s="3431" t="s">
        <v>773</v>
      </c>
      <c r="G127" s="3431" t="s">
        <v>774</v>
      </c>
      <c r="H127" s="3431" t="s">
        <v>361</v>
      </c>
      <c r="I127" s="3431" t="s">
        <v>775</v>
      </c>
      <c r="J127" s="3421" t="s">
        <v>89</v>
      </c>
      <c r="K127" s="3421" t="s">
        <v>89</v>
      </c>
      <c r="L127" s="3422">
        <v>43831</v>
      </c>
      <c r="M127" s="3422">
        <v>47848</v>
      </c>
      <c r="N127" s="1352">
        <v>0.09</v>
      </c>
      <c r="O127" s="1352">
        <v>0.09</v>
      </c>
      <c r="P127" s="1352">
        <v>0.09</v>
      </c>
      <c r="Q127" s="1352">
        <v>0.09</v>
      </c>
      <c r="R127" s="1352">
        <v>0.09</v>
      </c>
      <c r="S127" s="1352">
        <v>0.09</v>
      </c>
      <c r="T127" s="1352">
        <v>0.09</v>
      </c>
      <c r="U127" s="1352">
        <v>0.09</v>
      </c>
      <c r="V127" s="1352">
        <v>0.09</v>
      </c>
      <c r="W127" s="1352">
        <v>0.09</v>
      </c>
      <c r="X127" s="1352">
        <v>0.1</v>
      </c>
      <c r="Y127" s="3433">
        <f t="shared" si="16"/>
        <v>0.99999999999999978</v>
      </c>
      <c r="Z127" s="3421" t="s">
        <v>953</v>
      </c>
      <c r="AA127" s="3423">
        <v>2.5000000000000001E-3</v>
      </c>
      <c r="AB127" s="3479" t="s">
        <v>954</v>
      </c>
      <c r="AC127" s="3479" t="s">
        <v>955</v>
      </c>
      <c r="AD127" s="3421" t="s">
        <v>183</v>
      </c>
      <c r="AE127" s="3421" t="s">
        <v>197</v>
      </c>
      <c r="AF127" s="3421" t="s">
        <v>956</v>
      </c>
      <c r="AG127" s="3421" t="s">
        <v>253</v>
      </c>
      <c r="AH127" s="3421" t="s">
        <v>179</v>
      </c>
      <c r="AI127" s="3421" t="s">
        <v>323</v>
      </c>
      <c r="AJ127" s="3421">
        <v>15</v>
      </c>
      <c r="AK127" s="3425" t="s">
        <v>9</v>
      </c>
      <c r="AL127" s="3421">
        <v>2020</v>
      </c>
      <c r="AM127" s="3422">
        <v>44834</v>
      </c>
      <c r="AN127" s="3422">
        <v>45442</v>
      </c>
      <c r="AO127" s="3421" t="s">
        <v>17</v>
      </c>
      <c r="AP127" s="3421" t="s">
        <v>17</v>
      </c>
      <c r="AQ127" s="3429">
        <v>7567</v>
      </c>
      <c r="AR127" s="3429">
        <v>7567</v>
      </c>
      <c r="AS127" s="3429">
        <v>1891</v>
      </c>
      <c r="AT127" s="1396" t="s">
        <v>17</v>
      </c>
      <c r="AU127" s="1396" t="s">
        <v>17</v>
      </c>
      <c r="AV127" s="1396" t="s">
        <v>17</v>
      </c>
      <c r="AW127" s="1396" t="s">
        <v>17</v>
      </c>
      <c r="AX127" s="1396" t="s">
        <v>17</v>
      </c>
      <c r="AY127" s="1396" t="s">
        <v>17</v>
      </c>
      <c r="AZ127" s="3435">
        <f>AS127+AR127+AQ127</f>
        <v>17025</v>
      </c>
      <c r="BA127" s="3480" t="s">
        <v>17</v>
      </c>
      <c r="BB127" s="3480" t="s">
        <v>17</v>
      </c>
      <c r="BC127" s="3480" t="s">
        <v>17</v>
      </c>
      <c r="BD127" s="3480" t="s">
        <v>17</v>
      </c>
      <c r="BE127" s="3429"/>
      <c r="BF127" s="3429"/>
      <c r="BG127" s="3428"/>
      <c r="BH127" s="3421"/>
      <c r="BI127" s="3429">
        <v>2761</v>
      </c>
      <c r="BJ127" s="3429">
        <v>2761</v>
      </c>
      <c r="BK127" s="3428" t="s">
        <v>219</v>
      </c>
      <c r="BL127" s="3421">
        <v>7768</v>
      </c>
      <c r="BM127" s="3429">
        <v>4104</v>
      </c>
      <c r="BN127" s="3429">
        <v>4104</v>
      </c>
      <c r="BO127" s="3428" t="s">
        <v>219</v>
      </c>
      <c r="BP127" s="3421">
        <v>7768</v>
      </c>
      <c r="BQ127" s="3429">
        <v>2114</v>
      </c>
      <c r="BR127" s="3429">
        <v>2114</v>
      </c>
      <c r="BS127" s="3428" t="s">
        <v>219</v>
      </c>
      <c r="BT127" s="3421">
        <v>7768</v>
      </c>
      <c r="BU127" s="3480" t="s">
        <v>17</v>
      </c>
      <c r="BV127" s="3480" t="s">
        <v>17</v>
      </c>
      <c r="BW127" s="3480" t="s">
        <v>17</v>
      </c>
      <c r="BX127" s="3480" t="s">
        <v>17</v>
      </c>
      <c r="BY127" s="3480" t="s">
        <v>17</v>
      </c>
      <c r="BZ127" s="3480" t="s">
        <v>17</v>
      </c>
      <c r="CA127" s="3480" t="s">
        <v>17</v>
      </c>
      <c r="CB127" s="3480" t="s">
        <v>17</v>
      </c>
      <c r="CC127" s="3480" t="s">
        <v>17</v>
      </c>
      <c r="CD127" s="3480" t="s">
        <v>17</v>
      </c>
      <c r="CE127" s="3480" t="s">
        <v>17</v>
      </c>
      <c r="CF127" s="3480" t="s">
        <v>17</v>
      </c>
      <c r="CG127" s="3480" t="s">
        <v>17</v>
      </c>
      <c r="CH127" s="3480" t="s">
        <v>17</v>
      </c>
      <c r="CI127" s="3480" t="s">
        <v>17</v>
      </c>
      <c r="CJ127" s="3480" t="s">
        <v>17</v>
      </c>
      <c r="CK127" s="3480" t="s">
        <v>17</v>
      </c>
      <c r="CL127" s="3480" t="s">
        <v>17</v>
      </c>
      <c r="CM127" s="3480" t="s">
        <v>17</v>
      </c>
      <c r="CN127" s="3480" t="s">
        <v>17</v>
      </c>
      <c r="CO127" s="3480" t="s">
        <v>17</v>
      </c>
      <c r="CP127" s="3480" t="s">
        <v>17</v>
      </c>
      <c r="CQ127" s="3480" t="s">
        <v>17</v>
      </c>
      <c r="CR127" s="3480" t="s">
        <v>17</v>
      </c>
      <c r="CS127" s="3427">
        <v>8979000000</v>
      </c>
      <c r="CT127" s="3421" t="s">
        <v>232</v>
      </c>
      <c r="CU127" s="3421" t="s">
        <v>233</v>
      </c>
      <c r="CV127" s="3421" t="s">
        <v>957</v>
      </c>
      <c r="CW127" s="3421" t="s">
        <v>958</v>
      </c>
      <c r="CX127" s="3421">
        <v>3279797</v>
      </c>
      <c r="CY127" s="1354" t="s">
        <v>959</v>
      </c>
      <c r="CZ127" s="1350" t="s">
        <v>528</v>
      </c>
      <c r="DA127" s="1350" t="s">
        <v>960</v>
      </c>
      <c r="DB127" s="1350" t="s">
        <v>961</v>
      </c>
      <c r="DC127" s="1350" t="s">
        <v>886</v>
      </c>
      <c r="DD127" s="1350">
        <v>3279797</v>
      </c>
      <c r="DE127" s="1354" t="s">
        <v>962</v>
      </c>
    </row>
    <row r="128" spans="1:109" s="14" customFormat="1" ht="25.5" customHeight="1">
      <c r="A128" s="14">
        <v>114</v>
      </c>
      <c r="B128" s="3421" t="s">
        <v>963</v>
      </c>
      <c r="C128" s="1351">
        <v>7.7499999999999999E-2</v>
      </c>
      <c r="D128" s="3421" t="s">
        <v>964</v>
      </c>
      <c r="E128" s="1351">
        <v>3.7499999999999999E-2</v>
      </c>
      <c r="F128" s="3431" t="s">
        <v>965</v>
      </c>
      <c r="G128" s="3421" t="s">
        <v>966</v>
      </c>
      <c r="H128" s="3421" t="s">
        <v>361</v>
      </c>
      <c r="I128" s="3421" t="s">
        <v>347</v>
      </c>
      <c r="J128" s="3421" t="s">
        <v>89</v>
      </c>
      <c r="K128" s="3421" t="s">
        <v>89</v>
      </c>
      <c r="L128" s="3422">
        <v>43831</v>
      </c>
      <c r="M128" s="3422">
        <v>47848</v>
      </c>
      <c r="N128" s="1352">
        <v>0.1</v>
      </c>
      <c r="O128" s="1352">
        <v>0.2</v>
      </c>
      <c r="P128" s="1352">
        <v>0.2</v>
      </c>
      <c r="Q128" s="1352">
        <v>0.1</v>
      </c>
      <c r="R128" s="1352">
        <v>0.03</v>
      </c>
      <c r="S128" s="1352">
        <v>0.09</v>
      </c>
      <c r="T128" s="1352">
        <v>0.08</v>
      </c>
      <c r="U128" s="1352">
        <v>0.06</v>
      </c>
      <c r="V128" s="1352">
        <v>0.02</v>
      </c>
      <c r="W128" s="1352">
        <v>0.06</v>
      </c>
      <c r="X128" s="1352">
        <v>0.06</v>
      </c>
      <c r="Y128" s="3433">
        <f t="shared" si="16"/>
        <v>1</v>
      </c>
      <c r="Z128" s="3432" t="s">
        <v>967</v>
      </c>
      <c r="AA128" s="3423">
        <v>5.0000000000000001E-3</v>
      </c>
      <c r="AB128" s="3432" t="s">
        <v>968</v>
      </c>
      <c r="AC128" s="3431" t="s">
        <v>969</v>
      </c>
      <c r="AD128" s="3421" t="s">
        <v>183</v>
      </c>
      <c r="AE128" s="3421" t="s">
        <v>970</v>
      </c>
      <c r="AF128" s="3421" t="s">
        <v>971</v>
      </c>
      <c r="AG128" s="3421" t="s">
        <v>972</v>
      </c>
      <c r="AH128" s="3421" t="s">
        <v>186</v>
      </c>
      <c r="AI128" s="3421" t="s">
        <v>973</v>
      </c>
      <c r="AJ128" s="3421">
        <v>17</v>
      </c>
      <c r="AK128" s="3421" t="s">
        <v>9</v>
      </c>
      <c r="AL128" s="3421" t="s">
        <v>9</v>
      </c>
      <c r="AM128" s="3422">
        <v>44197</v>
      </c>
      <c r="AN128" s="3445">
        <v>47848</v>
      </c>
      <c r="AO128" s="3425">
        <v>0</v>
      </c>
      <c r="AP128" s="1397">
        <v>0.376</v>
      </c>
      <c r="AQ128" s="1397">
        <v>0.38600000000000001</v>
      </c>
      <c r="AR128" s="1397">
        <v>0.39600000000000002</v>
      </c>
      <c r="AS128" s="1397">
        <v>0.40600000000000003</v>
      </c>
      <c r="AT128" s="1397">
        <v>0.41599999999999998</v>
      </c>
      <c r="AU128" s="1397">
        <v>0.42599999999999999</v>
      </c>
      <c r="AV128" s="1397">
        <v>0.436</v>
      </c>
      <c r="AW128" s="1397">
        <v>0.44600000000000001</v>
      </c>
      <c r="AX128" s="1397">
        <v>0.45600000000000002</v>
      </c>
      <c r="AY128" s="1397">
        <v>0.46600000000000003</v>
      </c>
      <c r="AZ128" s="1398">
        <v>0.46600000000000003</v>
      </c>
      <c r="BA128" s="3427" t="s">
        <v>17</v>
      </c>
      <c r="BB128" s="3427" t="s">
        <v>9</v>
      </c>
      <c r="BC128" s="3481" t="s">
        <v>201</v>
      </c>
      <c r="BD128" s="3481" t="s">
        <v>9</v>
      </c>
      <c r="BE128" s="3427">
        <v>50000000</v>
      </c>
      <c r="BF128" s="3427" t="s">
        <v>9</v>
      </c>
      <c r="BG128" s="3481" t="s">
        <v>201</v>
      </c>
      <c r="BH128" s="3481" t="s">
        <v>9</v>
      </c>
      <c r="BI128" s="3427">
        <v>52000000</v>
      </c>
      <c r="BJ128" s="3427" t="s">
        <v>17</v>
      </c>
      <c r="BK128" s="3481" t="s">
        <v>201</v>
      </c>
      <c r="BL128" s="3481" t="s">
        <v>17</v>
      </c>
      <c r="BM128" s="3427">
        <v>54000000</v>
      </c>
      <c r="BN128" s="3427" t="s">
        <v>17</v>
      </c>
      <c r="BO128" s="3481" t="s">
        <v>201</v>
      </c>
      <c r="BP128" s="3481" t="s">
        <v>17</v>
      </c>
      <c r="BQ128" s="3427">
        <v>56000000</v>
      </c>
      <c r="BR128" s="3427" t="s">
        <v>17</v>
      </c>
      <c r="BS128" s="3481" t="s">
        <v>201</v>
      </c>
      <c r="BT128" s="3481" t="s">
        <v>17</v>
      </c>
      <c r="BU128" s="3427">
        <v>58000000</v>
      </c>
      <c r="BV128" s="3427" t="s">
        <v>17</v>
      </c>
      <c r="BW128" s="3481" t="s">
        <v>201</v>
      </c>
      <c r="BX128" s="3481" t="s">
        <v>17</v>
      </c>
      <c r="BY128" s="3427">
        <v>60000000</v>
      </c>
      <c r="BZ128" s="3427" t="s">
        <v>17</v>
      </c>
      <c r="CA128" s="3481" t="s">
        <v>201</v>
      </c>
      <c r="CB128" s="3481" t="s">
        <v>17</v>
      </c>
      <c r="CC128" s="3427">
        <v>62000000</v>
      </c>
      <c r="CD128" s="3427" t="s">
        <v>17</v>
      </c>
      <c r="CE128" s="3481" t="s">
        <v>201</v>
      </c>
      <c r="CF128" s="3481" t="s">
        <v>17</v>
      </c>
      <c r="CG128" s="3427">
        <v>64000000</v>
      </c>
      <c r="CH128" s="3427" t="s">
        <v>17</v>
      </c>
      <c r="CI128" s="3481" t="s">
        <v>201</v>
      </c>
      <c r="CJ128" s="3481" t="s">
        <v>17</v>
      </c>
      <c r="CK128" s="3427">
        <v>66000000</v>
      </c>
      <c r="CL128" s="3427" t="s">
        <v>17</v>
      </c>
      <c r="CM128" s="3481" t="s">
        <v>201</v>
      </c>
      <c r="CN128" s="3481" t="s">
        <v>17</v>
      </c>
      <c r="CO128" s="3427">
        <v>68000000</v>
      </c>
      <c r="CP128" s="3427" t="s">
        <v>17</v>
      </c>
      <c r="CQ128" s="3481" t="s">
        <v>201</v>
      </c>
      <c r="CR128" s="3481" t="s">
        <v>17</v>
      </c>
      <c r="CS128" s="3427">
        <v>590000000</v>
      </c>
      <c r="CT128" s="3421" t="s">
        <v>242</v>
      </c>
      <c r="CU128" s="3421" t="s">
        <v>243</v>
      </c>
      <c r="CV128" s="3421" t="s">
        <v>974</v>
      </c>
      <c r="CW128" s="3421" t="s">
        <v>975</v>
      </c>
      <c r="CX128" s="3421" t="s">
        <v>976</v>
      </c>
      <c r="CY128" s="1354" t="s">
        <v>977</v>
      </c>
      <c r="CZ128" s="1350" t="s">
        <v>242</v>
      </c>
      <c r="DA128" s="1350" t="s">
        <v>243</v>
      </c>
      <c r="DB128" s="1350" t="s">
        <v>243</v>
      </c>
      <c r="DC128" s="1350"/>
      <c r="DD128" s="1350"/>
      <c r="DE128" s="1350"/>
    </row>
    <row r="129" spans="1:109" s="14" customFormat="1" ht="25.5" customHeight="1">
      <c r="A129" s="14">
        <v>115</v>
      </c>
      <c r="B129" s="3421" t="s">
        <v>963</v>
      </c>
      <c r="C129" s="3429"/>
      <c r="D129" s="3421" t="s">
        <v>964</v>
      </c>
      <c r="E129" s="3421"/>
      <c r="F129" s="3431" t="s">
        <v>965</v>
      </c>
      <c r="G129" s="3421" t="s">
        <v>966</v>
      </c>
      <c r="H129" s="3421" t="s">
        <v>361</v>
      </c>
      <c r="I129" s="3421" t="s">
        <v>347</v>
      </c>
      <c r="J129" s="3421" t="s">
        <v>89</v>
      </c>
      <c r="K129" s="3421" t="s">
        <v>89</v>
      </c>
      <c r="L129" s="3422">
        <v>43831</v>
      </c>
      <c r="M129" s="3422">
        <v>47848</v>
      </c>
      <c r="N129" s="1352">
        <v>0.1</v>
      </c>
      <c r="O129" s="1352">
        <v>0.2</v>
      </c>
      <c r="P129" s="1352">
        <v>0.2</v>
      </c>
      <c r="Q129" s="1352">
        <v>0.1</v>
      </c>
      <c r="R129" s="1352">
        <v>0.03</v>
      </c>
      <c r="S129" s="1352">
        <v>0.09</v>
      </c>
      <c r="T129" s="1352">
        <v>0.08</v>
      </c>
      <c r="U129" s="1352">
        <v>0.06</v>
      </c>
      <c r="V129" s="1352">
        <v>0.02</v>
      </c>
      <c r="W129" s="1352">
        <v>0.06</v>
      </c>
      <c r="X129" s="1352">
        <v>0.06</v>
      </c>
      <c r="Y129" s="3433">
        <f t="shared" si="16"/>
        <v>1</v>
      </c>
      <c r="Z129" s="3421" t="s">
        <v>978</v>
      </c>
      <c r="AA129" s="3423">
        <v>2.5000000000000001E-3</v>
      </c>
      <c r="AB129" s="3421" t="s">
        <v>3446</v>
      </c>
      <c r="AC129" s="3431" t="s">
        <v>3445</v>
      </c>
      <c r="AD129" s="3421" t="s">
        <v>183</v>
      </c>
      <c r="AE129" s="3421" t="s">
        <v>970</v>
      </c>
      <c r="AF129" s="3421" t="s">
        <v>979</v>
      </c>
      <c r="AG129" s="3421" t="s">
        <v>972</v>
      </c>
      <c r="AH129" s="3421" t="s">
        <v>217</v>
      </c>
      <c r="AI129" s="3421" t="s">
        <v>323</v>
      </c>
      <c r="AJ129" s="3421">
        <v>15</v>
      </c>
      <c r="AK129" s="3421" t="s">
        <v>9</v>
      </c>
      <c r="AL129" s="3421" t="s">
        <v>9</v>
      </c>
      <c r="AM129" s="3422">
        <v>44197</v>
      </c>
      <c r="AN129" s="3445">
        <v>47848</v>
      </c>
      <c r="AO129" s="3425">
        <v>0</v>
      </c>
      <c r="AP129" s="3425">
        <v>0.95</v>
      </c>
      <c r="AQ129" s="3425">
        <v>0.95</v>
      </c>
      <c r="AR129" s="3425">
        <v>0.95</v>
      </c>
      <c r="AS129" s="3425">
        <v>0.95</v>
      </c>
      <c r="AT129" s="3425">
        <v>1</v>
      </c>
      <c r="AU129" s="3425">
        <v>1</v>
      </c>
      <c r="AV129" s="3425">
        <v>1</v>
      </c>
      <c r="AW129" s="3425">
        <v>1</v>
      </c>
      <c r="AX129" s="3425">
        <v>1</v>
      </c>
      <c r="AY129" s="3425">
        <v>1</v>
      </c>
      <c r="AZ129" s="3425">
        <v>1</v>
      </c>
      <c r="BA129" s="3427" t="s">
        <v>9</v>
      </c>
      <c r="BB129" s="3427" t="s">
        <v>9</v>
      </c>
      <c r="BC129" s="3421" t="s">
        <v>365</v>
      </c>
      <c r="BD129" s="3421" t="s">
        <v>9</v>
      </c>
      <c r="BE129" s="3427">
        <v>15000000</v>
      </c>
      <c r="BF129" s="3427" t="s">
        <v>9</v>
      </c>
      <c r="BG129" s="3421" t="s">
        <v>365</v>
      </c>
      <c r="BH129" s="3421" t="s">
        <v>9</v>
      </c>
      <c r="BI129" s="3427">
        <v>18000000</v>
      </c>
      <c r="BJ129" s="3427" t="s">
        <v>9</v>
      </c>
      <c r="BK129" s="3421" t="s">
        <v>365</v>
      </c>
      <c r="BL129" s="3421" t="s">
        <v>9</v>
      </c>
      <c r="BM129" s="3427">
        <v>23971537.225000001</v>
      </c>
      <c r="BN129" s="3427" t="s">
        <v>9</v>
      </c>
      <c r="BO129" s="3421" t="s">
        <v>365</v>
      </c>
      <c r="BP129" s="3421" t="s">
        <v>9</v>
      </c>
      <c r="BQ129" s="3427">
        <v>31011575.253750004</v>
      </c>
      <c r="BR129" s="3427" t="s">
        <v>9</v>
      </c>
      <c r="BS129" s="3421" t="s">
        <v>365</v>
      </c>
      <c r="BT129" s="3421" t="s">
        <v>9</v>
      </c>
      <c r="BU129" s="3427">
        <v>41865626.592562512</v>
      </c>
      <c r="BV129" s="3427" t="s">
        <v>9</v>
      </c>
      <c r="BW129" s="3421" t="s">
        <v>365</v>
      </c>
      <c r="BX129" s="3421">
        <v>1184</v>
      </c>
      <c r="BY129" s="3427">
        <v>56518595.8999594</v>
      </c>
      <c r="BZ129" s="3427" t="s">
        <v>9</v>
      </c>
      <c r="CA129" s="3421" t="s">
        <v>365</v>
      </c>
      <c r="CB129" s="3421" t="s">
        <v>9</v>
      </c>
      <c r="CC129" s="3427">
        <v>76300104.464945182</v>
      </c>
      <c r="CD129" s="3427" t="s">
        <v>9</v>
      </c>
      <c r="CE129" s="3421" t="s">
        <v>365</v>
      </c>
      <c r="CF129" s="3421" t="s">
        <v>9</v>
      </c>
      <c r="CG129" s="3427">
        <v>103005141.027676</v>
      </c>
      <c r="CH129" s="3427" t="s">
        <v>9</v>
      </c>
      <c r="CI129" s="3421" t="s">
        <v>365</v>
      </c>
      <c r="CJ129" s="3421" t="s">
        <v>9</v>
      </c>
      <c r="CK129" s="3427">
        <v>139056940.3873626</v>
      </c>
      <c r="CL129" s="3427" t="s">
        <v>9</v>
      </c>
      <c r="CM129" s="3421" t="s">
        <v>365</v>
      </c>
      <c r="CN129" s="3421" t="s">
        <v>9</v>
      </c>
      <c r="CO129" s="3427">
        <v>187726869.52293953</v>
      </c>
      <c r="CP129" s="3427" t="s">
        <v>9</v>
      </c>
      <c r="CQ129" s="3421" t="s">
        <v>365</v>
      </c>
      <c r="CR129" s="3421" t="s">
        <v>9</v>
      </c>
      <c r="CS129" s="3427">
        <v>692456390.37419522</v>
      </c>
      <c r="CT129" s="3421" t="s">
        <v>242</v>
      </c>
      <c r="CU129" s="3421" t="s">
        <v>243</v>
      </c>
      <c r="CV129" s="3421" t="s">
        <v>980</v>
      </c>
      <c r="CW129" s="3421" t="s">
        <v>981</v>
      </c>
      <c r="CX129" s="3442" t="s">
        <v>982</v>
      </c>
      <c r="CY129" s="1354" t="s">
        <v>983</v>
      </c>
      <c r="CZ129" s="1364" t="s">
        <v>242</v>
      </c>
      <c r="DA129" s="1364" t="s">
        <v>243</v>
      </c>
      <c r="DB129" s="1364" t="s">
        <v>243</v>
      </c>
      <c r="DC129" s="1364"/>
      <c r="DD129" s="1364"/>
      <c r="DE129" s="1364"/>
    </row>
    <row r="130" spans="1:109" s="14" customFormat="1" ht="25.5" customHeight="1">
      <c r="A130" s="14">
        <v>116</v>
      </c>
      <c r="B130" s="3421" t="s">
        <v>963</v>
      </c>
      <c r="C130" s="3429"/>
      <c r="D130" s="3421" t="s">
        <v>964</v>
      </c>
      <c r="E130" s="3421"/>
      <c r="F130" s="3431" t="s">
        <v>965</v>
      </c>
      <c r="G130" s="3421" t="s">
        <v>966</v>
      </c>
      <c r="H130" s="3421" t="s">
        <v>361</v>
      </c>
      <c r="I130" s="3421" t="s">
        <v>347</v>
      </c>
      <c r="J130" s="3421" t="s">
        <v>89</v>
      </c>
      <c r="K130" s="3421" t="s">
        <v>89</v>
      </c>
      <c r="L130" s="3422">
        <v>43831</v>
      </c>
      <c r="M130" s="3422">
        <v>47848</v>
      </c>
      <c r="N130" s="1352">
        <v>0.1</v>
      </c>
      <c r="O130" s="1352">
        <v>0.2</v>
      </c>
      <c r="P130" s="1352">
        <v>0.2</v>
      </c>
      <c r="Q130" s="1352">
        <v>0.1</v>
      </c>
      <c r="R130" s="1352">
        <v>0.03</v>
      </c>
      <c r="S130" s="1352">
        <v>0.09</v>
      </c>
      <c r="T130" s="1352">
        <v>0.08</v>
      </c>
      <c r="U130" s="1352">
        <v>0.06</v>
      </c>
      <c r="V130" s="1352">
        <v>0.02</v>
      </c>
      <c r="W130" s="1352">
        <v>0.06</v>
      </c>
      <c r="X130" s="1352">
        <v>0.06</v>
      </c>
      <c r="Y130" s="3433">
        <f t="shared" si="16"/>
        <v>1</v>
      </c>
      <c r="Z130" s="3421" t="s">
        <v>984</v>
      </c>
      <c r="AA130" s="3423">
        <v>5.0000000000000001E-3</v>
      </c>
      <c r="AB130" s="3421" t="s">
        <v>985</v>
      </c>
      <c r="AC130" s="3421" t="s">
        <v>986</v>
      </c>
      <c r="AD130" s="3421" t="s">
        <v>183</v>
      </c>
      <c r="AE130" s="3421" t="s">
        <v>26</v>
      </c>
      <c r="AF130" s="3421" t="s">
        <v>240</v>
      </c>
      <c r="AG130" s="3421" t="s">
        <v>972</v>
      </c>
      <c r="AH130" s="3421" t="s">
        <v>186</v>
      </c>
      <c r="AI130" s="3421" t="s">
        <v>7</v>
      </c>
      <c r="AJ130" s="3421" t="s">
        <v>9</v>
      </c>
      <c r="AK130" s="3421" t="s">
        <v>9</v>
      </c>
      <c r="AL130" s="3421" t="s">
        <v>9</v>
      </c>
      <c r="AM130" s="3422">
        <v>43831</v>
      </c>
      <c r="AN130" s="3445">
        <v>47848</v>
      </c>
      <c r="AO130" s="3425">
        <v>0.1</v>
      </c>
      <c r="AP130" s="3425">
        <v>0.2</v>
      </c>
      <c r="AQ130" s="3425">
        <v>0.3</v>
      </c>
      <c r="AR130" s="3425">
        <v>0.35</v>
      </c>
      <c r="AS130" s="3425">
        <v>0.4</v>
      </c>
      <c r="AT130" s="3425">
        <v>0.45</v>
      </c>
      <c r="AU130" s="3425">
        <v>0.5</v>
      </c>
      <c r="AV130" s="3425">
        <v>0.55000000000000004</v>
      </c>
      <c r="AW130" s="3425">
        <v>0.56000000000000005</v>
      </c>
      <c r="AX130" s="3425">
        <v>0.57999999999999996</v>
      </c>
      <c r="AY130" s="3425">
        <v>0.6</v>
      </c>
      <c r="AZ130" s="3426">
        <v>0.6</v>
      </c>
      <c r="BA130" s="3427">
        <v>22625185</v>
      </c>
      <c r="BB130" s="3427">
        <v>22625185</v>
      </c>
      <c r="BC130" s="3427" t="s">
        <v>17</v>
      </c>
      <c r="BD130" s="3427" t="s">
        <v>9</v>
      </c>
      <c r="BE130" s="3427">
        <v>23757495</v>
      </c>
      <c r="BF130" s="3427" t="s">
        <v>17</v>
      </c>
      <c r="BG130" s="3427" t="s">
        <v>17</v>
      </c>
      <c r="BH130" s="3427" t="s">
        <v>17</v>
      </c>
      <c r="BI130" s="3427">
        <v>24945369</v>
      </c>
      <c r="BJ130" s="3427" t="s">
        <v>17</v>
      </c>
      <c r="BK130" s="3427" t="s">
        <v>17</v>
      </c>
      <c r="BL130" s="3427" t="s">
        <v>17</v>
      </c>
      <c r="BM130" s="3427">
        <v>26192638</v>
      </c>
      <c r="BN130" s="3427" t="s">
        <v>17</v>
      </c>
      <c r="BO130" s="3427" t="s">
        <v>17</v>
      </c>
      <c r="BP130" s="3427" t="s">
        <v>17</v>
      </c>
      <c r="BQ130" s="3427">
        <v>27502270</v>
      </c>
      <c r="BR130" s="3427" t="s">
        <v>17</v>
      </c>
      <c r="BS130" s="3427" t="s">
        <v>17</v>
      </c>
      <c r="BT130" s="3427" t="s">
        <v>17</v>
      </c>
      <c r="BU130" s="3427">
        <v>28877383</v>
      </c>
      <c r="BV130" s="3427" t="s">
        <v>17</v>
      </c>
      <c r="BW130" s="3427" t="s">
        <v>17</v>
      </c>
      <c r="BX130" s="3427" t="s">
        <v>17</v>
      </c>
      <c r="BY130" s="3427">
        <v>30321252</v>
      </c>
      <c r="BZ130" s="3427" t="s">
        <v>17</v>
      </c>
      <c r="CA130" s="3427" t="s">
        <v>17</v>
      </c>
      <c r="CB130" s="3427" t="s">
        <v>17</v>
      </c>
      <c r="CC130" s="3427">
        <v>31837315</v>
      </c>
      <c r="CD130" s="3427" t="s">
        <v>17</v>
      </c>
      <c r="CE130" s="3427" t="s">
        <v>17</v>
      </c>
      <c r="CF130" s="3427" t="s">
        <v>17</v>
      </c>
      <c r="CG130" s="3427">
        <v>33429181</v>
      </c>
      <c r="CH130" s="3427" t="s">
        <v>17</v>
      </c>
      <c r="CI130" s="3427" t="s">
        <v>17</v>
      </c>
      <c r="CJ130" s="3427" t="s">
        <v>17</v>
      </c>
      <c r="CK130" s="3427">
        <v>35100640</v>
      </c>
      <c r="CL130" s="3427" t="s">
        <v>17</v>
      </c>
      <c r="CM130" s="3427" t="s">
        <v>17</v>
      </c>
      <c r="CN130" s="3427" t="s">
        <v>17</v>
      </c>
      <c r="CO130" s="3427">
        <v>36855672</v>
      </c>
      <c r="CP130" s="3427" t="s">
        <v>17</v>
      </c>
      <c r="CQ130" s="3421" t="s">
        <v>17</v>
      </c>
      <c r="CR130" s="3421" t="s">
        <v>17</v>
      </c>
      <c r="CS130" s="3427">
        <v>321444400</v>
      </c>
      <c r="CT130" s="3421" t="s">
        <v>242</v>
      </c>
      <c r="CU130" s="3421" t="s">
        <v>243</v>
      </c>
      <c r="CV130" s="3421" t="s">
        <v>987</v>
      </c>
      <c r="CW130" s="3421" t="s">
        <v>988</v>
      </c>
      <c r="CX130" s="3421" t="s">
        <v>989</v>
      </c>
      <c r="CY130" s="1354" t="s">
        <v>990</v>
      </c>
      <c r="CZ130" s="1350" t="s">
        <v>242</v>
      </c>
      <c r="DA130" s="1350" t="s">
        <v>243</v>
      </c>
      <c r="DB130" s="1350" t="s">
        <v>243</v>
      </c>
      <c r="DC130" s="1350"/>
      <c r="DD130" s="1350"/>
      <c r="DE130" s="1350"/>
    </row>
    <row r="131" spans="1:109" s="14" customFormat="1" ht="25.5" customHeight="1">
      <c r="A131" s="14">
        <v>117</v>
      </c>
      <c r="B131" s="3421" t="s">
        <v>963</v>
      </c>
      <c r="C131" s="3429"/>
      <c r="D131" s="3421" t="s">
        <v>964</v>
      </c>
      <c r="E131" s="3421"/>
      <c r="F131" s="3431" t="s">
        <v>965</v>
      </c>
      <c r="G131" s="3421" t="s">
        <v>966</v>
      </c>
      <c r="H131" s="3421" t="s">
        <v>361</v>
      </c>
      <c r="I131" s="3421" t="s">
        <v>347</v>
      </c>
      <c r="J131" s="3421" t="s">
        <v>89</v>
      </c>
      <c r="K131" s="3421" t="s">
        <v>89</v>
      </c>
      <c r="L131" s="3422">
        <v>43831</v>
      </c>
      <c r="M131" s="3422">
        <v>47848</v>
      </c>
      <c r="N131" s="1352">
        <v>0.1</v>
      </c>
      <c r="O131" s="1352">
        <v>0.2</v>
      </c>
      <c r="P131" s="1352">
        <v>0.2</v>
      </c>
      <c r="Q131" s="1352">
        <v>0.1</v>
      </c>
      <c r="R131" s="1352">
        <v>0.03</v>
      </c>
      <c r="S131" s="1352">
        <v>0.09</v>
      </c>
      <c r="T131" s="1352">
        <v>0.08</v>
      </c>
      <c r="U131" s="1352">
        <v>0.06</v>
      </c>
      <c r="V131" s="1352">
        <v>0.02</v>
      </c>
      <c r="W131" s="1352">
        <v>0.06</v>
      </c>
      <c r="X131" s="1352">
        <v>0.06</v>
      </c>
      <c r="Y131" s="3433">
        <f t="shared" si="16"/>
        <v>1</v>
      </c>
      <c r="Z131" s="3431" t="s">
        <v>991</v>
      </c>
      <c r="AA131" s="3423">
        <v>5.0000000000000001E-3</v>
      </c>
      <c r="AB131" s="3431" t="s">
        <v>992</v>
      </c>
      <c r="AC131" s="3431" t="s">
        <v>993</v>
      </c>
      <c r="AD131" s="3421" t="s">
        <v>183</v>
      </c>
      <c r="AE131" s="3431" t="s">
        <v>26</v>
      </c>
      <c r="AF131" s="3421" t="s">
        <v>433</v>
      </c>
      <c r="AG131" s="3421" t="s">
        <v>972</v>
      </c>
      <c r="AH131" s="3431" t="s">
        <v>186</v>
      </c>
      <c r="AI131" s="3421" t="s">
        <v>323</v>
      </c>
      <c r="AJ131" s="3431">
        <v>12</v>
      </c>
      <c r="AK131" s="3421" t="s">
        <v>9</v>
      </c>
      <c r="AL131" s="3421" t="s">
        <v>9</v>
      </c>
      <c r="AM131" s="3422">
        <v>44197</v>
      </c>
      <c r="AN131" s="3445">
        <v>47848</v>
      </c>
      <c r="AO131" s="3431" t="s">
        <v>17</v>
      </c>
      <c r="AP131" s="1372">
        <v>0.15</v>
      </c>
      <c r="AQ131" s="1372">
        <v>0.4</v>
      </c>
      <c r="AR131" s="1372">
        <v>0.65</v>
      </c>
      <c r="AS131" s="1372">
        <v>0.65</v>
      </c>
      <c r="AT131" s="1372">
        <v>0.85</v>
      </c>
      <c r="AU131" s="1372">
        <v>1</v>
      </c>
      <c r="AV131" s="1372">
        <v>1</v>
      </c>
      <c r="AW131" s="1372">
        <v>1</v>
      </c>
      <c r="AX131" s="1372">
        <v>1</v>
      </c>
      <c r="AY131" s="1372">
        <v>1</v>
      </c>
      <c r="AZ131" s="1399">
        <v>1</v>
      </c>
      <c r="BA131" s="3427" t="s">
        <v>9</v>
      </c>
      <c r="BB131" s="3431" t="s">
        <v>9</v>
      </c>
      <c r="BC131" s="3431" t="s">
        <v>9</v>
      </c>
      <c r="BD131" s="3431" t="s">
        <v>9</v>
      </c>
      <c r="BE131" s="3427">
        <v>45161588</v>
      </c>
      <c r="BF131" s="3427" t="s">
        <v>9</v>
      </c>
      <c r="BG131" s="3431" t="s">
        <v>201</v>
      </c>
      <c r="BH131" s="3431" t="s">
        <v>9</v>
      </c>
      <c r="BI131" s="3427">
        <v>46968052</v>
      </c>
      <c r="BJ131" s="3427" t="s">
        <v>17</v>
      </c>
      <c r="BK131" s="3431" t="s">
        <v>201</v>
      </c>
      <c r="BL131" s="3431" t="s">
        <v>17</v>
      </c>
      <c r="BM131" s="3427">
        <v>48846774</v>
      </c>
      <c r="BN131" s="3427" t="s">
        <v>17</v>
      </c>
      <c r="BO131" s="3431" t="s">
        <v>201</v>
      </c>
      <c r="BP131" s="3431" t="s">
        <v>17</v>
      </c>
      <c r="BQ131" s="3427">
        <v>50800645</v>
      </c>
      <c r="BR131" s="3427" t="s">
        <v>17</v>
      </c>
      <c r="BS131" s="3431" t="s">
        <v>201</v>
      </c>
      <c r="BT131" s="3431" t="s">
        <v>17</v>
      </c>
      <c r="BU131" s="3427">
        <v>52832670</v>
      </c>
      <c r="BV131" s="3427" t="s">
        <v>17</v>
      </c>
      <c r="BW131" s="3431" t="s">
        <v>201</v>
      </c>
      <c r="BX131" s="3431" t="s">
        <v>17</v>
      </c>
      <c r="BY131" s="3427">
        <v>54945977</v>
      </c>
      <c r="BZ131" s="3427" t="s">
        <v>17</v>
      </c>
      <c r="CA131" s="3431" t="s">
        <v>201</v>
      </c>
      <c r="CB131" s="3431" t="s">
        <v>17</v>
      </c>
      <c r="CC131" s="3427">
        <v>57143816</v>
      </c>
      <c r="CD131" s="3427" t="s">
        <v>17</v>
      </c>
      <c r="CE131" s="3431" t="s">
        <v>201</v>
      </c>
      <c r="CF131" s="3431" t="s">
        <v>17</v>
      </c>
      <c r="CG131" s="3427">
        <v>59429569</v>
      </c>
      <c r="CH131" s="3427" t="s">
        <v>17</v>
      </c>
      <c r="CI131" s="3431" t="s">
        <v>201</v>
      </c>
      <c r="CJ131" s="3431" t="s">
        <v>17</v>
      </c>
      <c r="CK131" s="3427">
        <v>61806752</v>
      </c>
      <c r="CL131" s="3427" t="s">
        <v>17</v>
      </c>
      <c r="CM131" s="3431" t="s">
        <v>201</v>
      </c>
      <c r="CN131" s="3431" t="s">
        <v>17</v>
      </c>
      <c r="CO131" s="3427">
        <v>64279022</v>
      </c>
      <c r="CP131" s="3427" t="s">
        <v>17</v>
      </c>
      <c r="CQ131" s="3431" t="s">
        <v>201</v>
      </c>
      <c r="CR131" s="3431" t="s">
        <v>17</v>
      </c>
      <c r="CS131" s="3427">
        <v>542214865</v>
      </c>
      <c r="CT131" s="3431" t="s">
        <v>242</v>
      </c>
      <c r="CU131" s="3431" t="s">
        <v>243</v>
      </c>
      <c r="CV131" s="3431" t="s">
        <v>994</v>
      </c>
      <c r="CW131" s="3431" t="s">
        <v>995</v>
      </c>
      <c r="CX131" s="3431" t="s">
        <v>996</v>
      </c>
      <c r="CY131" s="3431" t="s">
        <v>997</v>
      </c>
      <c r="CZ131" s="1358" t="s">
        <v>242</v>
      </c>
      <c r="DA131" s="1358" t="s">
        <v>243</v>
      </c>
      <c r="DB131" s="1358" t="s">
        <v>243</v>
      </c>
      <c r="DC131" s="1358"/>
      <c r="DD131" s="1358"/>
      <c r="DE131" s="1358"/>
    </row>
    <row r="132" spans="1:109" s="14" customFormat="1" ht="25.5" customHeight="1">
      <c r="A132" s="14">
        <v>118</v>
      </c>
      <c r="B132" s="3421" t="s">
        <v>963</v>
      </c>
      <c r="C132" s="3429"/>
      <c r="D132" s="3421" t="s">
        <v>964</v>
      </c>
      <c r="E132" s="3421"/>
      <c r="F132" s="3431" t="s">
        <v>965</v>
      </c>
      <c r="G132" s="3421" t="s">
        <v>966</v>
      </c>
      <c r="H132" s="3421" t="s">
        <v>361</v>
      </c>
      <c r="I132" s="3421" t="s">
        <v>347</v>
      </c>
      <c r="J132" s="3421" t="s">
        <v>89</v>
      </c>
      <c r="K132" s="3421" t="s">
        <v>89</v>
      </c>
      <c r="L132" s="3422">
        <v>43831</v>
      </c>
      <c r="M132" s="3422">
        <v>47848</v>
      </c>
      <c r="N132" s="1352">
        <v>0.1</v>
      </c>
      <c r="O132" s="1352">
        <v>0.2</v>
      </c>
      <c r="P132" s="1352">
        <v>0.2</v>
      </c>
      <c r="Q132" s="1352">
        <v>0.1</v>
      </c>
      <c r="R132" s="1352">
        <v>0.03</v>
      </c>
      <c r="S132" s="1352">
        <v>0.09</v>
      </c>
      <c r="T132" s="1352">
        <v>0.08</v>
      </c>
      <c r="U132" s="1352">
        <v>0.06</v>
      </c>
      <c r="V132" s="1352">
        <v>0.02</v>
      </c>
      <c r="W132" s="1352">
        <v>0.06</v>
      </c>
      <c r="X132" s="1352">
        <v>0.06</v>
      </c>
      <c r="Y132" s="3433">
        <f t="shared" si="16"/>
        <v>1</v>
      </c>
      <c r="Z132" s="3431" t="s">
        <v>998</v>
      </c>
      <c r="AA132" s="3423">
        <v>2.5000000000000001E-3</v>
      </c>
      <c r="AB132" s="3431" t="s">
        <v>999</v>
      </c>
      <c r="AC132" s="3431" t="s">
        <v>1000</v>
      </c>
      <c r="AD132" s="3421" t="s">
        <v>183</v>
      </c>
      <c r="AE132" s="3431" t="s">
        <v>970</v>
      </c>
      <c r="AF132" s="3431" t="s">
        <v>1001</v>
      </c>
      <c r="AG132" s="3421" t="s">
        <v>972</v>
      </c>
      <c r="AH132" s="3431" t="s">
        <v>186</v>
      </c>
      <c r="AI132" s="3421" t="s">
        <v>7</v>
      </c>
      <c r="AJ132" s="3421" t="s">
        <v>9</v>
      </c>
      <c r="AK132" s="3421" t="s">
        <v>9</v>
      </c>
      <c r="AL132" s="3421" t="s">
        <v>9</v>
      </c>
      <c r="AM132" s="3422">
        <v>44197</v>
      </c>
      <c r="AN132" s="3445">
        <v>47848</v>
      </c>
      <c r="AO132" s="3431" t="s">
        <v>17</v>
      </c>
      <c r="AP132" s="3431">
        <v>0.08</v>
      </c>
      <c r="AQ132" s="3431">
        <v>0.16</v>
      </c>
      <c r="AR132" s="3431">
        <v>0.24</v>
      </c>
      <c r="AS132" s="3431">
        <v>0.32</v>
      </c>
      <c r="AT132" s="3431">
        <v>0.4</v>
      </c>
      <c r="AU132" s="3431">
        <v>0.48</v>
      </c>
      <c r="AV132" s="3431">
        <v>0.56000000000000005</v>
      </c>
      <c r="AW132" s="3431">
        <v>0.64</v>
      </c>
      <c r="AX132" s="3431">
        <v>0.72</v>
      </c>
      <c r="AY132" s="3431">
        <v>0.8</v>
      </c>
      <c r="AZ132" s="3439">
        <v>0.8</v>
      </c>
      <c r="BA132" s="3431" t="s">
        <v>17</v>
      </c>
      <c r="BB132" s="3431" t="s">
        <v>17</v>
      </c>
      <c r="BC132" s="3431" t="s">
        <v>17</v>
      </c>
      <c r="BD132" s="3431" t="s">
        <v>17</v>
      </c>
      <c r="BE132" s="3427">
        <v>45161588</v>
      </c>
      <c r="BF132" s="3427" t="s">
        <v>9</v>
      </c>
      <c r="BG132" s="3431" t="s">
        <v>201</v>
      </c>
      <c r="BH132" s="3431" t="s">
        <v>9</v>
      </c>
      <c r="BI132" s="3427">
        <v>46968052</v>
      </c>
      <c r="BJ132" s="3427" t="s">
        <v>17</v>
      </c>
      <c r="BK132" s="3431" t="s">
        <v>201</v>
      </c>
      <c r="BL132" s="3431" t="s">
        <v>17</v>
      </c>
      <c r="BM132" s="3427">
        <v>48846774</v>
      </c>
      <c r="BN132" s="3427" t="s">
        <v>17</v>
      </c>
      <c r="BO132" s="3431" t="s">
        <v>201</v>
      </c>
      <c r="BP132" s="3431" t="s">
        <v>17</v>
      </c>
      <c r="BQ132" s="3427">
        <v>50800645</v>
      </c>
      <c r="BR132" s="3427" t="s">
        <v>17</v>
      </c>
      <c r="BS132" s="3431" t="s">
        <v>201</v>
      </c>
      <c r="BT132" s="3431" t="s">
        <v>17</v>
      </c>
      <c r="BU132" s="3427">
        <v>52832670</v>
      </c>
      <c r="BV132" s="3427" t="s">
        <v>17</v>
      </c>
      <c r="BW132" s="3431" t="s">
        <v>201</v>
      </c>
      <c r="BX132" s="3431" t="s">
        <v>17</v>
      </c>
      <c r="BY132" s="3427">
        <v>54945977</v>
      </c>
      <c r="BZ132" s="3427" t="s">
        <v>17</v>
      </c>
      <c r="CA132" s="3431" t="s">
        <v>201</v>
      </c>
      <c r="CB132" s="3431" t="s">
        <v>17</v>
      </c>
      <c r="CC132" s="3427">
        <v>57143816</v>
      </c>
      <c r="CD132" s="3427" t="s">
        <v>17</v>
      </c>
      <c r="CE132" s="3431" t="s">
        <v>201</v>
      </c>
      <c r="CF132" s="3431" t="s">
        <v>17</v>
      </c>
      <c r="CG132" s="3427">
        <v>59429569</v>
      </c>
      <c r="CH132" s="3427" t="s">
        <v>17</v>
      </c>
      <c r="CI132" s="3431" t="s">
        <v>201</v>
      </c>
      <c r="CJ132" s="3431" t="s">
        <v>17</v>
      </c>
      <c r="CK132" s="3427">
        <v>61806752</v>
      </c>
      <c r="CL132" s="3427" t="s">
        <v>17</v>
      </c>
      <c r="CM132" s="3431" t="s">
        <v>201</v>
      </c>
      <c r="CN132" s="3431" t="s">
        <v>17</v>
      </c>
      <c r="CO132" s="3427">
        <v>64279022</v>
      </c>
      <c r="CP132" s="3427" t="s">
        <v>17</v>
      </c>
      <c r="CQ132" s="3431" t="s">
        <v>201</v>
      </c>
      <c r="CR132" s="3431" t="s">
        <v>17</v>
      </c>
      <c r="CS132" s="3427">
        <v>542214865</v>
      </c>
      <c r="CT132" s="3431" t="s">
        <v>242</v>
      </c>
      <c r="CU132" s="3431" t="s">
        <v>243</v>
      </c>
      <c r="CV132" s="3431" t="s">
        <v>1002</v>
      </c>
      <c r="CW132" s="3431" t="s">
        <v>1003</v>
      </c>
      <c r="CX132" s="3431" t="s">
        <v>1004</v>
      </c>
      <c r="CY132" s="3431" t="s">
        <v>997</v>
      </c>
      <c r="CZ132" s="1358" t="s">
        <v>242</v>
      </c>
      <c r="DA132" s="1358" t="s">
        <v>243</v>
      </c>
      <c r="DB132" s="1358" t="s">
        <v>243</v>
      </c>
      <c r="DC132" s="1358"/>
      <c r="DD132" s="1358"/>
      <c r="DE132" s="1358"/>
    </row>
    <row r="133" spans="1:109" s="14" customFormat="1" ht="25.5" customHeight="1">
      <c r="A133" s="14">
        <v>119</v>
      </c>
      <c r="B133" s="3421" t="s">
        <v>963</v>
      </c>
      <c r="C133" s="3429"/>
      <c r="D133" s="3421" t="s">
        <v>964</v>
      </c>
      <c r="E133" s="3421"/>
      <c r="F133" s="3431" t="s">
        <v>965</v>
      </c>
      <c r="G133" s="3421" t="s">
        <v>966</v>
      </c>
      <c r="H133" s="3421" t="s">
        <v>361</v>
      </c>
      <c r="I133" s="3421" t="s">
        <v>347</v>
      </c>
      <c r="J133" s="3421" t="s">
        <v>89</v>
      </c>
      <c r="K133" s="3421" t="s">
        <v>89</v>
      </c>
      <c r="L133" s="3422">
        <v>43831</v>
      </c>
      <c r="M133" s="3422">
        <v>47848</v>
      </c>
      <c r="N133" s="1352">
        <v>0.1</v>
      </c>
      <c r="O133" s="1352">
        <v>0.2</v>
      </c>
      <c r="P133" s="1352">
        <v>0.2</v>
      </c>
      <c r="Q133" s="1352">
        <v>0.1</v>
      </c>
      <c r="R133" s="1352">
        <v>0.03</v>
      </c>
      <c r="S133" s="1352">
        <v>0.09</v>
      </c>
      <c r="T133" s="1352">
        <v>0.08</v>
      </c>
      <c r="U133" s="1352">
        <v>0.06</v>
      </c>
      <c r="V133" s="1352">
        <v>0.02</v>
      </c>
      <c r="W133" s="1352">
        <v>0.06</v>
      </c>
      <c r="X133" s="1352">
        <v>0.06</v>
      </c>
      <c r="Y133" s="3433">
        <f t="shared" si="16"/>
        <v>1</v>
      </c>
      <c r="Z133" s="3431" t="s">
        <v>1005</v>
      </c>
      <c r="AA133" s="3423">
        <v>2.5000000000000001E-3</v>
      </c>
      <c r="AB133" s="3431" t="s">
        <v>1006</v>
      </c>
      <c r="AC133" s="3431" t="s">
        <v>1007</v>
      </c>
      <c r="AD133" s="3421" t="s">
        <v>183</v>
      </c>
      <c r="AE133" s="3431" t="s">
        <v>26</v>
      </c>
      <c r="AF133" s="3431" t="s">
        <v>1001</v>
      </c>
      <c r="AG133" s="3421" t="s">
        <v>972</v>
      </c>
      <c r="AH133" s="3431" t="s">
        <v>186</v>
      </c>
      <c r="AI133" s="3421" t="s">
        <v>323</v>
      </c>
      <c r="AJ133" s="3431">
        <v>13</v>
      </c>
      <c r="AK133" s="3421" t="s">
        <v>9</v>
      </c>
      <c r="AL133" s="3421" t="s">
        <v>9</v>
      </c>
      <c r="AM133" s="3422">
        <v>44197</v>
      </c>
      <c r="AN133" s="3445">
        <v>47848</v>
      </c>
      <c r="AO133" s="3431" t="s">
        <v>17</v>
      </c>
      <c r="AP133" s="1372">
        <v>0.08</v>
      </c>
      <c r="AQ133" s="1372">
        <v>0.16</v>
      </c>
      <c r="AR133" s="1372">
        <v>0.24</v>
      </c>
      <c r="AS133" s="1372">
        <v>0.32</v>
      </c>
      <c r="AT133" s="1372">
        <v>0.4</v>
      </c>
      <c r="AU133" s="1372">
        <v>0.48</v>
      </c>
      <c r="AV133" s="1372">
        <v>0.56000000000000005</v>
      </c>
      <c r="AW133" s="1372">
        <v>0.64</v>
      </c>
      <c r="AX133" s="1372">
        <v>0.72</v>
      </c>
      <c r="AY133" s="1372">
        <v>0.8</v>
      </c>
      <c r="AZ133" s="1399">
        <v>0.8</v>
      </c>
      <c r="BA133" s="3431" t="s">
        <v>17</v>
      </c>
      <c r="BB133" s="3431" t="s">
        <v>17</v>
      </c>
      <c r="BC133" s="3431" t="s">
        <v>17</v>
      </c>
      <c r="BD133" s="3431" t="s">
        <v>17</v>
      </c>
      <c r="BE133" s="3427">
        <v>45161588</v>
      </c>
      <c r="BF133" s="3427" t="s">
        <v>9</v>
      </c>
      <c r="BG133" s="3431" t="s">
        <v>201</v>
      </c>
      <c r="BH133" s="3431" t="s">
        <v>9</v>
      </c>
      <c r="BI133" s="3427">
        <v>46968052</v>
      </c>
      <c r="BJ133" s="3427" t="s">
        <v>17</v>
      </c>
      <c r="BK133" s="3431" t="s">
        <v>201</v>
      </c>
      <c r="BL133" s="3431" t="s">
        <v>17</v>
      </c>
      <c r="BM133" s="3427">
        <v>48846774</v>
      </c>
      <c r="BN133" s="3427" t="s">
        <v>17</v>
      </c>
      <c r="BO133" s="3431" t="s">
        <v>201</v>
      </c>
      <c r="BP133" s="3431" t="s">
        <v>17</v>
      </c>
      <c r="BQ133" s="3427">
        <v>50800645</v>
      </c>
      <c r="BR133" s="3427" t="s">
        <v>17</v>
      </c>
      <c r="BS133" s="3431" t="s">
        <v>201</v>
      </c>
      <c r="BT133" s="3431" t="s">
        <v>17</v>
      </c>
      <c r="BU133" s="3427">
        <v>52832670</v>
      </c>
      <c r="BV133" s="3427" t="s">
        <v>17</v>
      </c>
      <c r="BW133" s="3431" t="s">
        <v>201</v>
      </c>
      <c r="BX133" s="3431" t="s">
        <v>17</v>
      </c>
      <c r="BY133" s="3427">
        <v>54945977</v>
      </c>
      <c r="BZ133" s="3427" t="s">
        <v>17</v>
      </c>
      <c r="CA133" s="3431" t="s">
        <v>201</v>
      </c>
      <c r="CB133" s="3431" t="s">
        <v>17</v>
      </c>
      <c r="CC133" s="3427">
        <v>57143816</v>
      </c>
      <c r="CD133" s="3427" t="s">
        <v>17</v>
      </c>
      <c r="CE133" s="3431" t="s">
        <v>201</v>
      </c>
      <c r="CF133" s="3431" t="s">
        <v>17</v>
      </c>
      <c r="CG133" s="3427">
        <v>59429569</v>
      </c>
      <c r="CH133" s="3427" t="s">
        <v>17</v>
      </c>
      <c r="CI133" s="3431" t="s">
        <v>201</v>
      </c>
      <c r="CJ133" s="3431" t="s">
        <v>17</v>
      </c>
      <c r="CK133" s="3427">
        <v>61806752</v>
      </c>
      <c r="CL133" s="3427" t="s">
        <v>17</v>
      </c>
      <c r="CM133" s="3431" t="s">
        <v>201</v>
      </c>
      <c r="CN133" s="3431" t="s">
        <v>17</v>
      </c>
      <c r="CO133" s="3427">
        <v>64279022</v>
      </c>
      <c r="CP133" s="3427" t="s">
        <v>17</v>
      </c>
      <c r="CQ133" s="3431" t="s">
        <v>201</v>
      </c>
      <c r="CR133" s="3431" t="s">
        <v>17</v>
      </c>
      <c r="CS133" s="3427">
        <v>542214865</v>
      </c>
      <c r="CT133" s="3431" t="s">
        <v>242</v>
      </c>
      <c r="CU133" s="3431" t="s">
        <v>243</v>
      </c>
      <c r="CV133" s="3431" t="s">
        <v>1002</v>
      </c>
      <c r="CW133" s="3431" t="s">
        <v>1003</v>
      </c>
      <c r="CX133" s="3431" t="s">
        <v>1004</v>
      </c>
      <c r="CY133" s="3431" t="s">
        <v>997</v>
      </c>
      <c r="CZ133" s="1358" t="s">
        <v>242</v>
      </c>
      <c r="DA133" s="1358" t="s">
        <v>243</v>
      </c>
      <c r="DB133" s="1358" t="s">
        <v>243</v>
      </c>
      <c r="DC133" s="1358"/>
      <c r="DD133" s="1358"/>
      <c r="DE133" s="1358"/>
    </row>
    <row r="134" spans="1:109" s="14" customFormat="1" ht="25.5" customHeight="1">
      <c r="A134" s="14">
        <v>120</v>
      </c>
      <c r="B134" s="3421" t="s">
        <v>963</v>
      </c>
      <c r="C134" s="3429"/>
      <c r="D134" s="3421" t="s">
        <v>964</v>
      </c>
      <c r="E134" s="3421"/>
      <c r="F134" s="3431" t="s">
        <v>965</v>
      </c>
      <c r="G134" s="3421" t="s">
        <v>966</v>
      </c>
      <c r="H134" s="3421" t="s">
        <v>361</v>
      </c>
      <c r="I134" s="3421" t="s">
        <v>347</v>
      </c>
      <c r="J134" s="3421" t="s">
        <v>89</v>
      </c>
      <c r="K134" s="3421" t="s">
        <v>89</v>
      </c>
      <c r="L134" s="3422">
        <v>43831</v>
      </c>
      <c r="M134" s="3422">
        <v>47848</v>
      </c>
      <c r="N134" s="1352">
        <v>0.1</v>
      </c>
      <c r="O134" s="1352">
        <v>0.2</v>
      </c>
      <c r="P134" s="1352">
        <v>0.2</v>
      </c>
      <c r="Q134" s="1352">
        <v>0.1</v>
      </c>
      <c r="R134" s="1352">
        <v>0.03</v>
      </c>
      <c r="S134" s="1352">
        <v>0.09</v>
      </c>
      <c r="T134" s="1352">
        <v>0.08</v>
      </c>
      <c r="U134" s="1352">
        <v>0.06</v>
      </c>
      <c r="V134" s="1352">
        <v>0.02</v>
      </c>
      <c r="W134" s="1352">
        <v>0.06</v>
      </c>
      <c r="X134" s="1352">
        <v>0.06</v>
      </c>
      <c r="Y134" s="3433">
        <f t="shared" si="16"/>
        <v>1</v>
      </c>
      <c r="Z134" s="3421" t="s">
        <v>1008</v>
      </c>
      <c r="AA134" s="3423">
        <v>2.5000000000000001E-3</v>
      </c>
      <c r="AB134" s="3421" t="s">
        <v>1009</v>
      </c>
      <c r="AC134" s="3421" t="s">
        <v>1010</v>
      </c>
      <c r="AD134" s="3421" t="s">
        <v>183</v>
      </c>
      <c r="AE134" s="3421" t="s">
        <v>970</v>
      </c>
      <c r="AF134" s="3421" t="s">
        <v>979</v>
      </c>
      <c r="AG134" s="3421" t="s">
        <v>1011</v>
      </c>
      <c r="AH134" s="3421" t="s">
        <v>186</v>
      </c>
      <c r="AI134" s="3421" t="s">
        <v>323</v>
      </c>
      <c r="AJ134" s="3421">
        <v>42</v>
      </c>
      <c r="AK134" s="3421" t="s">
        <v>89</v>
      </c>
      <c r="AL134" s="3421" t="s">
        <v>89</v>
      </c>
      <c r="AM134" s="3422">
        <v>44197</v>
      </c>
      <c r="AN134" s="3445">
        <v>47848</v>
      </c>
      <c r="AO134" s="3421" t="s">
        <v>17</v>
      </c>
      <c r="AP134" s="3447">
        <v>200000</v>
      </c>
      <c r="AQ134" s="3447">
        <v>500000</v>
      </c>
      <c r="AR134" s="3447">
        <v>800000</v>
      </c>
      <c r="AS134" s="3447">
        <v>900000</v>
      </c>
      <c r="AT134" s="3447">
        <v>1200000</v>
      </c>
      <c r="AU134" s="3447">
        <v>1500000</v>
      </c>
      <c r="AV134" s="3447">
        <v>1800000</v>
      </c>
      <c r="AW134" s="3447">
        <v>1900000</v>
      </c>
      <c r="AX134" s="3447">
        <v>2200000</v>
      </c>
      <c r="AY134" s="3447">
        <v>2500000</v>
      </c>
      <c r="AZ134" s="3456">
        <v>2500000</v>
      </c>
      <c r="BA134" s="3427" t="s">
        <v>17</v>
      </c>
      <c r="BB134" s="3427" t="s">
        <v>17</v>
      </c>
      <c r="BC134" s="3428" t="s">
        <v>17</v>
      </c>
      <c r="BD134" s="3421" t="s">
        <v>1012</v>
      </c>
      <c r="BE134" s="3427">
        <v>5581000000</v>
      </c>
      <c r="BF134" s="3427">
        <v>5581000000</v>
      </c>
      <c r="BG134" s="3428" t="s">
        <v>17</v>
      </c>
      <c r="BH134" s="3421" t="s">
        <v>1012</v>
      </c>
      <c r="BI134" s="3427">
        <f>ROUNDDOWN(+BE134*1.04,-6)</f>
        <v>5804000000</v>
      </c>
      <c r="BJ134" s="3427" t="s">
        <v>17</v>
      </c>
      <c r="BK134" s="3428" t="s">
        <v>17</v>
      </c>
      <c r="BL134" s="3421" t="s">
        <v>1012</v>
      </c>
      <c r="BM134" s="3427">
        <f>ROUNDDOWN(+BI134*1.04,-6)</f>
        <v>6036000000</v>
      </c>
      <c r="BN134" s="3427" t="s">
        <v>17</v>
      </c>
      <c r="BO134" s="3428" t="s">
        <v>17</v>
      </c>
      <c r="BP134" s="3421" t="s">
        <v>1012</v>
      </c>
      <c r="BQ134" s="3427">
        <f>ROUNDDOWN(+BM134*1.04,-6)</f>
        <v>6277000000</v>
      </c>
      <c r="BR134" s="3427" t="s">
        <v>17</v>
      </c>
      <c r="BS134" s="3428" t="s">
        <v>17</v>
      </c>
      <c r="BT134" s="3421" t="s">
        <v>1012</v>
      </c>
      <c r="BU134" s="3427">
        <f>ROUNDDOWN(+BQ134*1.04,-6)</f>
        <v>6528000000</v>
      </c>
      <c r="BV134" s="3427" t="s">
        <v>17</v>
      </c>
      <c r="BW134" s="3428" t="s">
        <v>17</v>
      </c>
      <c r="BX134" s="3428" t="s">
        <v>17</v>
      </c>
      <c r="BY134" s="3427">
        <f>ROUNDDOWN(+BU134*1.04,-6)</f>
        <v>6789000000</v>
      </c>
      <c r="BZ134" s="3427" t="s">
        <v>17</v>
      </c>
      <c r="CA134" s="3428" t="s">
        <v>17</v>
      </c>
      <c r="CB134" s="3428" t="s">
        <v>17</v>
      </c>
      <c r="CC134" s="3427">
        <f>ROUNDDOWN(+BY134*1.04,-6)</f>
        <v>7060000000</v>
      </c>
      <c r="CD134" s="3427" t="s">
        <v>17</v>
      </c>
      <c r="CE134" s="3428" t="s">
        <v>17</v>
      </c>
      <c r="CF134" s="3428" t="s">
        <v>17</v>
      </c>
      <c r="CG134" s="3427">
        <f>ROUNDDOWN(+CC134*1.04,-6)</f>
        <v>7342000000</v>
      </c>
      <c r="CH134" s="3427" t="s">
        <v>17</v>
      </c>
      <c r="CI134" s="3428" t="s">
        <v>17</v>
      </c>
      <c r="CJ134" s="3428" t="s">
        <v>17</v>
      </c>
      <c r="CK134" s="3427">
        <f>ROUNDDOWN(+CG134*1.04,-6)</f>
        <v>7635000000</v>
      </c>
      <c r="CL134" s="3427" t="s">
        <v>17</v>
      </c>
      <c r="CM134" s="3428" t="s">
        <v>17</v>
      </c>
      <c r="CN134" s="3428" t="s">
        <v>17</v>
      </c>
      <c r="CO134" s="3427">
        <f>ROUNDDOWN(+CK134*1.04,-6)</f>
        <v>7940000000</v>
      </c>
      <c r="CP134" s="3427" t="s">
        <v>17</v>
      </c>
      <c r="CQ134" s="3428" t="s">
        <v>17</v>
      </c>
      <c r="CR134" s="3428" t="s">
        <v>17</v>
      </c>
      <c r="CS134" s="3427">
        <v>66992000000</v>
      </c>
      <c r="CT134" s="3421" t="s">
        <v>242</v>
      </c>
      <c r="CU134" s="3421" t="s">
        <v>243</v>
      </c>
      <c r="CV134" s="3421" t="s">
        <v>1013</v>
      </c>
      <c r="CW134" s="3421" t="s">
        <v>1014</v>
      </c>
      <c r="CX134" s="3442" t="s">
        <v>1015</v>
      </c>
      <c r="CY134" s="3431" t="s">
        <v>1016</v>
      </c>
      <c r="CZ134" s="1350" t="s">
        <v>242</v>
      </c>
      <c r="DA134" s="1350" t="s">
        <v>243</v>
      </c>
      <c r="DB134" s="1350" t="s">
        <v>243</v>
      </c>
      <c r="DC134" s="1350"/>
      <c r="DD134" s="1350"/>
      <c r="DE134" s="1350"/>
    </row>
    <row r="135" spans="1:109" s="14" customFormat="1" ht="25.5" customHeight="1">
      <c r="A135" s="14">
        <v>121</v>
      </c>
      <c r="B135" s="3421" t="s">
        <v>963</v>
      </c>
      <c r="C135" s="3429"/>
      <c r="D135" s="3421" t="s">
        <v>964</v>
      </c>
      <c r="E135" s="3421"/>
      <c r="F135" s="3431" t="s">
        <v>965</v>
      </c>
      <c r="G135" s="3421" t="s">
        <v>966</v>
      </c>
      <c r="H135" s="3421" t="s">
        <v>361</v>
      </c>
      <c r="I135" s="3421" t="s">
        <v>347</v>
      </c>
      <c r="J135" s="3421" t="s">
        <v>89</v>
      </c>
      <c r="K135" s="3421" t="s">
        <v>89</v>
      </c>
      <c r="L135" s="3422">
        <v>43831</v>
      </c>
      <c r="M135" s="3422">
        <v>47848</v>
      </c>
      <c r="N135" s="1352">
        <v>0.1</v>
      </c>
      <c r="O135" s="1352">
        <v>0.2</v>
      </c>
      <c r="P135" s="1352">
        <v>0.2</v>
      </c>
      <c r="Q135" s="1352">
        <v>0.1</v>
      </c>
      <c r="R135" s="1352">
        <v>0.03</v>
      </c>
      <c r="S135" s="1352">
        <v>0.09</v>
      </c>
      <c r="T135" s="1352">
        <v>0.08</v>
      </c>
      <c r="U135" s="1352">
        <v>0.06</v>
      </c>
      <c r="V135" s="1352">
        <v>0.02</v>
      </c>
      <c r="W135" s="1352">
        <v>0.06</v>
      </c>
      <c r="X135" s="1352">
        <v>0.06</v>
      </c>
      <c r="Y135" s="3433">
        <f t="shared" si="16"/>
        <v>1</v>
      </c>
      <c r="Z135" s="3431" t="s">
        <v>1017</v>
      </c>
      <c r="AA135" s="3423">
        <v>0.01</v>
      </c>
      <c r="AB135" s="3462" t="s">
        <v>3456</v>
      </c>
      <c r="AC135" s="3462" t="s">
        <v>3457</v>
      </c>
      <c r="AD135" s="3421" t="s">
        <v>183</v>
      </c>
      <c r="AE135" s="3421" t="s">
        <v>970</v>
      </c>
      <c r="AF135" s="3421" t="s">
        <v>979</v>
      </c>
      <c r="AG135" s="3421" t="s">
        <v>1011</v>
      </c>
      <c r="AH135" s="3462" t="s">
        <v>179</v>
      </c>
      <c r="AI135" s="3421" t="s">
        <v>323</v>
      </c>
      <c r="AJ135" s="3431">
        <v>42</v>
      </c>
      <c r="AK135" s="3421" t="s">
        <v>89</v>
      </c>
      <c r="AL135" s="3421" t="s">
        <v>89</v>
      </c>
      <c r="AM135" s="3422">
        <v>43831</v>
      </c>
      <c r="AN135" s="3445">
        <v>47848</v>
      </c>
      <c r="AO135" s="3431">
        <v>4</v>
      </c>
      <c r="AP135" s="3431">
        <v>9</v>
      </c>
      <c r="AQ135" s="3431">
        <v>14</v>
      </c>
      <c r="AR135" s="3431">
        <v>19</v>
      </c>
      <c r="AS135" s="3431">
        <v>20</v>
      </c>
      <c r="AT135" s="3431">
        <v>20</v>
      </c>
      <c r="AU135" s="3431">
        <v>20</v>
      </c>
      <c r="AV135" s="3431">
        <v>20</v>
      </c>
      <c r="AW135" s="3431">
        <v>20</v>
      </c>
      <c r="AX135" s="3431">
        <v>20</v>
      </c>
      <c r="AY135" s="3431">
        <v>20</v>
      </c>
      <c r="AZ135" s="3482">
        <f>AO135+AP135+AQ135+AR135+AS135+AT135+AU135+AV135+AW135+AX135+AY135</f>
        <v>186</v>
      </c>
      <c r="BA135" s="3427">
        <v>292529968</v>
      </c>
      <c r="BB135" s="3427">
        <v>292529968</v>
      </c>
      <c r="BC135" s="3428" t="s">
        <v>17</v>
      </c>
      <c r="BD135" s="3421">
        <v>7883</v>
      </c>
      <c r="BE135" s="3427">
        <v>6511256000</v>
      </c>
      <c r="BF135" s="3427">
        <v>6511256000</v>
      </c>
      <c r="BG135" s="3428" t="s">
        <v>17</v>
      </c>
      <c r="BH135" s="3421">
        <v>7833</v>
      </c>
      <c r="BI135" s="3427">
        <v>6649793000</v>
      </c>
      <c r="BJ135" s="3427">
        <v>6649793000</v>
      </c>
      <c r="BK135" s="3428" t="s">
        <v>17</v>
      </c>
      <c r="BL135" s="3431">
        <v>7883</v>
      </c>
      <c r="BM135" s="3427">
        <v>6926868000</v>
      </c>
      <c r="BN135" s="3427">
        <v>6926868000</v>
      </c>
      <c r="BO135" s="3428" t="s">
        <v>17</v>
      </c>
      <c r="BP135" s="3431">
        <v>7883</v>
      </c>
      <c r="BQ135" s="3427">
        <v>7619553032</v>
      </c>
      <c r="BR135" s="3427">
        <v>7619553032</v>
      </c>
      <c r="BS135" s="3428" t="s">
        <v>17</v>
      </c>
      <c r="BT135" s="3431">
        <v>7833</v>
      </c>
      <c r="BU135" s="3427">
        <v>7650015153</v>
      </c>
      <c r="BV135" s="3427" t="s">
        <v>17</v>
      </c>
      <c r="BW135" s="3428" t="s">
        <v>17</v>
      </c>
      <c r="BX135" s="3428" t="s">
        <v>17</v>
      </c>
      <c r="BY135" s="3427">
        <v>7680477274</v>
      </c>
      <c r="BZ135" s="3427" t="s">
        <v>17</v>
      </c>
      <c r="CA135" s="3428" t="s">
        <v>17</v>
      </c>
      <c r="CB135" s="3428" t="s">
        <v>17</v>
      </c>
      <c r="CC135" s="3427">
        <v>7711199183</v>
      </c>
      <c r="CD135" s="3427" t="s">
        <v>17</v>
      </c>
      <c r="CE135" s="3428" t="s">
        <v>17</v>
      </c>
      <c r="CF135" s="3428" t="s">
        <v>17</v>
      </c>
      <c r="CG135" s="3427">
        <v>7742043979</v>
      </c>
      <c r="CH135" s="3427" t="s">
        <v>17</v>
      </c>
      <c r="CI135" s="3428" t="s">
        <v>17</v>
      </c>
      <c r="CJ135" s="3428" t="s">
        <v>17</v>
      </c>
      <c r="CK135" s="3427">
        <v>7773012154</v>
      </c>
      <c r="CL135" s="3427" t="s">
        <v>17</v>
      </c>
      <c r="CM135" s="3428" t="s">
        <v>17</v>
      </c>
      <c r="CN135" s="3428" t="s">
        <v>17</v>
      </c>
      <c r="CO135" s="3427">
        <v>7804104202</v>
      </c>
      <c r="CP135" s="3427" t="s">
        <v>17</v>
      </c>
      <c r="CQ135" s="3428" t="s">
        <v>17</v>
      </c>
      <c r="CR135" s="3428" t="s">
        <v>17</v>
      </c>
      <c r="CS135" s="3427">
        <v>74360851945</v>
      </c>
      <c r="CT135" s="3421" t="s">
        <v>242</v>
      </c>
      <c r="CU135" s="3421" t="s">
        <v>243</v>
      </c>
      <c r="CV135" s="3421" t="s">
        <v>1018</v>
      </c>
      <c r="CW135" s="3431" t="s">
        <v>1019</v>
      </c>
      <c r="CX135" s="3431" t="s">
        <v>1015</v>
      </c>
      <c r="CY135" s="3431" t="s">
        <v>1020</v>
      </c>
      <c r="CZ135" s="1350" t="s">
        <v>242</v>
      </c>
      <c r="DA135" s="1350" t="s">
        <v>243</v>
      </c>
      <c r="DB135" s="1350" t="s">
        <v>243</v>
      </c>
      <c r="DC135" s="1350"/>
      <c r="DD135" s="1350"/>
      <c r="DE135" s="1350"/>
    </row>
    <row r="136" spans="1:109" s="14" customFormat="1" ht="25.5" customHeight="1">
      <c r="A136" s="14">
        <v>122</v>
      </c>
      <c r="B136" s="3421" t="s">
        <v>963</v>
      </c>
      <c r="C136" s="3429"/>
      <c r="D136" s="3421" t="s">
        <v>964</v>
      </c>
      <c r="E136" s="3421"/>
      <c r="F136" s="3431" t="s">
        <v>965</v>
      </c>
      <c r="G136" s="3421" t="s">
        <v>966</v>
      </c>
      <c r="H136" s="3421" t="s">
        <v>361</v>
      </c>
      <c r="I136" s="3421" t="s">
        <v>347</v>
      </c>
      <c r="J136" s="3421" t="s">
        <v>89</v>
      </c>
      <c r="K136" s="3421" t="s">
        <v>89</v>
      </c>
      <c r="L136" s="3422">
        <v>43831</v>
      </c>
      <c r="M136" s="3422">
        <v>47848</v>
      </c>
      <c r="N136" s="1352">
        <v>0.1</v>
      </c>
      <c r="O136" s="1352">
        <v>0.2</v>
      </c>
      <c r="P136" s="1352">
        <v>0.2</v>
      </c>
      <c r="Q136" s="1352">
        <v>0.1</v>
      </c>
      <c r="R136" s="1352">
        <v>0.03</v>
      </c>
      <c r="S136" s="1352">
        <v>0.09</v>
      </c>
      <c r="T136" s="1352">
        <v>0.08</v>
      </c>
      <c r="U136" s="1352">
        <v>0.06</v>
      </c>
      <c r="V136" s="1352">
        <v>0.02</v>
      </c>
      <c r="W136" s="1352">
        <v>0.06</v>
      </c>
      <c r="X136" s="1352">
        <v>0.06</v>
      </c>
      <c r="Y136" s="3433">
        <f t="shared" si="16"/>
        <v>1</v>
      </c>
      <c r="Z136" s="3431" t="s">
        <v>1021</v>
      </c>
      <c r="AA136" s="3423">
        <v>2.5000000000000001E-3</v>
      </c>
      <c r="AB136" s="3421" t="s">
        <v>1022</v>
      </c>
      <c r="AC136" s="3431" t="s">
        <v>1023</v>
      </c>
      <c r="AD136" s="3421" t="s">
        <v>183</v>
      </c>
      <c r="AE136" s="3421" t="s">
        <v>26</v>
      </c>
      <c r="AF136" s="3421" t="s">
        <v>414</v>
      </c>
      <c r="AG136" s="3421" t="s">
        <v>415</v>
      </c>
      <c r="AH136" s="3421" t="s">
        <v>179</v>
      </c>
      <c r="AI136" s="3421" t="s">
        <v>323</v>
      </c>
      <c r="AJ136" s="3431">
        <v>73</v>
      </c>
      <c r="AK136" s="3421">
        <v>5365</v>
      </c>
      <c r="AL136" s="3431">
        <v>2019</v>
      </c>
      <c r="AM136" s="3440">
        <v>44013</v>
      </c>
      <c r="AN136" s="3440">
        <v>47837</v>
      </c>
      <c r="AO136" s="3465">
        <v>5833</v>
      </c>
      <c r="AP136" s="3465">
        <v>17500</v>
      </c>
      <c r="AQ136" s="3465">
        <v>20417</v>
      </c>
      <c r="AR136" s="3465">
        <v>20417</v>
      </c>
      <c r="AS136" s="3465">
        <v>5833</v>
      </c>
      <c r="AT136" s="3447">
        <v>6416</v>
      </c>
      <c r="AU136" s="3447">
        <v>19250</v>
      </c>
      <c r="AV136" s="3447">
        <v>22459</v>
      </c>
      <c r="AW136" s="3447">
        <v>22459</v>
      </c>
      <c r="AX136" s="3447">
        <v>6416</v>
      </c>
      <c r="AY136" s="3447">
        <v>7058</v>
      </c>
      <c r="AZ136" s="3456">
        <v>154058</v>
      </c>
      <c r="BA136" s="3427">
        <v>41360000</v>
      </c>
      <c r="BB136" s="3427">
        <v>41360000</v>
      </c>
      <c r="BC136" s="3428" t="s">
        <v>416</v>
      </c>
      <c r="BD136" s="3424">
        <v>7753</v>
      </c>
      <c r="BE136" s="3427">
        <v>630769968</v>
      </c>
      <c r="BF136" s="3427">
        <v>630769968</v>
      </c>
      <c r="BG136" s="3428" t="s">
        <v>416</v>
      </c>
      <c r="BH136" s="3424">
        <v>7753</v>
      </c>
      <c r="BI136" s="3427">
        <v>575441765</v>
      </c>
      <c r="BJ136" s="3427">
        <v>575441765</v>
      </c>
      <c r="BK136" s="3428" t="s">
        <v>416</v>
      </c>
      <c r="BL136" s="3424">
        <v>7753</v>
      </c>
      <c r="BM136" s="3427">
        <v>665928440</v>
      </c>
      <c r="BN136" s="3427">
        <v>665928440</v>
      </c>
      <c r="BO136" s="3424" t="s">
        <v>385</v>
      </c>
      <c r="BP136" s="3424">
        <v>7753</v>
      </c>
      <c r="BQ136" s="3427">
        <v>902412302</v>
      </c>
      <c r="BR136" s="3427">
        <v>902412302</v>
      </c>
      <c r="BS136" s="3424" t="s">
        <v>385</v>
      </c>
      <c r="BT136" s="3424">
        <v>7753</v>
      </c>
      <c r="BU136" s="3427">
        <v>265839324.95999998</v>
      </c>
      <c r="BV136" s="3427" t="s">
        <v>9</v>
      </c>
      <c r="BW136" s="3424" t="s">
        <v>385</v>
      </c>
      <c r="BX136" s="3424" t="s">
        <v>417</v>
      </c>
      <c r="BY136" s="3427">
        <v>821528867.77499998</v>
      </c>
      <c r="BZ136" s="3427" t="s">
        <v>9</v>
      </c>
      <c r="CA136" s="3421" t="s">
        <v>385</v>
      </c>
      <c r="CB136" s="3421" t="s">
        <v>417</v>
      </c>
      <c r="CC136" s="3427">
        <v>987233160.86231112</v>
      </c>
      <c r="CD136" s="3427" t="s">
        <v>9</v>
      </c>
      <c r="CE136" s="3421" t="s">
        <v>385</v>
      </c>
      <c r="CF136" s="3421" t="s">
        <v>417</v>
      </c>
      <c r="CG136" s="3427">
        <v>1016850155.6881804</v>
      </c>
      <c r="CH136" s="3427" t="s">
        <v>9</v>
      </c>
      <c r="CI136" s="3421" t="s">
        <v>385</v>
      </c>
      <c r="CJ136" s="3421" t="s">
        <v>417</v>
      </c>
      <c r="CK136" s="3427">
        <v>299204502.28693289</v>
      </c>
      <c r="CL136" s="3427" t="s">
        <v>9</v>
      </c>
      <c r="CM136" s="3421" t="s">
        <v>385</v>
      </c>
      <c r="CN136" s="3421" t="s">
        <v>417</v>
      </c>
      <c r="CO136" s="3427">
        <v>339017914.34778798</v>
      </c>
      <c r="CP136" s="3427" t="s">
        <v>9</v>
      </c>
      <c r="CQ136" s="3421" t="s">
        <v>385</v>
      </c>
      <c r="CR136" s="3421" t="s">
        <v>417</v>
      </c>
      <c r="CS136" s="3427">
        <v>6545586400.9202127</v>
      </c>
      <c r="CT136" s="3421" t="s">
        <v>232</v>
      </c>
      <c r="CU136" s="3421" t="s">
        <v>233</v>
      </c>
      <c r="CV136" s="3421" t="s">
        <v>418</v>
      </c>
      <c r="CW136" s="3421" t="s">
        <v>419</v>
      </c>
      <c r="CX136" s="3431" t="s">
        <v>420</v>
      </c>
      <c r="CY136" s="1357" t="s">
        <v>421</v>
      </c>
      <c r="CZ136" s="1358"/>
      <c r="DA136" s="1358"/>
      <c r="DB136" s="1358"/>
      <c r="DC136" s="1358"/>
      <c r="DD136" s="1358"/>
      <c r="DE136" s="1358"/>
    </row>
    <row r="137" spans="1:109" s="14" customFormat="1" ht="25.5" customHeight="1">
      <c r="A137" s="14">
        <v>123</v>
      </c>
      <c r="B137" s="3421" t="s">
        <v>963</v>
      </c>
      <c r="C137" s="3429"/>
      <c r="D137" s="3421" t="s">
        <v>1024</v>
      </c>
      <c r="E137" s="1351">
        <v>0.04</v>
      </c>
      <c r="F137" s="3421" t="s">
        <v>1025</v>
      </c>
      <c r="G137" s="3421" t="s">
        <v>1026</v>
      </c>
      <c r="H137" s="3421" t="s">
        <v>361</v>
      </c>
      <c r="I137" s="3421" t="s">
        <v>347</v>
      </c>
      <c r="J137" s="3421" t="s">
        <v>89</v>
      </c>
      <c r="K137" s="3421" t="s">
        <v>89</v>
      </c>
      <c r="L137" s="3422">
        <v>43831</v>
      </c>
      <c r="M137" s="3422">
        <v>47848</v>
      </c>
      <c r="N137" s="1352">
        <v>0.09</v>
      </c>
      <c r="O137" s="1352">
        <v>0.09</v>
      </c>
      <c r="P137" s="1352">
        <v>0.09</v>
      </c>
      <c r="Q137" s="1352">
        <v>0.09</v>
      </c>
      <c r="R137" s="1352">
        <v>0.09</v>
      </c>
      <c r="S137" s="1352">
        <v>0.09</v>
      </c>
      <c r="T137" s="1352">
        <v>0.09</v>
      </c>
      <c r="U137" s="1352">
        <v>0.09</v>
      </c>
      <c r="V137" s="1352">
        <v>0.09</v>
      </c>
      <c r="W137" s="1352">
        <v>0.09</v>
      </c>
      <c r="X137" s="1352">
        <v>0.1</v>
      </c>
      <c r="Y137" s="3433">
        <f t="shared" si="16"/>
        <v>0.99999999999999978</v>
      </c>
      <c r="Z137" s="3421" t="s">
        <v>1027</v>
      </c>
      <c r="AA137" s="3423">
        <v>0.02</v>
      </c>
      <c r="AB137" s="3421" t="s">
        <v>1028</v>
      </c>
      <c r="AC137" s="3421" t="s">
        <v>1029</v>
      </c>
      <c r="AD137" s="3421" t="s">
        <v>183</v>
      </c>
      <c r="AE137" s="3421" t="s">
        <v>970</v>
      </c>
      <c r="AF137" s="3421" t="s">
        <v>979</v>
      </c>
      <c r="AG137" s="3421" t="s">
        <v>185</v>
      </c>
      <c r="AH137" s="3421" t="s">
        <v>217</v>
      </c>
      <c r="AI137" s="3421" t="s">
        <v>7</v>
      </c>
      <c r="AJ137" s="3421" t="s">
        <v>9</v>
      </c>
      <c r="AK137" s="3421" t="s">
        <v>89</v>
      </c>
      <c r="AL137" s="3421" t="s">
        <v>89</v>
      </c>
      <c r="AM137" s="3422">
        <v>44197</v>
      </c>
      <c r="AN137" s="3422">
        <v>47848</v>
      </c>
      <c r="AO137" s="3425" t="s">
        <v>17</v>
      </c>
      <c r="AP137" s="3425">
        <v>1</v>
      </c>
      <c r="AQ137" s="3425">
        <v>1</v>
      </c>
      <c r="AR137" s="3425">
        <v>1</v>
      </c>
      <c r="AS137" s="3425">
        <v>1</v>
      </c>
      <c r="AT137" s="3425">
        <v>1</v>
      </c>
      <c r="AU137" s="3425">
        <v>1</v>
      </c>
      <c r="AV137" s="3425">
        <v>1</v>
      </c>
      <c r="AW137" s="3425">
        <v>1</v>
      </c>
      <c r="AX137" s="3425">
        <v>1</v>
      </c>
      <c r="AY137" s="3425">
        <v>1</v>
      </c>
      <c r="AZ137" s="3426">
        <v>1</v>
      </c>
      <c r="BA137" s="3427" t="s">
        <v>9</v>
      </c>
      <c r="BB137" s="3427" t="s">
        <v>9</v>
      </c>
      <c r="BC137" s="3428" t="s">
        <v>9</v>
      </c>
      <c r="BD137" s="3428" t="s">
        <v>9</v>
      </c>
      <c r="BE137" s="3427">
        <v>79000000</v>
      </c>
      <c r="BF137" s="3427">
        <v>79000000</v>
      </c>
      <c r="BG137" s="3428" t="s">
        <v>324</v>
      </c>
      <c r="BH137" s="3421" t="s">
        <v>1030</v>
      </c>
      <c r="BI137" s="3427">
        <v>84000000</v>
      </c>
      <c r="BJ137" s="3427">
        <v>84000000</v>
      </c>
      <c r="BK137" s="3428" t="s">
        <v>324</v>
      </c>
      <c r="BL137" s="3421" t="s">
        <v>1030</v>
      </c>
      <c r="BM137" s="3427">
        <v>89000000</v>
      </c>
      <c r="BN137" s="3427">
        <v>89000000</v>
      </c>
      <c r="BO137" s="3428" t="s">
        <v>324</v>
      </c>
      <c r="BP137" s="3421" t="s">
        <v>1030</v>
      </c>
      <c r="BQ137" s="3427">
        <v>94000000</v>
      </c>
      <c r="BR137" s="3427">
        <v>94000000</v>
      </c>
      <c r="BS137" s="3428" t="s">
        <v>324</v>
      </c>
      <c r="BT137" s="3421" t="s">
        <v>1030</v>
      </c>
      <c r="BU137" s="3427">
        <v>99000000</v>
      </c>
      <c r="BV137" s="3427">
        <v>99000000</v>
      </c>
      <c r="BW137" s="3428" t="s">
        <v>324</v>
      </c>
      <c r="BX137" s="3428" t="s">
        <v>231</v>
      </c>
      <c r="BY137" s="3427">
        <v>104000000</v>
      </c>
      <c r="BZ137" s="3427">
        <v>104000000</v>
      </c>
      <c r="CA137" s="3428" t="s">
        <v>324</v>
      </c>
      <c r="CB137" s="3428" t="s">
        <v>231</v>
      </c>
      <c r="CC137" s="3427">
        <v>109000000</v>
      </c>
      <c r="CD137" s="3427">
        <v>109000000</v>
      </c>
      <c r="CE137" s="3428" t="s">
        <v>324</v>
      </c>
      <c r="CF137" s="3428" t="s">
        <v>231</v>
      </c>
      <c r="CG137" s="3427">
        <v>114000000</v>
      </c>
      <c r="CH137" s="3427">
        <v>114000000</v>
      </c>
      <c r="CI137" s="3428" t="s">
        <v>324</v>
      </c>
      <c r="CJ137" s="3428" t="s">
        <v>231</v>
      </c>
      <c r="CK137" s="3427">
        <v>119000000</v>
      </c>
      <c r="CL137" s="3427">
        <v>119000000</v>
      </c>
      <c r="CM137" s="3428" t="s">
        <v>324</v>
      </c>
      <c r="CN137" s="3428" t="s">
        <v>231</v>
      </c>
      <c r="CO137" s="3427">
        <v>124000000</v>
      </c>
      <c r="CP137" s="3427">
        <v>124000000</v>
      </c>
      <c r="CQ137" s="3428" t="s">
        <v>324</v>
      </c>
      <c r="CR137" s="3428" t="s">
        <v>231</v>
      </c>
      <c r="CS137" s="3427">
        <v>1015000000</v>
      </c>
      <c r="CT137" s="3421" t="s">
        <v>232</v>
      </c>
      <c r="CU137" s="3421" t="s">
        <v>233</v>
      </c>
      <c r="CV137" s="3421" t="s">
        <v>1031</v>
      </c>
      <c r="CW137" s="3421" t="s">
        <v>1032</v>
      </c>
      <c r="CX137" s="3421">
        <v>3279797</v>
      </c>
      <c r="CY137" s="1357" t="s">
        <v>1033</v>
      </c>
      <c r="CZ137" s="1358" t="s">
        <v>13</v>
      </c>
      <c r="DA137" s="1358" t="s">
        <v>15</v>
      </c>
      <c r="DB137" s="1350" t="s">
        <v>1034</v>
      </c>
      <c r="DC137" s="1350" t="s">
        <v>1035</v>
      </c>
      <c r="DD137" s="1358">
        <v>3169001</v>
      </c>
      <c r="DE137" s="1365" t="s">
        <v>1036</v>
      </c>
    </row>
    <row r="138" spans="1:109" s="14" customFormat="1" ht="25.5" customHeight="1">
      <c r="A138" s="14">
        <v>124</v>
      </c>
      <c r="B138" s="3421" t="s">
        <v>963</v>
      </c>
      <c r="C138" s="3429"/>
      <c r="D138" s="3421" t="s">
        <v>1024</v>
      </c>
      <c r="E138" s="3421"/>
      <c r="F138" s="3421" t="s">
        <v>1025</v>
      </c>
      <c r="G138" s="3421" t="s">
        <v>1026</v>
      </c>
      <c r="H138" s="3421" t="s">
        <v>361</v>
      </c>
      <c r="I138" s="3421" t="s">
        <v>347</v>
      </c>
      <c r="J138" s="3421" t="s">
        <v>89</v>
      </c>
      <c r="K138" s="3421" t="s">
        <v>89</v>
      </c>
      <c r="L138" s="3422">
        <v>43831</v>
      </c>
      <c r="M138" s="3422">
        <v>47848</v>
      </c>
      <c r="N138" s="1352">
        <v>0.09</v>
      </c>
      <c r="O138" s="1352">
        <v>0.09</v>
      </c>
      <c r="P138" s="1352">
        <v>0.09</v>
      </c>
      <c r="Q138" s="1352">
        <v>0.09</v>
      </c>
      <c r="R138" s="1352">
        <v>0.09</v>
      </c>
      <c r="S138" s="1352">
        <v>0.09</v>
      </c>
      <c r="T138" s="1352">
        <v>0.09</v>
      </c>
      <c r="U138" s="1352">
        <v>0.09</v>
      </c>
      <c r="V138" s="1352">
        <v>0.09</v>
      </c>
      <c r="W138" s="1352">
        <v>0.09</v>
      </c>
      <c r="X138" s="1352">
        <v>0.1</v>
      </c>
      <c r="Y138" s="3433">
        <f t="shared" si="16"/>
        <v>0.99999999999999978</v>
      </c>
      <c r="Z138" s="3421" t="s">
        <v>1037</v>
      </c>
      <c r="AA138" s="3423">
        <v>0.02</v>
      </c>
      <c r="AB138" s="3421" t="s">
        <v>1038</v>
      </c>
      <c r="AC138" s="3421" t="s">
        <v>1039</v>
      </c>
      <c r="AD138" s="3421" t="s">
        <v>183</v>
      </c>
      <c r="AE138" s="3421" t="s">
        <v>26</v>
      </c>
      <c r="AF138" s="3421" t="s">
        <v>1040</v>
      </c>
      <c r="AG138" s="3421" t="s">
        <v>185</v>
      </c>
      <c r="AH138" s="3421" t="s">
        <v>217</v>
      </c>
      <c r="AI138" s="3421" t="s">
        <v>7</v>
      </c>
      <c r="AJ138" s="3421" t="s">
        <v>9</v>
      </c>
      <c r="AK138" s="3421" t="s">
        <v>9</v>
      </c>
      <c r="AL138" s="3421" t="s">
        <v>9</v>
      </c>
      <c r="AM138" s="3422">
        <v>43952</v>
      </c>
      <c r="AN138" s="3422">
        <v>47848</v>
      </c>
      <c r="AO138" s="3425">
        <v>1</v>
      </c>
      <c r="AP138" s="3433">
        <v>1</v>
      </c>
      <c r="AQ138" s="3433">
        <v>1</v>
      </c>
      <c r="AR138" s="3433">
        <v>1</v>
      </c>
      <c r="AS138" s="3433">
        <v>1</v>
      </c>
      <c r="AT138" s="3433">
        <v>1</v>
      </c>
      <c r="AU138" s="3433">
        <v>1</v>
      </c>
      <c r="AV138" s="3433">
        <v>1</v>
      </c>
      <c r="AW138" s="3433">
        <v>1</v>
      </c>
      <c r="AX138" s="3433">
        <v>1</v>
      </c>
      <c r="AY138" s="3433">
        <v>1</v>
      </c>
      <c r="AZ138" s="3426">
        <v>1</v>
      </c>
      <c r="BA138" s="3427">
        <v>0</v>
      </c>
      <c r="BB138" s="3427" t="s">
        <v>9</v>
      </c>
      <c r="BC138" s="3428" t="s">
        <v>290</v>
      </c>
      <c r="BD138" s="3421" t="s">
        <v>1041</v>
      </c>
      <c r="BE138" s="3427">
        <v>78848000</v>
      </c>
      <c r="BF138" s="3427">
        <v>78848000</v>
      </c>
      <c r="BG138" s="3428" t="s">
        <v>219</v>
      </c>
      <c r="BH138" s="3429" t="s">
        <v>1041</v>
      </c>
      <c r="BI138" s="3427">
        <v>78848000</v>
      </c>
      <c r="BJ138" s="3427" t="s">
        <v>231</v>
      </c>
      <c r="BK138" s="3428" t="s">
        <v>219</v>
      </c>
      <c r="BL138" s="3429" t="s">
        <v>1041</v>
      </c>
      <c r="BM138" s="3427">
        <v>78848000</v>
      </c>
      <c r="BN138" s="3427" t="s">
        <v>231</v>
      </c>
      <c r="BO138" s="3428" t="s">
        <v>219</v>
      </c>
      <c r="BP138" s="3429" t="s">
        <v>1041</v>
      </c>
      <c r="BQ138" s="3427">
        <v>78848000</v>
      </c>
      <c r="BR138" s="3427" t="s">
        <v>231</v>
      </c>
      <c r="BS138" s="3428" t="s">
        <v>219</v>
      </c>
      <c r="BT138" s="3429" t="s">
        <v>1041</v>
      </c>
      <c r="BU138" s="3427">
        <v>78848000</v>
      </c>
      <c r="BV138" s="3427" t="s">
        <v>231</v>
      </c>
      <c r="BW138" s="3428" t="s">
        <v>219</v>
      </c>
      <c r="BX138" s="3428" t="s">
        <v>291</v>
      </c>
      <c r="BY138" s="3427">
        <v>78848000</v>
      </c>
      <c r="BZ138" s="3427" t="s">
        <v>231</v>
      </c>
      <c r="CA138" s="3428" t="s">
        <v>219</v>
      </c>
      <c r="CB138" s="3428" t="s">
        <v>291</v>
      </c>
      <c r="CC138" s="3427">
        <v>78848000</v>
      </c>
      <c r="CD138" s="3427" t="s">
        <v>231</v>
      </c>
      <c r="CE138" s="3428" t="s">
        <v>219</v>
      </c>
      <c r="CF138" s="3428" t="s">
        <v>291</v>
      </c>
      <c r="CG138" s="3427">
        <v>78848000</v>
      </c>
      <c r="CH138" s="3427" t="s">
        <v>231</v>
      </c>
      <c r="CI138" s="3428" t="s">
        <v>219</v>
      </c>
      <c r="CJ138" s="3428" t="s">
        <v>291</v>
      </c>
      <c r="CK138" s="3427">
        <v>78848000</v>
      </c>
      <c r="CL138" s="3427" t="s">
        <v>231</v>
      </c>
      <c r="CM138" s="3428" t="s">
        <v>219</v>
      </c>
      <c r="CN138" s="3428" t="s">
        <v>291</v>
      </c>
      <c r="CO138" s="3427">
        <v>78848000</v>
      </c>
      <c r="CP138" s="3427" t="s">
        <v>231</v>
      </c>
      <c r="CQ138" s="3428" t="s">
        <v>219</v>
      </c>
      <c r="CR138" s="3428" t="s">
        <v>291</v>
      </c>
      <c r="CS138" s="3427">
        <v>788480000</v>
      </c>
      <c r="CT138" s="3421" t="s">
        <v>13</v>
      </c>
      <c r="CU138" s="3421" t="s">
        <v>15</v>
      </c>
      <c r="CV138" s="3421" t="s">
        <v>1034</v>
      </c>
      <c r="CW138" s="3421" t="s">
        <v>1042</v>
      </c>
      <c r="CX138" s="3421">
        <v>6013169001</v>
      </c>
      <c r="CY138" s="1363" t="s">
        <v>1036</v>
      </c>
      <c r="CZ138" s="1350" t="s">
        <v>528</v>
      </c>
      <c r="DA138" s="1350" t="s">
        <v>1043</v>
      </c>
      <c r="DB138" s="1350" t="s">
        <v>1043</v>
      </c>
      <c r="DC138" s="1350"/>
      <c r="DD138" s="1350"/>
      <c r="DE138" s="1350"/>
    </row>
    <row r="139" spans="1:109" s="14" customFormat="1" ht="25.5" customHeight="1">
      <c r="A139" s="14">
        <v>125</v>
      </c>
      <c r="B139" s="3421" t="s">
        <v>1044</v>
      </c>
      <c r="C139" s="1400">
        <v>4.4999999999999998E-2</v>
      </c>
      <c r="D139" s="3421" t="s">
        <v>1045</v>
      </c>
      <c r="E139" s="1400">
        <v>4.4999999999999998E-2</v>
      </c>
      <c r="F139" s="3432" t="s">
        <v>1046</v>
      </c>
      <c r="G139" s="3432" t="s">
        <v>1047</v>
      </c>
      <c r="H139" s="3431" t="s">
        <v>361</v>
      </c>
      <c r="I139" s="3431" t="s">
        <v>179</v>
      </c>
      <c r="J139" s="3432" t="s">
        <v>89</v>
      </c>
      <c r="K139" s="3421" t="s">
        <v>89</v>
      </c>
      <c r="L139" s="3472">
        <v>43831</v>
      </c>
      <c r="M139" s="3472">
        <v>47848</v>
      </c>
      <c r="N139" s="1372">
        <v>7.0000000000000007E-2</v>
      </c>
      <c r="O139" s="1372">
        <v>0.09</v>
      </c>
      <c r="P139" s="1372">
        <v>0.09</v>
      </c>
      <c r="Q139" s="1372">
        <v>0.09</v>
      </c>
      <c r="R139" s="1372">
        <v>0.09</v>
      </c>
      <c r="S139" s="1372">
        <v>0.09</v>
      </c>
      <c r="T139" s="1372">
        <v>0.09</v>
      </c>
      <c r="U139" s="1372">
        <v>0.09</v>
      </c>
      <c r="V139" s="1372">
        <v>0.09</v>
      </c>
      <c r="W139" s="1372">
        <v>0.1</v>
      </c>
      <c r="X139" s="1372">
        <v>0.11</v>
      </c>
      <c r="Y139" s="3433">
        <f t="shared" si="16"/>
        <v>0.99999999999999978</v>
      </c>
      <c r="Z139" s="3421" t="s">
        <v>1048</v>
      </c>
      <c r="AA139" s="3423">
        <v>2.5000000000000001E-3</v>
      </c>
      <c r="AB139" s="3421" t="s">
        <v>1049</v>
      </c>
      <c r="AC139" s="3421" t="s">
        <v>1050</v>
      </c>
      <c r="AD139" s="3421" t="s">
        <v>183</v>
      </c>
      <c r="AE139" s="3424" t="s">
        <v>26</v>
      </c>
      <c r="AF139" s="3421" t="s">
        <v>1040</v>
      </c>
      <c r="AG139" s="3421" t="s">
        <v>185</v>
      </c>
      <c r="AH139" s="3424" t="s">
        <v>186</v>
      </c>
      <c r="AI139" s="3421" t="s">
        <v>323</v>
      </c>
      <c r="AJ139" s="3421">
        <v>74</v>
      </c>
      <c r="AK139" s="3421" t="s">
        <v>9</v>
      </c>
      <c r="AL139" s="3421" t="s">
        <v>9</v>
      </c>
      <c r="AM139" s="3440">
        <v>44044</v>
      </c>
      <c r="AN139" s="3422">
        <v>47848</v>
      </c>
      <c r="AO139" s="3421">
        <v>10</v>
      </c>
      <c r="AP139" s="3421">
        <v>130</v>
      </c>
      <c r="AQ139" s="3421">
        <v>264</v>
      </c>
      <c r="AR139" s="3421">
        <v>394</v>
      </c>
      <c r="AS139" s="3421">
        <v>399</v>
      </c>
      <c r="AT139" s="3421">
        <v>399</v>
      </c>
      <c r="AU139" s="3421">
        <v>399</v>
      </c>
      <c r="AV139" s="3421">
        <v>399</v>
      </c>
      <c r="AW139" s="3421">
        <v>399</v>
      </c>
      <c r="AX139" s="3421">
        <v>399</v>
      </c>
      <c r="AY139" s="3421">
        <v>399</v>
      </c>
      <c r="AZ139" s="3444">
        <v>399</v>
      </c>
      <c r="BA139" s="3427">
        <v>193000000</v>
      </c>
      <c r="BB139" s="3427">
        <v>193000000</v>
      </c>
      <c r="BC139" s="3428" t="s">
        <v>324</v>
      </c>
      <c r="BD139" s="3421">
        <v>7774</v>
      </c>
      <c r="BE139" s="3427">
        <v>180000000</v>
      </c>
      <c r="BF139" s="3427">
        <v>180000000</v>
      </c>
      <c r="BG139" s="3428" t="s">
        <v>324</v>
      </c>
      <c r="BH139" s="3421">
        <v>7774</v>
      </c>
      <c r="BI139" s="3427">
        <v>625000000</v>
      </c>
      <c r="BJ139" s="3427">
        <v>625000000</v>
      </c>
      <c r="BK139" s="3428" t="s">
        <v>324</v>
      </c>
      <c r="BL139" s="3421">
        <v>7774</v>
      </c>
      <c r="BM139" s="3427">
        <v>610000000</v>
      </c>
      <c r="BN139" s="3427">
        <v>610000000</v>
      </c>
      <c r="BO139" s="3428" t="s">
        <v>324</v>
      </c>
      <c r="BP139" s="3421">
        <v>7774</v>
      </c>
      <c r="BQ139" s="3427">
        <v>167000000</v>
      </c>
      <c r="BR139" s="3427">
        <v>167000000</v>
      </c>
      <c r="BS139" s="3428" t="s">
        <v>324</v>
      </c>
      <c r="BT139" s="3421">
        <v>7774</v>
      </c>
      <c r="BU139" s="3427">
        <v>174000000</v>
      </c>
      <c r="BV139" s="3427" t="s">
        <v>17</v>
      </c>
      <c r="BW139" s="3428" t="s">
        <v>324</v>
      </c>
      <c r="BX139" s="3428" t="s">
        <v>17</v>
      </c>
      <c r="BY139" s="3427">
        <v>181000000</v>
      </c>
      <c r="BZ139" s="3427" t="s">
        <v>17</v>
      </c>
      <c r="CA139" s="3428" t="s">
        <v>324</v>
      </c>
      <c r="CB139" s="3428" t="s">
        <v>17</v>
      </c>
      <c r="CC139" s="3427">
        <v>188000000</v>
      </c>
      <c r="CD139" s="3427" t="s">
        <v>17</v>
      </c>
      <c r="CE139" s="3428" t="s">
        <v>324</v>
      </c>
      <c r="CF139" s="3428" t="s">
        <v>17</v>
      </c>
      <c r="CG139" s="3427">
        <v>195000000</v>
      </c>
      <c r="CH139" s="3427" t="s">
        <v>17</v>
      </c>
      <c r="CI139" s="3428" t="s">
        <v>324</v>
      </c>
      <c r="CJ139" s="3428" t="s">
        <v>17</v>
      </c>
      <c r="CK139" s="3427">
        <v>203000000</v>
      </c>
      <c r="CL139" s="3427" t="s">
        <v>17</v>
      </c>
      <c r="CM139" s="3428" t="s">
        <v>324</v>
      </c>
      <c r="CN139" s="3428" t="s">
        <v>17</v>
      </c>
      <c r="CO139" s="3427">
        <v>211000000</v>
      </c>
      <c r="CP139" s="3427" t="s">
        <v>17</v>
      </c>
      <c r="CQ139" s="3428" t="s">
        <v>324</v>
      </c>
      <c r="CR139" s="3428" t="s">
        <v>17</v>
      </c>
      <c r="CS139" s="3427">
        <v>2927000000</v>
      </c>
      <c r="CT139" s="3421" t="s">
        <v>325</v>
      </c>
      <c r="CU139" s="3421" t="s">
        <v>326</v>
      </c>
      <c r="CV139" s="3421" t="s">
        <v>327</v>
      </c>
      <c r="CW139" s="3431" t="s">
        <v>328</v>
      </c>
      <c r="CX139" s="3421" t="s">
        <v>329</v>
      </c>
      <c r="CY139" s="3421" t="s">
        <v>330</v>
      </c>
      <c r="CZ139" s="1358"/>
      <c r="DA139" s="1358"/>
      <c r="DB139" s="1358"/>
      <c r="DC139" s="1358"/>
      <c r="DD139" s="1358"/>
      <c r="DE139" s="1358"/>
    </row>
    <row r="140" spans="1:109" s="14" customFormat="1" ht="25.5" customHeight="1">
      <c r="A140" s="14">
        <v>126</v>
      </c>
      <c r="B140" s="3421" t="s">
        <v>1044</v>
      </c>
      <c r="C140" s="3429"/>
      <c r="D140" s="3421" t="s">
        <v>1045</v>
      </c>
      <c r="E140" s="3421"/>
      <c r="F140" s="3432" t="s">
        <v>1046</v>
      </c>
      <c r="G140" s="3432" t="s">
        <v>1047</v>
      </c>
      <c r="H140" s="3431" t="s">
        <v>361</v>
      </c>
      <c r="I140" s="3431" t="s">
        <v>179</v>
      </c>
      <c r="J140" s="3432" t="s">
        <v>89</v>
      </c>
      <c r="K140" s="3421" t="s">
        <v>89</v>
      </c>
      <c r="L140" s="3472">
        <v>43831</v>
      </c>
      <c r="M140" s="3472">
        <v>47848</v>
      </c>
      <c r="N140" s="1372">
        <v>7.0000000000000007E-2</v>
      </c>
      <c r="O140" s="1372">
        <v>0.09</v>
      </c>
      <c r="P140" s="1372">
        <v>0.09</v>
      </c>
      <c r="Q140" s="1372">
        <v>0.09</v>
      </c>
      <c r="R140" s="1372">
        <v>0.09</v>
      </c>
      <c r="S140" s="1372">
        <v>0.09</v>
      </c>
      <c r="T140" s="1372">
        <v>0.09</v>
      </c>
      <c r="U140" s="1372">
        <v>0.09</v>
      </c>
      <c r="V140" s="1372">
        <v>0.09</v>
      </c>
      <c r="W140" s="1372">
        <v>0.1</v>
      </c>
      <c r="X140" s="1372">
        <v>0.11</v>
      </c>
      <c r="Y140" s="3433">
        <f t="shared" si="16"/>
        <v>0.99999999999999978</v>
      </c>
      <c r="Z140" s="3421" t="s">
        <v>1051</v>
      </c>
      <c r="AA140" s="3423">
        <v>0.01</v>
      </c>
      <c r="AB140" s="3421" t="s">
        <v>1052</v>
      </c>
      <c r="AC140" s="3421" t="s">
        <v>1053</v>
      </c>
      <c r="AD140" s="3421" t="s">
        <v>183</v>
      </c>
      <c r="AE140" s="3424" t="s">
        <v>321</v>
      </c>
      <c r="AF140" s="3421" t="s">
        <v>672</v>
      </c>
      <c r="AG140" s="3421" t="s">
        <v>185</v>
      </c>
      <c r="AH140" s="3424" t="s">
        <v>217</v>
      </c>
      <c r="AI140" s="3421" t="s">
        <v>323</v>
      </c>
      <c r="AJ140" s="3421">
        <v>99</v>
      </c>
      <c r="AK140" s="3421">
        <v>2</v>
      </c>
      <c r="AL140" s="3421">
        <v>2019</v>
      </c>
      <c r="AM140" s="3440">
        <v>44044</v>
      </c>
      <c r="AN140" s="3422">
        <v>47848</v>
      </c>
      <c r="AO140" s="3421">
        <v>2</v>
      </c>
      <c r="AP140" s="3421">
        <v>2</v>
      </c>
      <c r="AQ140" s="3421">
        <v>2</v>
      </c>
      <c r="AR140" s="3421">
        <v>2</v>
      </c>
      <c r="AS140" s="3421">
        <v>2</v>
      </c>
      <c r="AT140" s="3421">
        <v>2</v>
      </c>
      <c r="AU140" s="3421">
        <v>2</v>
      </c>
      <c r="AV140" s="3421">
        <v>2</v>
      </c>
      <c r="AW140" s="3421">
        <v>2</v>
      </c>
      <c r="AX140" s="3421">
        <v>2</v>
      </c>
      <c r="AY140" s="3421">
        <v>2</v>
      </c>
      <c r="AZ140" s="3444">
        <v>2</v>
      </c>
      <c r="BA140" s="3427">
        <v>238000000</v>
      </c>
      <c r="BB140" s="3427">
        <v>238000000</v>
      </c>
      <c r="BC140" s="3428" t="s">
        <v>324</v>
      </c>
      <c r="BD140" s="3421">
        <v>7690</v>
      </c>
      <c r="BE140" s="3427">
        <v>623000000</v>
      </c>
      <c r="BF140" s="3427">
        <v>623000000</v>
      </c>
      <c r="BG140" s="3428" t="s">
        <v>324</v>
      </c>
      <c r="BH140" s="3421">
        <v>7690</v>
      </c>
      <c r="BI140" s="3427">
        <v>550000000</v>
      </c>
      <c r="BJ140" s="3427">
        <v>550000000</v>
      </c>
      <c r="BK140" s="3428" t="s">
        <v>324</v>
      </c>
      <c r="BL140" s="3421">
        <v>7690</v>
      </c>
      <c r="BM140" s="3427">
        <v>572000000</v>
      </c>
      <c r="BN140" s="3427">
        <v>572000000</v>
      </c>
      <c r="BO140" s="3428" t="s">
        <v>324</v>
      </c>
      <c r="BP140" s="3421">
        <v>7690</v>
      </c>
      <c r="BQ140" s="3427">
        <v>382000000</v>
      </c>
      <c r="BR140" s="3427">
        <v>382000000</v>
      </c>
      <c r="BS140" s="3428" t="s">
        <v>324</v>
      </c>
      <c r="BT140" s="3421">
        <v>7690</v>
      </c>
      <c r="BU140" s="3427">
        <v>248000000</v>
      </c>
      <c r="BV140" s="3427" t="s">
        <v>17</v>
      </c>
      <c r="BW140" s="3428" t="s">
        <v>324</v>
      </c>
      <c r="BX140" s="3428" t="s">
        <v>17</v>
      </c>
      <c r="BY140" s="3427">
        <v>257000000</v>
      </c>
      <c r="BZ140" s="3427" t="s">
        <v>17</v>
      </c>
      <c r="CA140" s="3428" t="s">
        <v>324</v>
      </c>
      <c r="CB140" s="3428" t="s">
        <v>17</v>
      </c>
      <c r="CC140" s="3427">
        <v>268000000</v>
      </c>
      <c r="CD140" s="3427" t="s">
        <v>17</v>
      </c>
      <c r="CE140" s="3428" t="s">
        <v>324</v>
      </c>
      <c r="CF140" s="3428" t="s">
        <v>17</v>
      </c>
      <c r="CG140" s="3427">
        <v>278000000</v>
      </c>
      <c r="CH140" s="3427" t="s">
        <v>17</v>
      </c>
      <c r="CI140" s="3428" t="s">
        <v>324</v>
      </c>
      <c r="CJ140" s="3428" t="s">
        <v>17</v>
      </c>
      <c r="CK140" s="3427">
        <v>290000000</v>
      </c>
      <c r="CL140" s="3427" t="s">
        <v>17</v>
      </c>
      <c r="CM140" s="3428" t="s">
        <v>324</v>
      </c>
      <c r="CN140" s="3428" t="s">
        <v>17</v>
      </c>
      <c r="CO140" s="3427">
        <v>301000000</v>
      </c>
      <c r="CP140" s="3427" t="s">
        <v>17</v>
      </c>
      <c r="CQ140" s="3428" t="s">
        <v>324</v>
      </c>
      <c r="CR140" s="3428" t="s">
        <v>17</v>
      </c>
      <c r="CS140" s="3427">
        <v>4007000000</v>
      </c>
      <c r="CT140" s="3421" t="s">
        <v>325</v>
      </c>
      <c r="CU140" s="3421" t="s">
        <v>326</v>
      </c>
      <c r="CV140" s="3421" t="s">
        <v>327</v>
      </c>
      <c r="CW140" s="3431" t="s">
        <v>328</v>
      </c>
      <c r="CX140" s="3421" t="s">
        <v>329</v>
      </c>
      <c r="CY140" s="3421" t="s">
        <v>330</v>
      </c>
      <c r="CZ140" s="1358"/>
      <c r="DA140" s="1358"/>
      <c r="DB140" s="1358"/>
      <c r="DC140" s="1358"/>
      <c r="DD140" s="1358"/>
      <c r="DE140" s="1358"/>
    </row>
    <row r="141" spans="1:109" s="14" customFormat="1" ht="25.5" customHeight="1">
      <c r="A141" s="14">
        <v>127</v>
      </c>
      <c r="B141" s="3421" t="s">
        <v>1044</v>
      </c>
      <c r="C141" s="3429"/>
      <c r="D141" s="3421" t="s">
        <v>1045</v>
      </c>
      <c r="E141" s="3421"/>
      <c r="F141" s="3432" t="s">
        <v>1046</v>
      </c>
      <c r="G141" s="3432" t="s">
        <v>1047</v>
      </c>
      <c r="H141" s="3431" t="s">
        <v>361</v>
      </c>
      <c r="I141" s="3431" t="s">
        <v>179</v>
      </c>
      <c r="J141" s="3432" t="s">
        <v>89</v>
      </c>
      <c r="K141" s="3421" t="s">
        <v>89</v>
      </c>
      <c r="L141" s="3472">
        <v>43831</v>
      </c>
      <c r="M141" s="3472">
        <v>47848</v>
      </c>
      <c r="N141" s="1372">
        <v>7.0000000000000007E-2</v>
      </c>
      <c r="O141" s="1372">
        <v>0.09</v>
      </c>
      <c r="P141" s="1372">
        <v>0.09</v>
      </c>
      <c r="Q141" s="1372">
        <v>0.09</v>
      </c>
      <c r="R141" s="1372">
        <v>0.09</v>
      </c>
      <c r="S141" s="1372">
        <v>0.09</v>
      </c>
      <c r="T141" s="1372">
        <v>0.09</v>
      </c>
      <c r="U141" s="1372">
        <v>0.09</v>
      </c>
      <c r="V141" s="1372">
        <v>0.09</v>
      </c>
      <c r="W141" s="1372">
        <v>0.1</v>
      </c>
      <c r="X141" s="1372">
        <v>0.11</v>
      </c>
      <c r="Y141" s="3433">
        <f t="shared" si="16"/>
        <v>0.99999999999999978</v>
      </c>
      <c r="Z141" s="3424" t="s">
        <v>1054</v>
      </c>
      <c r="AA141" s="3423">
        <v>5.0000000000000001E-3</v>
      </c>
      <c r="AB141" s="3421" t="s">
        <v>1055</v>
      </c>
      <c r="AC141" s="3421" t="s">
        <v>1056</v>
      </c>
      <c r="AD141" s="3421" t="s">
        <v>183</v>
      </c>
      <c r="AE141" s="3421" t="s">
        <v>26</v>
      </c>
      <c r="AF141" s="3431" t="s">
        <v>289</v>
      </c>
      <c r="AG141" s="3421" t="s">
        <v>185</v>
      </c>
      <c r="AH141" s="3421" t="s">
        <v>217</v>
      </c>
      <c r="AI141" s="3421" t="s">
        <v>7</v>
      </c>
      <c r="AJ141" s="3421" t="s">
        <v>9</v>
      </c>
      <c r="AK141" s="3421" t="s">
        <v>9</v>
      </c>
      <c r="AL141" s="3421" t="s">
        <v>9</v>
      </c>
      <c r="AM141" s="3422">
        <v>44197</v>
      </c>
      <c r="AN141" s="3422">
        <v>47848</v>
      </c>
      <c r="AO141" s="3433" t="s">
        <v>17</v>
      </c>
      <c r="AP141" s="3433">
        <v>1</v>
      </c>
      <c r="AQ141" s="3433">
        <v>1</v>
      </c>
      <c r="AR141" s="3433">
        <v>1</v>
      </c>
      <c r="AS141" s="3433">
        <v>1</v>
      </c>
      <c r="AT141" s="3433">
        <v>1</v>
      </c>
      <c r="AU141" s="3433">
        <v>1</v>
      </c>
      <c r="AV141" s="3433">
        <v>1</v>
      </c>
      <c r="AW141" s="3433">
        <v>1</v>
      </c>
      <c r="AX141" s="3433">
        <v>1</v>
      </c>
      <c r="AY141" s="3433">
        <v>1</v>
      </c>
      <c r="AZ141" s="3434">
        <v>1</v>
      </c>
      <c r="BA141" s="3427">
        <v>0</v>
      </c>
      <c r="BB141" s="3427" t="s">
        <v>9</v>
      </c>
      <c r="BC141" s="3428" t="s">
        <v>290</v>
      </c>
      <c r="BD141" s="3429" t="s">
        <v>1041</v>
      </c>
      <c r="BE141" s="3427">
        <v>130000000</v>
      </c>
      <c r="BF141" s="3427">
        <v>130000000</v>
      </c>
      <c r="BG141" s="3428" t="s">
        <v>290</v>
      </c>
      <c r="BH141" s="3429" t="s">
        <v>1041</v>
      </c>
      <c r="BI141" s="3427">
        <v>130000000</v>
      </c>
      <c r="BJ141" s="3427" t="s">
        <v>231</v>
      </c>
      <c r="BK141" s="3428" t="s">
        <v>290</v>
      </c>
      <c r="BL141" s="3429" t="s">
        <v>1041</v>
      </c>
      <c r="BM141" s="3427">
        <v>130000000</v>
      </c>
      <c r="BN141" s="3427" t="s">
        <v>231</v>
      </c>
      <c r="BO141" s="3428" t="s">
        <v>290</v>
      </c>
      <c r="BP141" s="3429" t="s">
        <v>1041</v>
      </c>
      <c r="BQ141" s="3427">
        <v>130000000</v>
      </c>
      <c r="BR141" s="3427" t="s">
        <v>231</v>
      </c>
      <c r="BS141" s="3428" t="s">
        <v>290</v>
      </c>
      <c r="BT141" s="3429" t="s">
        <v>1041</v>
      </c>
      <c r="BU141" s="3427">
        <v>130000000</v>
      </c>
      <c r="BV141" s="3427" t="s">
        <v>89</v>
      </c>
      <c r="BW141" s="3428" t="s">
        <v>290</v>
      </c>
      <c r="BX141" s="3428" t="s">
        <v>291</v>
      </c>
      <c r="BY141" s="3427">
        <v>130000000</v>
      </c>
      <c r="BZ141" s="3427" t="s">
        <v>89</v>
      </c>
      <c r="CA141" s="3428" t="s">
        <v>290</v>
      </c>
      <c r="CB141" s="3428" t="s">
        <v>291</v>
      </c>
      <c r="CC141" s="3427">
        <v>130000000</v>
      </c>
      <c r="CD141" s="3427" t="s">
        <v>89</v>
      </c>
      <c r="CE141" s="3428" t="s">
        <v>290</v>
      </c>
      <c r="CF141" s="3428" t="s">
        <v>291</v>
      </c>
      <c r="CG141" s="3427">
        <v>130000000</v>
      </c>
      <c r="CH141" s="3427" t="s">
        <v>89</v>
      </c>
      <c r="CI141" s="3428" t="s">
        <v>290</v>
      </c>
      <c r="CJ141" s="3428" t="s">
        <v>291</v>
      </c>
      <c r="CK141" s="3427">
        <v>130000000</v>
      </c>
      <c r="CL141" s="3427" t="s">
        <v>89</v>
      </c>
      <c r="CM141" s="3428" t="s">
        <v>290</v>
      </c>
      <c r="CN141" s="3428" t="s">
        <v>291</v>
      </c>
      <c r="CO141" s="3427">
        <v>130000000</v>
      </c>
      <c r="CP141" s="3427" t="s">
        <v>89</v>
      </c>
      <c r="CQ141" s="3428" t="s">
        <v>290</v>
      </c>
      <c r="CR141" s="3428" t="s">
        <v>291</v>
      </c>
      <c r="CS141" s="3427">
        <v>1300000000</v>
      </c>
      <c r="CT141" s="3421" t="s">
        <v>13</v>
      </c>
      <c r="CU141" s="3421" t="s">
        <v>15</v>
      </c>
      <c r="CV141" s="3431" t="s">
        <v>1057</v>
      </c>
      <c r="CW141" s="3421" t="s">
        <v>1042</v>
      </c>
      <c r="CX141" s="3421">
        <v>6013169001</v>
      </c>
      <c r="CY141" s="1363" t="s">
        <v>1036</v>
      </c>
      <c r="CZ141" s="1350"/>
      <c r="DA141" s="1350"/>
      <c r="DB141" s="1358"/>
      <c r="DC141" s="1350"/>
      <c r="DD141" s="1350"/>
      <c r="DE141" s="1358"/>
    </row>
    <row r="142" spans="1:109" s="14" customFormat="1" ht="25.5" customHeight="1">
      <c r="A142" s="14">
        <v>128</v>
      </c>
      <c r="B142" s="3421" t="s">
        <v>1044</v>
      </c>
      <c r="C142" s="3429"/>
      <c r="D142" s="3421" t="s">
        <v>1045</v>
      </c>
      <c r="E142" s="3421"/>
      <c r="F142" s="3432" t="s">
        <v>1046</v>
      </c>
      <c r="G142" s="3432" t="s">
        <v>1047</v>
      </c>
      <c r="H142" s="3431" t="s">
        <v>361</v>
      </c>
      <c r="I142" s="3431" t="s">
        <v>179</v>
      </c>
      <c r="J142" s="3432" t="s">
        <v>89</v>
      </c>
      <c r="K142" s="3421" t="s">
        <v>89</v>
      </c>
      <c r="L142" s="3472">
        <v>43831</v>
      </c>
      <c r="M142" s="3472">
        <v>47848</v>
      </c>
      <c r="N142" s="1372">
        <v>7.0000000000000007E-2</v>
      </c>
      <c r="O142" s="1372">
        <v>0.09</v>
      </c>
      <c r="P142" s="1372">
        <v>0.09</v>
      </c>
      <c r="Q142" s="1372">
        <v>0.09</v>
      </c>
      <c r="R142" s="1372">
        <v>0.09</v>
      </c>
      <c r="S142" s="1372">
        <v>0.09</v>
      </c>
      <c r="T142" s="1372">
        <v>0.09</v>
      </c>
      <c r="U142" s="1372">
        <v>0.09</v>
      </c>
      <c r="V142" s="1372">
        <v>0.09</v>
      </c>
      <c r="W142" s="1372">
        <v>0.1</v>
      </c>
      <c r="X142" s="1372">
        <v>0.11</v>
      </c>
      <c r="Y142" s="3433">
        <f t="shared" si="16"/>
        <v>0.99999999999999978</v>
      </c>
      <c r="Z142" s="3421" t="s">
        <v>1058</v>
      </c>
      <c r="AA142" s="3423">
        <v>5.0000000000000001E-3</v>
      </c>
      <c r="AB142" s="3421" t="s">
        <v>1059</v>
      </c>
      <c r="AC142" s="3421" t="s">
        <v>1060</v>
      </c>
      <c r="AD142" s="3421" t="s">
        <v>183</v>
      </c>
      <c r="AE142" s="3421" t="s">
        <v>269</v>
      </c>
      <c r="AF142" s="3421" t="s">
        <v>270</v>
      </c>
      <c r="AG142" s="3421" t="s">
        <v>185</v>
      </c>
      <c r="AH142" s="3421" t="s">
        <v>229</v>
      </c>
      <c r="AI142" s="3421" t="s">
        <v>7</v>
      </c>
      <c r="AJ142" s="3421" t="s">
        <v>9</v>
      </c>
      <c r="AK142" s="3421" t="s">
        <v>89</v>
      </c>
      <c r="AL142" s="3421" t="s">
        <v>89</v>
      </c>
      <c r="AM142" s="3422">
        <v>44105</v>
      </c>
      <c r="AN142" s="3422">
        <v>44561</v>
      </c>
      <c r="AO142" s="3425">
        <v>0.1</v>
      </c>
      <c r="AP142" s="3425">
        <v>1</v>
      </c>
      <c r="AQ142" s="3425" t="s">
        <v>9</v>
      </c>
      <c r="AR142" s="3425" t="s">
        <v>9</v>
      </c>
      <c r="AS142" s="3425" t="s">
        <v>9</v>
      </c>
      <c r="AT142" s="3425" t="s">
        <v>9</v>
      </c>
      <c r="AU142" s="3425" t="s">
        <v>9</v>
      </c>
      <c r="AV142" s="3425" t="s">
        <v>9</v>
      </c>
      <c r="AW142" s="3425" t="s">
        <v>9</v>
      </c>
      <c r="AX142" s="3425" t="s">
        <v>9</v>
      </c>
      <c r="AY142" s="3425" t="s">
        <v>9</v>
      </c>
      <c r="AZ142" s="3426">
        <v>1</v>
      </c>
      <c r="BA142" s="3427">
        <f>(5000000*6)</f>
        <v>30000000</v>
      </c>
      <c r="BB142" s="3427">
        <v>30000000</v>
      </c>
      <c r="BC142" s="3429" t="s">
        <v>271</v>
      </c>
      <c r="BD142" s="3429">
        <v>7720</v>
      </c>
      <c r="BE142" s="3427">
        <f>(5000000*1.03)*10</f>
        <v>51500000</v>
      </c>
      <c r="BF142" s="3427">
        <v>52000000</v>
      </c>
      <c r="BG142" s="1362" t="s">
        <v>271</v>
      </c>
      <c r="BH142" s="1362" t="s">
        <v>272</v>
      </c>
      <c r="BI142" s="3427" t="s">
        <v>17</v>
      </c>
      <c r="BJ142" s="3427" t="s">
        <v>17</v>
      </c>
      <c r="BK142" s="3427" t="s">
        <v>17</v>
      </c>
      <c r="BL142" s="3427" t="s">
        <v>17</v>
      </c>
      <c r="BM142" s="3427" t="s">
        <v>17</v>
      </c>
      <c r="BN142" s="3427" t="s">
        <v>17</v>
      </c>
      <c r="BO142" s="3427" t="s">
        <v>17</v>
      </c>
      <c r="BP142" s="3427" t="s">
        <v>17</v>
      </c>
      <c r="BQ142" s="3427" t="s">
        <v>17</v>
      </c>
      <c r="BR142" s="3427" t="s">
        <v>17</v>
      </c>
      <c r="BS142" s="3427" t="s">
        <v>17</v>
      </c>
      <c r="BT142" s="3427" t="s">
        <v>17</v>
      </c>
      <c r="BU142" s="3427" t="s">
        <v>17</v>
      </c>
      <c r="BV142" s="3427" t="s">
        <v>17</v>
      </c>
      <c r="BW142" s="3427" t="s">
        <v>17</v>
      </c>
      <c r="BX142" s="3427" t="s">
        <v>17</v>
      </c>
      <c r="BY142" s="3427" t="s">
        <v>17</v>
      </c>
      <c r="BZ142" s="3427" t="s">
        <v>17</v>
      </c>
      <c r="CA142" s="3427" t="s">
        <v>17</v>
      </c>
      <c r="CB142" s="3427" t="s">
        <v>17</v>
      </c>
      <c r="CC142" s="3427" t="s">
        <v>17</v>
      </c>
      <c r="CD142" s="3427" t="s">
        <v>17</v>
      </c>
      <c r="CE142" s="3427" t="s">
        <v>17</v>
      </c>
      <c r="CF142" s="3427" t="s">
        <v>17</v>
      </c>
      <c r="CG142" s="3427" t="s">
        <v>17</v>
      </c>
      <c r="CH142" s="3427" t="s">
        <v>17</v>
      </c>
      <c r="CI142" s="3427" t="s">
        <v>17</v>
      </c>
      <c r="CJ142" s="3427" t="s">
        <v>17</v>
      </c>
      <c r="CK142" s="3427" t="s">
        <v>17</v>
      </c>
      <c r="CL142" s="3427" t="s">
        <v>17</v>
      </c>
      <c r="CM142" s="3427" t="s">
        <v>17</v>
      </c>
      <c r="CN142" s="3427" t="s">
        <v>17</v>
      </c>
      <c r="CO142" s="3427" t="s">
        <v>17</v>
      </c>
      <c r="CP142" s="3427" t="s">
        <v>17</v>
      </c>
      <c r="CQ142" s="3427" t="s">
        <v>17</v>
      </c>
      <c r="CR142" s="3427" t="s">
        <v>17</v>
      </c>
      <c r="CS142" s="3427">
        <v>81500000</v>
      </c>
      <c r="CT142" s="3421" t="s">
        <v>232</v>
      </c>
      <c r="CU142" s="3421" t="s">
        <v>273</v>
      </c>
      <c r="CV142" s="3421" t="s">
        <v>1061</v>
      </c>
      <c r="CW142" s="3421" t="s">
        <v>1062</v>
      </c>
      <c r="CX142" s="3421" t="s">
        <v>1063</v>
      </c>
      <c r="CY142" s="1357" t="s">
        <v>1064</v>
      </c>
      <c r="CZ142" s="1350"/>
      <c r="DA142" s="1350"/>
      <c r="DB142" s="1350"/>
      <c r="DC142" s="1350"/>
      <c r="DD142" s="1350"/>
      <c r="DE142" s="1350"/>
    </row>
    <row r="143" spans="1:109" s="14" customFormat="1" ht="25.5" customHeight="1">
      <c r="A143" s="14">
        <v>129</v>
      </c>
      <c r="B143" s="3421" t="s">
        <v>1044</v>
      </c>
      <c r="C143" s="3429"/>
      <c r="D143" s="3421" t="s">
        <v>1045</v>
      </c>
      <c r="E143" s="3421"/>
      <c r="F143" s="3432" t="s">
        <v>1046</v>
      </c>
      <c r="G143" s="3432" t="s">
        <v>1047</v>
      </c>
      <c r="H143" s="3431" t="s">
        <v>361</v>
      </c>
      <c r="I143" s="3431" t="s">
        <v>179</v>
      </c>
      <c r="J143" s="3432" t="s">
        <v>89</v>
      </c>
      <c r="K143" s="3421" t="s">
        <v>89</v>
      </c>
      <c r="L143" s="3472">
        <v>43831</v>
      </c>
      <c r="M143" s="3472">
        <v>47848</v>
      </c>
      <c r="N143" s="1372">
        <v>7.0000000000000007E-2</v>
      </c>
      <c r="O143" s="1372">
        <v>0.09</v>
      </c>
      <c r="P143" s="1372">
        <v>0.09</v>
      </c>
      <c r="Q143" s="1372">
        <v>0.09</v>
      </c>
      <c r="R143" s="1372">
        <v>0.09</v>
      </c>
      <c r="S143" s="1372">
        <v>0.09</v>
      </c>
      <c r="T143" s="1372">
        <v>0.09</v>
      </c>
      <c r="U143" s="1372">
        <v>0.09</v>
      </c>
      <c r="V143" s="1372">
        <v>0.09</v>
      </c>
      <c r="W143" s="1372">
        <v>0.1</v>
      </c>
      <c r="X143" s="1372">
        <v>0.11</v>
      </c>
      <c r="Y143" s="3433">
        <f t="shared" si="16"/>
        <v>0.99999999999999978</v>
      </c>
      <c r="Z143" s="3431" t="s">
        <v>1065</v>
      </c>
      <c r="AA143" s="3423">
        <v>2.5000000000000001E-3</v>
      </c>
      <c r="AB143" s="3421" t="s">
        <v>1066</v>
      </c>
      <c r="AC143" s="3421" t="s">
        <v>1067</v>
      </c>
      <c r="AD143" s="3421" t="s">
        <v>183</v>
      </c>
      <c r="AE143" s="3421" t="s">
        <v>26</v>
      </c>
      <c r="AF143" s="3421" t="s">
        <v>216</v>
      </c>
      <c r="AG143" s="3431" t="s">
        <v>440</v>
      </c>
      <c r="AH143" s="3421" t="s">
        <v>217</v>
      </c>
      <c r="AI143" s="3421" t="s">
        <v>323</v>
      </c>
      <c r="AJ143" s="3421">
        <v>343</v>
      </c>
      <c r="AK143" s="3421" t="s">
        <v>9</v>
      </c>
      <c r="AL143" s="3421" t="s">
        <v>9</v>
      </c>
      <c r="AM143" s="3422">
        <v>44197</v>
      </c>
      <c r="AN143" s="3422">
        <v>47664</v>
      </c>
      <c r="AO143" s="3421" t="s">
        <v>17</v>
      </c>
      <c r="AP143" s="3425">
        <v>0.45</v>
      </c>
      <c r="AQ143" s="3425">
        <v>0.45</v>
      </c>
      <c r="AR143" s="3425">
        <v>0.45</v>
      </c>
      <c r="AS143" s="3425">
        <v>0.45</v>
      </c>
      <c r="AT143" s="3425">
        <v>0.45</v>
      </c>
      <c r="AU143" s="3425">
        <v>0.45</v>
      </c>
      <c r="AV143" s="3425">
        <v>0.45</v>
      </c>
      <c r="AW143" s="3425">
        <v>0.45</v>
      </c>
      <c r="AX143" s="3425">
        <v>0.45</v>
      </c>
      <c r="AY143" s="3425">
        <v>0.45</v>
      </c>
      <c r="AZ143" s="3426">
        <v>0.45</v>
      </c>
      <c r="BA143" s="3427" t="s">
        <v>17</v>
      </c>
      <c r="BB143" s="3427" t="s">
        <v>17</v>
      </c>
      <c r="BC143" s="3421" t="s">
        <v>17</v>
      </c>
      <c r="BD143" s="3421" t="s">
        <v>17</v>
      </c>
      <c r="BE143" s="3427">
        <v>1007782101.1673152</v>
      </c>
      <c r="BF143" s="3427">
        <f>(7000000000/1028)*148</f>
        <v>1007782101.1673152</v>
      </c>
      <c r="BG143" s="3421" t="s">
        <v>219</v>
      </c>
      <c r="BH143" s="3421">
        <v>7765</v>
      </c>
      <c r="BI143" s="3427">
        <v>1007782101.1673152</v>
      </c>
      <c r="BJ143" s="3427">
        <f>(7000000000/1028)*148</f>
        <v>1007782101.1673152</v>
      </c>
      <c r="BK143" s="3421" t="s">
        <v>219</v>
      </c>
      <c r="BL143" s="3421">
        <v>7765</v>
      </c>
      <c r="BM143" s="3427">
        <v>1007782101.1673152</v>
      </c>
      <c r="BN143" s="3427">
        <f>(7000000000/1028)*148</f>
        <v>1007782101.1673152</v>
      </c>
      <c r="BO143" s="3421" t="s">
        <v>219</v>
      </c>
      <c r="BP143" s="3421">
        <v>7765</v>
      </c>
      <c r="BQ143" s="3427">
        <v>1007782101.1673152</v>
      </c>
      <c r="BR143" s="3427">
        <f>(7000000000/1028)*148</f>
        <v>1007782101.1673152</v>
      </c>
      <c r="BS143" s="3421" t="s">
        <v>219</v>
      </c>
      <c r="BT143" s="3421">
        <v>7765</v>
      </c>
      <c r="BU143" s="3427">
        <v>1007782101.1673152</v>
      </c>
      <c r="BV143" s="3427" t="s">
        <v>17</v>
      </c>
      <c r="BW143" s="3421" t="s">
        <v>219</v>
      </c>
      <c r="BX143" s="3421" t="s">
        <v>17</v>
      </c>
      <c r="BY143" s="3427">
        <v>1007782101.1673152</v>
      </c>
      <c r="BZ143" s="3427" t="s">
        <v>17</v>
      </c>
      <c r="CA143" s="3421" t="s">
        <v>219</v>
      </c>
      <c r="CB143" s="3421" t="s">
        <v>17</v>
      </c>
      <c r="CC143" s="3427">
        <v>1007782101.1673152</v>
      </c>
      <c r="CD143" s="3427" t="s">
        <v>17</v>
      </c>
      <c r="CE143" s="3421" t="s">
        <v>219</v>
      </c>
      <c r="CF143" s="3421" t="s">
        <v>17</v>
      </c>
      <c r="CG143" s="3427">
        <v>1007782101.1673152</v>
      </c>
      <c r="CH143" s="3427" t="s">
        <v>17</v>
      </c>
      <c r="CI143" s="3421" t="s">
        <v>219</v>
      </c>
      <c r="CJ143" s="3421" t="s">
        <v>17</v>
      </c>
      <c r="CK143" s="3427">
        <v>1007782101.1673152</v>
      </c>
      <c r="CL143" s="3427" t="s">
        <v>17</v>
      </c>
      <c r="CM143" s="3421" t="s">
        <v>219</v>
      </c>
      <c r="CN143" s="3421" t="s">
        <v>17</v>
      </c>
      <c r="CO143" s="3427">
        <v>1007782101.1673152</v>
      </c>
      <c r="CP143" s="3427" t="s">
        <v>17</v>
      </c>
      <c r="CQ143" s="3421" t="s">
        <v>219</v>
      </c>
      <c r="CR143" s="3421" t="s">
        <v>17</v>
      </c>
      <c r="CS143" s="3427">
        <v>10077821011.673153</v>
      </c>
      <c r="CT143" s="3421" t="s">
        <v>220</v>
      </c>
      <c r="CU143" s="3421" t="s">
        <v>221</v>
      </c>
      <c r="CV143" s="3421" t="s">
        <v>1068</v>
      </c>
      <c r="CW143" s="3421" t="s">
        <v>1069</v>
      </c>
      <c r="CX143" s="3421" t="s">
        <v>1070</v>
      </c>
      <c r="CY143" s="3421" t="s">
        <v>1071</v>
      </c>
      <c r="CZ143" s="1350"/>
      <c r="DA143" s="1350"/>
      <c r="DB143" s="1350"/>
      <c r="DC143" s="1350"/>
      <c r="DD143" s="1350"/>
      <c r="DE143" s="1350"/>
    </row>
    <row r="144" spans="1:109" s="14" customFormat="1" ht="25.5" customHeight="1">
      <c r="A144" s="14">
        <v>130</v>
      </c>
      <c r="B144" s="3421" t="s">
        <v>1044</v>
      </c>
      <c r="C144" s="3429"/>
      <c r="D144" s="3421" t="s">
        <v>1045</v>
      </c>
      <c r="E144" s="3421"/>
      <c r="F144" s="3432" t="s">
        <v>1046</v>
      </c>
      <c r="G144" s="3432" t="s">
        <v>1047</v>
      </c>
      <c r="H144" s="3431" t="s">
        <v>361</v>
      </c>
      <c r="I144" s="3431" t="s">
        <v>179</v>
      </c>
      <c r="J144" s="3432" t="s">
        <v>89</v>
      </c>
      <c r="K144" s="3421" t="s">
        <v>89</v>
      </c>
      <c r="L144" s="3472">
        <v>43831</v>
      </c>
      <c r="M144" s="3472">
        <v>47848</v>
      </c>
      <c r="N144" s="1372">
        <v>7.0000000000000007E-2</v>
      </c>
      <c r="O144" s="1372">
        <v>0.09</v>
      </c>
      <c r="P144" s="1372">
        <v>0.09</v>
      </c>
      <c r="Q144" s="1372">
        <v>0.09</v>
      </c>
      <c r="R144" s="1372">
        <v>0.09</v>
      </c>
      <c r="S144" s="1372">
        <v>0.09</v>
      </c>
      <c r="T144" s="1372">
        <v>0.09</v>
      </c>
      <c r="U144" s="1372">
        <v>0.09</v>
      </c>
      <c r="V144" s="1372">
        <v>0.09</v>
      </c>
      <c r="W144" s="1372">
        <v>0.1</v>
      </c>
      <c r="X144" s="1372">
        <v>0.11</v>
      </c>
      <c r="Y144" s="3433">
        <f t="shared" si="16"/>
        <v>0.99999999999999978</v>
      </c>
      <c r="Z144" s="3421" t="s">
        <v>1072</v>
      </c>
      <c r="AA144" s="3423">
        <v>5.0000000000000001E-3</v>
      </c>
      <c r="AB144" s="3424" t="s">
        <v>1073</v>
      </c>
      <c r="AC144" s="3424" t="s">
        <v>1074</v>
      </c>
      <c r="AD144" s="3421" t="s">
        <v>183</v>
      </c>
      <c r="AE144" s="3431" t="s">
        <v>26</v>
      </c>
      <c r="AF144" s="3431" t="s">
        <v>289</v>
      </c>
      <c r="AG144" s="3421" t="s">
        <v>1075</v>
      </c>
      <c r="AH144" s="3421" t="s">
        <v>179</v>
      </c>
      <c r="AI144" s="3421" t="s">
        <v>7</v>
      </c>
      <c r="AJ144" s="3421" t="s">
        <v>9</v>
      </c>
      <c r="AK144" s="3421">
        <v>20077</v>
      </c>
      <c r="AL144" s="3421">
        <v>2019</v>
      </c>
      <c r="AM144" s="3422">
        <v>43831</v>
      </c>
      <c r="AN144" s="3422">
        <v>47848</v>
      </c>
      <c r="AO144" s="3431">
        <v>2000</v>
      </c>
      <c r="AP144" s="3431">
        <v>7000</v>
      </c>
      <c r="AQ144" s="3431">
        <v>7000</v>
      </c>
      <c r="AR144" s="3431">
        <v>7000</v>
      </c>
      <c r="AS144" s="3431">
        <v>3100</v>
      </c>
      <c r="AT144" s="3431">
        <v>3100</v>
      </c>
      <c r="AU144" s="3431">
        <v>3100</v>
      </c>
      <c r="AV144" s="3431">
        <v>3100</v>
      </c>
      <c r="AW144" s="3431">
        <v>3100</v>
      </c>
      <c r="AX144" s="3431">
        <v>3100</v>
      </c>
      <c r="AY144" s="3431">
        <v>3100</v>
      </c>
      <c r="AZ144" s="3439">
        <f>+SUM(AO144:AY144)</f>
        <v>44700</v>
      </c>
      <c r="BA144" s="3427">
        <v>114870000</v>
      </c>
      <c r="BB144" s="3427">
        <v>114870000</v>
      </c>
      <c r="BC144" s="3428" t="s">
        <v>290</v>
      </c>
      <c r="BD144" s="3429">
        <v>7673</v>
      </c>
      <c r="BE144" s="3427">
        <v>2363000000</v>
      </c>
      <c r="BF144" s="3427">
        <v>2363000000</v>
      </c>
      <c r="BG144" s="3428" t="s">
        <v>290</v>
      </c>
      <c r="BH144" s="3429">
        <v>7673</v>
      </c>
      <c r="BI144" s="3427">
        <v>2523000000</v>
      </c>
      <c r="BJ144" s="3427">
        <v>2523000000</v>
      </c>
      <c r="BK144" s="3428" t="s">
        <v>290</v>
      </c>
      <c r="BL144" s="3429">
        <v>7673</v>
      </c>
      <c r="BM144" s="3427">
        <v>2491086000</v>
      </c>
      <c r="BN144" s="3427">
        <v>2491086000</v>
      </c>
      <c r="BO144" s="3428" t="s">
        <v>290</v>
      </c>
      <c r="BP144" s="3429">
        <v>7673</v>
      </c>
      <c r="BQ144" s="3427">
        <v>2219930000</v>
      </c>
      <c r="BR144" s="3427">
        <v>2219930000</v>
      </c>
      <c r="BS144" s="3428" t="s">
        <v>290</v>
      </c>
      <c r="BT144" s="3429">
        <v>7673</v>
      </c>
      <c r="BU144" s="3427">
        <f>(BQ144*0.03)+BQ144</f>
        <v>2286527900</v>
      </c>
      <c r="BV144" s="3427" t="s">
        <v>9</v>
      </c>
      <c r="BW144" s="3428" t="s">
        <v>290</v>
      </c>
      <c r="BX144" s="3428" t="s">
        <v>291</v>
      </c>
      <c r="BY144" s="3427">
        <f>(BU144*0.03)+BU144</f>
        <v>2355123737</v>
      </c>
      <c r="BZ144" s="3427" t="s">
        <v>9</v>
      </c>
      <c r="CA144" s="3428" t="s">
        <v>290</v>
      </c>
      <c r="CB144" s="3428" t="s">
        <v>291</v>
      </c>
      <c r="CC144" s="3427">
        <f>(BY144*0.03)+BY144</f>
        <v>2425777449.1100001</v>
      </c>
      <c r="CD144" s="3427" t="s">
        <v>9</v>
      </c>
      <c r="CE144" s="3428" t="s">
        <v>290</v>
      </c>
      <c r="CF144" s="3428" t="s">
        <v>291</v>
      </c>
      <c r="CG144" s="3427">
        <f>(CC144*0.03)+CC144</f>
        <v>2498550772.5833001</v>
      </c>
      <c r="CH144" s="3427" t="s">
        <v>9</v>
      </c>
      <c r="CI144" s="3428" t="s">
        <v>290</v>
      </c>
      <c r="CJ144" s="3428" t="s">
        <v>291</v>
      </c>
      <c r="CK144" s="3427">
        <f>(CG144*0.03)+CG144</f>
        <v>2573507295.7607989</v>
      </c>
      <c r="CL144" s="3427" t="s">
        <v>9</v>
      </c>
      <c r="CM144" s="3428" t="s">
        <v>290</v>
      </c>
      <c r="CN144" s="3428" t="s">
        <v>291</v>
      </c>
      <c r="CO144" s="3427">
        <f>(CK144*0.03)+CK144</f>
        <v>2650712514.6336231</v>
      </c>
      <c r="CP144" s="3427" t="s">
        <v>9</v>
      </c>
      <c r="CQ144" s="3428" t="s">
        <v>290</v>
      </c>
      <c r="CR144" s="3428" t="s">
        <v>291</v>
      </c>
      <c r="CS144" s="3427">
        <v>24502085669.087723</v>
      </c>
      <c r="CT144" s="3421" t="s">
        <v>13</v>
      </c>
      <c r="CU144" s="3421" t="s">
        <v>15</v>
      </c>
      <c r="CV144" s="3421" t="s">
        <v>292</v>
      </c>
      <c r="CW144" s="3421" t="s">
        <v>293</v>
      </c>
      <c r="CX144" s="3421" t="s">
        <v>294</v>
      </c>
      <c r="CY144" s="1357" t="s">
        <v>295</v>
      </c>
      <c r="CZ144" s="1350"/>
      <c r="DA144" s="1358"/>
      <c r="DB144" s="1350"/>
      <c r="DC144" s="1350"/>
      <c r="DD144" s="1357"/>
      <c r="DE144" s="1350"/>
    </row>
    <row r="145" spans="1:109" s="14" customFormat="1" ht="25.5" customHeight="1">
      <c r="A145" s="14">
        <v>131</v>
      </c>
      <c r="B145" s="3421" t="s">
        <v>1044</v>
      </c>
      <c r="C145" s="3429"/>
      <c r="D145" s="3421" t="s">
        <v>1045</v>
      </c>
      <c r="E145" s="3421"/>
      <c r="F145" s="3432" t="s">
        <v>1046</v>
      </c>
      <c r="G145" s="3432" t="s">
        <v>1047</v>
      </c>
      <c r="H145" s="3431" t="s">
        <v>361</v>
      </c>
      <c r="I145" s="3431" t="s">
        <v>179</v>
      </c>
      <c r="J145" s="3432" t="s">
        <v>89</v>
      </c>
      <c r="K145" s="3421" t="s">
        <v>89</v>
      </c>
      <c r="L145" s="3472">
        <v>43831</v>
      </c>
      <c r="M145" s="3472">
        <v>47848</v>
      </c>
      <c r="N145" s="1372">
        <v>7.0000000000000007E-2</v>
      </c>
      <c r="O145" s="1372">
        <v>0.09</v>
      </c>
      <c r="P145" s="1372">
        <v>0.09</v>
      </c>
      <c r="Q145" s="1372">
        <v>0.09</v>
      </c>
      <c r="R145" s="1372">
        <v>0.09</v>
      </c>
      <c r="S145" s="1372">
        <v>0.09</v>
      </c>
      <c r="T145" s="1372">
        <v>0.09</v>
      </c>
      <c r="U145" s="1372">
        <v>0.09</v>
      </c>
      <c r="V145" s="1372">
        <v>0.09</v>
      </c>
      <c r="W145" s="1372">
        <v>0.1</v>
      </c>
      <c r="X145" s="1372">
        <v>0.11</v>
      </c>
      <c r="Y145" s="3433">
        <f t="shared" si="16"/>
        <v>0.99999999999999978</v>
      </c>
      <c r="Z145" s="3431" t="s">
        <v>1076</v>
      </c>
      <c r="AA145" s="3423">
        <v>0.01</v>
      </c>
      <c r="AB145" s="3421" t="s">
        <v>1077</v>
      </c>
      <c r="AC145" s="3421" t="s">
        <v>1078</v>
      </c>
      <c r="AD145" s="3421" t="s">
        <v>183</v>
      </c>
      <c r="AE145" s="3421" t="s">
        <v>269</v>
      </c>
      <c r="AF145" s="3421" t="s">
        <v>270</v>
      </c>
      <c r="AG145" s="3421" t="s">
        <v>185</v>
      </c>
      <c r="AH145" s="3421" t="s">
        <v>199</v>
      </c>
      <c r="AI145" s="3421" t="s">
        <v>7</v>
      </c>
      <c r="AJ145" s="3421" t="s">
        <v>9</v>
      </c>
      <c r="AK145" s="3421" t="s">
        <v>89</v>
      </c>
      <c r="AL145" s="3421" t="s">
        <v>89</v>
      </c>
      <c r="AM145" s="3422">
        <v>43831</v>
      </c>
      <c r="AN145" s="3422">
        <v>47848</v>
      </c>
      <c r="AO145" s="3425">
        <v>1</v>
      </c>
      <c r="AP145" s="3425">
        <v>1</v>
      </c>
      <c r="AQ145" s="3425">
        <v>1</v>
      </c>
      <c r="AR145" s="3425">
        <v>1</v>
      </c>
      <c r="AS145" s="3425">
        <v>1</v>
      </c>
      <c r="AT145" s="3425">
        <v>1</v>
      </c>
      <c r="AU145" s="3425">
        <v>1</v>
      </c>
      <c r="AV145" s="3425">
        <v>1</v>
      </c>
      <c r="AW145" s="3425">
        <v>1</v>
      </c>
      <c r="AX145" s="3425">
        <v>1</v>
      </c>
      <c r="AY145" s="3425">
        <v>1</v>
      </c>
      <c r="AZ145" s="1376">
        <v>1</v>
      </c>
      <c r="BA145" s="3427">
        <v>5402244908.5999994</v>
      </c>
      <c r="BB145" s="3427">
        <v>5402244908.5999994</v>
      </c>
      <c r="BC145" s="3429" t="s">
        <v>271</v>
      </c>
      <c r="BD145" s="3429">
        <v>7727</v>
      </c>
      <c r="BE145" s="3427">
        <f>(BA145*1.03)</f>
        <v>5564312255.8579998</v>
      </c>
      <c r="BF145" s="3427">
        <f>(BB145*1.03)</f>
        <v>5564312255.8579998</v>
      </c>
      <c r="BG145" s="1362" t="s">
        <v>271</v>
      </c>
      <c r="BH145" s="3429">
        <v>7727</v>
      </c>
      <c r="BI145" s="3427">
        <f>(BE145*1.03)</f>
        <v>5731241623.53374</v>
      </c>
      <c r="BJ145" s="3427">
        <f>(BF145*1.03)</f>
        <v>5731241623.53374</v>
      </c>
      <c r="BK145" s="1362" t="s">
        <v>271</v>
      </c>
      <c r="BL145" s="3429">
        <v>7727</v>
      </c>
      <c r="BM145" s="3427">
        <f>(BI145*1.03)</f>
        <v>5903178872.2397528</v>
      </c>
      <c r="BN145" s="3427">
        <f>(BJ145*1.03)</f>
        <v>5903178872.2397528</v>
      </c>
      <c r="BO145" s="1362" t="s">
        <v>271</v>
      </c>
      <c r="BP145" s="3429">
        <v>7727</v>
      </c>
      <c r="BQ145" s="3427">
        <f>(BM145*1.03)</f>
        <v>6080274238.4069452</v>
      </c>
      <c r="BR145" s="3427">
        <f>(BN145*1.03)</f>
        <v>6080274238.4069452</v>
      </c>
      <c r="BS145" s="1362" t="s">
        <v>271</v>
      </c>
      <c r="BT145" s="3429">
        <v>7727</v>
      </c>
      <c r="BU145" s="3427">
        <f>(BQ145*1.03)</f>
        <v>6262682465.5591536</v>
      </c>
      <c r="BV145" s="3427">
        <f>(BR145*1.03)</f>
        <v>6262682465.5591536</v>
      </c>
      <c r="BW145" s="3428" t="s">
        <v>271</v>
      </c>
      <c r="BX145" s="3427" t="s">
        <v>89</v>
      </c>
      <c r="BY145" s="3427">
        <f>(BU145*1.03)</f>
        <v>6450562939.5259285</v>
      </c>
      <c r="BZ145" s="3427">
        <f>(BV145*1.03)</f>
        <v>6450562939.5259285</v>
      </c>
      <c r="CA145" s="3428" t="s">
        <v>271</v>
      </c>
      <c r="CB145" s="3427" t="s">
        <v>89</v>
      </c>
      <c r="CC145" s="3427">
        <f>(BY145*1.03)</f>
        <v>6644079827.7117062</v>
      </c>
      <c r="CD145" s="3427">
        <f>(BZ145*1.03)</f>
        <v>6644079827.7117062</v>
      </c>
      <c r="CE145" s="3428" t="s">
        <v>271</v>
      </c>
      <c r="CF145" s="3427" t="s">
        <v>89</v>
      </c>
      <c r="CG145" s="3427">
        <f>(CC145*1.03)</f>
        <v>6843402222.5430574</v>
      </c>
      <c r="CH145" s="3427">
        <f>(CD145*1.03)</f>
        <v>6843402222.5430574</v>
      </c>
      <c r="CI145" s="3428" t="s">
        <v>271</v>
      </c>
      <c r="CJ145" s="3427" t="s">
        <v>89</v>
      </c>
      <c r="CK145" s="3427">
        <f>(CG145*1.03)</f>
        <v>7048704289.2193489</v>
      </c>
      <c r="CL145" s="3427">
        <f>(CH145*1.03)</f>
        <v>7048704289.2193489</v>
      </c>
      <c r="CM145" s="3428" t="s">
        <v>271</v>
      </c>
      <c r="CN145" s="3427" t="s">
        <v>89</v>
      </c>
      <c r="CO145" s="3427">
        <f>(CK145*1.03)</f>
        <v>7260165417.8959293</v>
      </c>
      <c r="CP145" s="3427">
        <f>(CL145*1.03)</f>
        <v>7260165417.8959293</v>
      </c>
      <c r="CQ145" s="3428" t="s">
        <v>271</v>
      </c>
      <c r="CR145" s="3427" t="s">
        <v>89</v>
      </c>
      <c r="CS145" s="3427">
        <v>69190849061.093582</v>
      </c>
      <c r="CT145" s="3421" t="s">
        <v>232</v>
      </c>
      <c r="CU145" s="3421" t="s">
        <v>273</v>
      </c>
      <c r="CV145" s="3421" t="s">
        <v>1061</v>
      </c>
      <c r="CW145" s="3421" t="s">
        <v>1062</v>
      </c>
      <c r="CX145" s="3421" t="s">
        <v>1063</v>
      </c>
      <c r="CY145" s="1357" t="s">
        <v>1064</v>
      </c>
      <c r="CZ145" s="1350"/>
      <c r="DA145" s="1350"/>
      <c r="DB145" s="1350"/>
      <c r="DC145" s="1350"/>
      <c r="DD145" s="1871"/>
      <c r="DE145" s="1871"/>
    </row>
    <row r="146" spans="1:109" s="14" customFormat="1" ht="25.5" customHeight="1">
      <c r="A146" s="14">
        <v>132</v>
      </c>
      <c r="B146" s="3421" t="s">
        <v>1044</v>
      </c>
      <c r="C146" s="3429"/>
      <c r="D146" s="3421" t="s">
        <v>1045</v>
      </c>
      <c r="E146" s="3421"/>
      <c r="F146" s="3432" t="s">
        <v>1046</v>
      </c>
      <c r="G146" s="3432" t="s">
        <v>1047</v>
      </c>
      <c r="H146" s="3431" t="s">
        <v>361</v>
      </c>
      <c r="I146" s="3431" t="s">
        <v>179</v>
      </c>
      <c r="J146" s="3432" t="s">
        <v>89</v>
      </c>
      <c r="K146" s="3421" t="s">
        <v>89</v>
      </c>
      <c r="L146" s="3472">
        <v>43831</v>
      </c>
      <c r="M146" s="3472">
        <v>47848</v>
      </c>
      <c r="N146" s="1372">
        <v>7.0000000000000007E-2</v>
      </c>
      <c r="O146" s="1372">
        <v>0.09</v>
      </c>
      <c r="P146" s="1372">
        <v>0.09</v>
      </c>
      <c r="Q146" s="1372">
        <v>0.09</v>
      </c>
      <c r="R146" s="1372">
        <v>0.09</v>
      </c>
      <c r="S146" s="1372">
        <v>0.09</v>
      </c>
      <c r="T146" s="1372">
        <v>0.09</v>
      </c>
      <c r="U146" s="1372">
        <v>0.09</v>
      </c>
      <c r="V146" s="1372">
        <v>0.09</v>
      </c>
      <c r="W146" s="1372">
        <v>0.1</v>
      </c>
      <c r="X146" s="1372">
        <v>0.11</v>
      </c>
      <c r="Y146" s="3433">
        <f t="shared" si="16"/>
        <v>0.99999999999999978</v>
      </c>
      <c r="Z146" s="3431" t="s">
        <v>1079</v>
      </c>
      <c r="AA146" s="3423">
        <v>2.5000000000000001E-3</v>
      </c>
      <c r="AB146" s="3421" t="s">
        <v>1080</v>
      </c>
      <c r="AC146" s="3421" t="s">
        <v>1081</v>
      </c>
      <c r="AD146" s="3421" t="s">
        <v>183</v>
      </c>
      <c r="AE146" s="3424" t="s">
        <v>321</v>
      </c>
      <c r="AF146" s="3421" t="s">
        <v>672</v>
      </c>
      <c r="AG146" s="3421" t="s">
        <v>185</v>
      </c>
      <c r="AH146" s="3421" t="s">
        <v>229</v>
      </c>
      <c r="AI146" s="3421" t="s">
        <v>7</v>
      </c>
      <c r="AJ146" s="3421" t="s">
        <v>9</v>
      </c>
      <c r="AK146" s="3421" t="s">
        <v>9</v>
      </c>
      <c r="AL146" s="3421" t="s">
        <v>9</v>
      </c>
      <c r="AM146" s="3422">
        <v>44044</v>
      </c>
      <c r="AN146" s="3422">
        <v>47848</v>
      </c>
      <c r="AO146" s="3425">
        <v>0.25</v>
      </c>
      <c r="AP146" s="3425">
        <v>0.5</v>
      </c>
      <c r="AQ146" s="3425">
        <v>0.75</v>
      </c>
      <c r="AR146" s="3425">
        <v>1</v>
      </c>
      <c r="AS146" s="3425">
        <v>1</v>
      </c>
      <c r="AT146" s="3425">
        <v>1</v>
      </c>
      <c r="AU146" s="3425">
        <v>1</v>
      </c>
      <c r="AV146" s="3425">
        <v>1</v>
      </c>
      <c r="AW146" s="3425">
        <v>1</v>
      </c>
      <c r="AX146" s="3425">
        <v>1</v>
      </c>
      <c r="AY146" s="3425">
        <v>1</v>
      </c>
      <c r="AZ146" s="3426">
        <v>1</v>
      </c>
      <c r="BA146" s="3427">
        <v>42800000</v>
      </c>
      <c r="BB146" s="3427">
        <v>42800000</v>
      </c>
      <c r="BC146" s="3428" t="s">
        <v>290</v>
      </c>
      <c r="BD146" s="3421">
        <v>7643</v>
      </c>
      <c r="BE146" s="3427">
        <v>50540000</v>
      </c>
      <c r="BF146" s="3427">
        <v>50540000</v>
      </c>
      <c r="BG146" s="3428" t="s">
        <v>324</v>
      </c>
      <c r="BH146" s="3421">
        <v>7643</v>
      </c>
      <c r="BI146" s="3427">
        <v>52570000</v>
      </c>
      <c r="BJ146" s="3427">
        <v>52570000</v>
      </c>
      <c r="BK146" s="3428" t="s">
        <v>324</v>
      </c>
      <c r="BL146" s="3421">
        <v>7643</v>
      </c>
      <c r="BM146" s="3427">
        <v>54670000</v>
      </c>
      <c r="BN146" s="3427">
        <v>54670000</v>
      </c>
      <c r="BO146" s="3428" t="s">
        <v>324</v>
      </c>
      <c r="BP146" s="3421">
        <v>7643</v>
      </c>
      <c r="BQ146" s="3427">
        <v>56860000</v>
      </c>
      <c r="BR146" s="3427">
        <v>56860000</v>
      </c>
      <c r="BS146" s="3428" t="s">
        <v>324</v>
      </c>
      <c r="BT146" s="3421">
        <v>7643</v>
      </c>
      <c r="BU146" s="3427">
        <v>59134400</v>
      </c>
      <c r="BV146" s="3427" t="s">
        <v>17</v>
      </c>
      <c r="BW146" s="3428" t="s">
        <v>324</v>
      </c>
      <c r="BX146" s="3428" t="s">
        <v>17</v>
      </c>
      <c r="BY146" s="3427">
        <v>61499776</v>
      </c>
      <c r="BZ146" s="3427" t="s">
        <v>17</v>
      </c>
      <c r="CA146" s="3428" t="s">
        <v>324</v>
      </c>
      <c r="CB146" s="3428" t="s">
        <v>17</v>
      </c>
      <c r="CC146" s="3427">
        <v>63959767.039999999</v>
      </c>
      <c r="CD146" s="3427" t="s">
        <v>17</v>
      </c>
      <c r="CE146" s="3428" t="s">
        <v>324</v>
      </c>
      <c r="CF146" s="3428" t="s">
        <v>17</v>
      </c>
      <c r="CG146" s="3427">
        <v>66518157.721600004</v>
      </c>
      <c r="CH146" s="3427" t="s">
        <v>17</v>
      </c>
      <c r="CI146" s="3428" t="s">
        <v>324</v>
      </c>
      <c r="CJ146" s="3428" t="s">
        <v>17</v>
      </c>
      <c r="CK146" s="3427">
        <v>69178884.030463994</v>
      </c>
      <c r="CL146" s="3427" t="s">
        <v>17</v>
      </c>
      <c r="CM146" s="3428" t="s">
        <v>324</v>
      </c>
      <c r="CN146" s="3428" t="s">
        <v>17</v>
      </c>
      <c r="CO146" s="3427">
        <v>71946039.391682595</v>
      </c>
      <c r="CP146" s="3427" t="s">
        <v>17</v>
      </c>
      <c r="CQ146" s="3428" t="s">
        <v>324</v>
      </c>
      <c r="CR146" s="3428" t="s">
        <v>17</v>
      </c>
      <c r="CS146" s="3427">
        <v>649677024.18374658</v>
      </c>
      <c r="CT146" s="3421" t="s">
        <v>325</v>
      </c>
      <c r="CU146" s="3421" t="s">
        <v>326</v>
      </c>
      <c r="CV146" s="3421" t="s">
        <v>673</v>
      </c>
      <c r="CW146" s="3421" t="s">
        <v>674</v>
      </c>
      <c r="CX146" s="3421" t="s">
        <v>675</v>
      </c>
      <c r="CY146" s="3421" t="s">
        <v>676</v>
      </c>
      <c r="CZ146" s="1358" t="s">
        <v>13</v>
      </c>
      <c r="DA146" s="1358" t="s">
        <v>15</v>
      </c>
      <c r="DB146" s="1350" t="s">
        <v>260</v>
      </c>
      <c r="DC146" s="1350" t="s">
        <v>261</v>
      </c>
      <c r="DD146" s="1358">
        <v>3169001</v>
      </c>
      <c r="DE146" s="1357" t="s">
        <v>262</v>
      </c>
    </row>
    <row r="147" spans="1:109" s="14" customFormat="1" ht="25.5" customHeight="1">
      <c r="A147" s="14">
        <v>133</v>
      </c>
      <c r="B147" s="3421" t="s">
        <v>1044</v>
      </c>
      <c r="C147" s="3429"/>
      <c r="D147" s="3421" t="s">
        <v>1045</v>
      </c>
      <c r="E147" s="3421"/>
      <c r="F147" s="3432" t="s">
        <v>1046</v>
      </c>
      <c r="G147" s="3432" t="s">
        <v>1047</v>
      </c>
      <c r="H147" s="3431" t="s">
        <v>361</v>
      </c>
      <c r="I147" s="3431" t="s">
        <v>179</v>
      </c>
      <c r="J147" s="3432" t="s">
        <v>89</v>
      </c>
      <c r="K147" s="3421" t="s">
        <v>89</v>
      </c>
      <c r="L147" s="3472">
        <v>43831</v>
      </c>
      <c r="M147" s="3472">
        <v>47848</v>
      </c>
      <c r="N147" s="1372">
        <v>7.0000000000000007E-2</v>
      </c>
      <c r="O147" s="1372">
        <v>0.09</v>
      </c>
      <c r="P147" s="1372">
        <v>0.09</v>
      </c>
      <c r="Q147" s="1372">
        <v>0.09</v>
      </c>
      <c r="R147" s="1372">
        <v>0.09</v>
      </c>
      <c r="S147" s="1372">
        <v>0.09</v>
      </c>
      <c r="T147" s="1372">
        <v>0.09</v>
      </c>
      <c r="U147" s="1372">
        <v>0.09</v>
      </c>
      <c r="V147" s="1372">
        <v>0.09</v>
      </c>
      <c r="W147" s="1372">
        <v>0.1</v>
      </c>
      <c r="X147" s="1372">
        <v>0.11</v>
      </c>
      <c r="Y147" s="3433">
        <f t="shared" si="16"/>
        <v>0.99999999999999978</v>
      </c>
      <c r="Z147" s="3421" t="s">
        <v>1082</v>
      </c>
      <c r="AA147" s="3423">
        <v>2.5000000000000001E-3</v>
      </c>
      <c r="AB147" s="3421" t="s">
        <v>1083</v>
      </c>
      <c r="AC147" s="3421" t="s">
        <v>1084</v>
      </c>
      <c r="AD147" s="3421" t="s">
        <v>183</v>
      </c>
      <c r="AE147" s="3424" t="s">
        <v>321</v>
      </c>
      <c r="AF147" s="3421" t="s">
        <v>672</v>
      </c>
      <c r="AG147" s="3421" t="s">
        <v>185</v>
      </c>
      <c r="AH147" s="3421" t="s">
        <v>229</v>
      </c>
      <c r="AI147" s="3421" t="s">
        <v>7</v>
      </c>
      <c r="AJ147" s="3421" t="s">
        <v>9</v>
      </c>
      <c r="AK147" s="3421" t="s">
        <v>9</v>
      </c>
      <c r="AL147" s="3421" t="s">
        <v>9</v>
      </c>
      <c r="AM147" s="3422">
        <v>44044</v>
      </c>
      <c r="AN147" s="3422">
        <v>47848</v>
      </c>
      <c r="AO147" s="3425">
        <v>0.25</v>
      </c>
      <c r="AP147" s="3425">
        <v>0.5</v>
      </c>
      <c r="AQ147" s="3425">
        <v>0.75</v>
      </c>
      <c r="AR147" s="3425">
        <v>1</v>
      </c>
      <c r="AS147" s="3425">
        <v>1</v>
      </c>
      <c r="AT147" s="3425">
        <v>1</v>
      </c>
      <c r="AU147" s="3425">
        <v>1</v>
      </c>
      <c r="AV147" s="3425">
        <v>1</v>
      </c>
      <c r="AW147" s="3425">
        <v>1</v>
      </c>
      <c r="AX147" s="3425">
        <v>1</v>
      </c>
      <c r="AY147" s="3425">
        <v>1</v>
      </c>
      <c r="AZ147" s="3426">
        <v>1</v>
      </c>
      <c r="BA147" s="3427">
        <v>42800000</v>
      </c>
      <c r="BB147" s="3427">
        <v>42800000</v>
      </c>
      <c r="BC147" s="3428" t="s">
        <v>290</v>
      </c>
      <c r="BD147" s="3421">
        <v>7643</v>
      </c>
      <c r="BE147" s="3427">
        <v>50540000</v>
      </c>
      <c r="BF147" s="3427">
        <v>50540000</v>
      </c>
      <c r="BG147" s="3428" t="s">
        <v>324</v>
      </c>
      <c r="BH147" s="3421">
        <v>7643</v>
      </c>
      <c r="BI147" s="3427">
        <v>52570000</v>
      </c>
      <c r="BJ147" s="3427">
        <v>52570000</v>
      </c>
      <c r="BK147" s="3428" t="s">
        <v>324</v>
      </c>
      <c r="BL147" s="3421">
        <v>7643</v>
      </c>
      <c r="BM147" s="3427">
        <v>54670000</v>
      </c>
      <c r="BN147" s="3427">
        <v>54670000</v>
      </c>
      <c r="BO147" s="3428" t="s">
        <v>324</v>
      </c>
      <c r="BP147" s="3421">
        <v>7643</v>
      </c>
      <c r="BQ147" s="3427">
        <v>56860000</v>
      </c>
      <c r="BR147" s="3427">
        <v>56860000</v>
      </c>
      <c r="BS147" s="3428" t="s">
        <v>324</v>
      </c>
      <c r="BT147" s="3421">
        <v>7643</v>
      </c>
      <c r="BU147" s="3427">
        <v>59134400</v>
      </c>
      <c r="BV147" s="3427" t="s">
        <v>17</v>
      </c>
      <c r="BW147" s="3428" t="s">
        <v>324</v>
      </c>
      <c r="BX147" s="3428" t="s">
        <v>17</v>
      </c>
      <c r="BY147" s="3427">
        <v>61499776</v>
      </c>
      <c r="BZ147" s="3427" t="s">
        <v>17</v>
      </c>
      <c r="CA147" s="3428" t="s">
        <v>324</v>
      </c>
      <c r="CB147" s="3428" t="s">
        <v>17</v>
      </c>
      <c r="CC147" s="3427">
        <v>63959767.039999999</v>
      </c>
      <c r="CD147" s="3427" t="s">
        <v>17</v>
      </c>
      <c r="CE147" s="3428" t="s">
        <v>324</v>
      </c>
      <c r="CF147" s="3428" t="s">
        <v>17</v>
      </c>
      <c r="CG147" s="3427">
        <v>66518157.721600004</v>
      </c>
      <c r="CH147" s="3427" t="s">
        <v>17</v>
      </c>
      <c r="CI147" s="3428" t="s">
        <v>324</v>
      </c>
      <c r="CJ147" s="3428" t="s">
        <v>17</v>
      </c>
      <c r="CK147" s="3427">
        <v>69178884.030463994</v>
      </c>
      <c r="CL147" s="3427" t="s">
        <v>17</v>
      </c>
      <c r="CM147" s="3428" t="s">
        <v>324</v>
      </c>
      <c r="CN147" s="3428" t="s">
        <v>17</v>
      </c>
      <c r="CO147" s="3427">
        <v>71946039.391682595</v>
      </c>
      <c r="CP147" s="3427" t="s">
        <v>17</v>
      </c>
      <c r="CQ147" s="3428" t="s">
        <v>324</v>
      </c>
      <c r="CR147" s="3428" t="s">
        <v>17</v>
      </c>
      <c r="CS147" s="3427">
        <v>649677024.18374658</v>
      </c>
      <c r="CT147" s="3421" t="s">
        <v>325</v>
      </c>
      <c r="CU147" s="3421" t="s">
        <v>326</v>
      </c>
      <c r="CV147" s="3421" t="s">
        <v>673</v>
      </c>
      <c r="CW147" s="3421" t="s">
        <v>674</v>
      </c>
      <c r="CX147" s="3421" t="s">
        <v>675</v>
      </c>
      <c r="CY147" s="3421" t="s">
        <v>676</v>
      </c>
      <c r="CZ147" s="1358" t="s">
        <v>13</v>
      </c>
      <c r="DA147" s="1358" t="s">
        <v>15</v>
      </c>
      <c r="DB147" s="1350" t="s">
        <v>260</v>
      </c>
      <c r="DC147" s="1350" t="s">
        <v>261</v>
      </c>
      <c r="DD147" s="1358">
        <v>3169001</v>
      </c>
      <c r="DE147" s="1357" t="s">
        <v>262</v>
      </c>
    </row>
    <row r="148" spans="1:109" s="14" customFormat="1" ht="25.5" customHeight="1">
      <c r="A148" s="14">
        <v>134</v>
      </c>
      <c r="B148" s="3421" t="s">
        <v>1085</v>
      </c>
      <c r="C148" s="1400">
        <v>7.2499999999999995E-2</v>
      </c>
      <c r="D148" s="3421" t="s">
        <v>1086</v>
      </c>
      <c r="E148" s="1400">
        <v>7.2499999999999995E-2</v>
      </c>
      <c r="F148" s="3431" t="s">
        <v>1087</v>
      </c>
      <c r="G148" s="3431" t="s">
        <v>1088</v>
      </c>
      <c r="H148" s="3421" t="s">
        <v>361</v>
      </c>
      <c r="I148" s="3431" t="s">
        <v>179</v>
      </c>
      <c r="J148" s="3421" t="s">
        <v>89</v>
      </c>
      <c r="K148" s="3421" t="s">
        <v>89</v>
      </c>
      <c r="L148" s="3422">
        <v>43831</v>
      </c>
      <c r="M148" s="3422">
        <v>47848</v>
      </c>
      <c r="N148" s="1352">
        <v>0.09</v>
      </c>
      <c r="O148" s="1352">
        <v>0.09</v>
      </c>
      <c r="P148" s="1352">
        <v>0.09</v>
      </c>
      <c r="Q148" s="1352">
        <v>0.09</v>
      </c>
      <c r="R148" s="1352">
        <v>0.09</v>
      </c>
      <c r="S148" s="1352">
        <v>0.09</v>
      </c>
      <c r="T148" s="1352">
        <v>0.09</v>
      </c>
      <c r="U148" s="1352">
        <v>0.09</v>
      </c>
      <c r="V148" s="1352">
        <v>0.09</v>
      </c>
      <c r="W148" s="1352">
        <v>0.09</v>
      </c>
      <c r="X148" s="1352">
        <v>9.9999999999999978E-2</v>
      </c>
      <c r="Y148" s="3433">
        <f t="shared" ref="Y148:Y211" si="19">N148+O148+P148+Q148+R148+S148+T148+U148+V148+W148+X148</f>
        <v>0.99999999999999978</v>
      </c>
      <c r="Z148" s="3431" t="s">
        <v>1089</v>
      </c>
      <c r="AA148" s="3483">
        <v>5.0000000000000001E-3</v>
      </c>
      <c r="AB148" s="3431" t="s">
        <v>1090</v>
      </c>
      <c r="AC148" s="3431" t="s">
        <v>1091</v>
      </c>
      <c r="AD148" s="3421" t="s">
        <v>183</v>
      </c>
      <c r="AE148" s="3431" t="s">
        <v>26</v>
      </c>
      <c r="AF148" s="3430" t="s">
        <v>228</v>
      </c>
      <c r="AG148" s="3421" t="s">
        <v>185</v>
      </c>
      <c r="AH148" s="3431" t="s">
        <v>179</v>
      </c>
      <c r="AI148" s="3431" t="s">
        <v>323</v>
      </c>
      <c r="AJ148" s="3484">
        <v>158</v>
      </c>
      <c r="AK148" s="3431">
        <v>2</v>
      </c>
      <c r="AL148" s="3431">
        <v>2019</v>
      </c>
      <c r="AM148" s="3454">
        <v>43831</v>
      </c>
      <c r="AN148" s="3454">
        <v>47848</v>
      </c>
      <c r="AO148" s="3453">
        <v>2</v>
      </c>
      <c r="AP148" s="3453">
        <v>2</v>
      </c>
      <c r="AQ148" s="3453">
        <v>2</v>
      </c>
      <c r="AR148" s="3453">
        <v>2</v>
      </c>
      <c r="AS148" s="3453">
        <v>2</v>
      </c>
      <c r="AT148" s="3453">
        <v>2</v>
      </c>
      <c r="AU148" s="3453">
        <v>2</v>
      </c>
      <c r="AV148" s="3453">
        <v>2</v>
      </c>
      <c r="AW148" s="3453">
        <v>2</v>
      </c>
      <c r="AX148" s="3453">
        <v>2</v>
      </c>
      <c r="AY148" s="3453">
        <v>2</v>
      </c>
      <c r="AZ148" s="3463">
        <v>22</v>
      </c>
      <c r="BA148" s="3427">
        <f>40000000</f>
        <v>40000000</v>
      </c>
      <c r="BB148" s="3427">
        <v>40000000</v>
      </c>
      <c r="BC148" s="3455" t="s">
        <v>219</v>
      </c>
      <c r="BD148" s="3453" t="s">
        <v>89</v>
      </c>
      <c r="BE148" s="3427">
        <f>42000000</f>
        <v>42000000</v>
      </c>
      <c r="BF148" s="3427">
        <v>42000000</v>
      </c>
      <c r="BG148" s="3455" t="s">
        <v>219</v>
      </c>
      <c r="BH148" s="3453" t="s">
        <v>89</v>
      </c>
      <c r="BI148" s="3427">
        <f>+BF148*1.05</f>
        <v>44100000</v>
      </c>
      <c r="BJ148" s="3427">
        <v>44100000</v>
      </c>
      <c r="BK148" s="3455" t="s">
        <v>1092</v>
      </c>
      <c r="BL148" s="3455" t="s">
        <v>89</v>
      </c>
      <c r="BM148" s="3427">
        <f>+BJ148*1.05</f>
        <v>46305000</v>
      </c>
      <c r="BN148" s="3427">
        <v>46305000</v>
      </c>
      <c r="BO148" s="3455" t="s">
        <v>1092</v>
      </c>
      <c r="BP148" s="3455" t="s">
        <v>89</v>
      </c>
      <c r="BQ148" s="3427">
        <f>+BM148*1.05</f>
        <v>48620250</v>
      </c>
      <c r="BR148" s="3427">
        <v>48620250</v>
      </c>
      <c r="BS148" s="3455" t="s">
        <v>1093</v>
      </c>
      <c r="BT148" s="3455" t="s">
        <v>89</v>
      </c>
      <c r="BU148" s="3427">
        <f>+BQ148*1.05</f>
        <v>51051262.5</v>
      </c>
      <c r="BV148" s="3427">
        <v>51051263</v>
      </c>
      <c r="BW148" s="3455" t="s">
        <v>219</v>
      </c>
      <c r="BX148" s="3455" t="s">
        <v>89</v>
      </c>
      <c r="BY148" s="3427">
        <f>+BV148*1.05</f>
        <v>53603826.150000006</v>
      </c>
      <c r="BZ148" s="3427">
        <v>53603826</v>
      </c>
      <c r="CA148" s="3455" t="s">
        <v>219</v>
      </c>
      <c r="CB148" s="3455" t="s">
        <v>89</v>
      </c>
      <c r="CC148" s="3427">
        <f>+BZ148*1.05</f>
        <v>56284017.300000004</v>
      </c>
      <c r="CD148" s="3427">
        <v>56284017</v>
      </c>
      <c r="CE148" s="3455" t="s">
        <v>1092</v>
      </c>
      <c r="CF148" s="3455" t="s">
        <v>89</v>
      </c>
      <c r="CG148" s="3427">
        <f>+CD148*1.05</f>
        <v>59098217.850000001</v>
      </c>
      <c r="CH148" s="3427">
        <v>59098218</v>
      </c>
      <c r="CI148" s="3455" t="s">
        <v>1092</v>
      </c>
      <c r="CJ148" s="3455" t="s">
        <v>89</v>
      </c>
      <c r="CK148" s="3427">
        <f>+CH148*1.05</f>
        <v>62053128.900000006</v>
      </c>
      <c r="CL148" s="3427">
        <v>62053129</v>
      </c>
      <c r="CM148" s="3455" t="s">
        <v>1092</v>
      </c>
      <c r="CN148" s="3455" t="s">
        <v>89</v>
      </c>
      <c r="CO148" s="3427">
        <v>65155785.345000006</v>
      </c>
      <c r="CP148" s="3427">
        <v>65155785.450000003</v>
      </c>
      <c r="CQ148" s="3455" t="s">
        <v>1092</v>
      </c>
      <c r="CR148" s="3455" t="s">
        <v>89</v>
      </c>
      <c r="CS148" s="3427">
        <v>568271488.04500008</v>
      </c>
      <c r="CT148" s="3421" t="s">
        <v>540</v>
      </c>
      <c r="CU148" s="3431" t="s">
        <v>1094</v>
      </c>
      <c r="CV148" s="3431" t="s">
        <v>1095</v>
      </c>
      <c r="CW148" s="3430" t="s">
        <v>1096</v>
      </c>
      <c r="CX148" s="3431" t="s">
        <v>1097</v>
      </c>
      <c r="CY148" s="3477" t="s">
        <v>1098</v>
      </c>
      <c r="CZ148" s="1358"/>
      <c r="DA148" s="1358"/>
      <c r="DB148" s="1358"/>
      <c r="DC148" s="1358"/>
      <c r="DD148" s="1358"/>
      <c r="DE148" s="1358"/>
    </row>
    <row r="149" spans="1:109" s="14" customFormat="1" ht="25.5" customHeight="1">
      <c r="A149" s="14">
        <v>135</v>
      </c>
      <c r="B149" s="3421" t="s">
        <v>1085</v>
      </c>
      <c r="C149" s="3429"/>
      <c r="D149" s="3421" t="s">
        <v>1086</v>
      </c>
      <c r="E149" s="3421"/>
      <c r="F149" s="3431" t="s">
        <v>1087</v>
      </c>
      <c r="G149" s="3431" t="s">
        <v>1088</v>
      </c>
      <c r="H149" s="3421" t="s">
        <v>361</v>
      </c>
      <c r="I149" s="3431" t="s">
        <v>179</v>
      </c>
      <c r="J149" s="3421" t="s">
        <v>89</v>
      </c>
      <c r="K149" s="3421" t="s">
        <v>89</v>
      </c>
      <c r="L149" s="3422">
        <v>43831</v>
      </c>
      <c r="M149" s="3422">
        <v>47848</v>
      </c>
      <c r="N149" s="1352">
        <v>0.09</v>
      </c>
      <c r="O149" s="1352">
        <v>0.09</v>
      </c>
      <c r="P149" s="1352">
        <v>0.09</v>
      </c>
      <c r="Q149" s="1352">
        <v>0.09</v>
      </c>
      <c r="R149" s="1352">
        <v>0.09</v>
      </c>
      <c r="S149" s="1352">
        <v>0.09</v>
      </c>
      <c r="T149" s="1352">
        <v>0.09</v>
      </c>
      <c r="U149" s="1352">
        <v>0.09</v>
      </c>
      <c r="V149" s="1352">
        <v>0.09</v>
      </c>
      <c r="W149" s="1352">
        <v>0.09</v>
      </c>
      <c r="X149" s="1352">
        <v>9.9999999999999978E-2</v>
      </c>
      <c r="Y149" s="3433">
        <f t="shared" si="19"/>
        <v>0.99999999999999978</v>
      </c>
      <c r="Z149" s="3421" t="s">
        <v>1099</v>
      </c>
      <c r="AA149" s="3483">
        <v>5.0000000000000001E-3</v>
      </c>
      <c r="AB149" s="3421" t="s">
        <v>1100</v>
      </c>
      <c r="AC149" s="3421" t="s">
        <v>1101</v>
      </c>
      <c r="AD149" s="3421" t="s">
        <v>183</v>
      </c>
      <c r="AE149" s="3421" t="s">
        <v>26</v>
      </c>
      <c r="AF149" s="3430" t="s">
        <v>228</v>
      </c>
      <c r="AG149" s="3421" t="s">
        <v>185</v>
      </c>
      <c r="AH149" s="3421" t="s">
        <v>179</v>
      </c>
      <c r="AI149" s="3421" t="s">
        <v>7</v>
      </c>
      <c r="AJ149" s="3421" t="s">
        <v>9</v>
      </c>
      <c r="AK149" s="3421">
        <v>2</v>
      </c>
      <c r="AL149" s="3421">
        <v>2019</v>
      </c>
      <c r="AM149" s="3454">
        <v>43831</v>
      </c>
      <c r="AN149" s="3454">
        <v>47848</v>
      </c>
      <c r="AO149" s="3421">
        <v>1</v>
      </c>
      <c r="AP149" s="3421">
        <v>1</v>
      </c>
      <c r="AQ149" s="3421">
        <v>1</v>
      </c>
      <c r="AR149" s="3421">
        <v>1</v>
      </c>
      <c r="AS149" s="3421">
        <v>1</v>
      </c>
      <c r="AT149" s="3421">
        <v>1</v>
      </c>
      <c r="AU149" s="3421">
        <v>1</v>
      </c>
      <c r="AV149" s="3421">
        <v>1</v>
      </c>
      <c r="AW149" s="3421">
        <v>1</v>
      </c>
      <c r="AX149" s="3421">
        <v>1</v>
      </c>
      <c r="AY149" s="3421">
        <v>1</v>
      </c>
      <c r="AZ149" s="1401">
        <f>+SUM(AO149:AY149)</f>
        <v>11</v>
      </c>
      <c r="BA149" s="3427">
        <v>10000000</v>
      </c>
      <c r="BB149" s="3427">
        <f>+BA149</f>
        <v>10000000</v>
      </c>
      <c r="BC149" s="3428" t="s">
        <v>219</v>
      </c>
      <c r="BD149" s="3429" t="s">
        <v>1102</v>
      </c>
      <c r="BE149" s="3427">
        <f>+BA149*1.03</f>
        <v>10300000</v>
      </c>
      <c r="BF149" s="3427">
        <f>+BE149</f>
        <v>10300000</v>
      </c>
      <c r="BG149" s="3428" t="s">
        <v>219</v>
      </c>
      <c r="BH149" s="3428" t="s">
        <v>1103</v>
      </c>
      <c r="BI149" s="3427">
        <f>+BE149*1.03</f>
        <v>10609000</v>
      </c>
      <c r="BJ149" s="3427">
        <f>+BI149</f>
        <v>10609000</v>
      </c>
      <c r="BK149" s="3428" t="s">
        <v>219</v>
      </c>
      <c r="BL149" s="3428" t="s">
        <v>1103</v>
      </c>
      <c r="BM149" s="3427">
        <f>+BI149*1.03</f>
        <v>10927270</v>
      </c>
      <c r="BN149" s="3427">
        <f>+BM149</f>
        <v>10927270</v>
      </c>
      <c r="BO149" s="3428" t="s">
        <v>219</v>
      </c>
      <c r="BP149" s="3428" t="s">
        <v>1103</v>
      </c>
      <c r="BQ149" s="3427">
        <f>+BM149*1.03</f>
        <v>11255088.1</v>
      </c>
      <c r="BR149" s="3427">
        <f>+BQ149</f>
        <v>11255088.1</v>
      </c>
      <c r="BS149" s="3428" t="s">
        <v>219</v>
      </c>
      <c r="BT149" s="3428" t="s">
        <v>1103</v>
      </c>
      <c r="BU149" s="3427">
        <f>+BQ149*1.03</f>
        <v>11592740.743000001</v>
      </c>
      <c r="BV149" s="3427">
        <f>+BU149</f>
        <v>11592740.743000001</v>
      </c>
      <c r="BW149" s="3428" t="s">
        <v>219</v>
      </c>
      <c r="BX149" s="3428" t="s">
        <v>1103</v>
      </c>
      <c r="BY149" s="3427">
        <f>+BU149*1.03</f>
        <v>11940522.965290001</v>
      </c>
      <c r="BZ149" s="3427">
        <f>+BY149</f>
        <v>11940522.965290001</v>
      </c>
      <c r="CA149" s="3428" t="s">
        <v>219</v>
      </c>
      <c r="CB149" s="3428" t="s">
        <v>1103</v>
      </c>
      <c r="CC149" s="3427">
        <f>+BY149*1.03</f>
        <v>12298738.654248701</v>
      </c>
      <c r="CD149" s="3427">
        <f>+CC149</f>
        <v>12298738.654248701</v>
      </c>
      <c r="CE149" s="3428" t="s">
        <v>219</v>
      </c>
      <c r="CF149" s="3428" t="s">
        <v>1103</v>
      </c>
      <c r="CG149" s="3427">
        <f>+CC149*1.03</f>
        <v>12667700.813876163</v>
      </c>
      <c r="CH149" s="3427">
        <f>+CG149</f>
        <v>12667700.813876163</v>
      </c>
      <c r="CI149" s="3428" t="s">
        <v>219</v>
      </c>
      <c r="CJ149" s="3428" t="s">
        <v>1103</v>
      </c>
      <c r="CK149" s="3427">
        <f>+CG149*1.03</f>
        <v>13047731.838292448</v>
      </c>
      <c r="CL149" s="3427">
        <f>+CK149</f>
        <v>13047731.838292448</v>
      </c>
      <c r="CM149" s="3428" t="s">
        <v>219</v>
      </c>
      <c r="CN149" s="3428" t="s">
        <v>1103</v>
      </c>
      <c r="CO149" s="3427">
        <f t="shared" ref="CO149:CP152" si="20">+CK149*1.03</f>
        <v>13439163.793441221</v>
      </c>
      <c r="CP149" s="3427">
        <f t="shared" si="20"/>
        <v>13439163.793441221</v>
      </c>
      <c r="CQ149" s="3428" t="s">
        <v>219</v>
      </c>
      <c r="CR149" s="3428" t="s">
        <v>1103</v>
      </c>
      <c r="CS149" s="3427">
        <v>128077956.90814854</v>
      </c>
      <c r="CT149" s="3421" t="s">
        <v>540</v>
      </c>
      <c r="CU149" s="3421" t="s">
        <v>541</v>
      </c>
      <c r="CV149" s="3421" t="s">
        <v>1104</v>
      </c>
      <c r="CW149" s="3421" t="s">
        <v>1105</v>
      </c>
      <c r="CX149" s="3421">
        <v>3795057</v>
      </c>
      <c r="CY149" s="1357" t="s">
        <v>544</v>
      </c>
      <c r="CZ149" s="1358"/>
      <c r="DA149" s="1358"/>
      <c r="DB149" s="1358"/>
      <c r="DC149" s="1358"/>
      <c r="DD149" s="1358"/>
      <c r="DE149" s="1358"/>
    </row>
    <row r="150" spans="1:109" s="14" customFormat="1" ht="25.5" customHeight="1">
      <c r="A150" s="14">
        <v>136</v>
      </c>
      <c r="B150" s="3421" t="s">
        <v>1085</v>
      </c>
      <c r="C150" s="3429"/>
      <c r="D150" s="3421" t="s">
        <v>1086</v>
      </c>
      <c r="E150" s="3421"/>
      <c r="F150" s="3431" t="s">
        <v>1087</v>
      </c>
      <c r="G150" s="3431" t="s">
        <v>1088</v>
      </c>
      <c r="H150" s="3421" t="s">
        <v>361</v>
      </c>
      <c r="I150" s="3431" t="s">
        <v>179</v>
      </c>
      <c r="J150" s="3421" t="s">
        <v>89</v>
      </c>
      <c r="K150" s="3421" t="s">
        <v>89</v>
      </c>
      <c r="L150" s="3422">
        <v>43831</v>
      </c>
      <c r="M150" s="3422">
        <v>47848</v>
      </c>
      <c r="N150" s="1352">
        <v>0.09</v>
      </c>
      <c r="O150" s="1352">
        <v>0.09</v>
      </c>
      <c r="P150" s="1352">
        <v>0.09</v>
      </c>
      <c r="Q150" s="1352">
        <v>0.09</v>
      </c>
      <c r="R150" s="1352">
        <v>0.09</v>
      </c>
      <c r="S150" s="1352">
        <v>0.09</v>
      </c>
      <c r="T150" s="1352">
        <v>0.09</v>
      </c>
      <c r="U150" s="1352">
        <v>0.09</v>
      </c>
      <c r="V150" s="1352">
        <v>0.09</v>
      </c>
      <c r="W150" s="1352">
        <v>0.09</v>
      </c>
      <c r="X150" s="1352">
        <v>9.9999999999999978E-2</v>
      </c>
      <c r="Y150" s="3433">
        <f t="shared" si="19"/>
        <v>0.99999999999999978</v>
      </c>
      <c r="Z150" s="3421" t="s">
        <v>1106</v>
      </c>
      <c r="AA150" s="3483">
        <v>5.0000000000000001E-3</v>
      </c>
      <c r="AB150" s="3421" t="s">
        <v>1107</v>
      </c>
      <c r="AC150" s="3421" t="s">
        <v>1108</v>
      </c>
      <c r="AD150" s="3421" t="s">
        <v>183</v>
      </c>
      <c r="AE150" s="3421" t="s">
        <v>26</v>
      </c>
      <c r="AF150" s="3430" t="s">
        <v>228</v>
      </c>
      <c r="AG150" s="3421" t="s">
        <v>185</v>
      </c>
      <c r="AH150" s="3421" t="s">
        <v>179</v>
      </c>
      <c r="AI150" s="3421" t="s">
        <v>7</v>
      </c>
      <c r="AJ150" s="3421" t="s">
        <v>9</v>
      </c>
      <c r="AK150" s="3421">
        <v>2</v>
      </c>
      <c r="AL150" s="3421">
        <v>2019</v>
      </c>
      <c r="AM150" s="3454">
        <v>43831</v>
      </c>
      <c r="AN150" s="3454">
        <v>47848</v>
      </c>
      <c r="AO150" s="3421">
        <v>1</v>
      </c>
      <c r="AP150" s="3421">
        <v>1</v>
      </c>
      <c r="AQ150" s="3421">
        <v>1</v>
      </c>
      <c r="AR150" s="3421">
        <v>1</v>
      </c>
      <c r="AS150" s="3421">
        <v>1</v>
      </c>
      <c r="AT150" s="3421">
        <v>1</v>
      </c>
      <c r="AU150" s="3421">
        <v>1</v>
      </c>
      <c r="AV150" s="3421">
        <v>1</v>
      </c>
      <c r="AW150" s="3421">
        <v>1</v>
      </c>
      <c r="AX150" s="3421">
        <v>1</v>
      </c>
      <c r="AY150" s="3421">
        <v>1</v>
      </c>
      <c r="AZ150" s="1401">
        <f>+SUM(AO150:AY150)</f>
        <v>11</v>
      </c>
      <c r="BA150" s="3427">
        <v>10000000</v>
      </c>
      <c r="BB150" s="3427">
        <f>+BA150</f>
        <v>10000000</v>
      </c>
      <c r="BC150" s="3428" t="s">
        <v>219</v>
      </c>
      <c r="BD150" s="3429" t="s">
        <v>1109</v>
      </c>
      <c r="BE150" s="3427">
        <f>+BA150*1.03</f>
        <v>10300000</v>
      </c>
      <c r="BF150" s="3427">
        <f>+BE150</f>
        <v>10300000</v>
      </c>
      <c r="BG150" s="3428" t="s">
        <v>219</v>
      </c>
      <c r="BH150" s="3428" t="s">
        <v>1103</v>
      </c>
      <c r="BI150" s="3427">
        <f>+BE150*1.03</f>
        <v>10609000</v>
      </c>
      <c r="BJ150" s="3427">
        <f>+BI150</f>
        <v>10609000</v>
      </c>
      <c r="BK150" s="3428" t="s">
        <v>219</v>
      </c>
      <c r="BL150" s="3428" t="s">
        <v>1103</v>
      </c>
      <c r="BM150" s="3427">
        <f>+BI150*1.03</f>
        <v>10927270</v>
      </c>
      <c r="BN150" s="3427">
        <f>+BM150</f>
        <v>10927270</v>
      </c>
      <c r="BO150" s="3428" t="s">
        <v>219</v>
      </c>
      <c r="BP150" s="3428" t="s">
        <v>1103</v>
      </c>
      <c r="BQ150" s="3427">
        <f>+BM150*1.03</f>
        <v>11255088.1</v>
      </c>
      <c r="BR150" s="3427">
        <f>+BQ150</f>
        <v>11255088.1</v>
      </c>
      <c r="BS150" s="3428" t="s">
        <v>219</v>
      </c>
      <c r="BT150" s="3428" t="s">
        <v>1103</v>
      </c>
      <c r="BU150" s="3427">
        <f>+BQ150*1.03</f>
        <v>11592740.743000001</v>
      </c>
      <c r="BV150" s="3427">
        <f>+BU150</f>
        <v>11592740.743000001</v>
      </c>
      <c r="BW150" s="3428" t="s">
        <v>219</v>
      </c>
      <c r="BX150" s="3428" t="s">
        <v>1103</v>
      </c>
      <c r="BY150" s="3427">
        <f>+BU150*1.03</f>
        <v>11940522.965290001</v>
      </c>
      <c r="BZ150" s="3427">
        <f>+BY150</f>
        <v>11940522.965290001</v>
      </c>
      <c r="CA150" s="3428" t="s">
        <v>219</v>
      </c>
      <c r="CB150" s="3428" t="s">
        <v>1103</v>
      </c>
      <c r="CC150" s="3427">
        <f>+BY150*1.03</f>
        <v>12298738.654248701</v>
      </c>
      <c r="CD150" s="3427">
        <f>+CC150</f>
        <v>12298738.654248701</v>
      </c>
      <c r="CE150" s="3428" t="s">
        <v>219</v>
      </c>
      <c r="CF150" s="3428" t="s">
        <v>1103</v>
      </c>
      <c r="CG150" s="3427">
        <f>+CC150*1.03</f>
        <v>12667700.813876163</v>
      </c>
      <c r="CH150" s="3427">
        <f>+CG150</f>
        <v>12667700.813876163</v>
      </c>
      <c r="CI150" s="3428" t="s">
        <v>219</v>
      </c>
      <c r="CJ150" s="3428" t="s">
        <v>1103</v>
      </c>
      <c r="CK150" s="3427">
        <f>+CG150*1.03</f>
        <v>13047731.838292448</v>
      </c>
      <c r="CL150" s="3427">
        <f>+CK150</f>
        <v>13047731.838292448</v>
      </c>
      <c r="CM150" s="3428" t="s">
        <v>219</v>
      </c>
      <c r="CN150" s="3428" t="s">
        <v>1103</v>
      </c>
      <c r="CO150" s="3427">
        <f t="shared" si="20"/>
        <v>13439163.793441221</v>
      </c>
      <c r="CP150" s="3427">
        <f t="shared" si="20"/>
        <v>13439163.793441221</v>
      </c>
      <c r="CQ150" s="3428" t="s">
        <v>219</v>
      </c>
      <c r="CR150" s="3428" t="s">
        <v>1103</v>
      </c>
      <c r="CS150" s="3427">
        <v>128077956.90814854</v>
      </c>
      <c r="CT150" s="3421" t="s">
        <v>540</v>
      </c>
      <c r="CU150" s="3421" t="s">
        <v>541</v>
      </c>
      <c r="CV150" s="3421" t="s">
        <v>1110</v>
      </c>
      <c r="CW150" s="3421" t="s">
        <v>1111</v>
      </c>
      <c r="CX150" s="3421">
        <v>3795057</v>
      </c>
      <c r="CY150" s="1357" t="s">
        <v>1112</v>
      </c>
      <c r="CZ150" s="1358"/>
      <c r="DA150" s="1358"/>
      <c r="DB150" s="1358"/>
      <c r="DC150" s="1358"/>
      <c r="DD150" s="1358"/>
      <c r="DE150" s="1358"/>
    </row>
    <row r="151" spans="1:109" s="14" customFormat="1" ht="25.5" customHeight="1">
      <c r="A151" s="14">
        <v>137</v>
      </c>
      <c r="B151" s="3421" t="s">
        <v>1085</v>
      </c>
      <c r="C151" s="3429"/>
      <c r="D151" s="3421" t="s">
        <v>1086</v>
      </c>
      <c r="E151" s="3421"/>
      <c r="F151" s="3431" t="s">
        <v>1087</v>
      </c>
      <c r="G151" s="3431" t="s">
        <v>1088</v>
      </c>
      <c r="H151" s="3421" t="s">
        <v>361</v>
      </c>
      <c r="I151" s="3431" t="s">
        <v>179</v>
      </c>
      <c r="J151" s="3421" t="s">
        <v>89</v>
      </c>
      <c r="K151" s="3421" t="s">
        <v>89</v>
      </c>
      <c r="L151" s="3422">
        <v>43831</v>
      </c>
      <c r="M151" s="3422">
        <v>47848</v>
      </c>
      <c r="N151" s="1352">
        <v>0.09</v>
      </c>
      <c r="O151" s="1352">
        <v>0.09</v>
      </c>
      <c r="P151" s="1352">
        <v>0.09</v>
      </c>
      <c r="Q151" s="1352">
        <v>0.09</v>
      </c>
      <c r="R151" s="1352">
        <v>0.09</v>
      </c>
      <c r="S151" s="1352">
        <v>0.09</v>
      </c>
      <c r="T151" s="1352">
        <v>0.09</v>
      </c>
      <c r="U151" s="1352">
        <v>0.09</v>
      </c>
      <c r="V151" s="1352">
        <v>0.09</v>
      </c>
      <c r="W151" s="1352">
        <v>0.09</v>
      </c>
      <c r="X151" s="1352">
        <v>9.9999999999999978E-2</v>
      </c>
      <c r="Y151" s="3433">
        <f t="shared" si="19"/>
        <v>0.99999999999999978</v>
      </c>
      <c r="Z151" s="3421" t="s">
        <v>1113</v>
      </c>
      <c r="AA151" s="3483">
        <v>5.0000000000000001E-3</v>
      </c>
      <c r="AB151" s="3421" t="s">
        <v>1114</v>
      </c>
      <c r="AC151" s="3421" t="s">
        <v>1115</v>
      </c>
      <c r="AD151" s="3421" t="s">
        <v>183</v>
      </c>
      <c r="AE151" s="3421" t="s">
        <v>26</v>
      </c>
      <c r="AF151" s="3430" t="s">
        <v>228</v>
      </c>
      <c r="AG151" s="3421" t="s">
        <v>185</v>
      </c>
      <c r="AH151" s="3421" t="s">
        <v>179</v>
      </c>
      <c r="AI151" s="3421" t="s">
        <v>7</v>
      </c>
      <c r="AJ151" s="3421" t="s">
        <v>9</v>
      </c>
      <c r="AK151" s="3421">
        <v>2</v>
      </c>
      <c r="AL151" s="3421">
        <v>2019</v>
      </c>
      <c r="AM151" s="3454">
        <v>43831</v>
      </c>
      <c r="AN151" s="3454">
        <v>47848</v>
      </c>
      <c r="AO151" s="3421">
        <v>1</v>
      </c>
      <c r="AP151" s="3421">
        <v>1</v>
      </c>
      <c r="AQ151" s="3421">
        <v>1</v>
      </c>
      <c r="AR151" s="3421">
        <v>1</v>
      </c>
      <c r="AS151" s="3421">
        <v>1</v>
      </c>
      <c r="AT151" s="3421">
        <v>1</v>
      </c>
      <c r="AU151" s="3421">
        <v>1</v>
      </c>
      <c r="AV151" s="3421">
        <v>1</v>
      </c>
      <c r="AW151" s="3421">
        <v>1</v>
      </c>
      <c r="AX151" s="3421">
        <v>1</v>
      </c>
      <c r="AY151" s="3421">
        <v>1</v>
      </c>
      <c r="AZ151" s="1401">
        <f>+SUM(AO151:AY151)</f>
        <v>11</v>
      </c>
      <c r="BA151" s="3427">
        <v>10000000</v>
      </c>
      <c r="BB151" s="3427">
        <f>+BA151</f>
        <v>10000000</v>
      </c>
      <c r="BC151" s="3428" t="s">
        <v>219</v>
      </c>
      <c r="BD151" s="3429" t="s">
        <v>1116</v>
      </c>
      <c r="BE151" s="3427">
        <f>+BA151*1.03</f>
        <v>10300000</v>
      </c>
      <c r="BF151" s="3427">
        <f>+BE151</f>
        <v>10300000</v>
      </c>
      <c r="BG151" s="3428" t="s">
        <v>219</v>
      </c>
      <c r="BH151" s="3428" t="s">
        <v>1103</v>
      </c>
      <c r="BI151" s="3427">
        <f>+BE151*1.03</f>
        <v>10609000</v>
      </c>
      <c r="BJ151" s="3427">
        <f>+BI151</f>
        <v>10609000</v>
      </c>
      <c r="BK151" s="3428" t="s">
        <v>219</v>
      </c>
      <c r="BL151" s="3428" t="s">
        <v>1103</v>
      </c>
      <c r="BM151" s="3427">
        <f>+BI151*1.03</f>
        <v>10927270</v>
      </c>
      <c r="BN151" s="3427">
        <f>+BM151</f>
        <v>10927270</v>
      </c>
      <c r="BO151" s="3428" t="s">
        <v>219</v>
      </c>
      <c r="BP151" s="3428" t="s">
        <v>1103</v>
      </c>
      <c r="BQ151" s="3427">
        <f>+BM151*1.03</f>
        <v>11255088.1</v>
      </c>
      <c r="BR151" s="3427">
        <f>+BQ151</f>
        <v>11255088.1</v>
      </c>
      <c r="BS151" s="3428" t="s">
        <v>219</v>
      </c>
      <c r="BT151" s="3428" t="s">
        <v>1103</v>
      </c>
      <c r="BU151" s="3427">
        <f>+BQ151*1.03</f>
        <v>11592740.743000001</v>
      </c>
      <c r="BV151" s="3427">
        <f>+BU151</f>
        <v>11592740.743000001</v>
      </c>
      <c r="BW151" s="3428" t="s">
        <v>219</v>
      </c>
      <c r="BX151" s="3428" t="s">
        <v>1103</v>
      </c>
      <c r="BY151" s="3427">
        <f>+BU151*1.03</f>
        <v>11940522.965290001</v>
      </c>
      <c r="BZ151" s="3427">
        <f>+BY151</f>
        <v>11940522.965290001</v>
      </c>
      <c r="CA151" s="3428" t="s">
        <v>219</v>
      </c>
      <c r="CB151" s="3428" t="s">
        <v>1103</v>
      </c>
      <c r="CC151" s="3427">
        <f>+BY151*1.03</f>
        <v>12298738.654248701</v>
      </c>
      <c r="CD151" s="3427">
        <f>+CC151</f>
        <v>12298738.654248701</v>
      </c>
      <c r="CE151" s="3428" t="s">
        <v>219</v>
      </c>
      <c r="CF151" s="3428" t="s">
        <v>1103</v>
      </c>
      <c r="CG151" s="3427">
        <f>+CC151*1.03</f>
        <v>12667700.813876163</v>
      </c>
      <c r="CH151" s="3427">
        <f>+CG151</f>
        <v>12667700.813876163</v>
      </c>
      <c r="CI151" s="3428" t="s">
        <v>219</v>
      </c>
      <c r="CJ151" s="3428" t="s">
        <v>1103</v>
      </c>
      <c r="CK151" s="3427">
        <f>+CG151*1.03</f>
        <v>13047731.838292448</v>
      </c>
      <c r="CL151" s="3427">
        <f>+CK151</f>
        <v>13047731.838292448</v>
      </c>
      <c r="CM151" s="3428" t="s">
        <v>219</v>
      </c>
      <c r="CN151" s="3428" t="s">
        <v>1103</v>
      </c>
      <c r="CO151" s="3427">
        <f t="shared" si="20"/>
        <v>13439163.793441221</v>
      </c>
      <c r="CP151" s="3427">
        <f t="shared" si="20"/>
        <v>13439163.793441221</v>
      </c>
      <c r="CQ151" s="3428" t="s">
        <v>219</v>
      </c>
      <c r="CR151" s="3428" t="s">
        <v>1103</v>
      </c>
      <c r="CS151" s="3427">
        <v>128077956.90814854</v>
      </c>
      <c r="CT151" s="3421" t="s">
        <v>540</v>
      </c>
      <c r="CU151" s="3421" t="s">
        <v>541</v>
      </c>
      <c r="CV151" s="3421" t="s">
        <v>1110</v>
      </c>
      <c r="CW151" s="3421" t="s">
        <v>1111</v>
      </c>
      <c r="CX151" s="3421">
        <v>3795057</v>
      </c>
      <c r="CY151" s="1357" t="s">
        <v>1112</v>
      </c>
      <c r="CZ151" s="1358"/>
      <c r="DA151" s="1358"/>
      <c r="DB151" s="1358"/>
      <c r="DC151" s="1358"/>
      <c r="DD151" s="1358"/>
      <c r="DE151" s="1358"/>
    </row>
    <row r="152" spans="1:109" s="14" customFormat="1" ht="25.5" customHeight="1">
      <c r="A152" s="14">
        <v>138</v>
      </c>
      <c r="B152" s="3421" t="s">
        <v>1085</v>
      </c>
      <c r="C152" s="3429"/>
      <c r="D152" s="3421" t="s">
        <v>1086</v>
      </c>
      <c r="E152" s="3421"/>
      <c r="F152" s="3431" t="s">
        <v>1087</v>
      </c>
      <c r="G152" s="3431" t="s">
        <v>1088</v>
      </c>
      <c r="H152" s="3421" t="s">
        <v>361</v>
      </c>
      <c r="I152" s="3431" t="s">
        <v>179</v>
      </c>
      <c r="J152" s="3421" t="s">
        <v>89</v>
      </c>
      <c r="K152" s="3421" t="s">
        <v>89</v>
      </c>
      <c r="L152" s="3422">
        <v>43831</v>
      </c>
      <c r="M152" s="3422">
        <v>47848</v>
      </c>
      <c r="N152" s="1352">
        <v>0.09</v>
      </c>
      <c r="O152" s="1352">
        <v>0.09</v>
      </c>
      <c r="P152" s="1352">
        <v>0.09</v>
      </c>
      <c r="Q152" s="1352">
        <v>0.09</v>
      </c>
      <c r="R152" s="1352">
        <v>0.09</v>
      </c>
      <c r="S152" s="1352">
        <v>0.09</v>
      </c>
      <c r="T152" s="1352">
        <v>0.09</v>
      </c>
      <c r="U152" s="1352">
        <v>0.09</v>
      </c>
      <c r="V152" s="1352">
        <v>0.09</v>
      </c>
      <c r="W152" s="1352">
        <v>0.09</v>
      </c>
      <c r="X152" s="1352">
        <v>9.9999999999999978E-2</v>
      </c>
      <c r="Y152" s="3433">
        <f t="shared" si="19"/>
        <v>0.99999999999999978</v>
      </c>
      <c r="Z152" s="3421" t="s">
        <v>1117</v>
      </c>
      <c r="AA152" s="3483">
        <v>5.0000000000000001E-3</v>
      </c>
      <c r="AB152" s="3421" t="s">
        <v>1118</v>
      </c>
      <c r="AC152" s="3421" t="s">
        <v>1119</v>
      </c>
      <c r="AD152" s="3421" t="s">
        <v>183</v>
      </c>
      <c r="AE152" s="3421" t="s">
        <v>26</v>
      </c>
      <c r="AF152" s="3430" t="s">
        <v>228</v>
      </c>
      <c r="AG152" s="3421" t="s">
        <v>185</v>
      </c>
      <c r="AH152" s="3421" t="s">
        <v>179</v>
      </c>
      <c r="AI152" s="3421" t="s">
        <v>7</v>
      </c>
      <c r="AJ152" s="3421" t="s">
        <v>9</v>
      </c>
      <c r="AK152" s="3421">
        <v>2</v>
      </c>
      <c r="AL152" s="3421">
        <v>2019</v>
      </c>
      <c r="AM152" s="3454">
        <v>43831</v>
      </c>
      <c r="AN152" s="3454">
        <v>47848</v>
      </c>
      <c r="AO152" s="3421">
        <v>1</v>
      </c>
      <c r="AP152" s="3421">
        <v>1</v>
      </c>
      <c r="AQ152" s="3421">
        <v>1</v>
      </c>
      <c r="AR152" s="3421">
        <v>1</v>
      </c>
      <c r="AS152" s="3421">
        <v>1</v>
      </c>
      <c r="AT152" s="3421">
        <v>1</v>
      </c>
      <c r="AU152" s="3421">
        <v>1</v>
      </c>
      <c r="AV152" s="3421">
        <v>1</v>
      </c>
      <c r="AW152" s="3421">
        <v>1</v>
      </c>
      <c r="AX152" s="3421">
        <v>1</v>
      </c>
      <c r="AY152" s="3421">
        <v>1</v>
      </c>
      <c r="AZ152" s="1401">
        <f>+SUM(AO152:AY152)</f>
        <v>11</v>
      </c>
      <c r="BA152" s="3427">
        <v>10000000</v>
      </c>
      <c r="BB152" s="3427">
        <f>+BA152</f>
        <v>10000000</v>
      </c>
      <c r="BC152" s="3428" t="s">
        <v>219</v>
      </c>
      <c r="BD152" s="3429" t="s">
        <v>1109</v>
      </c>
      <c r="BE152" s="3427">
        <f>+BA152*1.03</f>
        <v>10300000</v>
      </c>
      <c r="BF152" s="3427">
        <f>+BE152</f>
        <v>10300000</v>
      </c>
      <c r="BG152" s="3428" t="s">
        <v>219</v>
      </c>
      <c r="BH152" s="3428" t="s">
        <v>1103</v>
      </c>
      <c r="BI152" s="3427">
        <f>+BE152*1.03</f>
        <v>10609000</v>
      </c>
      <c r="BJ152" s="3427">
        <f>+BI152</f>
        <v>10609000</v>
      </c>
      <c r="BK152" s="3428" t="s">
        <v>219</v>
      </c>
      <c r="BL152" s="3428" t="s">
        <v>1103</v>
      </c>
      <c r="BM152" s="3427">
        <f>+BI152*1.03</f>
        <v>10927270</v>
      </c>
      <c r="BN152" s="3427">
        <f>+BM152</f>
        <v>10927270</v>
      </c>
      <c r="BO152" s="3428" t="s">
        <v>219</v>
      </c>
      <c r="BP152" s="3428" t="s">
        <v>1103</v>
      </c>
      <c r="BQ152" s="3427">
        <f>+BM152*1.03</f>
        <v>11255088.1</v>
      </c>
      <c r="BR152" s="3427">
        <f>+BQ152</f>
        <v>11255088.1</v>
      </c>
      <c r="BS152" s="3428" t="s">
        <v>219</v>
      </c>
      <c r="BT152" s="3428" t="s">
        <v>1103</v>
      </c>
      <c r="BU152" s="3427">
        <f>+BQ152*1.03</f>
        <v>11592740.743000001</v>
      </c>
      <c r="BV152" s="3427">
        <f>+BU152</f>
        <v>11592740.743000001</v>
      </c>
      <c r="BW152" s="3428" t="s">
        <v>219</v>
      </c>
      <c r="BX152" s="3428" t="s">
        <v>1103</v>
      </c>
      <c r="BY152" s="3427">
        <f>+BU152*1.03</f>
        <v>11940522.965290001</v>
      </c>
      <c r="BZ152" s="3427">
        <f>+BY152</f>
        <v>11940522.965290001</v>
      </c>
      <c r="CA152" s="3428" t="s">
        <v>219</v>
      </c>
      <c r="CB152" s="3428" t="s">
        <v>1103</v>
      </c>
      <c r="CC152" s="3427">
        <f>+BY152*1.03</f>
        <v>12298738.654248701</v>
      </c>
      <c r="CD152" s="3427">
        <f>+CC152</f>
        <v>12298738.654248701</v>
      </c>
      <c r="CE152" s="3428" t="s">
        <v>219</v>
      </c>
      <c r="CF152" s="3428" t="s">
        <v>1103</v>
      </c>
      <c r="CG152" s="3427">
        <f>+CC152*1.03</f>
        <v>12667700.813876163</v>
      </c>
      <c r="CH152" s="3427">
        <f>+CG152</f>
        <v>12667700.813876163</v>
      </c>
      <c r="CI152" s="3428" t="s">
        <v>219</v>
      </c>
      <c r="CJ152" s="3428" t="s">
        <v>1103</v>
      </c>
      <c r="CK152" s="3427">
        <f>+CG152*1.03</f>
        <v>13047731.838292448</v>
      </c>
      <c r="CL152" s="3427">
        <f>+CK152</f>
        <v>13047731.838292448</v>
      </c>
      <c r="CM152" s="3428" t="s">
        <v>219</v>
      </c>
      <c r="CN152" s="3428" t="s">
        <v>1103</v>
      </c>
      <c r="CO152" s="3427">
        <f t="shared" si="20"/>
        <v>13439163.793441221</v>
      </c>
      <c r="CP152" s="3427">
        <f t="shared" si="20"/>
        <v>13439163.793441221</v>
      </c>
      <c r="CQ152" s="3428" t="s">
        <v>219</v>
      </c>
      <c r="CR152" s="3428" t="s">
        <v>1103</v>
      </c>
      <c r="CS152" s="3427">
        <v>128077956.90814854</v>
      </c>
      <c r="CT152" s="3421" t="s">
        <v>540</v>
      </c>
      <c r="CU152" s="3421" t="s">
        <v>541</v>
      </c>
      <c r="CV152" s="3421" t="s">
        <v>1110</v>
      </c>
      <c r="CW152" s="3421" t="s">
        <v>1111</v>
      </c>
      <c r="CX152" s="3421">
        <v>3795057</v>
      </c>
      <c r="CY152" s="1357" t="s">
        <v>1112</v>
      </c>
      <c r="CZ152" s="1358"/>
      <c r="DA152" s="1358"/>
      <c r="DB152" s="1358"/>
      <c r="DC152" s="1358"/>
      <c r="DD152" s="1358"/>
      <c r="DE152" s="1358"/>
    </row>
    <row r="153" spans="1:109" s="14" customFormat="1" ht="25.5" customHeight="1">
      <c r="A153" s="14">
        <v>139</v>
      </c>
      <c r="B153" s="3421" t="s">
        <v>1085</v>
      </c>
      <c r="C153" s="3429"/>
      <c r="D153" s="3421" t="s">
        <v>1086</v>
      </c>
      <c r="E153" s="3421"/>
      <c r="F153" s="3431" t="s">
        <v>1087</v>
      </c>
      <c r="G153" s="3431" t="s">
        <v>1088</v>
      </c>
      <c r="H153" s="3421" t="s">
        <v>361</v>
      </c>
      <c r="I153" s="3431" t="s">
        <v>179</v>
      </c>
      <c r="J153" s="3421" t="s">
        <v>89</v>
      </c>
      <c r="K153" s="3421" t="s">
        <v>89</v>
      </c>
      <c r="L153" s="3422">
        <v>43831</v>
      </c>
      <c r="M153" s="3422">
        <v>47848</v>
      </c>
      <c r="N153" s="1352">
        <v>0.09</v>
      </c>
      <c r="O153" s="1352">
        <v>0.09</v>
      </c>
      <c r="P153" s="1352">
        <v>0.09</v>
      </c>
      <c r="Q153" s="1352">
        <v>0.09</v>
      </c>
      <c r="R153" s="1352">
        <v>0.09</v>
      </c>
      <c r="S153" s="1352">
        <v>0.09</v>
      </c>
      <c r="T153" s="1352">
        <v>0.09</v>
      </c>
      <c r="U153" s="1352">
        <v>0.09</v>
      </c>
      <c r="V153" s="1352">
        <v>0.09</v>
      </c>
      <c r="W153" s="1352">
        <v>0.09</v>
      </c>
      <c r="X153" s="1352">
        <v>9.9999999999999978E-2</v>
      </c>
      <c r="Y153" s="3433">
        <f t="shared" si="19"/>
        <v>0.99999999999999978</v>
      </c>
      <c r="Z153" s="3421" t="s">
        <v>1120</v>
      </c>
      <c r="AA153" s="3483">
        <v>5.0000000000000001E-3</v>
      </c>
      <c r="AB153" s="3421" t="s">
        <v>1121</v>
      </c>
      <c r="AC153" s="3421" t="s">
        <v>1122</v>
      </c>
      <c r="AD153" s="3421" t="s">
        <v>183</v>
      </c>
      <c r="AE153" s="3421" t="s">
        <v>26</v>
      </c>
      <c r="AF153" s="3421" t="s">
        <v>240</v>
      </c>
      <c r="AG153" s="3421" t="s">
        <v>185</v>
      </c>
      <c r="AH153" s="3421" t="s">
        <v>199</v>
      </c>
      <c r="AI153" s="3421" t="s">
        <v>7</v>
      </c>
      <c r="AJ153" s="3421" t="s">
        <v>9</v>
      </c>
      <c r="AK153" s="3421">
        <v>183</v>
      </c>
      <c r="AL153" s="3421">
        <v>2021</v>
      </c>
      <c r="AM153" s="3454">
        <v>43831</v>
      </c>
      <c r="AN153" s="3454">
        <v>47848</v>
      </c>
      <c r="AO153" s="3431">
        <v>176</v>
      </c>
      <c r="AP153" s="3431">
        <v>101</v>
      </c>
      <c r="AQ153" s="3431">
        <v>183</v>
      </c>
      <c r="AR153" s="3431">
        <v>183</v>
      </c>
      <c r="AS153" s="3431">
        <v>183</v>
      </c>
      <c r="AT153" s="3431">
        <v>183</v>
      </c>
      <c r="AU153" s="3431">
        <v>183</v>
      </c>
      <c r="AV153" s="3431">
        <v>183</v>
      </c>
      <c r="AW153" s="3431">
        <v>183</v>
      </c>
      <c r="AX153" s="3431">
        <v>183</v>
      </c>
      <c r="AY153" s="3431">
        <v>183</v>
      </c>
      <c r="AZ153" s="3439">
        <v>183</v>
      </c>
      <c r="BA153" s="3427">
        <v>9288074590</v>
      </c>
      <c r="BB153" s="3427">
        <v>9288074590</v>
      </c>
      <c r="BC153" s="3428" t="s">
        <v>1123</v>
      </c>
      <c r="BD153" s="3429">
        <v>7663</v>
      </c>
      <c r="BE153" s="3427">
        <v>6099989896</v>
      </c>
      <c r="BF153" s="3427">
        <v>6099989896</v>
      </c>
      <c r="BG153" s="3428" t="s">
        <v>1123</v>
      </c>
      <c r="BH153" s="3429">
        <v>7663</v>
      </c>
      <c r="BI153" s="3427">
        <v>8286081325</v>
      </c>
      <c r="BJ153" s="3427">
        <v>8286081325</v>
      </c>
      <c r="BK153" s="3428" t="s">
        <v>1123</v>
      </c>
      <c r="BL153" s="3429">
        <v>7663</v>
      </c>
      <c r="BM153" s="3427">
        <v>8765330353</v>
      </c>
      <c r="BN153" s="3427">
        <v>8765330353</v>
      </c>
      <c r="BO153" s="3428" t="s">
        <v>1123</v>
      </c>
      <c r="BP153" s="3429">
        <v>7663</v>
      </c>
      <c r="BQ153" s="3427">
        <v>8711508149</v>
      </c>
      <c r="BR153" s="3427">
        <v>8711508149</v>
      </c>
      <c r="BS153" s="3428" t="s">
        <v>1123</v>
      </c>
      <c r="BT153" s="3429">
        <v>7663</v>
      </c>
      <c r="BU153" s="3427">
        <v>9217567577</v>
      </c>
      <c r="BV153" s="3427">
        <v>9217567577</v>
      </c>
      <c r="BW153" s="3428" t="s">
        <v>1123</v>
      </c>
      <c r="BX153" s="3429">
        <v>7663</v>
      </c>
      <c r="BY153" s="3427">
        <v>9746150213</v>
      </c>
      <c r="BZ153" s="3427">
        <v>9746150213</v>
      </c>
      <c r="CA153" s="3428" t="s">
        <v>1123</v>
      </c>
      <c r="CB153" s="3429">
        <v>7663</v>
      </c>
      <c r="CC153" s="3427">
        <v>10298151997</v>
      </c>
      <c r="CD153" s="3427">
        <v>10298151997</v>
      </c>
      <c r="CE153" s="3428" t="s">
        <v>1123</v>
      </c>
      <c r="CF153" s="3429">
        <v>7663</v>
      </c>
      <c r="CG153" s="3427">
        <v>10963637618</v>
      </c>
      <c r="CH153" s="3427">
        <v>10963637618</v>
      </c>
      <c r="CI153" s="3428" t="s">
        <v>1123</v>
      </c>
      <c r="CJ153" s="3429">
        <v>7663</v>
      </c>
      <c r="CK153" s="3427">
        <v>11659784039</v>
      </c>
      <c r="CL153" s="3427">
        <v>11659784039</v>
      </c>
      <c r="CM153" s="3428" t="s">
        <v>1123</v>
      </c>
      <c r="CN153" s="3429">
        <v>7663</v>
      </c>
      <c r="CO153" s="3427">
        <v>12387831993</v>
      </c>
      <c r="CP153" s="3427">
        <v>12387831993</v>
      </c>
      <c r="CQ153" s="3428" t="s">
        <v>1123</v>
      </c>
      <c r="CR153" s="3429" t="s">
        <v>17</v>
      </c>
      <c r="CS153" s="3427">
        <v>105424107750</v>
      </c>
      <c r="CT153" s="3421" t="s">
        <v>540</v>
      </c>
      <c r="CU153" s="3421" t="s">
        <v>1124</v>
      </c>
      <c r="CV153" s="3424" t="s">
        <v>1125</v>
      </c>
      <c r="CW153" s="3424" t="s">
        <v>1126</v>
      </c>
      <c r="CX153" s="3424">
        <v>2883466</v>
      </c>
      <c r="CY153" s="1357" t="s">
        <v>1127</v>
      </c>
      <c r="CZ153" s="1358"/>
      <c r="DA153" s="1358"/>
      <c r="DB153" s="1358"/>
      <c r="DC153" s="1358"/>
      <c r="DD153" s="1358"/>
      <c r="DE153" s="1358"/>
    </row>
    <row r="154" spans="1:109" s="14" customFormat="1" ht="25.5" customHeight="1">
      <c r="A154" s="14">
        <v>140</v>
      </c>
      <c r="B154" s="3421" t="s">
        <v>1085</v>
      </c>
      <c r="C154" s="3429"/>
      <c r="D154" s="3421" t="s">
        <v>1086</v>
      </c>
      <c r="E154" s="3421"/>
      <c r="F154" s="3431" t="s">
        <v>1087</v>
      </c>
      <c r="G154" s="3431" t="s">
        <v>1088</v>
      </c>
      <c r="H154" s="3421" t="s">
        <v>361</v>
      </c>
      <c r="I154" s="3431" t="s">
        <v>179</v>
      </c>
      <c r="J154" s="3421" t="s">
        <v>89</v>
      </c>
      <c r="K154" s="3421" t="s">
        <v>89</v>
      </c>
      <c r="L154" s="3422">
        <v>43831</v>
      </c>
      <c r="M154" s="3422">
        <v>47848</v>
      </c>
      <c r="N154" s="1352">
        <v>0.09</v>
      </c>
      <c r="O154" s="1352">
        <v>0.09</v>
      </c>
      <c r="P154" s="1352">
        <v>0.09</v>
      </c>
      <c r="Q154" s="1352">
        <v>0.09</v>
      </c>
      <c r="R154" s="1352">
        <v>0.09</v>
      </c>
      <c r="S154" s="1352">
        <v>0.09</v>
      </c>
      <c r="T154" s="1352">
        <v>0.09</v>
      </c>
      <c r="U154" s="1352">
        <v>0.09</v>
      </c>
      <c r="V154" s="1352">
        <v>0.09</v>
      </c>
      <c r="W154" s="1352">
        <v>0.09</v>
      </c>
      <c r="X154" s="1352">
        <v>9.9999999999999978E-2</v>
      </c>
      <c r="Y154" s="3433">
        <f t="shared" si="19"/>
        <v>0.99999999999999978</v>
      </c>
      <c r="Z154" s="3421" t="s">
        <v>1128</v>
      </c>
      <c r="AA154" s="1402">
        <v>2.5000000000000001E-3</v>
      </c>
      <c r="AB154" s="3421" t="s">
        <v>1129</v>
      </c>
      <c r="AC154" s="3421" t="s">
        <v>1130</v>
      </c>
      <c r="AD154" s="3421" t="s">
        <v>183</v>
      </c>
      <c r="AE154" s="3421" t="s">
        <v>26</v>
      </c>
      <c r="AF154" s="3421" t="s">
        <v>240</v>
      </c>
      <c r="AG154" s="3421" t="s">
        <v>185</v>
      </c>
      <c r="AH154" s="3421" t="s">
        <v>179</v>
      </c>
      <c r="AI154" s="3421" t="s">
        <v>7</v>
      </c>
      <c r="AJ154" s="3421" t="s">
        <v>9</v>
      </c>
      <c r="AK154" s="3449">
        <v>14731</v>
      </c>
      <c r="AL154" s="3424">
        <v>2019</v>
      </c>
      <c r="AM154" s="3454">
        <v>43831</v>
      </c>
      <c r="AN154" s="3454">
        <v>47848</v>
      </c>
      <c r="AO154" s="1377">
        <v>11000</v>
      </c>
      <c r="AP154" s="1377">
        <f>+ROUND(11440*0.55,0)</f>
        <v>6292</v>
      </c>
      <c r="AQ154" s="1377">
        <f>+ROUND(12610*0.55,0)</f>
        <v>6936</v>
      </c>
      <c r="AR154" s="1377">
        <f>+ROUND(12946*0.55,0)</f>
        <v>7120</v>
      </c>
      <c r="AS154" s="1377">
        <f>+ROUND(12544*0.55,0)</f>
        <v>6899</v>
      </c>
      <c r="AT154" s="1377">
        <f>+ROUND(AS154*1.03,0)</f>
        <v>7106</v>
      </c>
      <c r="AU154" s="1377">
        <f>+ROUND(AT154*1.03,0)</f>
        <v>7319</v>
      </c>
      <c r="AV154" s="1377">
        <f>+ROUND(AU154*1.03,0)</f>
        <v>7539</v>
      </c>
      <c r="AW154" s="1377">
        <f>+ROUND(AV154*1.03,0)</f>
        <v>7765</v>
      </c>
      <c r="AX154" s="1377">
        <f>+ROUND(AW154*1.03,0)</f>
        <v>7998</v>
      </c>
      <c r="AY154" s="1377">
        <v>8238</v>
      </c>
      <c r="AZ154" s="1401">
        <f t="shared" ref="AZ154:AZ158" si="21">+SUM(AO154:AY154)</f>
        <v>84212</v>
      </c>
      <c r="BA154" s="3427">
        <f>+ROUND((705550*1)*AO154,0)</f>
        <v>7761050000</v>
      </c>
      <c r="BB154" s="3427">
        <v>7761050000</v>
      </c>
      <c r="BC154" s="3428" t="s">
        <v>1123</v>
      </c>
      <c r="BD154" s="3429">
        <v>7663</v>
      </c>
      <c r="BE154" s="3427">
        <f>+ROUND((705550*1.03)*AP154,0)</f>
        <v>4572500218</v>
      </c>
      <c r="BF154" s="3427">
        <v>4572500218</v>
      </c>
      <c r="BG154" s="3428" t="s">
        <v>1123</v>
      </c>
      <c r="BH154" s="3429">
        <v>7663</v>
      </c>
      <c r="BI154" s="3427">
        <f>+ROUND((726717*1.03)*AQ154,0)</f>
        <v>5191724385</v>
      </c>
      <c r="BJ154" s="3427">
        <v>5191724385</v>
      </c>
      <c r="BK154" s="3428" t="s">
        <v>1123</v>
      </c>
      <c r="BL154" s="3429">
        <v>7663</v>
      </c>
      <c r="BM154" s="3427">
        <f>+ROUND((748518*1.03)*AR154,0)</f>
        <v>5489331605</v>
      </c>
      <c r="BN154" s="3427">
        <v>5489331605</v>
      </c>
      <c r="BO154" s="3428" t="s">
        <v>1123</v>
      </c>
      <c r="BP154" s="3429">
        <v>7663</v>
      </c>
      <c r="BQ154" s="3427">
        <f>+ROUND((770974*1.03)*AS154,0)</f>
        <v>5478518115</v>
      </c>
      <c r="BR154" s="3427">
        <v>5478518115</v>
      </c>
      <c r="BS154" s="3428" t="s">
        <v>1123</v>
      </c>
      <c r="BT154" s="3429">
        <v>7663</v>
      </c>
      <c r="BU154" s="3427">
        <f>+ROUND((794103*1.03)*AT154,0)</f>
        <v>5812182796</v>
      </c>
      <c r="BV154" s="3427">
        <f>BR154*1.03</f>
        <v>5642873658.4499998</v>
      </c>
      <c r="BW154" s="3428" t="s">
        <v>1123</v>
      </c>
      <c r="BX154" s="3429">
        <v>7663</v>
      </c>
      <c r="BY154" s="3427">
        <f>+ROUND((817926*1.03)*AU154,0)</f>
        <v>6165992406</v>
      </c>
      <c r="BZ154" s="3427">
        <f>BV154*1.03</f>
        <v>5812159868.2034998</v>
      </c>
      <c r="CA154" s="3428" t="s">
        <v>1123</v>
      </c>
      <c r="CB154" s="3429">
        <v>7663</v>
      </c>
      <c r="CC154" s="3427">
        <f>+ROUND((842464*1.03)*AV154,0)</f>
        <v>6541876179</v>
      </c>
      <c r="CD154" s="3427">
        <f>BZ154*1.03</f>
        <v>5986524664.2496052</v>
      </c>
      <c r="CE154" s="3428" t="s">
        <v>1123</v>
      </c>
      <c r="CF154" s="3429">
        <v>7663</v>
      </c>
      <c r="CG154" s="3427">
        <f>+ROUND((867738*1.03)*AW154,0)</f>
        <v>6940125137</v>
      </c>
      <c r="CH154" s="3427">
        <f>CD154*1.03</f>
        <v>6166120404.1770935</v>
      </c>
      <c r="CI154" s="3428" t="s">
        <v>1123</v>
      </c>
      <c r="CJ154" s="3429">
        <v>7663</v>
      </c>
      <c r="CK154" s="3427">
        <f>+ROUND((893770*1.03)*AX154,0)</f>
        <v>7362823634</v>
      </c>
      <c r="CL154" s="3427">
        <f>CH154*1.03</f>
        <v>6351104016.3024063</v>
      </c>
      <c r="CM154" s="3428" t="s">
        <v>1123</v>
      </c>
      <c r="CN154" s="3429">
        <v>7663</v>
      </c>
      <c r="CO154" s="3427">
        <v>7811271600</v>
      </c>
      <c r="CP154" s="3427">
        <v>7811271600</v>
      </c>
      <c r="CQ154" s="3428" t="s">
        <v>1123</v>
      </c>
      <c r="CR154" s="1377" t="s">
        <v>17</v>
      </c>
      <c r="CS154" s="3427">
        <v>69127396075</v>
      </c>
      <c r="CT154" s="3421" t="s">
        <v>540</v>
      </c>
      <c r="CU154" s="3421" t="s">
        <v>1124</v>
      </c>
      <c r="CV154" s="3424" t="s">
        <v>1131</v>
      </c>
      <c r="CW154" s="3424" t="s">
        <v>1126</v>
      </c>
      <c r="CX154" s="3424">
        <v>2883466</v>
      </c>
      <c r="CY154" s="1357" t="s">
        <v>1127</v>
      </c>
      <c r="CZ154" s="1358"/>
      <c r="DA154" s="1358"/>
      <c r="DB154" s="1358"/>
      <c r="DC154" s="1358"/>
      <c r="DD154" s="1358"/>
      <c r="DE154" s="1358"/>
    </row>
    <row r="155" spans="1:109" s="14" customFormat="1" ht="25.5" customHeight="1">
      <c r="A155" s="14">
        <v>141</v>
      </c>
      <c r="B155" s="3421" t="s">
        <v>1085</v>
      </c>
      <c r="C155" s="3429"/>
      <c r="D155" s="3421" t="s">
        <v>1086</v>
      </c>
      <c r="E155" s="3421"/>
      <c r="F155" s="3431" t="s">
        <v>1087</v>
      </c>
      <c r="G155" s="3431" t="s">
        <v>1088</v>
      </c>
      <c r="H155" s="3421" t="s">
        <v>361</v>
      </c>
      <c r="I155" s="3431" t="s">
        <v>179</v>
      </c>
      <c r="J155" s="3421" t="s">
        <v>89</v>
      </c>
      <c r="K155" s="3421" t="s">
        <v>89</v>
      </c>
      <c r="L155" s="3422">
        <v>43831</v>
      </c>
      <c r="M155" s="3422">
        <v>47848</v>
      </c>
      <c r="N155" s="1352">
        <v>0.09</v>
      </c>
      <c r="O155" s="1352">
        <v>0.09</v>
      </c>
      <c r="P155" s="1352">
        <v>0.09</v>
      </c>
      <c r="Q155" s="1352">
        <v>0.09</v>
      </c>
      <c r="R155" s="1352">
        <v>0.09</v>
      </c>
      <c r="S155" s="1352">
        <v>0.09</v>
      </c>
      <c r="T155" s="1352">
        <v>0.09</v>
      </c>
      <c r="U155" s="1352">
        <v>0.09</v>
      </c>
      <c r="V155" s="1352">
        <v>0.09</v>
      </c>
      <c r="W155" s="1352">
        <v>0.09</v>
      </c>
      <c r="X155" s="1352">
        <v>9.9999999999999978E-2</v>
      </c>
      <c r="Y155" s="3433">
        <f t="shared" si="19"/>
        <v>0.99999999999999978</v>
      </c>
      <c r="Z155" s="3431" t="s">
        <v>1132</v>
      </c>
      <c r="AA155" s="1402">
        <v>5.0000000000000001E-3</v>
      </c>
      <c r="AB155" s="3431" t="s">
        <v>1133</v>
      </c>
      <c r="AC155" s="3431" t="s">
        <v>1134</v>
      </c>
      <c r="AD155" s="3421" t="s">
        <v>183</v>
      </c>
      <c r="AE155" s="3431" t="s">
        <v>26</v>
      </c>
      <c r="AF155" s="3421" t="s">
        <v>240</v>
      </c>
      <c r="AG155" s="3421" t="s">
        <v>185</v>
      </c>
      <c r="AH155" s="3431" t="s">
        <v>179</v>
      </c>
      <c r="AI155" s="3431" t="s">
        <v>323</v>
      </c>
      <c r="AJ155" s="3431">
        <v>103</v>
      </c>
      <c r="AK155" s="3431">
        <v>3</v>
      </c>
      <c r="AL155" s="3431">
        <v>2019</v>
      </c>
      <c r="AM155" s="3485">
        <v>43831</v>
      </c>
      <c r="AN155" s="3454">
        <v>47848</v>
      </c>
      <c r="AO155" s="3431">
        <v>4</v>
      </c>
      <c r="AP155" s="3431">
        <v>4</v>
      </c>
      <c r="AQ155" s="3431">
        <v>4</v>
      </c>
      <c r="AR155" s="3431">
        <v>4</v>
      </c>
      <c r="AS155" s="3431">
        <v>4</v>
      </c>
      <c r="AT155" s="3431">
        <v>4</v>
      </c>
      <c r="AU155" s="3431">
        <v>4</v>
      </c>
      <c r="AV155" s="3431">
        <v>4</v>
      </c>
      <c r="AW155" s="3431">
        <v>4</v>
      </c>
      <c r="AX155" s="3431">
        <v>4</v>
      </c>
      <c r="AY155" s="3431">
        <v>6</v>
      </c>
      <c r="AZ155" s="1401">
        <f t="shared" si="21"/>
        <v>46</v>
      </c>
      <c r="BA155" s="3427">
        <v>550000</v>
      </c>
      <c r="BB155" s="3427" t="s">
        <v>9</v>
      </c>
      <c r="BC155" s="3455" t="s">
        <v>385</v>
      </c>
      <c r="BD155" s="3453">
        <v>1011</v>
      </c>
      <c r="BE155" s="3427">
        <v>600000</v>
      </c>
      <c r="BF155" s="3427" t="s">
        <v>9</v>
      </c>
      <c r="BG155" s="3455" t="s">
        <v>385</v>
      </c>
      <c r="BH155" s="3424">
        <v>1011</v>
      </c>
      <c r="BI155" s="3427">
        <v>630000</v>
      </c>
      <c r="BJ155" s="3427" t="s">
        <v>9</v>
      </c>
      <c r="BK155" s="3455" t="s">
        <v>385</v>
      </c>
      <c r="BL155" s="3427" t="s">
        <v>9</v>
      </c>
      <c r="BM155" s="3427">
        <v>660000</v>
      </c>
      <c r="BN155" s="3427" t="s">
        <v>9</v>
      </c>
      <c r="BO155" s="3455" t="s">
        <v>385</v>
      </c>
      <c r="BP155" s="3486" t="s">
        <v>9</v>
      </c>
      <c r="BQ155" s="3427">
        <v>700000</v>
      </c>
      <c r="BR155" s="3486" t="s">
        <v>9</v>
      </c>
      <c r="BS155" s="3455" t="s">
        <v>385</v>
      </c>
      <c r="BT155" s="3486" t="s">
        <v>9</v>
      </c>
      <c r="BU155" s="3427">
        <v>735000</v>
      </c>
      <c r="BV155" s="3486" t="s">
        <v>9</v>
      </c>
      <c r="BW155" s="3455" t="s">
        <v>385</v>
      </c>
      <c r="BX155" s="3486" t="s">
        <v>9</v>
      </c>
      <c r="BY155" s="3427">
        <v>770000</v>
      </c>
      <c r="BZ155" s="3486" t="s">
        <v>9</v>
      </c>
      <c r="CA155" s="3455" t="s">
        <v>385</v>
      </c>
      <c r="CB155" s="3486" t="s">
        <v>9</v>
      </c>
      <c r="CC155" s="3427">
        <v>810000</v>
      </c>
      <c r="CD155" s="3486" t="s">
        <v>9</v>
      </c>
      <c r="CE155" s="3455" t="s">
        <v>385</v>
      </c>
      <c r="CF155" s="3486" t="s">
        <v>9</v>
      </c>
      <c r="CG155" s="3427">
        <v>850000</v>
      </c>
      <c r="CH155" s="3486" t="s">
        <v>9</v>
      </c>
      <c r="CI155" s="3455" t="s">
        <v>385</v>
      </c>
      <c r="CJ155" s="3486" t="s">
        <v>9</v>
      </c>
      <c r="CK155" s="3427">
        <v>900000</v>
      </c>
      <c r="CL155" s="3486" t="s">
        <v>9</v>
      </c>
      <c r="CM155" s="3455" t="s">
        <v>385</v>
      </c>
      <c r="CN155" s="3486" t="s">
        <v>9</v>
      </c>
      <c r="CO155" s="3427">
        <v>1200000</v>
      </c>
      <c r="CP155" s="3486" t="s">
        <v>9</v>
      </c>
      <c r="CQ155" s="3486" t="s">
        <v>385</v>
      </c>
      <c r="CR155" s="3486" t="s">
        <v>9</v>
      </c>
      <c r="CS155" s="3427">
        <v>8405000</v>
      </c>
      <c r="CT155" s="3421" t="s">
        <v>540</v>
      </c>
      <c r="CU155" s="3431" t="s">
        <v>1135</v>
      </c>
      <c r="CV155" s="3431" t="s">
        <v>1136</v>
      </c>
      <c r="CW155" s="3431" t="s">
        <v>1137</v>
      </c>
      <c r="CX155" s="3431" t="s">
        <v>1138</v>
      </c>
      <c r="CY155" s="3477" t="s">
        <v>1139</v>
      </c>
      <c r="CZ155" s="1358"/>
      <c r="DA155" s="1358"/>
      <c r="DB155" s="1358"/>
      <c r="DC155" s="1358"/>
      <c r="DD155" s="1358"/>
      <c r="DE155" s="1358"/>
    </row>
    <row r="156" spans="1:109" s="14" customFormat="1" ht="25.5" customHeight="1">
      <c r="A156" s="14">
        <v>142</v>
      </c>
      <c r="B156" s="3421" t="s">
        <v>1085</v>
      </c>
      <c r="C156" s="3429"/>
      <c r="D156" s="3421" t="s">
        <v>1086</v>
      </c>
      <c r="E156" s="3421"/>
      <c r="F156" s="3431" t="s">
        <v>1087</v>
      </c>
      <c r="G156" s="3431" t="s">
        <v>1088</v>
      </c>
      <c r="H156" s="3421" t="s">
        <v>361</v>
      </c>
      <c r="I156" s="3431" t="s">
        <v>179</v>
      </c>
      <c r="J156" s="3421" t="s">
        <v>89</v>
      </c>
      <c r="K156" s="3421" t="s">
        <v>89</v>
      </c>
      <c r="L156" s="3422">
        <v>43831</v>
      </c>
      <c r="M156" s="3422">
        <v>47848</v>
      </c>
      <c r="N156" s="1352">
        <v>0.09</v>
      </c>
      <c r="O156" s="1352">
        <v>0.09</v>
      </c>
      <c r="P156" s="1352">
        <v>0.09</v>
      </c>
      <c r="Q156" s="1352">
        <v>0.09</v>
      </c>
      <c r="R156" s="1352">
        <v>0.09</v>
      </c>
      <c r="S156" s="1352">
        <v>0.09</v>
      </c>
      <c r="T156" s="1352">
        <v>0.09</v>
      </c>
      <c r="U156" s="1352">
        <v>0.09</v>
      </c>
      <c r="V156" s="1352">
        <v>0.09</v>
      </c>
      <c r="W156" s="1352">
        <v>0.09</v>
      </c>
      <c r="X156" s="1352">
        <v>9.9999999999999978E-2</v>
      </c>
      <c r="Y156" s="3433">
        <f t="shared" si="19"/>
        <v>0.99999999999999978</v>
      </c>
      <c r="Z156" s="3431" t="s">
        <v>1140</v>
      </c>
      <c r="AA156" s="1402">
        <v>5.0000000000000001E-3</v>
      </c>
      <c r="AB156" s="3431" t="s">
        <v>1141</v>
      </c>
      <c r="AC156" s="3431" t="s">
        <v>1142</v>
      </c>
      <c r="AD156" s="3421" t="s">
        <v>183</v>
      </c>
      <c r="AE156" s="3431" t="s">
        <v>26</v>
      </c>
      <c r="AF156" s="3430" t="s">
        <v>228</v>
      </c>
      <c r="AG156" s="3421" t="s">
        <v>185</v>
      </c>
      <c r="AH156" s="3431" t="s">
        <v>179</v>
      </c>
      <c r="AI156" s="3431" t="s">
        <v>323</v>
      </c>
      <c r="AJ156" s="3484">
        <v>158</v>
      </c>
      <c r="AK156" s="3431">
        <v>5</v>
      </c>
      <c r="AL156" s="3431">
        <v>2019</v>
      </c>
      <c r="AM156" s="3454">
        <v>43831</v>
      </c>
      <c r="AN156" s="3454">
        <v>47848</v>
      </c>
      <c r="AO156" s="3453">
        <v>15</v>
      </c>
      <c r="AP156" s="3453">
        <v>15</v>
      </c>
      <c r="AQ156" s="3453">
        <v>15</v>
      </c>
      <c r="AR156" s="3453">
        <v>15</v>
      </c>
      <c r="AS156" s="3453">
        <v>15</v>
      </c>
      <c r="AT156" s="3453">
        <v>15</v>
      </c>
      <c r="AU156" s="3453">
        <v>15</v>
      </c>
      <c r="AV156" s="3453">
        <v>15</v>
      </c>
      <c r="AW156" s="3453">
        <v>15</v>
      </c>
      <c r="AX156" s="3453">
        <v>15</v>
      </c>
      <c r="AY156" s="3453">
        <v>15</v>
      </c>
      <c r="AZ156" s="1401">
        <f t="shared" si="21"/>
        <v>165</v>
      </c>
      <c r="BA156" s="3427">
        <v>45000000</v>
      </c>
      <c r="BB156" s="3427">
        <v>45000000</v>
      </c>
      <c r="BC156" s="3455" t="s">
        <v>219</v>
      </c>
      <c r="BD156" s="3453" t="s">
        <v>1143</v>
      </c>
      <c r="BE156" s="3427">
        <v>45000000</v>
      </c>
      <c r="BF156" s="3427" t="s">
        <v>9</v>
      </c>
      <c r="BG156" s="3455" t="s">
        <v>219</v>
      </c>
      <c r="BH156" s="3453" t="s">
        <v>1144</v>
      </c>
      <c r="BI156" s="3427">
        <v>45000000</v>
      </c>
      <c r="BJ156" s="3427" t="s">
        <v>9</v>
      </c>
      <c r="BK156" s="3455" t="s">
        <v>219</v>
      </c>
      <c r="BL156" s="3453" t="s">
        <v>1144</v>
      </c>
      <c r="BM156" s="3427">
        <v>45000000</v>
      </c>
      <c r="BN156" s="3427" t="s">
        <v>9</v>
      </c>
      <c r="BO156" s="3455" t="s">
        <v>219</v>
      </c>
      <c r="BP156" s="3453" t="s">
        <v>1144</v>
      </c>
      <c r="BQ156" s="3427">
        <v>45000000</v>
      </c>
      <c r="BR156" s="3427" t="s">
        <v>9</v>
      </c>
      <c r="BS156" s="3455" t="s">
        <v>219</v>
      </c>
      <c r="BT156" s="3453" t="s">
        <v>1144</v>
      </c>
      <c r="BU156" s="3427">
        <v>45000000</v>
      </c>
      <c r="BV156" s="3427" t="s">
        <v>9</v>
      </c>
      <c r="BW156" s="3455" t="s">
        <v>219</v>
      </c>
      <c r="BX156" s="3453" t="s">
        <v>417</v>
      </c>
      <c r="BY156" s="3427">
        <v>45000000</v>
      </c>
      <c r="BZ156" s="3427" t="s">
        <v>9</v>
      </c>
      <c r="CA156" s="3455" t="s">
        <v>219</v>
      </c>
      <c r="CB156" s="3453" t="s">
        <v>417</v>
      </c>
      <c r="CC156" s="3427">
        <v>45000000</v>
      </c>
      <c r="CD156" s="3427" t="s">
        <v>9</v>
      </c>
      <c r="CE156" s="3455" t="s">
        <v>219</v>
      </c>
      <c r="CF156" s="3453" t="s">
        <v>417</v>
      </c>
      <c r="CG156" s="3427">
        <v>45000000</v>
      </c>
      <c r="CH156" s="3427" t="s">
        <v>9</v>
      </c>
      <c r="CI156" s="3455" t="s">
        <v>219</v>
      </c>
      <c r="CJ156" s="3453" t="s">
        <v>417</v>
      </c>
      <c r="CK156" s="3427">
        <v>45000000</v>
      </c>
      <c r="CL156" s="3427" t="s">
        <v>9</v>
      </c>
      <c r="CM156" s="3455" t="s">
        <v>219</v>
      </c>
      <c r="CN156" s="3453" t="s">
        <v>417</v>
      </c>
      <c r="CO156" s="3427">
        <v>45000000</v>
      </c>
      <c r="CP156" s="3427" t="s">
        <v>9</v>
      </c>
      <c r="CQ156" s="3455" t="s">
        <v>219</v>
      </c>
      <c r="CR156" s="3453" t="s">
        <v>1143</v>
      </c>
      <c r="CS156" s="3427">
        <v>495000000</v>
      </c>
      <c r="CT156" s="3421" t="s">
        <v>540</v>
      </c>
      <c r="CU156" s="3421" t="s">
        <v>1145</v>
      </c>
      <c r="CV156" s="3487" t="s">
        <v>1146</v>
      </c>
      <c r="CW156" s="3487" t="s">
        <v>1147</v>
      </c>
      <c r="CX156" s="3431">
        <v>4320410</v>
      </c>
      <c r="CY156" s="1403" t="s">
        <v>1148</v>
      </c>
      <c r="CZ156" s="1358"/>
      <c r="DA156" s="1358"/>
      <c r="DB156" s="1358"/>
      <c r="DC156" s="1358"/>
      <c r="DD156" s="1358"/>
      <c r="DE156" s="1358"/>
    </row>
    <row r="157" spans="1:109" s="14" customFormat="1" ht="25.5" customHeight="1">
      <c r="A157" s="14">
        <v>143</v>
      </c>
      <c r="B157" s="3421" t="s">
        <v>1085</v>
      </c>
      <c r="C157" s="3429"/>
      <c r="D157" s="3421" t="s">
        <v>1086</v>
      </c>
      <c r="E157" s="3421"/>
      <c r="F157" s="3431" t="s">
        <v>1087</v>
      </c>
      <c r="G157" s="3431" t="s">
        <v>1088</v>
      </c>
      <c r="H157" s="3421" t="s">
        <v>361</v>
      </c>
      <c r="I157" s="3431" t="s">
        <v>179</v>
      </c>
      <c r="J157" s="3421" t="s">
        <v>89</v>
      </c>
      <c r="K157" s="3421" t="s">
        <v>89</v>
      </c>
      <c r="L157" s="3422">
        <v>43831</v>
      </c>
      <c r="M157" s="3422">
        <v>47848</v>
      </c>
      <c r="N157" s="1352">
        <v>0.09</v>
      </c>
      <c r="O157" s="1352">
        <v>0.09</v>
      </c>
      <c r="P157" s="1352">
        <v>0.09</v>
      </c>
      <c r="Q157" s="1352">
        <v>0.09</v>
      </c>
      <c r="R157" s="1352">
        <v>0.09</v>
      </c>
      <c r="S157" s="1352">
        <v>0.09</v>
      </c>
      <c r="T157" s="1352">
        <v>0.09</v>
      </c>
      <c r="U157" s="1352">
        <v>0.09</v>
      </c>
      <c r="V157" s="1352">
        <v>0.09</v>
      </c>
      <c r="W157" s="1352">
        <v>0.09</v>
      </c>
      <c r="X157" s="1352">
        <v>9.9999999999999978E-2</v>
      </c>
      <c r="Y157" s="3433">
        <f t="shared" si="19"/>
        <v>0.99999999999999978</v>
      </c>
      <c r="Z157" s="3431" t="s">
        <v>1149</v>
      </c>
      <c r="AA157" s="1402">
        <v>2.5000000000000001E-3</v>
      </c>
      <c r="AB157" s="3431" t="s">
        <v>1150</v>
      </c>
      <c r="AC157" s="3431" t="s">
        <v>1151</v>
      </c>
      <c r="AD157" s="3421" t="s">
        <v>183</v>
      </c>
      <c r="AE157" s="3431" t="s">
        <v>26</v>
      </c>
      <c r="AF157" s="3430" t="s">
        <v>228</v>
      </c>
      <c r="AG157" s="3421" t="s">
        <v>185</v>
      </c>
      <c r="AH157" s="3431" t="s">
        <v>179</v>
      </c>
      <c r="AI157" s="3431" t="s">
        <v>323</v>
      </c>
      <c r="AJ157" s="3431">
        <v>156</v>
      </c>
      <c r="AK157" s="3431">
        <v>2</v>
      </c>
      <c r="AL157" s="3431">
        <v>2019</v>
      </c>
      <c r="AM157" s="3454">
        <v>43831</v>
      </c>
      <c r="AN157" s="3454">
        <v>47848</v>
      </c>
      <c r="AO157" s="3431">
        <v>2</v>
      </c>
      <c r="AP157" s="3431">
        <v>2</v>
      </c>
      <c r="AQ157" s="3431">
        <v>2</v>
      </c>
      <c r="AR157" s="3431">
        <v>2</v>
      </c>
      <c r="AS157" s="3431">
        <v>2</v>
      </c>
      <c r="AT157" s="3431">
        <v>2</v>
      </c>
      <c r="AU157" s="3431">
        <v>2</v>
      </c>
      <c r="AV157" s="3431">
        <v>2</v>
      </c>
      <c r="AW157" s="3431">
        <v>2</v>
      </c>
      <c r="AX157" s="3431">
        <v>2</v>
      </c>
      <c r="AY157" s="3431">
        <v>2</v>
      </c>
      <c r="AZ157" s="1401">
        <f t="shared" si="21"/>
        <v>22</v>
      </c>
      <c r="BA157" s="3427">
        <v>7000000</v>
      </c>
      <c r="BB157" s="3427">
        <v>7000000</v>
      </c>
      <c r="BC157" s="3455" t="s">
        <v>1152</v>
      </c>
      <c r="BD157" s="3453" t="s">
        <v>1143</v>
      </c>
      <c r="BE157" s="3427">
        <v>7000000</v>
      </c>
      <c r="BF157" s="3427" t="s">
        <v>1153</v>
      </c>
      <c r="BG157" s="3455" t="s">
        <v>1152</v>
      </c>
      <c r="BH157" s="3453" t="s">
        <v>1143</v>
      </c>
      <c r="BI157" s="3427">
        <v>7000000</v>
      </c>
      <c r="BJ157" s="3427" t="s">
        <v>1153</v>
      </c>
      <c r="BK157" s="3455" t="s">
        <v>1152</v>
      </c>
      <c r="BL157" s="3453" t="s">
        <v>1143</v>
      </c>
      <c r="BM157" s="3427">
        <v>7000000</v>
      </c>
      <c r="BN157" s="3427" t="s">
        <v>1153</v>
      </c>
      <c r="BO157" s="3455" t="s">
        <v>1152</v>
      </c>
      <c r="BP157" s="3453" t="s">
        <v>1143</v>
      </c>
      <c r="BQ157" s="3427">
        <v>7000000</v>
      </c>
      <c r="BR157" s="3427" t="s">
        <v>1153</v>
      </c>
      <c r="BS157" s="3455" t="s">
        <v>1152</v>
      </c>
      <c r="BT157" s="3453" t="s">
        <v>1143</v>
      </c>
      <c r="BU157" s="3427">
        <v>7000000</v>
      </c>
      <c r="BV157" s="3427" t="s">
        <v>1153</v>
      </c>
      <c r="BW157" s="3455" t="s">
        <v>1152</v>
      </c>
      <c r="BX157" s="3453" t="s">
        <v>417</v>
      </c>
      <c r="BY157" s="3427">
        <v>7000000</v>
      </c>
      <c r="BZ157" s="3427" t="s">
        <v>1153</v>
      </c>
      <c r="CA157" s="3455" t="s">
        <v>1152</v>
      </c>
      <c r="CB157" s="3453" t="s">
        <v>417</v>
      </c>
      <c r="CC157" s="3427">
        <v>7000000</v>
      </c>
      <c r="CD157" s="3427" t="s">
        <v>1153</v>
      </c>
      <c r="CE157" s="3455" t="s">
        <v>1152</v>
      </c>
      <c r="CF157" s="3453" t="s">
        <v>417</v>
      </c>
      <c r="CG157" s="3427">
        <v>7000000</v>
      </c>
      <c r="CH157" s="3427" t="s">
        <v>1153</v>
      </c>
      <c r="CI157" s="3455" t="s">
        <v>1152</v>
      </c>
      <c r="CJ157" s="3453" t="s">
        <v>417</v>
      </c>
      <c r="CK157" s="3427">
        <v>45000000</v>
      </c>
      <c r="CL157" s="3427" t="s">
        <v>1153</v>
      </c>
      <c r="CM157" s="3455" t="s">
        <v>1152</v>
      </c>
      <c r="CN157" s="3453" t="s">
        <v>417</v>
      </c>
      <c r="CO157" s="3427">
        <v>45000000</v>
      </c>
      <c r="CP157" s="3427" t="s">
        <v>1153</v>
      </c>
      <c r="CQ157" s="3455" t="s">
        <v>1152</v>
      </c>
      <c r="CR157" s="3453" t="s">
        <v>417</v>
      </c>
      <c r="CS157" s="3427">
        <v>153000000</v>
      </c>
      <c r="CT157" s="3421" t="s">
        <v>540</v>
      </c>
      <c r="CU157" s="3421" t="s">
        <v>1145</v>
      </c>
      <c r="CV157" s="3487" t="s">
        <v>1146</v>
      </c>
      <c r="CW157" s="3487" t="s">
        <v>1147</v>
      </c>
      <c r="CX157" s="3431">
        <v>4320410</v>
      </c>
      <c r="CY157" s="1403" t="s">
        <v>1148</v>
      </c>
      <c r="CZ157" s="1358"/>
      <c r="DA157" s="1358"/>
      <c r="DB157" s="1358"/>
      <c r="DC157" s="1358"/>
      <c r="DD157" s="1358"/>
      <c r="DE157" s="1358"/>
    </row>
    <row r="158" spans="1:109" s="14" customFormat="1" ht="25.5" customHeight="1">
      <c r="A158" s="14">
        <v>144</v>
      </c>
      <c r="B158" s="3421" t="s">
        <v>1085</v>
      </c>
      <c r="C158" s="3429"/>
      <c r="D158" s="3421" t="s">
        <v>1086</v>
      </c>
      <c r="E158" s="3421"/>
      <c r="F158" s="3431" t="s">
        <v>1087</v>
      </c>
      <c r="G158" s="3431" t="s">
        <v>1088</v>
      </c>
      <c r="H158" s="3421" t="s">
        <v>361</v>
      </c>
      <c r="I158" s="3431" t="s">
        <v>179</v>
      </c>
      <c r="J158" s="3421" t="s">
        <v>89</v>
      </c>
      <c r="K158" s="3421" t="s">
        <v>89</v>
      </c>
      <c r="L158" s="3422">
        <v>43831</v>
      </c>
      <c r="M158" s="3422">
        <v>47848</v>
      </c>
      <c r="N158" s="1352">
        <v>0.09</v>
      </c>
      <c r="O158" s="1352">
        <v>0.09</v>
      </c>
      <c r="P158" s="1352">
        <v>0.09</v>
      </c>
      <c r="Q158" s="1352">
        <v>0.09</v>
      </c>
      <c r="R158" s="1352">
        <v>0.09</v>
      </c>
      <c r="S158" s="1352">
        <v>0.09</v>
      </c>
      <c r="T158" s="1352">
        <v>0.09</v>
      </c>
      <c r="U158" s="1352">
        <v>0.09</v>
      </c>
      <c r="V158" s="1352">
        <v>0.09</v>
      </c>
      <c r="W158" s="1352">
        <v>0.09</v>
      </c>
      <c r="X158" s="1352">
        <v>9.9999999999999978E-2</v>
      </c>
      <c r="Y158" s="3433">
        <f t="shared" si="19"/>
        <v>0.99999999999999978</v>
      </c>
      <c r="Z158" s="3431" t="s">
        <v>1154</v>
      </c>
      <c r="AA158" s="3483">
        <v>5.0000000000000001E-3</v>
      </c>
      <c r="AB158" s="3421" t="s">
        <v>1155</v>
      </c>
      <c r="AC158" s="3421" t="s">
        <v>1156</v>
      </c>
      <c r="AD158" s="3421" t="s">
        <v>183</v>
      </c>
      <c r="AE158" s="3431" t="s">
        <v>792</v>
      </c>
      <c r="AF158" s="3431" t="s">
        <v>1157</v>
      </c>
      <c r="AG158" s="3421" t="s">
        <v>185</v>
      </c>
      <c r="AH158" s="3431" t="s">
        <v>179</v>
      </c>
      <c r="AI158" s="3431" t="s">
        <v>323</v>
      </c>
      <c r="AJ158" s="3484">
        <v>168</v>
      </c>
      <c r="AK158" s="3431">
        <v>0</v>
      </c>
      <c r="AL158" s="3431">
        <v>2019</v>
      </c>
      <c r="AM158" s="3454">
        <v>43831</v>
      </c>
      <c r="AN158" s="3454">
        <v>47848</v>
      </c>
      <c r="AO158" s="3453">
        <v>1</v>
      </c>
      <c r="AP158" s="3453">
        <v>1</v>
      </c>
      <c r="AQ158" s="3453">
        <v>1</v>
      </c>
      <c r="AR158" s="3453">
        <v>1</v>
      </c>
      <c r="AS158" s="3453">
        <v>1</v>
      </c>
      <c r="AT158" s="3453">
        <v>1</v>
      </c>
      <c r="AU158" s="3453">
        <v>1</v>
      </c>
      <c r="AV158" s="3453">
        <v>1</v>
      </c>
      <c r="AW158" s="3453">
        <v>1</v>
      </c>
      <c r="AX158" s="3453">
        <v>1</v>
      </c>
      <c r="AY158" s="3453">
        <v>1</v>
      </c>
      <c r="AZ158" s="1401">
        <f t="shared" si="21"/>
        <v>11</v>
      </c>
      <c r="BA158" s="3427">
        <v>55000000</v>
      </c>
      <c r="BB158" s="3427">
        <v>55000000</v>
      </c>
      <c r="BC158" s="3455" t="s">
        <v>219</v>
      </c>
      <c r="BD158" s="3453" t="s">
        <v>1158</v>
      </c>
      <c r="BE158" s="3427">
        <v>55000000</v>
      </c>
      <c r="BF158" s="3427">
        <v>0</v>
      </c>
      <c r="BG158" s="3455" t="s">
        <v>219</v>
      </c>
      <c r="BH158" s="3453" t="s">
        <v>1158</v>
      </c>
      <c r="BI158" s="3427">
        <v>55000000</v>
      </c>
      <c r="BJ158" s="3427">
        <v>0</v>
      </c>
      <c r="BK158" s="3455" t="s">
        <v>219</v>
      </c>
      <c r="BL158" s="3453" t="s">
        <v>1158</v>
      </c>
      <c r="BM158" s="3427">
        <v>55000000</v>
      </c>
      <c r="BN158" s="3427">
        <v>0</v>
      </c>
      <c r="BO158" s="3455" t="s">
        <v>219</v>
      </c>
      <c r="BP158" s="3453" t="s">
        <v>1158</v>
      </c>
      <c r="BQ158" s="3427">
        <v>55000000</v>
      </c>
      <c r="BR158" s="3427">
        <v>0</v>
      </c>
      <c r="BS158" s="3455" t="s">
        <v>219</v>
      </c>
      <c r="BT158" s="3453" t="s">
        <v>1158</v>
      </c>
      <c r="BU158" s="3427">
        <v>55000000</v>
      </c>
      <c r="BV158" s="3427">
        <v>0</v>
      </c>
      <c r="BW158" s="3455" t="s">
        <v>219</v>
      </c>
      <c r="BX158" s="3453" t="s">
        <v>417</v>
      </c>
      <c r="BY158" s="3427">
        <v>55000000</v>
      </c>
      <c r="BZ158" s="3427">
        <v>0</v>
      </c>
      <c r="CA158" s="3455" t="s">
        <v>219</v>
      </c>
      <c r="CB158" s="3453" t="s">
        <v>417</v>
      </c>
      <c r="CC158" s="3427">
        <v>55000000</v>
      </c>
      <c r="CD158" s="3427">
        <v>0</v>
      </c>
      <c r="CE158" s="3455" t="s">
        <v>219</v>
      </c>
      <c r="CF158" s="3453" t="s">
        <v>417</v>
      </c>
      <c r="CG158" s="3427">
        <v>55000000</v>
      </c>
      <c r="CH158" s="3427">
        <v>0</v>
      </c>
      <c r="CI158" s="3455" t="s">
        <v>219</v>
      </c>
      <c r="CJ158" s="3453" t="s">
        <v>417</v>
      </c>
      <c r="CK158" s="3427">
        <v>55000000</v>
      </c>
      <c r="CL158" s="3427">
        <v>0</v>
      </c>
      <c r="CM158" s="3455" t="s">
        <v>219</v>
      </c>
      <c r="CN158" s="3453" t="s">
        <v>417</v>
      </c>
      <c r="CO158" s="3427">
        <v>55000000</v>
      </c>
      <c r="CP158" s="3427">
        <v>0</v>
      </c>
      <c r="CQ158" s="3455" t="s">
        <v>219</v>
      </c>
      <c r="CR158" s="3453" t="s">
        <v>417</v>
      </c>
      <c r="CS158" s="3427">
        <v>605000000</v>
      </c>
      <c r="CT158" s="3421" t="s">
        <v>540</v>
      </c>
      <c r="CU158" s="3421" t="s">
        <v>1145</v>
      </c>
      <c r="CV158" s="3431" t="s">
        <v>1159</v>
      </c>
      <c r="CW158" s="3430" t="s">
        <v>1160</v>
      </c>
      <c r="CX158" s="3431">
        <v>4320410</v>
      </c>
      <c r="CY158" s="1389" t="s">
        <v>1161</v>
      </c>
      <c r="CZ158" s="1358"/>
      <c r="DA158" s="1358"/>
      <c r="DB158" s="1358"/>
      <c r="DC158" s="1358"/>
      <c r="DD158" s="1358"/>
      <c r="DE158" s="1358"/>
    </row>
    <row r="159" spans="1:109" s="14" customFormat="1" ht="25.5" customHeight="1">
      <c r="A159" s="14">
        <v>145</v>
      </c>
      <c r="B159" s="3421" t="s">
        <v>1085</v>
      </c>
      <c r="C159" s="3429"/>
      <c r="D159" s="3421" t="s">
        <v>1086</v>
      </c>
      <c r="E159" s="3421"/>
      <c r="F159" s="3431" t="s">
        <v>1087</v>
      </c>
      <c r="G159" s="3431" t="s">
        <v>1088</v>
      </c>
      <c r="H159" s="3421" t="s">
        <v>361</v>
      </c>
      <c r="I159" s="3431" t="s">
        <v>179</v>
      </c>
      <c r="J159" s="3421" t="s">
        <v>89</v>
      </c>
      <c r="K159" s="3421" t="s">
        <v>89</v>
      </c>
      <c r="L159" s="3422">
        <v>43831</v>
      </c>
      <c r="M159" s="3422">
        <v>47848</v>
      </c>
      <c r="N159" s="1352">
        <v>0.09</v>
      </c>
      <c r="O159" s="1352">
        <v>0.09</v>
      </c>
      <c r="P159" s="1352">
        <v>0.09</v>
      </c>
      <c r="Q159" s="1352">
        <v>0.09</v>
      </c>
      <c r="R159" s="1352">
        <v>0.09</v>
      </c>
      <c r="S159" s="1352">
        <v>0.09</v>
      </c>
      <c r="T159" s="1352">
        <v>0.09</v>
      </c>
      <c r="U159" s="1352">
        <v>0.09</v>
      </c>
      <c r="V159" s="1352">
        <v>0.09</v>
      </c>
      <c r="W159" s="1352">
        <v>0.09</v>
      </c>
      <c r="X159" s="1352">
        <v>9.9999999999999978E-2</v>
      </c>
      <c r="Y159" s="3433">
        <f t="shared" si="19"/>
        <v>0.99999999999999978</v>
      </c>
      <c r="Z159" s="3421" t="s">
        <v>1162</v>
      </c>
      <c r="AA159" s="3483">
        <v>5.0000000000000001E-3</v>
      </c>
      <c r="AB159" s="3421" t="s">
        <v>1163</v>
      </c>
      <c r="AC159" s="3421" t="s">
        <v>1164</v>
      </c>
      <c r="AD159" s="3421" t="s">
        <v>183</v>
      </c>
      <c r="AE159" s="3421" t="s">
        <v>647</v>
      </c>
      <c r="AF159" s="3421" t="s">
        <v>1165</v>
      </c>
      <c r="AG159" s="3421" t="s">
        <v>1166</v>
      </c>
      <c r="AH159" s="3421" t="s">
        <v>179</v>
      </c>
      <c r="AI159" s="3421" t="s">
        <v>323</v>
      </c>
      <c r="AJ159" s="3484">
        <v>158</v>
      </c>
      <c r="AK159" s="3421" t="s">
        <v>9</v>
      </c>
      <c r="AL159" s="3421" t="s">
        <v>9</v>
      </c>
      <c r="AM159" s="3422">
        <v>43831</v>
      </c>
      <c r="AN159" s="3422">
        <v>47848</v>
      </c>
      <c r="AO159" s="3421">
        <v>1</v>
      </c>
      <c r="AP159" s="3421">
        <v>1</v>
      </c>
      <c r="AQ159" s="3421">
        <v>1</v>
      </c>
      <c r="AR159" s="3421">
        <v>1</v>
      </c>
      <c r="AS159" s="3421">
        <v>1</v>
      </c>
      <c r="AT159" s="3421">
        <v>1</v>
      </c>
      <c r="AU159" s="3421">
        <v>1</v>
      </c>
      <c r="AV159" s="3421">
        <v>1</v>
      </c>
      <c r="AW159" s="3421">
        <v>1</v>
      </c>
      <c r="AX159" s="3421">
        <v>1</v>
      </c>
      <c r="AY159" s="3421">
        <v>1</v>
      </c>
      <c r="AZ159" s="1401">
        <f>+SUM(AO159:AY159)</f>
        <v>11</v>
      </c>
      <c r="BA159" s="3427">
        <v>20000000</v>
      </c>
      <c r="BB159" s="3427" t="s">
        <v>9</v>
      </c>
      <c r="BC159" s="3428" t="s">
        <v>324</v>
      </c>
      <c r="BD159" s="3429" t="s">
        <v>1167</v>
      </c>
      <c r="BE159" s="3427">
        <f>(BA159*3%)+BA159</f>
        <v>20600000</v>
      </c>
      <c r="BF159" s="3427" t="s">
        <v>9</v>
      </c>
      <c r="BG159" s="3428" t="s">
        <v>823</v>
      </c>
      <c r="BH159" s="3428" t="s">
        <v>9</v>
      </c>
      <c r="BI159" s="3427">
        <f>(BE159*3%)+BE159</f>
        <v>21218000</v>
      </c>
      <c r="BJ159" s="3427" t="s">
        <v>9</v>
      </c>
      <c r="BK159" s="3428" t="s">
        <v>823</v>
      </c>
      <c r="BL159" s="3428" t="s">
        <v>9</v>
      </c>
      <c r="BM159" s="3427">
        <f>(BI159*3%)+BI159</f>
        <v>21854540</v>
      </c>
      <c r="BN159" s="3427" t="s">
        <v>9</v>
      </c>
      <c r="BO159" s="3428" t="s">
        <v>823</v>
      </c>
      <c r="BP159" s="3428" t="s">
        <v>9</v>
      </c>
      <c r="BQ159" s="3427">
        <f>(BM159*3%)+BM159</f>
        <v>22510176.199999999</v>
      </c>
      <c r="BR159" s="3427" t="s">
        <v>9</v>
      </c>
      <c r="BS159" s="3428" t="s">
        <v>823</v>
      </c>
      <c r="BT159" s="3428" t="s">
        <v>9</v>
      </c>
      <c r="BU159" s="3427">
        <f>(BQ159*3%)+BQ159</f>
        <v>23185481.485999998</v>
      </c>
      <c r="BV159" s="3427" t="s">
        <v>9</v>
      </c>
      <c r="BW159" s="3428" t="s">
        <v>823</v>
      </c>
      <c r="BX159" s="3428" t="s">
        <v>9</v>
      </c>
      <c r="BY159" s="3427">
        <f>(BU159*3%)+BU159</f>
        <v>23881045.930579998</v>
      </c>
      <c r="BZ159" s="3427" t="s">
        <v>9</v>
      </c>
      <c r="CA159" s="3428" t="s">
        <v>823</v>
      </c>
      <c r="CB159" s="3428" t="s">
        <v>9</v>
      </c>
      <c r="CC159" s="3427">
        <f>(BY159*3%)+BY159</f>
        <v>24597477.308497399</v>
      </c>
      <c r="CD159" s="3427" t="s">
        <v>9</v>
      </c>
      <c r="CE159" s="3428" t="s">
        <v>823</v>
      </c>
      <c r="CF159" s="3428" t="s">
        <v>9</v>
      </c>
      <c r="CG159" s="3427">
        <f>(CC159*3%)+CC159</f>
        <v>25335401.627752323</v>
      </c>
      <c r="CH159" s="3427" t="s">
        <v>9</v>
      </c>
      <c r="CI159" s="3428" t="s">
        <v>823</v>
      </c>
      <c r="CJ159" s="3428" t="s">
        <v>9</v>
      </c>
      <c r="CK159" s="3427">
        <f>(CG159*3%)+CG159</f>
        <v>26095463.676584892</v>
      </c>
      <c r="CL159" s="3427" t="s">
        <v>9</v>
      </c>
      <c r="CM159" s="3428" t="s">
        <v>823</v>
      </c>
      <c r="CN159" s="3428" t="s">
        <v>9</v>
      </c>
      <c r="CO159" s="3427">
        <f>(CK159*3%)+CK159</f>
        <v>26878327.586882439</v>
      </c>
      <c r="CP159" s="3427" t="s">
        <v>9</v>
      </c>
      <c r="CQ159" s="3428" t="s">
        <v>823</v>
      </c>
      <c r="CR159" s="3428" t="s">
        <v>9</v>
      </c>
      <c r="CS159" s="3427">
        <v>256155913.81629708</v>
      </c>
      <c r="CT159" s="3421" t="s">
        <v>540</v>
      </c>
      <c r="CU159" s="3421" t="s">
        <v>1168</v>
      </c>
      <c r="CV159" s="3421" t="s">
        <v>1169</v>
      </c>
      <c r="CW159" s="3421" t="s">
        <v>1170</v>
      </c>
      <c r="CX159" s="3448">
        <v>3550800</v>
      </c>
      <c r="CY159" s="3421" t="s">
        <v>1171</v>
      </c>
      <c r="CZ159" s="1358"/>
      <c r="DA159" s="1358"/>
      <c r="DB159" s="1358"/>
      <c r="DC159" s="1358"/>
      <c r="DD159" s="1358"/>
      <c r="DE159" s="1358"/>
    </row>
    <row r="160" spans="1:109" s="14" customFormat="1" ht="25.5" customHeight="1">
      <c r="A160" s="14">
        <v>146</v>
      </c>
      <c r="B160" s="3421" t="s">
        <v>1085</v>
      </c>
      <c r="C160" s="3429"/>
      <c r="D160" s="3421" t="s">
        <v>1086</v>
      </c>
      <c r="E160" s="3421"/>
      <c r="F160" s="3431" t="s">
        <v>1087</v>
      </c>
      <c r="G160" s="3431" t="s">
        <v>1088</v>
      </c>
      <c r="H160" s="3421" t="s">
        <v>361</v>
      </c>
      <c r="I160" s="3431" t="s">
        <v>179</v>
      </c>
      <c r="J160" s="3421" t="s">
        <v>89</v>
      </c>
      <c r="K160" s="3421" t="s">
        <v>89</v>
      </c>
      <c r="L160" s="3422">
        <v>43831</v>
      </c>
      <c r="M160" s="3422">
        <v>47848</v>
      </c>
      <c r="N160" s="1352">
        <v>0.09</v>
      </c>
      <c r="O160" s="1352">
        <v>0.09</v>
      </c>
      <c r="P160" s="1352">
        <v>0.09</v>
      </c>
      <c r="Q160" s="1352">
        <v>0.09</v>
      </c>
      <c r="R160" s="1352">
        <v>0.09</v>
      </c>
      <c r="S160" s="1352">
        <v>0.09</v>
      </c>
      <c r="T160" s="1352">
        <v>0.09</v>
      </c>
      <c r="U160" s="1352">
        <v>0.09</v>
      </c>
      <c r="V160" s="1352">
        <v>0.09</v>
      </c>
      <c r="W160" s="1352">
        <v>0.09</v>
      </c>
      <c r="X160" s="1352">
        <v>9.9999999999999978E-2</v>
      </c>
      <c r="Y160" s="3433">
        <f t="shared" si="19"/>
        <v>0.99999999999999978</v>
      </c>
      <c r="Z160" s="3421" t="s">
        <v>1172</v>
      </c>
      <c r="AA160" s="3423">
        <v>2.5000000000000001E-3</v>
      </c>
      <c r="AB160" s="3421" t="s">
        <v>1173</v>
      </c>
      <c r="AC160" s="3421" t="s">
        <v>1174</v>
      </c>
      <c r="AD160" s="3421" t="s">
        <v>183</v>
      </c>
      <c r="AE160" s="3421" t="s">
        <v>647</v>
      </c>
      <c r="AF160" s="3421" t="s">
        <v>1165</v>
      </c>
      <c r="AG160" s="3421" t="s">
        <v>1166</v>
      </c>
      <c r="AH160" s="3421" t="s">
        <v>179</v>
      </c>
      <c r="AI160" s="3421" t="s">
        <v>323</v>
      </c>
      <c r="AJ160" s="3421">
        <v>153</v>
      </c>
      <c r="AK160" s="3421" t="s">
        <v>9</v>
      </c>
      <c r="AL160" s="3421" t="s">
        <v>9</v>
      </c>
      <c r="AM160" s="3422">
        <v>43831</v>
      </c>
      <c r="AN160" s="3422">
        <v>47848</v>
      </c>
      <c r="AO160" s="3421">
        <v>1</v>
      </c>
      <c r="AP160" s="3421">
        <v>1</v>
      </c>
      <c r="AQ160" s="3421">
        <v>1</v>
      </c>
      <c r="AR160" s="3421">
        <v>1</v>
      </c>
      <c r="AS160" s="3421">
        <v>1</v>
      </c>
      <c r="AT160" s="3421">
        <v>1</v>
      </c>
      <c r="AU160" s="3421">
        <v>1</v>
      </c>
      <c r="AV160" s="3421">
        <v>1</v>
      </c>
      <c r="AW160" s="3421">
        <v>1</v>
      </c>
      <c r="AX160" s="3421">
        <v>1</v>
      </c>
      <c r="AY160" s="3421">
        <v>1</v>
      </c>
      <c r="AZ160" s="1401">
        <f>+SUM(AO160:AY160)</f>
        <v>11</v>
      </c>
      <c r="BA160" s="3427">
        <v>10000000</v>
      </c>
      <c r="BB160" s="3427" t="s">
        <v>9</v>
      </c>
      <c r="BC160" s="3428" t="s">
        <v>324</v>
      </c>
      <c r="BD160" s="3429" t="s">
        <v>1167</v>
      </c>
      <c r="BE160" s="3427">
        <f>(BA160*3%)+BA160</f>
        <v>10300000</v>
      </c>
      <c r="BF160" s="3427" t="s">
        <v>9</v>
      </c>
      <c r="BG160" s="3428" t="s">
        <v>823</v>
      </c>
      <c r="BH160" s="3428" t="s">
        <v>9</v>
      </c>
      <c r="BI160" s="3427">
        <f>(BE160*3%)+BE160</f>
        <v>10609000</v>
      </c>
      <c r="BJ160" s="3427" t="s">
        <v>9</v>
      </c>
      <c r="BK160" s="3428" t="s">
        <v>823</v>
      </c>
      <c r="BL160" s="3428" t="s">
        <v>9</v>
      </c>
      <c r="BM160" s="3427">
        <f>(BI160*3%)+BI160</f>
        <v>10927270</v>
      </c>
      <c r="BN160" s="3427" t="s">
        <v>9</v>
      </c>
      <c r="BO160" s="3428" t="s">
        <v>823</v>
      </c>
      <c r="BP160" s="3428" t="s">
        <v>9</v>
      </c>
      <c r="BQ160" s="3427">
        <f>(BM160*3%)+BM160</f>
        <v>11255088.1</v>
      </c>
      <c r="BR160" s="3427" t="s">
        <v>9</v>
      </c>
      <c r="BS160" s="3428" t="s">
        <v>823</v>
      </c>
      <c r="BT160" s="3428" t="s">
        <v>9</v>
      </c>
      <c r="BU160" s="3427">
        <f>(BQ160*3%)+BQ160</f>
        <v>11592740.742999999</v>
      </c>
      <c r="BV160" s="3427" t="s">
        <v>9</v>
      </c>
      <c r="BW160" s="3428" t="s">
        <v>823</v>
      </c>
      <c r="BX160" s="3428" t="s">
        <v>9</v>
      </c>
      <c r="BY160" s="3427">
        <f>(BU160*3%)+BU160</f>
        <v>11940522.965289999</v>
      </c>
      <c r="BZ160" s="3427" t="s">
        <v>9</v>
      </c>
      <c r="CA160" s="3428" t="s">
        <v>823</v>
      </c>
      <c r="CB160" s="3428" t="s">
        <v>9</v>
      </c>
      <c r="CC160" s="3427">
        <f>(BY160*3%)+BY160</f>
        <v>12298738.6542487</v>
      </c>
      <c r="CD160" s="3427" t="s">
        <v>9</v>
      </c>
      <c r="CE160" s="3428" t="s">
        <v>823</v>
      </c>
      <c r="CF160" s="3428" t="s">
        <v>9</v>
      </c>
      <c r="CG160" s="3427">
        <f>(CC160*3%)+CC160</f>
        <v>12667700.813876161</v>
      </c>
      <c r="CH160" s="3427" t="s">
        <v>9</v>
      </c>
      <c r="CI160" s="3428" t="s">
        <v>823</v>
      </c>
      <c r="CJ160" s="3428" t="s">
        <v>9</v>
      </c>
      <c r="CK160" s="3427">
        <f>(CG160*3%)+CG160</f>
        <v>13047731.838292446</v>
      </c>
      <c r="CL160" s="3427" t="s">
        <v>9</v>
      </c>
      <c r="CM160" s="3428" t="s">
        <v>823</v>
      </c>
      <c r="CN160" s="3428" t="s">
        <v>9</v>
      </c>
      <c r="CO160" s="3427">
        <f>(CK160*3%)+CK160</f>
        <v>13439163.793441219</v>
      </c>
      <c r="CP160" s="3427" t="s">
        <v>9</v>
      </c>
      <c r="CQ160" s="3428" t="s">
        <v>823</v>
      </c>
      <c r="CR160" s="3428" t="s">
        <v>9</v>
      </c>
      <c r="CS160" s="3427">
        <v>128077956.90814854</v>
      </c>
      <c r="CT160" s="3421" t="s">
        <v>540</v>
      </c>
      <c r="CU160" s="3421" t="s">
        <v>1168</v>
      </c>
      <c r="CV160" s="3421" t="s">
        <v>1175</v>
      </c>
      <c r="CW160" s="3421" t="s">
        <v>1176</v>
      </c>
      <c r="CX160" s="3448">
        <v>3550800</v>
      </c>
      <c r="CY160" s="3421" t="s">
        <v>1177</v>
      </c>
      <c r="CZ160" s="1358"/>
      <c r="DA160" s="1358"/>
      <c r="DB160" s="1358"/>
      <c r="DC160" s="1358"/>
      <c r="DD160" s="1358"/>
      <c r="DE160" s="1358"/>
    </row>
    <row r="161" spans="1:109" s="14" customFormat="1" ht="25.5" customHeight="1">
      <c r="A161" s="14">
        <v>147</v>
      </c>
      <c r="B161" s="3421" t="s">
        <v>1085</v>
      </c>
      <c r="C161" s="3429"/>
      <c r="D161" s="3421" t="s">
        <v>1086</v>
      </c>
      <c r="E161" s="3421"/>
      <c r="F161" s="3431" t="s">
        <v>1087</v>
      </c>
      <c r="G161" s="3431" t="s">
        <v>1088</v>
      </c>
      <c r="H161" s="3421" t="s">
        <v>361</v>
      </c>
      <c r="I161" s="3431" t="s">
        <v>179</v>
      </c>
      <c r="J161" s="3421" t="s">
        <v>89</v>
      </c>
      <c r="K161" s="3421" t="s">
        <v>89</v>
      </c>
      <c r="L161" s="3422">
        <v>43831</v>
      </c>
      <c r="M161" s="3422">
        <v>47848</v>
      </c>
      <c r="N161" s="1352">
        <v>0.09</v>
      </c>
      <c r="O161" s="1352">
        <v>0.09</v>
      </c>
      <c r="P161" s="1352">
        <v>0.09</v>
      </c>
      <c r="Q161" s="1352">
        <v>0.09</v>
      </c>
      <c r="R161" s="1352">
        <v>0.09</v>
      </c>
      <c r="S161" s="1352">
        <v>0.09</v>
      </c>
      <c r="T161" s="1352">
        <v>0.09</v>
      </c>
      <c r="U161" s="1352">
        <v>0.09</v>
      </c>
      <c r="V161" s="1352">
        <v>0.09</v>
      </c>
      <c r="W161" s="1352">
        <v>0.09</v>
      </c>
      <c r="X161" s="1352">
        <v>9.9999999999999978E-2</v>
      </c>
      <c r="Y161" s="3433">
        <f t="shared" si="19"/>
        <v>0.99999999999999978</v>
      </c>
      <c r="Z161" s="3431" t="s">
        <v>1178</v>
      </c>
      <c r="AA161" s="3483">
        <v>5.0000000000000001E-3</v>
      </c>
      <c r="AB161" s="3421" t="s">
        <v>1179</v>
      </c>
      <c r="AC161" s="3421" t="s">
        <v>1180</v>
      </c>
      <c r="AD161" s="3421" t="s">
        <v>183</v>
      </c>
      <c r="AE161" s="3421" t="s">
        <v>26</v>
      </c>
      <c r="AF161" s="3430" t="s">
        <v>228</v>
      </c>
      <c r="AG161" s="3421" t="s">
        <v>241</v>
      </c>
      <c r="AH161" s="3421" t="s">
        <v>179</v>
      </c>
      <c r="AI161" s="3421" t="s">
        <v>973</v>
      </c>
      <c r="AJ161" s="3421">
        <v>135</v>
      </c>
      <c r="AK161" s="3421" t="s">
        <v>9</v>
      </c>
      <c r="AL161" s="3421" t="s">
        <v>9</v>
      </c>
      <c r="AM161" s="3422">
        <v>44378</v>
      </c>
      <c r="AN161" s="3422">
        <v>47848</v>
      </c>
      <c r="AO161" s="3453" t="s">
        <v>17</v>
      </c>
      <c r="AP161" s="3453">
        <v>304</v>
      </c>
      <c r="AQ161" s="3453">
        <v>313</v>
      </c>
      <c r="AR161" s="3453">
        <v>323</v>
      </c>
      <c r="AS161" s="3453">
        <v>304</v>
      </c>
      <c r="AT161" s="3453">
        <v>313</v>
      </c>
      <c r="AU161" s="3453">
        <v>323</v>
      </c>
      <c r="AV161" s="3453">
        <v>332</v>
      </c>
      <c r="AW161" s="3453">
        <v>342</v>
      </c>
      <c r="AX161" s="3453">
        <v>352</v>
      </c>
      <c r="AY161" s="3453">
        <v>363</v>
      </c>
      <c r="AZ161" s="1401">
        <f>+SUM(AO161:AY161)</f>
        <v>3269</v>
      </c>
      <c r="BA161" s="3427" t="s">
        <v>17</v>
      </c>
      <c r="BB161" s="3427" t="s">
        <v>17</v>
      </c>
      <c r="BC161" s="3428" t="s">
        <v>89</v>
      </c>
      <c r="BD161" s="3429" t="s">
        <v>89</v>
      </c>
      <c r="BE161" s="3427">
        <v>253688000</v>
      </c>
      <c r="BF161" s="3427">
        <v>253688000</v>
      </c>
      <c r="BG161" s="3428" t="s">
        <v>1181</v>
      </c>
      <c r="BH161" s="3429" t="s">
        <v>1182</v>
      </c>
      <c r="BI161" s="3427">
        <f>+BE161*1.03</f>
        <v>261298640</v>
      </c>
      <c r="BJ161" s="3427">
        <f>+BF161*1.03</f>
        <v>261298640</v>
      </c>
      <c r="BK161" s="3428" t="s">
        <v>1181</v>
      </c>
      <c r="BL161" s="3429" t="s">
        <v>1182</v>
      </c>
      <c r="BM161" s="3427">
        <f>+BI161*1.03</f>
        <v>269137599.19999999</v>
      </c>
      <c r="BN161" s="3427">
        <f>+BJ161*1.03</f>
        <v>269137599.19999999</v>
      </c>
      <c r="BO161" s="3428" t="s">
        <v>1181</v>
      </c>
      <c r="BP161" s="3429" t="s">
        <v>1182</v>
      </c>
      <c r="BQ161" s="3427">
        <f>+BM161*1.03</f>
        <v>277211727.176</v>
      </c>
      <c r="BR161" s="3427">
        <f>+BN161*1.03</f>
        <v>277211727.176</v>
      </c>
      <c r="BS161" s="3428" t="s">
        <v>1181</v>
      </c>
      <c r="BT161" s="3429" t="s">
        <v>1182</v>
      </c>
      <c r="BU161" s="3427">
        <f>+BQ161*1.03</f>
        <v>285528078.99128002</v>
      </c>
      <c r="BV161" s="3427" t="s">
        <v>17</v>
      </c>
      <c r="BW161" s="3428" t="s">
        <v>1181</v>
      </c>
      <c r="BX161" s="3429" t="s">
        <v>17</v>
      </c>
      <c r="BY161" s="3427">
        <f>+BU161*1.03</f>
        <v>294093921.36101842</v>
      </c>
      <c r="BZ161" s="3427" t="s">
        <v>17</v>
      </c>
      <c r="CA161" s="3428" t="s">
        <v>1181</v>
      </c>
      <c r="CB161" s="3428" t="s">
        <v>17</v>
      </c>
      <c r="CC161" s="3427">
        <f>+BY161*1.03</f>
        <v>302916739.001849</v>
      </c>
      <c r="CD161" s="3427" t="s">
        <v>17</v>
      </c>
      <c r="CE161" s="3428" t="s">
        <v>1181</v>
      </c>
      <c r="CF161" s="3428" t="s">
        <v>17</v>
      </c>
      <c r="CG161" s="3427">
        <f>+CC161*1.03</f>
        <v>312004241.17190444</v>
      </c>
      <c r="CH161" s="3427" t="s">
        <v>17</v>
      </c>
      <c r="CI161" s="3428" t="s">
        <v>1181</v>
      </c>
      <c r="CJ161" s="3428" t="s">
        <v>17</v>
      </c>
      <c r="CK161" s="3427">
        <f>+CG161*1.03</f>
        <v>321364368.40706158</v>
      </c>
      <c r="CL161" s="3427" t="s">
        <v>17</v>
      </c>
      <c r="CM161" s="3428" t="s">
        <v>1181</v>
      </c>
      <c r="CN161" s="3428" t="s">
        <v>17</v>
      </c>
      <c r="CO161" s="3427">
        <f>+CK161*1.03</f>
        <v>331005299.45927346</v>
      </c>
      <c r="CP161" s="3427" t="s">
        <v>17</v>
      </c>
      <c r="CQ161" s="3428" t="s">
        <v>1181</v>
      </c>
      <c r="CR161" s="3428" t="s">
        <v>17</v>
      </c>
      <c r="CS161" s="3427">
        <v>2908248614.7683868</v>
      </c>
      <c r="CT161" s="3421" t="s">
        <v>540</v>
      </c>
      <c r="CU161" s="3421" t="s">
        <v>1183</v>
      </c>
      <c r="CV161" s="3488" t="s">
        <v>1184</v>
      </c>
      <c r="CW161" s="3488" t="s">
        <v>1185</v>
      </c>
      <c r="CX161" s="3488">
        <v>6605400</v>
      </c>
      <c r="CY161" s="1357" t="s">
        <v>1186</v>
      </c>
      <c r="CZ161" s="1358"/>
      <c r="DA161" s="1358"/>
      <c r="DB161" s="1358"/>
      <c r="DC161" s="1358"/>
      <c r="DD161" s="1358"/>
      <c r="DE161" s="1358"/>
    </row>
    <row r="162" spans="1:109" s="14" customFormat="1" ht="25.5" customHeight="1">
      <c r="A162" s="14">
        <v>148</v>
      </c>
      <c r="B162" s="3421" t="s">
        <v>1085</v>
      </c>
      <c r="C162" s="3429"/>
      <c r="D162" s="3421" t="s">
        <v>1086</v>
      </c>
      <c r="E162" s="3421"/>
      <c r="F162" s="3431" t="s">
        <v>1087</v>
      </c>
      <c r="G162" s="3431" t="s">
        <v>1088</v>
      </c>
      <c r="H162" s="3421" t="s">
        <v>361</v>
      </c>
      <c r="I162" s="3431" t="s">
        <v>179</v>
      </c>
      <c r="J162" s="3421" t="s">
        <v>89</v>
      </c>
      <c r="K162" s="3421" t="s">
        <v>89</v>
      </c>
      <c r="L162" s="3422">
        <v>43831</v>
      </c>
      <c r="M162" s="3422">
        <v>47848</v>
      </c>
      <c r="N162" s="1352">
        <v>0.09</v>
      </c>
      <c r="O162" s="1352">
        <v>0.09</v>
      </c>
      <c r="P162" s="1352">
        <v>0.09</v>
      </c>
      <c r="Q162" s="1352">
        <v>0.09</v>
      </c>
      <c r="R162" s="1352">
        <v>0.09</v>
      </c>
      <c r="S162" s="1352">
        <v>0.09</v>
      </c>
      <c r="T162" s="1352">
        <v>0.09</v>
      </c>
      <c r="U162" s="1352">
        <v>0.09</v>
      </c>
      <c r="V162" s="1352">
        <v>0.09</v>
      </c>
      <c r="W162" s="1352">
        <v>0.09</v>
      </c>
      <c r="X162" s="1352">
        <v>9.9999999999999978E-2</v>
      </c>
      <c r="Y162" s="3433">
        <f t="shared" si="19"/>
        <v>0.99999999999999978</v>
      </c>
      <c r="Z162" s="3421" t="s">
        <v>1187</v>
      </c>
      <c r="AA162" s="3483">
        <v>5.0000000000000001E-3</v>
      </c>
      <c r="AB162" s="3424" t="s">
        <v>1188</v>
      </c>
      <c r="AC162" s="3424" t="s">
        <v>1189</v>
      </c>
      <c r="AD162" s="3421" t="s">
        <v>183</v>
      </c>
      <c r="AE162" s="3421" t="s">
        <v>26</v>
      </c>
      <c r="AF162" s="3430" t="s">
        <v>228</v>
      </c>
      <c r="AG162" s="3431" t="s">
        <v>440</v>
      </c>
      <c r="AH162" s="3421" t="s">
        <v>179</v>
      </c>
      <c r="AI162" s="3421" t="s">
        <v>973</v>
      </c>
      <c r="AJ162" s="3421">
        <v>141</v>
      </c>
      <c r="AK162" s="3421" t="s">
        <v>9</v>
      </c>
      <c r="AL162" s="3421" t="s">
        <v>9</v>
      </c>
      <c r="AM162" s="3422">
        <v>44013</v>
      </c>
      <c r="AN162" s="3422">
        <v>47848</v>
      </c>
      <c r="AO162" s="3421">
        <v>3</v>
      </c>
      <c r="AP162" s="3421">
        <v>5</v>
      </c>
      <c r="AQ162" s="3421">
        <v>5</v>
      </c>
      <c r="AR162" s="3421">
        <v>5</v>
      </c>
      <c r="AS162" s="3421">
        <v>5</v>
      </c>
      <c r="AT162" s="3421">
        <v>5</v>
      </c>
      <c r="AU162" s="3421">
        <v>5</v>
      </c>
      <c r="AV162" s="3421">
        <v>5</v>
      </c>
      <c r="AW162" s="3421">
        <v>5</v>
      </c>
      <c r="AX162" s="3421">
        <v>5</v>
      </c>
      <c r="AY162" s="3421">
        <v>5</v>
      </c>
      <c r="AZ162" s="1401">
        <f>+SUM(AO162:AY162)</f>
        <v>53</v>
      </c>
      <c r="BA162" s="3427">
        <v>23250000</v>
      </c>
      <c r="BB162" s="3427">
        <v>23250000</v>
      </c>
      <c r="BC162" s="3461" t="s">
        <v>1190</v>
      </c>
      <c r="BD162" s="3421" t="s">
        <v>1191</v>
      </c>
      <c r="BE162" s="3427">
        <v>75779299</v>
      </c>
      <c r="BF162" s="3427">
        <v>75779299</v>
      </c>
      <c r="BG162" s="3461" t="s">
        <v>1190</v>
      </c>
      <c r="BH162" s="3429" t="s">
        <v>1192</v>
      </c>
      <c r="BI162" s="3427">
        <v>120007960</v>
      </c>
      <c r="BJ162" s="3427">
        <v>120007960</v>
      </c>
      <c r="BK162" s="3461" t="s">
        <v>1190</v>
      </c>
      <c r="BL162" s="3429" t="s">
        <v>1192</v>
      </c>
      <c r="BM162" s="3427">
        <v>124519386</v>
      </c>
      <c r="BN162" s="3427">
        <v>124519386</v>
      </c>
      <c r="BO162" s="3461" t="s">
        <v>1190</v>
      </c>
      <c r="BP162" s="3429" t="s">
        <v>1192</v>
      </c>
      <c r="BQ162" s="3427">
        <v>56266323</v>
      </c>
      <c r="BR162" s="3427">
        <v>56266323</v>
      </c>
      <c r="BS162" s="3461" t="s">
        <v>1190</v>
      </c>
      <c r="BT162" s="3429" t="s">
        <v>1192</v>
      </c>
      <c r="BU162" s="3427">
        <f>+BM162*1.03</f>
        <v>128254967.58</v>
      </c>
      <c r="BV162" s="3427" t="s">
        <v>17</v>
      </c>
      <c r="BW162" s="3461" t="s">
        <v>1190</v>
      </c>
      <c r="BX162" s="3428" t="s">
        <v>17</v>
      </c>
      <c r="BY162" s="3427">
        <f>+BU162*1.03</f>
        <v>132102616.6074</v>
      </c>
      <c r="BZ162" s="3427" t="s">
        <v>17</v>
      </c>
      <c r="CA162" s="3461" t="s">
        <v>1190</v>
      </c>
      <c r="CB162" s="3428" t="s">
        <v>17</v>
      </c>
      <c r="CC162" s="3427">
        <f>+BY162*1.03</f>
        <v>136065695.10562199</v>
      </c>
      <c r="CD162" s="3427" t="s">
        <v>17</v>
      </c>
      <c r="CE162" s="3461" t="s">
        <v>1190</v>
      </c>
      <c r="CF162" s="3428" t="s">
        <v>17</v>
      </c>
      <c r="CG162" s="3427">
        <f>+CC162*1.03</f>
        <v>140147665.95879066</v>
      </c>
      <c r="CH162" s="3427" t="s">
        <v>17</v>
      </c>
      <c r="CI162" s="3461" t="s">
        <v>1190</v>
      </c>
      <c r="CJ162" s="3428" t="s">
        <v>17</v>
      </c>
      <c r="CK162" s="3427">
        <f>+CG162*1.03</f>
        <v>144352095.93755439</v>
      </c>
      <c r="CL162" s="3427" t="s">
        <v>17</v>
      </c>
      <c r="CM162" s="3461" t="s">
        <v>1190</v>
      </c>
      <c r="CN162" s="3428" t="s">
        <v>17</v>
      </c>
      <c r="CO162" s="3427">
        <f>+CK162*1.03</f>
        <v>148682658.81568101</v>
      </c>
      <c r="CP162" s="3427" t="s">
        <v>17</v>
      </c>
      <c r="CQ162" s="3461" t="s">
        <v>1190</v>
      </c>
      <c r="CR162" s="3428" t="s">
        <v>17</v>
      </c>
      <c r="CS162" s="3427">
        <v>1229428668.005048</v>
      </c>
      <c r="CT162" s="3421" t="s">
        <v>540</v>
      </c>
      <c r="CU162" s="3421" t="s">
        <v>1183</v>
      </c>
      <c r="CV162" s="3488" t="s">
        <v>1184</v>
      </c>
      <c r="CW162" s="3488" t="s">
        <v>1185</v>
      </c>
      <c r="CX162" s="3488">
        <v>6605400</v>
      </c>
      <c r="CY162" s="1357" t="s">
        <v>1186</v>
      </c>
      <c r="CZ162" s="1358"/>
      <c r="DA162" s="1358"/>
      <c r="DB162" s="1358"/>
      <c r="DC162" s="1358"/>
      <c r="DD162" s="1358"/>
      <c r="DE162" s="1358"/>
    </row>
    <row r="163" spans="1:109" s="14" customFormat="1" ht="25.5" customHeight="1">
      <c r="A163" s="14">
        <v>149</v>
      </c>
      <c r="B163" s="3421" t="s">
        <v>1085</v>
      </c>
      <c r="C163" s="3429"/>
      <c r="D163" s="3421" t="s">
        <v>1086</v>
      </c>
      <c r="E163" s="3421"/>
      <c r="F163" s="3431" t="s">
        <v>1087</v>
      </c>
      <c r="G163" s="3431" t="s">
        <v>1088</v>
      </c>
      <c r="H163" s="3421" t="s">
        <v>361</v>
      </c>
      <c r="I163" s="3431" t="s">
        <v>179</v>
      </c>
      <c r="J163" s="3421" t="s">
        <v>89</v>
      </c>
      <c r="K163" s="3421" t="s">
        <v>89</v>
      </c>
      <c r="L163" s="3422">
        <v>43831</v>
      </c>
      <c r="M163" s="3422">
        <v>47848</v>
      </c>
      <c r="N163" s="1352">
        <v>0.09</v>
      </c>
      <c r="O163" s="1352">
        <v>0.09</v>
      </c>
      <c r="P163" s="1352">
        <v>0.09</v>
      </c>
      <c r="Q163" s="1352">
        <v>0.09</v>
      </c>
      <c r="R163" s="1352">
        <v>0.09</v>
      </c>
      <c r="S163" s="1352">
        <v>0.09</v>
      </c>
      <c r="T163" s="1352">
        <v>0.09</v>
      </c>
      <c r="U163" s="1352">
        <v>0.09</v>
      </c>
      <c r="V163" s="1352">
        <v>0.09</v>
      </c>
      <c r="W163" s="1352">
        <v>0.09</v>
      </c>
      <c r="X163" s="1352">
        <v>9.9999999999999978E-2</v>
      </c>
      <c r="Y163" s="3433">
        <f t="shared" si="19"/>
        <v>0.99999999999999978</v>
      </c>
      <c r="Z163" s="3431" t="s">
        <v>1193</v>
      </c>
      <c r="AA163" s="3483">
        <v>5.0000000000000001E-3</v>
      </c>
      <c r="AB163" s="3421" t="s">
        <v>1194</v>
      </c>
      <c r="AC163" s="3421" t="s">
        <v>1195</v>
      </c>
      <c r="AD163" s="3421" t="s">
        <v>183</v>
      </c>
      <c r="AE163" s="3421" t="s">
        <v>26</v>
      </c>
      <c r="AF163" s="3421" t="s">
        <v>433</v>
      </c>
      <c r="AG163" s="3431" t="s">
        <v>440</v>
      </c>
      <c r="AH163" s="3421" t="s">
        <v>186</v>
      </c>
      <c r="AI163" s="3421" t="s">
        <v>973</v>
      </c>
      <c r="AJ163" s="3421">
        <v>141</v>
      </c>
      <c r="AK163" s="3421" t="s">
        <v>9</v>
      </c>
      <c r="AL163" s="3421" t="s">
        <v>9</v>
      </c>
      <c r="AM163" s="3422">
        <v>44013</v>
      </c>
      <c r="AN163" s="3422">
        <v>47848</v>
      </c>
      <c r="AO163" s="3421">
        <v>754</v>
      </c>
      <c r="AP163" s="3429">
        <f>AO163*0.7%+AO163</f>
        <v>759.27800000000002</v>
      </c>
      <c r="AQ163" s="3429">
        <f>AO163*2%+AO163</f>
        <v>769.08</v>
      </c>
      <c r="AR163" s="3429">
        <f>AP163*2%+AP163</f>
        <v>774.46356000000003</v>
      </c>
      <c r="AS163" s="3429">
        <f>+AR163*0.3%+AR163</f>
        <v>776.78695068000002</v>
      </c>
      <c r="AT163" s="3429">
        <v>777</v>
      </c>
      <c r="AU163" s="3429">
        <v>777</v>
      </c>
      <c r="AV163" s="3429">
        <v>777</v>
      </c>
      <c r="AW163" s="3429">
        <v>777</v>
      </c>
      <c r="AX163" s="3429">
        <v>777</v>
      </c>
      <c r="AY163" s="3429">
        <v>777</v>
      </c>
      <c r="AZ163" s="3435">
        <v>777</v>
      </c>
      <c r="BA163" s="3427">
        <v>2744356491</v>
      </c>
      <c r="BB163" s="3427">
        <v>2744356491</v>
      </c>
      <c r="BC163" s="3461" t="s">
        <v>1196</v>
      </c>
      <c r="BD163" s="3429" t="s">
        <v>1197</v>
      </c>
      <c r="BE163" s="3427">
        <v>12419474142</v>
      </c>
      <c r="BF163" s="3427">
        <v>12419474142</v>
      </c>
      <c r="BG163" s="3461" t="s">
        <v>1196</v>
      </c>
      <c r="BH163" s="3429" t="s">
        <v>1192</v>
      </c>
      <c r="BI163" s="3427">
        <v>11575831791</v>
      </c>
      <c r="BJ163" s="3427">
        <v>11575831791</v>
      </c>
      <c r="BK163" s="3461" t="s">
        <v>1196</v>
      </c>
      <c r="BL163" s="3429" t="s">
        <v>1192</v>
      </c>
      <c r="BM163" s="3427">
        <v>11852658168</v>
      </c>
      <c r="BN163" s="3427">
        <v>11852658168</v>
      </c>
      <c r="BO163" s="3461" t="s">
        <v>1196</v>
      </c>
      <c r="BP163" s="3429" t="s">
        <v>1192</v>
      </c>
      <c r="BQ163" s="3427">
        <v>5684099764</v>
      </c>
      <c r="BR163" s="3427">
        <v>5684099764</v>
      </c>
      <c r="BS163" s="3461" t="s">
        <v>1196</v>
      </c>
      <c r="BT163" s="3429" t="s">
        <v>1192</v>
      </c>
      <c r="BU163" s="3427">
        <v>11368199528</v>
      </c>
      <c r="BV163" s="3427" t="s">
        <v>17</v>
      </c>
      <c r="BW163" s="3461" t="s">
        <v>1196</v>
      </c>
      <c r="BX163" s="3428" t="s">
        <v>17</v>
      </c>
      <c r="BY163" s="3427">
        <v>11368199528</v>
      </c>
      <c r="BZ163" s="3427" t="s">
        <v>17</v>
      </c>
      <c r="CA163" s="3461" t="s">
        <v>1196</v>
      </c>
      <c r="CB163" s="3428" t="s">
        <v>17</v>
      </c>
      <c r="CC163" s="3427">
        <v>11368199528</v>
      </c>
      <c r="CD163" s="3427" t="s">
        <v>17</v>
      </c>
      <c r="CE163" s="3461" t="s">
        <v>1196</v>
      </c>
      <c r="CF163" s="3428" t="s">
        <v>17</v>
      </c>
      <c r="CG163" s="3427">
        <v>11368199528</v>
      </c>
      <c r="CH163" s="3427" t="s">
        <v>17</v>
      </c>
      <c r="CI163" s="3461" t="s">
        <v>1196</v>
      </c>
      <c r="CJ163" s="3428" t="s">
        <v>17</v>
      </c>
      <c r="CK163" s="3427">
        <v>11368199528</v>
      </c>
      <c r="CL163" s="3427" t="s">
        <v>17</v>
      </c>
      <c r="CM163" s="3461" t="s">
        <v>1196</v>
      </c>
      <c r="CN163" s="3428" t="s">
        <v>17</v>
      </c>
      <c r="CO163" s="3427">
        <v>11368199528</v>
      </c>
      <c r="CP163" s="3427" t="s">
        <v>17</v>
      </c>
      <c r="CQ163" s="3461" t="s">
        <v>1196</v>
      </c>
      <c r="CR163" s="3428" t="s">
        <v>17</v>
      </c>
      <c r="CS163" s="3427">
        <v>112485617524</v>
      </c>
      <c r="CT163" s="3421" t="s">
        <v>540</v>
      </c>
      <c r="CU163" s="3421" t="s">
        <v>1183</v>
      </c>
      <c r="CV163" s="3488" t="s">
        <v>1184</v>
      </c>
      <c r="CW163" s="3488" t="s">
        <v>1185</v>
      </c>
      <c r="CX163" s="3488">
        <v>6605400</v>
      </c>
      <c r="CY163" s="1357" t="s">
        <v>1186</v>
      </c>
      <c r="CZ163" s="1358"/>
      <c r="DA163" s="1358"/>
      <c r="DB163" s="1358"/>
      <c r="DC163" s="1358"/>
      <c r="DD163" s="1358"/>
      <c r="DE163" s="1358"/>
    </row>
    <row r="164" spans="1:109" s="14" customFormat="1" ht="25.5" customHeight="1">
      <c r="A164" s="14">
        <v>150</v>
      </c>
      <c r="B164" s="3421" t="s">
        <v>1198</v>
      </c>
      <c r="C164" s="1351">
        <v>6.7500000000000004E-2</v>
      </c>
      <c r="D164" s="3421" t="s">
        <v>1199</v>
      </c>
      <c r="E164" s="1351">
        <v>6.7500000000000004E-2</v>
      </c>
      <c r="F164" s="3431" t="s">
        <v>1200</v>
      </c>
      <c r="G164" s="3421" t="s">
        <v>1201</v>
      </c>
      <c r="H164" s="3431" t="s">
        <v>1202</v>
      </c>
      <c r="I164" s="3431" t="s">
        <v>179</v>
      </c>
      <c r="J164" s="3421" t="s">
        <v>89</v>
      </c>
      <c r="K164" s="3421" t="s">
        <v>89</v>
      </c>
      <c r="L164" s="3422">
        <v>43831</v>
      </c>
      <c r="M164" s="3422">
        <v>47848</v>
      </c>
      <c r="N164" s="1352">
        <v>0.09</v>
      </c>
      <c r="O164" s="1352">
        <v>0.09</v>
      </c>
      <c r="P164" s="1352">
        <v>0.09</v>
      </c>
      <c r="Q164" s="1352">
        <v>0.09</v>
      </c>
      <c r="R164" s="1352">
        <v>0.09</v>
      </c>
      <c r="S164" s="1352">
        <v>0.09</v>
      </c>
      <c r="T164" s="1352">
        <v>0.09</v>
      </c>
      <c r="U164" s="1352">
        <v>0.09</v>
      </c>
      <c r="V164" s="1352">
        <v>0.09</v>
      </c>
      <c r="W164" s="1352">
        <v>0.09</v>
      </c>
      <c r="X164" s="1352">
        <v>0.1</v>
      </c>
      <c r="Y164" s="3433">
        <f t="shared" si="19"/>
        <v>0.99999999999999978</v>
      </c>
      <c r="Z164" s="3489" t="s">
        <v>1203</v>
      </c>
      <c r="AA164" s="3490"/>
      <c r="AB164" s="3489" t="s">
        <v>3474</v>
      </c>
      <c r="AC164" s="3489" t="s">
        <v>3475</v>
      </c>
      <c r="AD164" s="3421" t="s">
        <v>317</v>
      </c>
      <c r="AE164" s="3489" t="s">
        <v>26</v>
      </c>
      <c r="AF164" s="3489" t="s">
        <v>240</v>
      </c>
      <c r="AG164" s="3489" t="s">
        <v>185</v>
      </c>
      <c r="AH164" s="3491" t="s">
        <v>775</v>
      </c>
      <c r="AI164" s="3489" t="s">
        <v>7</v>
      </c>
      <c r="AJ164" s="3489" t="s">
        <v>9</v>
      </c>
      <c r="AK164" s="3489" t="s">
        <v>9</v>
      </c>
      <c r="AL164" s="3489" t="s">
        <v>9</v>
      </c>
      <c r="AM164" s="3492">
        <v>44197</v>
      </c>
      <c r="AN164" s="3492">
        <v>45657</v>
      </c>
      <c r="AO164" s="3489" t="s">
        <v>17</v>
      </c>
      <c r="AP164" s="3489">
        <v>4</v>
      </c>
      <c r="AQ164" s="3489">
        <v>4</v>
      </c>
      <c r="AR164" s="3489">
        <v>4</v>
      </c>
      <c r="AS164" s="3489">
        <v>4</v>
      </c>
      <c r="AT164" s="3430" t="s">
        <v>17</v>
      </c>
      <c r="AU164" s="3430" t="s">
        <v>17</v>
      </c>
      <c r="AV164" s="3430" t="s">
        <v>17</v>
      </c>
      <c r="AW164" s="3430" t="s">
        <v>17</v>
      </c>
      <c r="AX164" s="3430" t="s">
        <v>17</v>
      </c>
      <c r="AY164" s="3430" t="s">
        <v>17</v>
      </c>
      <c r="AZ164" s="3493">
        <f>+SUM(AO164:AY164)</f>
        <v>16</v>
      </c>
      <c r="BA164" s="3494" t="s">
        <v>17</v>
      </c>
      <c r="BB164" s="3494" t="s">
        <v>17</v>
      </c>
      <c r="BC164" s="3495" t="s">
        <v>9</v>
      </c>
      <c r="BD164" s="3496" t="s">
        <v>9</v>
      </c>
      <c r="BE164" s="3494">
        <v>80000000</v>
      </c>
      <c r="BF164" s="3494" t="s">
        <v>9</v>
      </c>
      <c r="BG164" s="3495" t="s">
        <v>9</v>
      </c>
      <c r="BH164" s="3495" t="s">
        <v>1204</v>
      </c>
      <c r="BI164" s="3494">
        <v>82400000</v>
      </c>
      <c r="BJ164" s="3494" t="s">
        <v>9</v>
      </c>
      <c r="BK164" s="3495" t="s">
        <v>9</v>
      </c>
      <c r="BL164" s="3495" t="s">
        <v>1204</v>
      </c>
      <c r="BM164" s="3494">
        <v>84872000</v>
      </c>
      <c r="BN164" s="3494">
        <v>0</v>
      </c>
      <c r="BO164" s="3495" t="s">
        <v>9</v>
      </c>
      <c r="BP164" s="3495" t="s">
        <v>1204</v>
      </c>
      <c r="BQ164" s="3494">
        <v>87418160</v>
      </c>
      <c r="BR164" s="3494">
        <v>0</v>
      </c>
      <c r="BS164" s="3495" t="s">
        <v>9</v>
      </c>
      <c r="BT164" s="3495" t="s">
        <v>1204</v>
      </c>
      <c r="BU164" s="3428" t="s">
        <v>9</v>
      </c>
      <c r="BV164" s="3428" t="s">
        <v>9</v>
      </c>
      <c r="BW164" s="3428" t="s">
        <v>9</v>
      </c>
      <c r="BX164" s="3428" t="s">
        <v>9</v>
      </c>
      <c r="BY164" s="3428" t="s">
        <v>9</v>
      </c>
      <c r="BZ164" s="3428" t="s">
        <v>9</v>
      </c>
      <c r="CA164" s="3428" t="s">
        <v>9</v>
      </c>
      <c r="CB164" s="3428" t="s">
        <v>9</v>
      </c>
      <c r="CC164" s="3428" t="s">
        <v>9</v>
      </c>
      <c r="CD164" s="3428" t="s">
        <v>9</v>
      </c>
      <c r="CE164" s="3428" t="s">
        <v>9</v>
      </c>
      <c r="CF164" s="3428" t="s">
        <v>9</v>
      </c>
      <c r="CG164" s="3428" t="s">
        <v>9</v>
      </c>
      <c r="CH164" s="3428" t="s">
        <v>9</v>
      </c>
      <c r="CI164" s="3428" t="s">
        <v>9</v>
      </c>
      <c r="CJ164" s="3428" t="s">
        <v>9</v>
      </c>
      <c r="CK164" s="3428" t="s">
        <v>9</v>
      </c>
      <c r="CL164" s="3428" t="s">
        <v>9</v>
      </c>
      <c r="CM164" s="3428" t="s">
        <v>9</v>
      </c>
      <c r="CN164" s="3428" t="s">
        <v>9</v>
      </c>
      <c r="CO164" s="3428" t="s">
        <v>9</v>
      </c>
      <c r="CP164" s="3428" t="s">
        <v>9</v>
      </c>
      <c r="CQ164" s="3428" t="s">
        <v>9</v>
      </c>
      <c r="CR164" s="3428" t="s">
        <v>9</v>
      </c>
      <c r="CS164" s="3494">
        <v>334690160</v>
      </c>
      <c r="CT164" s="3489" t="s">
        <v>712</v>
      </c>
      <c r="CU164" s="3489" t="s">
        <v>1205</v>
      </c>
      <c r="CV164" s="3489" t="s">
        <v>1206</v>
      </c>
      <c r="CW164" s="3489" t="s">
        <v>1207</v>
      </c>
      <c r="CX164" s="3489">
        <v>3494520</v>
      </c>
      <c r="CY164" s="1893" t="s">
        <v>1208</v>
      </c>
      <c r="CZ164" s="1894"/>
      <c r="DA164" s="1894"/>
      <c r="DB164" s="1894"/>
      <c r="DC164" s="1894"/>
      <c r="DD164" s="1894"/>
      <c r="DE164" s="1894"/>
    </row>
    <row r="165" spans="1:109" s="14" customFormat="1" ht="25.5" customHeight="1">
      <c r="A165" s="14">
        <v>151</v>
      </c>
      <c r="B165" s="3421" t="s">
        <v>1198</v>
      </c>
      <c r="C165" s="3429"/>
      <c r="D165" s="3421" t="s">
        <v>1199</v>
      </c>
      <c r="E165" s="3421"/>
      <c r="F165" s="3431" t="s">
        <v>1200</v>
      </c>
      <c r="G165" s="3421" t="s">
        <v>1201</v>
      </c>
      <c r="H165" s="3431" t="s">
        <v>1202</v>
      </c>
      <c r="I165" s="3431" t="s">
        <v>179</v>
      </c>
      <c r="J165" s="3421" t="s">
        <v>89</v>
      </c>
      <c r="K165" s="3421" t="s">
        <v>89</v>
      </c>
      <c r="L165" s="3422">
        <v>43831</v>
      </c>
      <c r="M165" s="3422">
        <v>47848</v>
      </c>
      <c r="N165" s="1352">
        <v>0.09</v>
      </c>
      <c r="O165" s="1352">
        <v>0.09</v>
      </c>
      <c r="P165" s="1352">
        <v>0.09</v>
      </c>
      <c r="Q165" s="1352">
        <v>0.09</v>
      </c>
      <c r="R165" s="1352">
        <v>0.09</v>
      </c>
      <c r="S165" s="1352">
        <v>0.09</v>
      </c>
      <c r="T165" s="1352">
        <v>0.09</v>
      </c>
      <c r="U165" s="1352">
        <v>0.09</v>
      </c>
      <c r="V165" s="1352">
        <v>0.09</v>
      </c>
      <c r="W165" s="1352">
        <v>0.09</v>
      </c>
      <c r="X165" s="1352">
        <v>0.1</v>
      </c>
      <c r="Y165" s="3433">
        <f t="shared" si="19"/>
        <v>0.99999999999999978</v>
      </c>
      <c r="Z165" s="3421" t="s">
        <v>1209</v>
      </c>
      <c r="AA165" s="3423">
        <v>5.0000000000000001E-3</v>
      </c>
      <c r="AB165" s="3421" t="s">
        <v>1210</v>
      </c>
      <c r="AC165" s="3421" t="s">
        <v>1211</v>
      </c>
      <c r="AD165" s="3421" t="s">
        <v>183</v>
      </c>
      <c r="AE165" s="3421" t="s">
        <v>647</v>
      </c>
      <c r="AF165" s="3458" t="s">
        <v>727</v>
      </c>
      <c r="AG165" s="3421" t="s">
        <v>185</v>
      </c>
      <c r="AH165" s="3431" t="s">
        <v>179</v>
      </c>
      <c r="AI165" s="3421" t="s">
        <v>7</v>
      </c>
      <c r="AJ165" s="3421" t="s">
        <v>9</v>
      </c>
      <c r="AK165" s="3421" t="s">
        <v>9</v>
      </c>
      <c r="AL165" s="3421" t="s">
        <v>9</v>
      </c>
      <c r="AM165" s="3422">
        <v>44197</v>
      </c>
      <c r="AN165" s="3422">
        <v>45657</v>
      </c>
      <c r="AO165" s="3421" t="s">
        <v>17</v>
      </c>
      <c r="AP165" s="3421">
        <v>2</v>
      </c>
      <c r="AQ165" s="3421">
        <v>2</v>
      </c>
      <c r="AR165" s="3421">
        <v>2</v>
      </c>
      <c r="AS165" s="3421">
        <v>2</v>
      </c>
      <c r="AT165" s="3430" t="s">
        <v>17</v>
      </c>
      <c r="AU165" s="3430" t="s">
        <v>17</v>
      </c>
      <c r="AV165" s="3430" t="s">
        <v>17</v>
      </c>
      <c r="AW165" s="3430" t="s">
        <v>17</v>
      </c>
      <c r="AX165" s="3430" t="s">
        <v>17</v>
      </c>
      <c r="AY165" s="3430" t="s">
        <v>17</v>
      </c>
      <c r="AZ165" s="3444">
        <f>+SUM(AO165:AY165)</f>
        <v>8</v>
      </c>
      <c r="BA165" s="3427" t="s">
        <v>17</v>
      </c>
      <c r="BB165" s="3427" t="s">
        <v>9</v>
      </c>
      <c r="BC165" s="3428" t="s">
        <v>187</v>
      </c>
      <c r="BD165" s="3429">
        <v>7590</v>
      </c>
      <c r="BE165" s="3427">
        <v>40623611</v>
      </c>
      <c r="BF165" s="3427" t="s">
        <v>9</v>
      </c>
      <c r="BG165" s="3428" t="s">
        <v>188</v>
      </c>
      <c r="BH165" s="3428" t="s">
        <v>9</v>
      </c>
      <c r="BI165" s="3427">
        <v>64997778</v>
      </c>
      <c r="BJ165" s="3427" t="s">
        <v>9</v>
      </c>
      <c r="BK165" s="3428" t="s">
        <v>188</v>
      </c>
      <c r="BL165" s="3428" t="s">
        <v>9</v>
      </c>
      <c r="BM165" s="3427">
        <v>48748334</v>
      </c>
      <c r="BN165" s="3427" t="s">
        <v>9</v>
      </c>
      <c r="BO165" s="3428" t="s">
        <v>188</v>
      </c>
      <c r="BP165" s="3428" t="s">
        <v>9</v>
      </c>
      <c r="BQ165" s="3427">
        <v>9672211</v>
      </c>
      <c r="BR165" s="3427" t="s">
        <v>9</v>
      </c>
      <c r="BS165" s="3428" t="s">
        <v>188</v>
      </c>
      <c r="BT165" s="3428" t="s">
        <v>9</v>
      </c>
      <c r="BU165" s="3427">
        <v>0</v>
      </c>
      <c r="BV165" s="3427" t="s">
        <v>9</v>
      </c>
      <c r="BW165" s="3428" t="s">
        <v>188</v>
      </c>
      <c r="BX165" s="3428" t="s">
        <v>9</v>
      </c>
      <c r="BY165" s="3427">
        <v>0</v>
      </c>
      <c r="BZ165" s="3427" t="s">
        <v>9</v>
      </c>
      <c r="CA165" s="3428" t="s">
        <v>188</v>
      </c>
      <c r="CB165" s="3428" t="s">
        <v>9</v>
      </c>
      <c r="CC165" s="3427">
        <f>(BY165*3%)+BY165</f>
        <v>0</v>
      </c>
      <c r="CD165" s="3427" t="s">
        <v>9</v>
      </c>
      <c r="CE165" s="3428" t="s">
        <v>188</v>
      </c>
      <c r="CF165" s="3428" t="s">
        <v>9</v>
      </c>
      <c r="CG165" s="3427">
        <f>(CC165*3%)+CC165</f>
        <v>0</v>
      </c>
      <c r="CH165" s="3427" t="s">
        <v>9</v>
      </c>
      <c r="CI165" s="3428" t="s">
        <v>188</v>
      </c>
      <c r="CJ165" s="3428" t="s">
        <v>9</v>
      </c>
      <c r="CK165" s="3427">
        <f>(CG165*3%)+CG165</f>
        <v>0</v>
      </c>
      <c r="CL165" s="3427" t="s">
        <v>9</v>
      </c>
      <c r="CM165" s="3428" t="s">
        <v>188</v>
      </c>
      <c r="CN165" s="3428" t="s">
        <v>9</v>
      </c>
      <c r="CO165" s="3427">
        <f>(CG165*3%)+CG165</f>
        <v>0</v>
      </c>
      <c r="CP165" s="3427" t="s">
        <v>9</v>
      </c>
      <c r="CQ165" s="3428" t="s">
        <v>188</v>
      </c>
      <c r="CR165" s="3428" t="s">
        <v>9</v>
      </c>
      <c r="CS165" s="3427">
        <v>164041934</v>
      </c>
      <c r="CT165" s="3421" t="s">
        <v>712</v>
      </c>
      <c r="CU165" s="3421" t="s">
        <v>1212</v>
      </c>
      <c r="CV165" s="3421" t="s">
        <v>1213</v>
      </c>
      <c r="CW165" s="3421" t="s">
        <v>1214</v>
      </c>
      <c r="CX165" s="3421" t="s">
        <v>1215</v>
      </c>
      <c r="CY165" s="1357" t="s">
        <v>1216</v>
      </c>
      <c r="CZ165" s="1358"/>
      <c r="DA165" s="1358"/>
      <c r="DB165" s="1358"/>
      <c r="DC165" s="1358"/>
      <c r="DD165" s="1358"/>
      <c r="DE165" s="1358"/>
    </row>
    <row r="166" spans="1:109" s="14" customFormat="1" ht="25.5" customHeight="1">
      <c r="A166" s="14">
        <v>152</v>
      </c>
      <c r="B166" s="3421" t="s">
        <v>1198</v>
      </c>
      <c r="C166" s="3429"/>
      <c r="D166" s="3421" t="s">
        <v>1199</v>
      </c>
      <c r="E166" s="3421"/>
      <c r="F166" s="3431" t="s">
        <v>1200</v>
      </c>
      <c r="G166" s="3421" t="s">
        <v>1201</v>
      </c>
      <c r="H166" s="3431" t="s">
        <v>1202</v>
      </c>
      <c r="I166" s="3431" t="s">
        <v>179</v>
      </c>
      <c r="J166" s="3421" t="s">
        <v>89</v>
      </c>
      <c r="K166" s="3421" t="s">
        <v>89</v>
      </c>
      <c r="L166" s="3422">
        <v>43831</v>
      </c>
      <c r="M166" s="3422">
        <v>47848</v>
      </c>
      <c r="N166" s="1352">
        <v>0.09</v>
      </c>
      <c r="O166" s="1352">
        <v>0.09</v>
      </c>
      <c r="P166" s="1352">
        <v>0.09</v>
      </c>
      <c r="Q166" s="1352">
        <v>0.09</v>
      </c>
      <c r="R166" s="1352">
        <v>0.09</v>
      </c>
      <c r="S166" s="1352">
        <v>0.09</v>
      </c>
      <c r="T166" s="1352">
        <v>0.09</v>
      </c>
      <c r="U166" s="1352">
        <v>0.09</v>
      </c>
      <c r="V166" s="1352">
        <v>0.09</v>
      </c>
      <c r="W166" s="1352">
        <v>0.09</v>
      </c>
      <c r="X166" s="1352">
        <v>0.1</v>
      </c>
      <c r="Y166" s="3433">
        <f t="shared" si="19"/>
        <v>0.99999999999999978</v>
      </c>
      <c r="Z166" s="3421" t="s">
        <v>1217</v>
      </c>
      <c r="AA166" s="3483">
        <v>5.0000000000000001E-3</v>
      </c>
      <c r="AB166" s="3421" t="s">
        <v>1218</v>
      </c>
      <c r="AC166" s="3421" t="s">
        <v>1219</v>
      </c>
      <c r="AD166" s="3421" t="s">
        <v>183</v>
      </c>
      <c r="AE166" s="3421" t="s">
        <v>647</v>
      </c>
      <c r="AF166" s="3458" t="s">
        <v>727</v>
      </c>
      <c r="AG166" s="3421" t="s">
        <v>185</v>
      </c>
      <c r="AH166" s="3431" t="s">
        <v>179</v>
      </c>
      <c r="AI166" s="3421" t="s">
        <v>7</v>
      </c>
      <c r="AJ166" s="3421" t="s">
        <v>9</v>
      </c>
      <c r="AK166" s="3421" t="s">
        <v>9</v>
      </c>
      <c r="AL166" s="3421" t="s">
        <v>9</v>
      </c>
      <c r="AM166" s="3422">
        <v>44197</v>
      </c>
      <c r="AN166" s="3422">
        <v>45657</v>
      </c>
      <c r="AO166" s="3421" t="s">
        <v>17</v>
      </c>
      <c r="AP166" s="3421">
        <v>2</v>
      </c>
      <c r="AQ166" s="3421">
        <v>2</v>
      </c>
      <c r="AR166" s="3421">
        <v>2</v>
      </c>
      <c r="AS166" s="3421">
        <v>2</v>
      </c>
      <c r="AT166" s="3430" t="s">
        <v>17</v>
      </c>
      <c r="AU166" s="3430" t="s">
        <v>17</v>
      </c>
      <c r="AV166" s="3430" t="s">
        <v>17</v>
      </c>
      <c r="AW166" s="3430" t="s">
        <v>17</v>
      </c>
      <c r="AX166" s="3430" t="s">
        <v>17</v>
      </c>
      <c r="AY166" s="3430" t="s">
        <v>17</v>
      </c>
      <c r="AZ166" s="3444">
        <f>+SUM(AO166:AY166)</f>
        <v>8</v>
      </c>
      <c r="BA166" s="3427" t="s">
        <v>17</v>
      </c>
      <c r="BB166" s="3427" t="s">
        <v>9</v>
      </c>
      <c r="BC166" s="3428" t="s">
        <v>187</v>
      </c>
      <c r="BD166" s="3429">
        <v>7590</v>
      </c>
      <c r="BE166" s="3427">
        <v>16639160</v>
      </c>
      <c r="BF166" s="3427" t="s">
        <v>1220</v>
      </c>
      <c r="BG166" s="3428" t="s">
        <v>9</v>
      </c>
      <c r="BH166" s="3428" t="s">
        <v>9</v>
      </c>
      <c r="BI166" s="3427">
        <v>8319580</v>
      </c>
      <c r="BJ166" s="3427" t="s">
        <v>1220</v>
      </c>
      <c r="BK166" s="3428" t="s">
        <v>17</v>
      </c>
      <c r="BL166" s="3428" t="s">
        <v>9</v>
      </c>
      <c r="BM166" s="3427">
        <v>8319580</v>
      </c>
      <c r="BN166" s="3427" t="s">
        <v>1220</v>
      </c>
      <c r="BO166" s="3428" t="s">
        <v>9</v>
      </c>
      <c r="BP166" s="3428" t="s">
        <v>9</v>
      </c>
      <c r="BQ166" s="3427">
        <v>0</v>
      </c>
      <c r="BR166" s="3427" t="s">
        <v>9</v>
      </c>
      <c r="BS166" s="3428" t="s">
        <v>188</v>
      </c>
      <c r="BT166" s="3428" t="s">
        <v>9</v>
      </c>
      <c r="BU166" s="3427" t="s">
        <v>17</v>
      </c>
      <c r="BV166" s="3427" t="s">
        <v>9</v>
      </c>
      <c r="BW166" s="3428" t="s">
        <v>188</v>
      </c>
      <c r="BX166" s="3428" t="s">
        <v>9</v>
      </c>
      <c r="BY166" s="3427" t="s">
        <v>17</v>
      </c>
      <c r="BZ166" s="3427" t="s">
        <v>9</v>
      </c>
      <c r="CA166" s="3428" t="s">
        <v>188</v>
      </c>
      <c r="CB166" s="3428" t="s">
        <v>9</v>
      </c>
      <c r="CC166" s="3427" t="s">
        <v>17</v>
      </c>
      <c r="CD166" s="3427" t="s">
        <v>9</v>
      </c>
      <c r="CE166" s="3428" t="s">
        <v>188</v>
      </c>
      <c r="CF166" s="3428" t="s">
        <v>9</v>
      </c>
      <c r="CG166" s="3427" t="s">
        <v>17</v>
      </c>
      <c r="CH166" s="3427" t="s">
        <v>9</v>
      </c>
      <c r="CI166" s="3428" t="s">
        <v>188</v>
      </c>
      <c r="CJ166" s="3428" t="s">
        <v>9</v>
      </c>
      <c r="CK166" s="3427" t="s">
        <v>17</v>
      </c>
      <c r="CL166" s="3427" t="s">
        <v>9</v>
      </c>
      <c r="CM166" s="3428" t="s">
        <v>188</v>
      </c>
      <c r="CN166" s="3428" t="s">
        <v>9</v>
      </c>
      <c r="CO166" s="3427" t="s">
        <v>17</v>
      </c>
      <c r="CP166" s="3427" t="s">
        <v>9</v>
      </c>
      <c r="CQ166" s="3428" t="s">
        <v>188</v>
      </c>
      <c r="CR166" s="3428" t="s">
        <v>9</v>
      </c>
      <c r="CS166" s="3427">
        <v>33278320</v>
      </c>
      <c r="CT166" s="3421" t="s">
        <v>712</v>
      </c>
      <c r="CU166" s="3421" t="s">
        <v>1212</v>
      </c>
      <c r="CV166" s="3421" t="s">
        <v>1213</v>
      </c>
      <c r="CW166" s="3421" t="s">
        <v>1214</v>
      </c>
      <c r="CX166" s="3421" t="s">
        <v>1215</v>
      </c>
      <c r="CY166" s="1357" t="s">
        <v>1216</v>
      </c>
      <c r="CZ166" s="1358"/>
      <c r="DA166" s="1358"/>
      <c r="DB166" s="1358"/>
      <c r="DC166" s="1358"/>
      <c r="DD166" s="1358"/>
      <c r="DE166" s="1358"/>
    </row>
    <row r="167" spans="1:109" s="14" customFormat="1" ht="25.5" customHeight="1">
      <c r="A167" s="14">
        <v>153</v>
      </c>
      <c r="B167" s="3421" t="s">
        <v>1198</v>
      </c>
      <c r="C167" s="3429"/>
      <c r="D167" s="3421" t="s">
        <v>1199</v>
      </c>
      <c r="E167" s="3421"/>
      <c r="F167" s="3431" t="s">
        <v>1200</v>
      </c>
      <c r="G167" s="3421" t="s">
        <v>1201</v>
      </c>
      <c r="H167" s="3431" t="s">
        <v>1202</v>
      </c>
      <c r="I167" s="3431" t="s">
        <v>179</v>
      </c>
      <c r="J167" s="3421" t="s">
        <v>89</v>
      </c>
      <c r="K167" s="3421" t="s">
        <v>89</v>
      </c>
      <c r="L167" s="3422">
        <v>43831</v>
      </c>
      <c r="M167" s="3422">
        <v>47848</v>
      </c>
      <c r="N167" s="1352">
        <v>0.09</v>
      </c>
      <c r="O167" s="1352">
        <v>0.09</v>
      </c>
      <c r="P167" s="1352">
        <v>0.09</v>
      </c>
      <c r="Q167" s="1352">
        <v>0.09</v>
      </c>
      <c r="R167" s="1352">
        <v>0.09</v>
      </c>
      <c r="S167" s="1352">
        <v>0.09</v>
      </c>
      <c r="T167" s="1352">
        <v>0.09</v>
      </c>
      <c r="U167" s="1352">
        <v>0.09</v>
      </c>
      <c r="V167" s="1352">
        <v>0.09</v>
      </c>
      <c r="W167" s="1352">
        <v>0.09</v>
      </c>
      <c r="X167" s="1352">
        <v>0.1</v>
      </c>
      <c r="Y167" s="3433">
        <f t="shared" si="19"/>
        <v>0.99999999999999978</v>
      </c>
      <c r="Z167" s="3421" t="s">
        <v>1221</v>
      </c>
      <c r="AA167" s="3423">
        <v>2.5000000000000001E-3</v>
      </c>
      <c r="AB167" s="3421" t="s">
        <v>1222</v>
      </c>
      <c r="AC167" s="3421" t="s">
        <v>1223</v>
      </c>
      <c r="AD167" s="3421" t="s">
        <v>183</v>
      </c>
      <c r="AE167" s="3421" t="s">
        <v>647</v>
      </c>
      <c r="AF167" s="3458" t="s">
        <v>727</v>
      </c>
      <c r="AG167" s="3421" t="s">
        <v>185</v>
      </c>
      <c r="AH167" s="3421" t="s">
        <v>217</v>
      </c>
      <c r="AI167" s="3421" t="s">
        <v>7</v>
      </c>
      <c r="AJ167" s="3421" t="s">
        <v>9</v>
      </c>
      <c r="AK167" s="3421" t="s">
        <v>9</v>
      </c>
      <c r="AL167" s="3421" t="s">
        <v>9</v>
      </c>
      <c r="AM167" s="3422">
        <v>43831</v>
      </c>
      <c r="AN167" s="3422">
        <v>47848</v>
      </c>
      <c r="AO167" s="3425">
        <v>0.2</v>
      </c>
      <c r="AP167" s="3425">
        <v>0.2</v>
      </c>
      <c r="AQ167" s="3425">
        <v>0.2</v>
      </c>
      <c r="AR167" s="3425">
        <v>0.2</v>
      </c>
      <c r="AS167" s="3425">
        <v>0.2</v>
      </c>
      <c r="AT167" s="3425">
        <v>0.2</v>
      </c>
      <c r="AU167" s="3425">
        <v>0.2</v>
      </c>
      <c r="AV167" s="3425">
        <v>0.2</v>
      </c>
      <c r="AW167" s="3425">
        <v>0.2</v>
      </c>
      <c r="AX167" s="3425">
        <v>0.2</v>
      </c>
      <c r="AY167" s="3425">
        <v>0.2</v>
      </c>
      <c r="AZ167" s="3426">
        <v>0.2</v>
      </c>
      <c r="BA167" s="3427">
        <v>720000000</v>
      </c>
      <c r="BB167" s="3427">
        <v>0</v>
      </c>
      <c r="BC167" s="3428" t="s">
        <v>187</v>
      </c>
      <c r="BD167" s="3429" t="s">
        <v>9</v>
      </c>
      <c r="BE167" s="3497">
        <f>(BA167*3%)+BA167</f>
        <v>741600000</v>
      </c>
      <c r="BF167" s="3427" t="s">
        <v>9</v>
      </c>
      <c r="BG167" s="3428" t="s">
        <v>188</v>
      </c>
      <c r="BH167" s="3428" t="s">
        <v>9</v>
      </c>
      <c r="BI167" s="3497">
        <f>(BE167*3%)+BE167</f>
        <v>763848000</v>
      </c>
      <c r="BJ167" s="3427" t="s">
        <v>9</v>
      </c>
      <c r="BK167" s="3428" t="s">
        <v>188</v>
      </c>
      <c r="BL167" s="3428" t="s">
        <v>9</v>
      </c>
      <c r="BM167" s="3427">
        <f>(BI167*3%)+BI167</f>
        <v>786763440</v>
      </c>
      <c r="BN167" s="3427" t="s">
        <v>9</v>
      </c>
      <c r="BO167" s="3428" t="s">
        <v>188</v>
      </c>
      <c r="BP167" s="3428" t="s">
        <v>9</v>
      </c>
      <c r="BQ167" s="3427">
        <f>(BM167*3%)+BM167</f>
        <v>810366343.20000005</v>
      </c>
      <c r="BR167" s="3427" t="s">
        <v>9</v>
      </c>
      <c r="BS167" s="3428" t="s">
        <v>188</v>
      </c>
      <c r="BT167" s="3428" t="s">
        <v>9</v>
      </c>
      <c r="BU167" s="3427">
        <f>(BQ167*3%)+BQ167</f>
        <v>834677333.49600005</v>
      </c>
      <c r="BV167" s="3427" t="s">
        <v>9</v>
      </c>
      <c r="BW167" s="3428" t="s">
        <v>188</v>
      </c>
      <c r="BX167" s="3428" t="s">
        <v>9</v>
      </c>
      <c r="BY167" s="3427">
        <f>(BU167*3%)+BU167</f>
        <v>859717653.50088</v>
      </c>
      <c r="BZ167" s="3427" t="s">
        <v>9</v>
      </c>
      <c r="CA167" s="3428" t="s">
        <v>188</v>
      </c>
      <c r="CB167" s="3428" t="s">
        <v>9</v>
      </c>
      <c r="CC167" s="3427">
        <f>(BY167*3%)+BY167</f>
        <v>885509183.10590637</v>
      </c>
      <c r="CD167" s="3427" t="s">
        <v>9</v>
      </c>
      <c r="CE167" s="3428" t="s">
        <v>188</v>
      </c>
      <c r="CF167" s="3428" t="s">
        <v>9</v>
      </c>
      <c r="CG167" s="3427">
        <f>(CC167*3%)+CC167</f>
        <v>912074458.59908354</v>
      </c>
      <c r="CH167" s="3427" t="s">
        <v>9</v>
      </c>
      <c r="CI167" s="3428" t="s">
        <v>188</v>
      </c>
      <c r="CJ167" s="3428" t="s">
        <v>9</v>
      </c>
      <c r="CK167" s="3427">
        <f>(CG167*3%)+CG167</f>
        <v>939436692.35705602</v>
      </c>
      <c r="CL167" s="3427" t="s">
        <v>9</v>
      </c>
      <c r="CM167" s="3428" t="s">
        <v>188</v>
      </c>
      <c r="CN167" s="3428" t="s">
        <v>9</v>
      </c>
      <c r="CO167" s="3427">
        <f>(CG167*3%)+CG167</f>
        <v>939436692.35705602</v>
      </c>
      <c r="CP167" s="3427" t="s">
        <v>9</v>
      </c>
      <c r="CQ167" s="3428" t="s">
        <v>188</v>
      </c>
      <c r="CR167" s="3428" t="s">
        <v>9</v>
      </c>
      <c r="CS167" s="3427">
        <f>CO167+CK167+CG167+CC167+BY167+BU167+BQ167+BM167+BI167+BE167+BA167</f>
        <v>9193429796.6159821</v>
      </c>
      <c r="CT167" s="3421" t="s">
        <v>712</v>
      </c>
      <c r="CU167" s="3421" t="s">
        <v>1224</v>
      </c>
      <c r="CV167" s="3421" t="s">
        <v>1225</v>
      </c>
      <c r="CW167" s="3421" t="s">
        <v>1226</v>
      </c>
      <c r="CX167" s="3421" t="s">
        <v>1227</v>
      </c>
      <c r="CY167" s="1357" t="s">
        <v>1228</v>
      </c>
      <c r="CZ167" s="1350"/>
      <c r="DA167" s="1350"/>
      <c r="DB167" s="1350"/>
      <c r="DC167" s="1350"/>
      <c r="DD167" s="1350"/>
      <c r="DE167" s="1357"/>
    </row>
    <row r="168" spans="1:109" s="14" customFormat="1" ht="25.5" customHeight="1">
      <c r="A168" s="14">
        <v>154</v>
      </c>
      <c r="B168" s="3421" t="s">
        <v>1198</v>
      </c>
      <c r="C168" s="3429"/>
      <c r="D168" s="3421" t="s">
        <v>1199</v>
      </c>
      <c r="E168" s="3421"/>
      <c r="F168" s="3431" t="s">
        <v>1200</v>
      </c>
      <c r="G168" s="3421" t="s">
        <v>1201</v>
      </c>
      <c r="H168" s="3431" t="s">
        <v>1202</v>
      </c>
      <c r="I168" s="3431" t="s">
        <v>179</v>
      </c>
      <c r="J168" s="3421" t="s">
        <v>89</v>
      </c>
      <c r="K168" s="3421" t="s">
        <v>89</v>
      </c>
      <c r="L168" s="3422">
        <v>43831</v>
      </c>
      <c r="M168" s="3422">
        <v>47848</v>
      </c>
      <c r="N168" s="1352">
        <v>0.09</v>
      </c>
      <c r="O168" s="1352">
        <v>0.09</v>
      </c>
      <c r="P168" s="1352">
        <v>0.09</v>
      </c>
      <c r="Q168" s="1352">
        <v>0.09</v>
      </c>
      <c r="R168" s="1352">
        <v>0.09</v>
      </c>
      <c r="S168" s="1352">
        <v>0.09</v>
      </c>
      <c r="T168" s="1352">
        <v>0.09</v>
      </c>
      <c r="U168" s="1352">
        <v>0.09</v>
      </c>
      <c r="V168" s="1352">
        <v>0.09</v>
      </c>
      <c r="W168" s="1352">
        <v>0.09</v>
      </c>
      <c r="X168" s="1352">
        <v>0.1</v>
      </c>
      <c r="Y168" s="3433">
        <f t="shared" si="19"/>
        <v>0.99999999999999978</v>
      </c>
      <c r="Z168" s="3421" t="s">
        <v>1229</v>
      </c>
      <c r="AA168" s="3483">
        <v>5.0000000000000001E-3</v>
      </c>
      <c r="AB168" s="3421" t="s">
        <v>1230</v>
      </c>
      <c r="AC168" s="3421" t="s">
        <v>1231</v>
      </c>
      <c r="AD168" s="3421" t="s">
        <v>183</v>
      </c>
      <c r="AE168" s="3421" t="s">
        <v>26</v>
      </c>
      <c r="AF168" s="3421" t="s">
        <v>252</v>
      </c>
      <c r="AG168" s="3421" t="s">
        <v>185</v>
      </c>
      <c r="AH168" s="3421" t="s">
        <v>179</v>
      </c>
      <c r="AI168" s="3421" t="s">
        <v>323</v>
      </c>
      <c r="AJ168" s="3421">
        <v>160</v>
      </c>
      <c r="AK168" s="3421" t="s">
        <v>89</v>
      </c>
      <c r="AL168" s="3421" t="s">
        <v>89</v>
      </c>
      <c r="AM168" s="3422">
        <v>44197</v>
      </c>
      <c r="AN168" s="3422">
        <v>47848</v>
      </c>
      <c r="AO168" s="3429" t="s">
        <v>17</v>
      </c>
      <c r="AP168" s="3429">
        <v>200</v>
      </c>
      <c r="AQ168" s="3429">
        <v>220</v>
      </c>
      <c r="AR168" s="3429">
        <v>240</v>
      </c>
      <c r="AS168" s="3429">
        <v>260</v>
      </c>
      <c r="AT168" s="3429">
        <v>290</v>
      </c>
      <c r="AU168" s="3429">
        <v>320</v>
      </c>
      <c r="AV168" s="3429">
        <v>340</v>
      </c>
      <c r="AW168" s="3429">
        <v>380</v>
      </c>
      <c r="AX168" s="3429">
        <v>430</v>
      </c>
      <c r="AY168" s="3429">
        <v>480</v>
      </c>
      <c r="AZ168" s="3456">
        <v>3160</v>
      </c>
      <c r="BA168" s="3427" t="s">
        <v>17</v>
      </c>
      <c r="BB168" s="3427" t="s">
        <v>17</v>
      </c>
      <c r="BC168" s="3428" t="s">
        <v>324</v>
      </c>
      <c r="BD168" s="3429" t="s">
        <v>1232</v>
      </c>
      <c r="BE168" s="3427">
        <v>144416300</v>
      </c>
      <c r="BF168" s="3427">
        <v>144416300</v>
      </c>
      <c r="BG168" s="3428" t="s">
        <v>324</v>
      </c>
      <c r="BH168" s="3429">
        <v>7657</v>
      </c>
      <c r="BI168" s="3427">
        <v>148748789</v>
      </c>
      <c r="BJ168" s="3427">
        <v>148748789</v>
      </c>
      <c r="BK168" s="3428" t="s">
        <v>324</v>
      </c>
      <c r="BL168" s="3429">
        <v>7657</v>
      </c>
      <c r="BM168" s="3427">
        <v>153211252.66999999</v>
      </c>
      <c r="BN168" s="3427" t="s">
        <v>1233</v>
      </c>
      <c r="BO168" s="3428" t="s">
        <v>324</v>
      </c>
      <c r="BP168" s="3429">
        <v>7657</v>
      </c>
      <c r="BQ168" s="3427">
        <v>157807590.25009999</v>
      </c>
      <c r="BR168" s="3427" t="s">
        <v>1233</v>
      </c>
      <c r="BS168" s="3428" t="s">
        <v>324</v>
      </c>
      <c r="BT168" s="3429">
        <v>7657</v>
      </c>
      <c r="BU168" s="3427">
        <v>162541817.95760298</v>
      </c>
      <c r="BV168" s="3427" t="s">
        <v>9</v>
      </c>
      <c r="BW168" s="3428" t="s">
        <v>188</v>
      </c>
      <c r="BX168" s="3428" t="s">
        <v>9</v>
      </c>
      <c r="BY168" s="3427">
        <v>167418072.49633107</v>
      </c>
      <c r="BZ168" s="3427" t="s">
        <v>9</v>
      </c>
      <c r="CA168" s="3428" t="s">
        <v>188</v>
      </c>
      <c r="CB168" s="3428" t="s">
        <v>9</v>
      </c>
      <c r="CC168" s="3427">
        <v>172440614.67122099</v>
      </c>
      <c r="CD168" s="3427" t="s">
        <v>9</v>
      </c>
      <c r="CE168" s="3428" t="s">
        <v>188</v>
      </c>
      <c r="CF168" s="3428" t="s">
        <v>9</v>
      </c>
      <c r="CG168" s="3427">
        <v>177613833.11135763</v>
      </c>
      <c r="CH168" s="3427" t="s">
        <v>9</v>
      </c>
      <c r="CI168" s="3428" t="s">
        <v>188</v>
      </c>
      <c r="CJ168" s="3428" t="s">
        <v>9</v>
      </c>
      <c r="CK168" s="3427">
        <v>182942248.10469836</v>
      </c>
      <c r="CL168" s="3427" t="s">
        <v>9</v>
      </c>
      <c r="CM168" s="3428" t="s">
        <v>188</v>
      </c>
      <c r="CN168" s="3428" t="s">
        <v>9</v>
      </c>
      <c r="CO168" s="3427">
        <v>188430515.54783931</v>
      </c>
      <c r="CP168" s="3427" t="s">
        <v>9</v>
      </c>
      <c r="CQ168" s="3428" t="s">
        <v>188</v>
      </c>
      <c r="CR168" s="3428" t="s">
        <v>9</v>
      </c>
      <c r="CS168" s="3427">
        <v>1655571033.8091505</v>
      </c>
      <c r="CT168" s="3421" t="s">
        <v>691</v>
      </c>
      <c r="CU168" s="3421" t="s">
        <v>692</v>
      </c>
      <c r="CV168" s="3421" t="s">
        <v>693</v>
      </c>
      <c r="CW168" s="3421" t="s">
        <v>694</v>
      </c>
      <c r="CX168" s="3421">
        <v>3778881</v>
      </c>
      <c r="CY168" s="1404" t="s">
        <v>695</v>
      </c>
      <c r="CZ168" s="1358" t="s">
        <v>691</v>
      </c>
      <c r="DA168" s="1358" t="s">
        <v>1234</v>
      </c>
      <c r="DB168" s="1358" t="s">
        <v>1234</v>
      </c>
      <c r="DC168" s="1878" t="s">
        <v>1235</v>
      </c>
      <c r="DD168" s="1878" t="s">
        <v>1236</v>
      </c>
      <c r="DE168" s="1404" t="s">
        <v>1235</v>
      </c>
    </row>
    <row r="169" spans="1:109" s="14" customFormat="1" ht="25.5" customHeight="1">
      <c r="A169" s="14">
        <v>155</v>
      </c>
      <c r="B169" s="3421" t="s">
        <v>1198</v>
      </c>
      <c r="C169" s="3429"/>
      <c r="D169" s="3421" t="s">
        <v>1199</v>
      </c>
      <c r="E169" s="3421"/>
      <c r="F169" s="3431" t="s">
        <v>1200</v>
      </c>
      <c r="G169" s="3421" t="s">
        <v>1201</v>
      </c>
      <c r="H169" s="3431" t="s">
        <v>1202</v>
      </c>
      <c r="I169" s="3431" t="s">
        <v>179</v>
      </c>
      <c r="J169" s="3421" t="s">
        <v>89</v>
      </c>
      <c r="K169" s="3421" t="s">
        <v>89</v>
      </c>
      <c r="L169" s="3422">
        <v>43831</v>
      </c>
      <c r="M169" s="3422">
        <v>47848</v>
      </c>
      <c r="N169" s="1352">
        <v>0.09</v>
      </c>
      <c r="O169" s="1352">
        <v>0.09</v>
      </c>
      <c r="P169" s="1352">
        <v>0.09</v>
      </c>
      <c r="Q169" s="1352">
        <v>0.09</v>
      </c>
      <c r="R169" s="1352">
        <v>0.09</v>
      </c>
      <c r="S169" s="1352">
        <v>0.09</v>
      </c>
      <c r="T169" s="1352">
        <v>0.09</v>
      </c>
      <c r="U169" s="1352">
        <v>0.09</v>
      </c>
      <c r="V169" s="1352">
        <v>0.09</v>
      </c>
      <c r="W169" s="1352">
        <v>0.09</v>
      </c>
      <c r="X169" s="1352">
        <v>0.1</v>
      </c>
      <c r="Y169" s="3433">
        <f t="shared" si="19"/>
        <v>0.99999999999999978</v>
      </c>
      <c r="Z169" s="3421" t="s">
        <v>1237</v>
      </c>
      <c r="AA169" s="3483">
        <v>5.0000000000000001E-3</v>
      </c>
      <c r="AB169" s="3421" t="s">
        <v>1238</v>
      </c>
      <c r="AC169" s="3421" t="s">
        <v>1239</v>
      </c>
      <c r="AD169" s="3421" t="s">
        <v>183</v>
      </c>
      <c r="AE169" s="3421" t="s">
        <v>26</v>
      </c>
      <c r="AF169" s="3430" t="s">
        <v>228</v>
      </c>
      <c r="AG169" s="3421" t="s">
        <v>185</v>
      </c>
      <c r="AH169" s="3421" t="s">
        <v>179</v>
      </c>
      <c r="AI169" s="3421" t="s">
        <v>323</v>
      </c>
      <c r="AJ169" s="3421">
        <v>160</v>
      </c>
      <c r="AK169" s="3421" t="s">
        <v>89</v>
      </c>
      <c r="AL169" s="3421" t="s">
        <v>89</v>
      </c>
      <c r="AM169" s="3422">
        <v>44197</v>
      </c>
      <c r="AN169" s="3422">
        <v>47848</v>
      </c>
      <c r="AO169" s="3429" t="s">
        <v>17</v>
      </c>
      <c r="AP169" s="3429">
        <v>40</v>
      </c>
      <c r="AQ169" s="3429">
        <v>44</v>
      </c>
      <c r="AR169" s="3429">
        <v>48</v>
      </c>
      <c r="AS169" s="3429">
        <v>53</v>
      </c>
      <c r="AT169" s="3429">
        <v>58</v>
      </c>
      <c r="AU169" s="3429">
        <v>64</v>
      </c>
      <c r="AV169" s="3429">
        <v>70</v>
      </c>
      <c r="AW169" s="3429">
        <v>77</v>
      </c>
      <c r="AX169" s="3429">
        <v>85</v>
      </c>
      <c r="AY169" s="3429">
        <v>93</v>
      </c>
      <c r="AZ169" s="3456">
        <v>632</v>
      </c>
      <c r="BA169" s="3427" t="s">
        <v>17</v>
      </c>
      <c r="BB169" s="3427" t="s">
        <v>17</v>
      </c>
      <c r="BC169" s="3428" t="s">
        <v>324</v>
      </c>
      <c r="BD169" s="3429" t="s">
        <v>17</v>
      </c>
      <c r="BE169" s="3427">
        <v>2040000000</v>
      </c>
      <c r="BF169" s="3427">
        <v>2040000000</v>
      </c>
      <c r="BG169" s="3428" t="s">
        <v>324</v>
      </c>
      <c r="BH169" s="3429">
        <v>7657</v>
      </c>
      <c r="BI169" s="3427">
        <v>2100000000</v>
      </c>
      <c r="BJ169" s="3427" t="s">
        <v>1233</v>
      </c>
      <c r="BK169" s="3428" t="s">
        <v>324</v>
      </c>
      <c r="BL169" s="3429">
        <v>7657</v>
      </c>
      <c r="BM169" s="3427">
        <v>2160000000</v>
      </c>
      <c r="BN169" s="3427" t="s">
        <v>1233</v>
      </c>
      <c r="BO169" s="3428" t="s">
        <v>324</v>
      </c>
      <c r="BP169" s="3429">
        <v>7657</v>
      </c>
      <c r="BQ169" s="3427">
        <v>2220000000</v>
      </c>
      <c r="BR169" s="3427" t="s">
        <v>1233</v>
      </c>
      <c r="BS169" s="3428" t="s">
        <v>324</v>
      </c>
      <c r="BT169" s="3429">
        <v>7657</v>
      </c>
      <c r="BU169" s="3427">
        <v>2286600000</v>
      </c>
      <c r="BV169" s="3427" t="s">
        <v>9</v>
      </c>
      <c r="BW169" s="3428" t="s">
        <v>188</v>
      </c>
      <c r="BX169" s="3428" t="s">
        <v>9</v>
      </c>
      <c r="BY169" s="3427">
        <v>2355198000</v>
      </c>
      <c r="BZ169" s="3427" t="s">
        <v>9</v>
      </c>
      <c r="CA169" s="3428" t="s">
        <v>188</v>
      </c>
      <c r="CB169" s="3428" t="s">
        <v>9</v>
      </c>
      <c r="CC169" s="3427">
        <v>2425853940</v>
      </c>
      <c r="CD169" s="3427" t="s">
        <v>9</v>
      </c>
      <c r="CE169" s="3428" t="s">
        <v>188</v>
      </c>
      <c r="CF169" s="3428" t="s">
        <v>9</v>
      </c>
      <c r="CG169" s="3427">
        <v>2498629558.1999998</v>
      </c>
      <c r="CH169" s="3427" t="s">
        <v>9</v>
      </c>
      <c r="CI169" s="3428" t="s">
        <v>188</v>
      </c>
      <c r="CJ169" s="3428" t="s">
        <v>9</v>
      </c>
      <c r="CK169" s="3427">
        <v>2498629558.1999998</v>
      </c>
      <c r="CL169" s="3427" t="s">
        <v>9</v>
      </c>
      <c r="CM169" s="3428" t="s">
        <v>188</v>
      </c>
      <c r="CN169" s="3428" t="s">
        <v>9</v>
      </c>
      <c r="CO169" s="3427">
        <v>2522866264.9145398</v>
      </c>
      <c r="CP169" s="3427" t="s">
        <v>9</v>
      </c>
      <c r="CQ169" s="3428" t="s">
        <v>188</v>
      </c>
      <c r="CR169" s="3428" t="s">
        <v>9</v>
      </c>
      <c r="CS169" s="3427">
        <v>23107777321.314541</v>
      </c>
      <c r="CT169" s="3421" t="s">
        <v>691</v>
      </c>
      <c r="CU169" s="3421" t="s">
        <v>692</v>
      </c>
      <c r="CV169" s="3421" t="s">
        <v>693</v>
      </c>
      <c r="CW169" s="3421" t="s">
        <v>694</v>
      </c>
      <c r="CX169" s="3421">
        <v>3778881</v>
      </c>
      <c r="CY169" s="1404" t="s">
        <v>695</v>
      </c>
      <c r="CZ169" s="1358" t="s">
        <v>691</v>
      </c>
      <c r="DA169" s="1358" t="s">
        <v>1240</v>
      </c>
      <c r="DB169" s="1878" t="s">
        <v>1241</v>
      </c>
      <c r="DC169" s="1878" t="s">
        <v>1242</v>
      </c>
      <c r="DD169" s="1878" t="s">
        <v>1243</v>
      </c>
      <c r="DE169" s="1404" t="s">
        <v>1244</v>
      </c>
    </row>
    <row r="170" spans="1:109" s="14" customFormat="1" ht="25.5" customHeight="1">
      <c r="A170" s="14">
        <v>156</v>
      </c>
      <c r="B170" s="3421" t="s">
        <v>1198</v>
      </c>
      <c r="C170" s="3429"/>
      <c r="D170" s="3421" t="s">
        <v>1199</v>
      </c>
      <c r="E170" s="3421"/>
      <c r="F170" s="3431" t="s">
        <v>1200</v>
      </c>
      <c r="G170" s="3421" t="s">
        <v>1201</v>
      </c>
      <c r="H170" s="3431" t="s">
        <v>1202</v>
      </c>
      <c r="I170" s="3431" t="s">
        <v>179</v>
      </c>
      <c r="J170" s="3421" t="s">
        <v>89</v>
      </c>
      <c r="K170" s="3421" t="s">
        <v>89</v>
      </c>
      <c r="L170" s="3422">
        <v>43831</v>
      </c>
      <c r="M170" s="3422">
        <v>47848</v>
      </c>
      <c r="N170" s="1352">
        <v>0.09</v>
      </c>
      <c r="O170" s="1352">
        <v>0.09</v>
      </c>
      <c r="P170" s="1352">
        <v>0.09</v>
      </c>
      <c r="Q170" s="1352">
        <v>0.09</v>
      </c>
      <c r="R170" s="1352">
        <v>0.09</v>
      </c>
      <c r="S170" s="1352">
        <v>0.09</v>
      </c>
      <c r="T170" s="1352">
        <v>0.09</v>
      </c>
      <c r="U170" s="1352">
        <v>0.09</v>
      </c>
      <c r="V170" s="1352">
        <v>0.09</v>
      </c>
      <c r="W170" s="1352">
        <v>0.09</v>
      </c>
      <c r="X170" s="1352">
        <v>0.1</v>
      </c>
      <c r="Y170" s="3433">
        <f t="shared" si="19"/>
        <v>0.99999999999999978</v>
      </c>
      <c r="Z170" s="3421" t="s">
        <v>1245</v>
      </c>
      <c r="AA170" s="3423">
        <v>2.5000000000000001E-3</v>
      </c>
      <c r="AB170" s="3421" t="s">
        <v>1246</v>
      </c>
      <c r="AC170" s="3421" t="s">
        <v>1247</v>
      </c>
      <c r="AD170" s="3421" t="s">
        <v>183</v>
      </c>
      <c r="AE170" s="3421" t="s">
        <v>26</v>
      </c>
      <c r="AF170" s="3430" t="s">
        <v>228</v>
      </c>
      <c r="AG170" s="3421" t="s">
        <v>185</v>
      </c>
      <c r="AH170" s="3421" t="s">
        <v>179</v>
      </c>
      <c r="AI170" s="3421" t="s">
        <v>7</v>
      </c>
      <c r="AJ170" s="3421" t="s">
        <v>9</v>
      </c>
      <c r="AK170" s="3421" t="s">
        <v>89</v>
      </c>
      <c r="AL170" s="3421" t="s">
        <v>89</v>
      </c>
      <c r="AM170" s="3422">
        <v>44378</v>
      </c>
      <c r="AN170" s="3422">
        <v>47848</v>
      </c>
      <c r="AO170" s="3421" t="s">
        <v>17</v>
      </c>
      <c r="AP170" s="3421">
        <v>4</v>
      </c>
      <c r="AQ170" s="3421">
        <v>4</v>
      </c>
      <c r="AR170" s="3421">
        <v>4</v>
      </c>
      <c r="AS170" s="3421">
        <v>4</v>
      </c>
      <c r="AT170" s="3421">
        <v>4</v>
      </c>
      <c r="AU170" s="3421">
        <v>4</v>
      </c>
      <c r="AV170" s="3421">
        <v>4</v>
      </c>
      <c r="AW170" s="3421">
        <v>4</v>
      </c>
      <c r="AX170" s="3421">
        <v>4</v>
      </c>
      <c r="AY170" s="3421">
        <v>4</v>
      </c>
      <c r="AZ170" s="3444">
        <v>40</v>
      </c>
      <c r="BA170" s="3427" t="s">
        <v>17</v>
      </c>
      <c r="BB170" s="3427" t="s">
        <v>17</v>
      </c>
      <c r="BC170" s="3428" t="s">
        <v>89</v>
      </c>
      <c r="BD170" s="3429" t="s">
        <v>89</v>
      </c>
      <c r="BE170" s="3427">
        <v>68400000</v>
      </c>
      <c r="BF170" s="3427">
        <v>68400000</v>
      </c>
      <c r="BG170" s="3428" t="s">
        <v>324</v>
      </c>
      <c r="BH170" s="3429">
        <v>7555</v>
      </c>
      <c r="BI170" s="3427">
        <v>68400000</v>
      </c>
      <c r="BJ170" s="3427" t="s">
        <v>9</v>
      </c>
      <c r="BK170" s="3428" t="s">
        <v>219</v>
      </c>
      <c r="BL170" s="3428" t="s">
        <v>9</v>
      </c>
      <c r="BM170" s="3427">
        <v>68400000</v>
      </c>
      <c r="BN170" s="3427" t="s">
        <v>9</v>
      </c>
      <c r="BO170" s="3428" t="s">
        <v>219</v>
      </c>
      <c r="BP170" s="3428" t="s">
        <v>9</v>
      </c>
      <c r="BQ170" s="3427">
        <v>68400000</v>
      </c>
      <c r="BR170" s="3427" t="s">
        <v>9</v>
      </c>
      <c r="BS170" s="3428" t="s">
        <v>219</v>
      </c>
      <c r="BT170" s="3428" t="s">
        <v>9</v>
      </c>
      <c r="BU170" s="3427">
        <v>68400000</v>
      </c>
      <c r="BV170" s="3427" t="s">
        <v>9</v>
      </c>
      <c r="BW170" s="3428" t="s">
        <v>219</v>
      </c>
      <c r="BX170" s="3428" t="s">
        <v>9</v>
      </c>
      <c r="BY170" s="3427">
        <v>68400000</v>
      </c>
      <c r="BZ170" s="3427" t="s">
        <v>9</v>
      </c>
      <c r="CA170" s="3428" t="s">
        <v>219</v>
      </c>
      <c r="CB170" s="3428" t="s">
        <v>9</v>
      </c>
      <c r="CC170" s="3427">
        <v>68400000</v>
      </c>
      <c r="CD170" s="3427" t="s">
        <v>9</v>
      </c>
      <c r="CE170" s="3428" t="s">
        <v>219</v>
      </c>
      <c r="CF170" s="3428" t="s">
        <v>9</v>
      </c>
      <c r="CG170" s="3427">
        <v>68400000</v>
      </c>
      <c r="CH170" s="3427" t="s">
        <v>9</v>
      </c>
      <c r="CI170" s="3428" t="s">
        <v>219</v>
      </c>
      <c r="CJ170" s="3428" t="s">
        <v>9</v>
      </c>
      <c r="CK170" s="3427">
        <v>68400000</v>
      </c>
      <c r="CL170" s="3427" t="s">
        <v>9</v>
      </c>
      <c r="CM170" s="3428" t="s">
        <v>219</v>
      </c>
      <c r="CN170" s="3428" t="s">
        <v>9</v>
      </c>
      <c r="CO170" s="3427">
        <v>68400000</v>
      </c>
      <c r="CP170" s="3427" t="s">
        <v>9</v>
      </c>
      <c r="CQ170" s="3428" t="s">
        <v>219</v>
      </c>
      <c r="CR170" s="3428" t="s">
        <v>9</v>
      </c>
      <c r="CS170" s="3427">
        <v>684000000</v>
      </c>
      <c r="CT170" s="3421" t="s">
        <v>691</v>
      </c>
      <c r="CU170" s="3421" t="s">
        <v>1248</v>
      </c>
      <c r="CV170" s="3421" t="s">
        <v>1249</v>
      </c>
      <c r="CW170" s="3421" t="s">
        <v>698</v>
      </c>
      <c r="CX170" s="3421">
        <v>6477117</v>
      </c>
      <c r="CY170" s="1354" t="s">
        <v>1250</v>
      </c>
      <c r="CZ170" s="1358"/>
      <c r="DA170" s="1358"/>
      <c r="DB170" s="1878"/>
      <c r="DC170" s="1878"/>
      <c r="DD170" s="1878"/>
      <c r="DE170" s="1357"/>
    </row>
    <row r="171" spans="1:109" s="14" customFormat="1" ht="25.5" customHeight="1">
      <c r="A171" s="14">
        <v>157</v>
      </c>
      <c r="B171" s="3421" t="s">
        <v>1198</v>
      </c>
      <c r="C171" s="3429"/>
      <c r="D171" s="3421" t="s">
        <v>1199</v>
      </c>
      <c r="E171" s="3421"/>
      <c r="F171" s="3431" t="s">
        <v>1200</v>
      </c>
      <c r="G171" s="3421" t="s">
        <v>1201</v>
      </c>
      <c r="H171" s="3431" t="s">
        <v>1202</v>
      </c>
      <c r="I171" s="3431" t="s">
        <v>179</v>
      </c>
      <c r="J171" s="3421" t="s">
        <v>89</v>
      </c>
      <c r="K171" s="3421" t="s">
        <v>89</v>
      </c>
      <c r="L171" s="3422">
        <v>43831</v>
      </c>
      <c r="M171" s="3422">
        <v>47848</v>
      </c>
      <c r="N171" s="1352">
        <v>0.09</v>
      </c>
      <c r="O171" s="1352">
        <v>0.09</v>
      </c>
      <c r="P171" s="1352">
        <v>0.09</v>
      </c>
      <c r="Q171" s="1352">
        <v>0.09</v>
      </c>
      <c r="R171" s="1352">
        <v>0.09</v>
      </c>
      <c r="S171" s="1352">
        <v>0.09</v>
      </c>
      <c r="T171" s="1352">
        <v>0.09</v>
      </c>
      <c r="U171" s="1352">
        <v>0.09</v>
      </c>
      <c r="V171" s="1352">
        <v>0.09</v>
      </c>
      <c r="W171" s="1352">
        <v>0.09</v>
      </c>
      <c r="X171" s="1352">
        <v>0.1</v>
      </c>
      <c r="Y171" s="3433">
        <f t="shared" si="19"/>
        <v>0.99999999999999978</v>
      </c>
      <c r="Z171" s="3424" t="s">
        <v>1251</v>
      </c>
      <c r="AA171" s="3483">
        <v>0.01</v>
      </c>
      <c r="AB171" s="3424" t="s">
        <v>1252</v>
      </c>
      <c r="AC171" s="3424" t="s">
        <v>1253</v>
      </c>
      <c r="AD171" s="3421" t="s">
        <v>183</v>
      </c>
      <c r="AE171" s="3431" t="s">
        <v>647</v>
      </c>
      <c r="AF171" s="3430" t="s">
        <v>1254</v>
      </c>
      <c r="AG171" s="3421" t="s">
        <v>1255</v>
      </c>
      <c r="AH171" s="3421" t="s">
        <v>179</v>
      </c>
      <c r="AI171" s="3421" t="s">
        <v>7</v>
      </c>
      <c r="AJ171" s="3421" t="s">
        <v>9</v>
      </c>
      <c r="AK171" s="3447">
        <v>21056</v>
      </c>
      <c r="AL171" s="3421">
        <v>2019</v>
      </c>
      <c r="AM171" s="3422">
        <v>43831</v>
      </c>
      <c r="AN171" s="3422">
        <v>47848</v>
      </c>
      <c r="AO171" s="1879">
        <v>1900</v>
      </c>
      <c r="AP171" s="1879">
        <v>2450</v>
      </c>
      <c r="AQ171" s="1879">
        <v>2450</v>
      </c>
      <c r="AR171" s="1879">
        <v>1200</v>
      </c>
      <c r="AS171" s="1879">
        <v>2000</v>
      </c>
      <c r="AT171" s="1879">
        <v>2000</v>
      </c>
      <c r="AU171" s="1879">
        <v>2000</v>
      </c>
      <c r="AV171" s="1879">
        <v>2000</v>
      </c>
      <c r="AW171" s="1879">
        <v>2000</v>
      </c>
      <c r="AX171" s="1879">
        <v>2000</v>
      </c>
      <c r="AY171" s="1879">
        <v>2000</v>
      </c>
      <c r="AZ171" s="3498">
        <f>SUM(AO171:AY171)</f>
        <v>22000</v>
      </c>
      <c r="BA171" s="3427">
        <v>16678257000</v>
      </c>
      <c r="BB171" s="3427">
        <v>4124000000</v>
      </c>
      <c r="BC171" s="3430" t="s">
        <v>219</v>
      </c>
      <c r="BD171" s="3430">
        <v>7823</v>
      </c>
      <c r="BE171" s="3427">
        <v>22366420440</v>
      </c>
      <c r="BF171" s="3427">
        <v>22366420440</v>
      </c>
      <c r="BG171" s="3430" t="s">
        <v>219</v>
      </c>
      <c r="BH171" s="3430">
        <v>7823</v>
      </c>
      <c r="BI171" s="3427">
        <v>23261077257.599998</v>
      </c>
      <c r="BJ171" s="3427">
        <v>23261077257.599998</v>
      </c>
      <c r="BK171" s="3430" t="s">
        <v>219</v>
      </c>
      <c r="BL171" s="3430">
        <v>7823</v>
      </c>
      <c r="BM171" s="3427">
        <v>11848907925.504</v>
      </c>
      <c r="BN171" s="3427">
        <v>11848907925.504</v>
      </c>
      <c r="BO171" s="3430" t="s">
        <v>219</v>
      </c>
      <c r="BP171" s="3430">
        <v>7823</v>
      </c>
      <c r="BQ171" s="3427">
        <v>20538107070.8736</v>
      </c>
      <c r="BR171" s="3427">
        <v>4072000000</v>
      </c>
      <c r="BS171" s="3430" t="s">
        <v>219</v>
      </c>
      <c r="BT171" s="3430">
        <v>7823</v>
      </c>
      <c r="BU171" s="3427">
        <v>21359631353.7085</v>
      </c>
      <c r="BV171" s="3499">
        <v>0</v>
      </c>
      <c r="BW171" s="3430" t="s">
        <v>219</v>
      </c>
      <c r="BX171" s="3430" t="s">
        <v>1103</v>
      </c>
      <c r="BY171" s="3427">
        <v>22214016607.856899</v>
      </c>
      <c r="BZ171" s="3499">
        <v>0</v>
      </c>
      <c r="CA171" s="3430" t="s">
        <v>219</v>
      </c>
      <c r="CB171" s="3430" t="s">
        <v>1103</v>
      </c>
      <c r="CC171" s="3427">
        <v>23102577272.1712</v>
      </c>
      <c r="CD171" s="3499">
        <v>0</v>
      </c>
      <c r="CE171" s="3430" t="s">
        <v>219</v>
      </c>
      <c r="CF171" s="3430" t="s">
        <v>1103</v>
      </c>
      <c r="CG171" s="3427">
        <v>24026680363.057999</v>
      </c>
      <c r="CH171" s="3499">
        <v>0</v>
      </c>
      <c r="CI171" s="3430" t="s">
        <v>219</v>
      </c>
      <c r="CJ171" s="3430" t="s">
        <v>1103</v>
      </c>
      <c r="CK171" s="3427">
        <v>24987747577.580299</v>
      </c>
      <c r="CL171" s="3499">
        <v>0</v>
      </c>
      <c r="CM171" s="3430" t="s">
        <v>219</v>
      </c>
      <c r="CN171" s="3430" t="s">
        <v>1103</v>
      </c>
      <c r="CO171" s="3427">
        <v>25987257480.683601</v>
      </c>
      <c r="CP171" s="3499">
        <v>0</v>
      </c>
      <c r="CQ171" s="3430" t="s">
        <v>219</v>
      </c>
      <c r="CR171" s="3430" t="s">
        <v>1103</v>
      </c>
      <c r="CS171" s="3427">
        <v>236370680349.0361</v>
      </c>
      <c r="CT171" s="3421" t="s">
        <v>712</v>
      </c>
      <c r="CU171" s="3421" t="s">
        <v>1212</v>
      </c>
      <c r="CV171" s="3430" t="s">
        <v>1256</v>
      </c>
      <c r="CW171" s="3430" t="s">
        <v>1257</v>
      </c>
      <c r="CX171" s="3430">
        <v>3581600</v>
      </c>
      <c r="CY171" s="1365" t="s">
        <v>1258</v>
      </c>
      <c r="CZ171" s="1871"/>
      <c r="DA171" s="1873"/>
      <c r="DB171" s="1873"/>
      <c r="DC171" s="1873"/>
      <c r="DD171" s="1873"/>
      <c r="DE171" s="1873"/>
    </row>
    <row r="172" spans="1:109" s="14" customFormat="1" ht="25.5" customHeight="1">
      <c r="A172" s="14">
        <v>158</v>
      </c>
      <c r="B172" s="3421" t="s">
        <v>1198</v>
      </c>
      <c r="C172" s="3429"/>
      <c r="D172" s="3421" t="s">
        <v>1199</v>
      </c>
      <c r="E172" s="3421"/>
      <c r="F172" s="3431" t="s">
        <v>1200</v>
      </c>
      <c r="G172" s="3421" t="s">
        <v>1201</v>
      </c>
      <c r="H172" s="3431" t="s">
        <v>1202</v>
      </c>
      <c r="I172" s="3431" t="s">
        <v>179</v>
      </c>
      <c r="J172" s="3421" t="s">
        <v>89</v>
      </c>
      <c r="K172" s="3421" t="s">
        <v>89</v>
      </c>
      <c r="L172" s="3422">
        <v>43831</v>
      </c>
      <c r="M172" s="3422">
        <v>47848</v>
      </c>
      <c r="N172" s="1352">
        <v>0.09</v>
      </c>
      <c r="O172" s="1352">
        <v>0.09</v>
      </c>
      <c r="P172" s="1352">
        <v>0.09</v>
      </c>
      <c r="Q172" s="1352">
        <v>0.09</v>
      </c>
      <c r="R172" s="1352">
        <v>0.09</v>
      </c>
      <c r="S172" s="1352">
        <v>0.09</v>
      </c>
      <c r="T172" s="1352">
        <v>0.09</v>
      </c>
      <c r="U172" s="1352">
        <v>0.09</v>
      </c>
      <c r="V172" s="1352">
        <v>0.09</v>
      </c>
      <c r="W172" s="1352">
        <v>0.09</v>
      </c>
      <c r="X172" s="1352">
        <v>0.1</v>
      </c>
      <c r="Y172" s="3433">
        <f t="shared" si="19"/>
        <v>0.99999999999999978</v>
      </c>
      <c r="Z172" s="3430" t="s">
        <v>1259</v>
      </c>
      <c r="AA172" s="3483">
        <v>5.0000000000000001E-3</v>
      </c>
      <c r="AB172" s="3430" t="s">
        <v>1260</v>
      </c>
      <c r="AC172" s="3430" t="s">
        <v>1261</v>
      </c>
      <c r="AD172" s="3421" t="s">
        <v>183</v>
      </c>
      <c r="AE172" s="3424" t="s">
        <v>251</v>
      </c>
      <c r="AF172" s="3430" t="s">
        <v>1262</v>
      </c>
      <c r="AG172" s="3431" t="s">
        <v>440</v>
      </c>
      <c r="AH172" s="3430" t="s">
        <v>179</v>
      </c>
      <c r="AI172" s="3430" t="s">
        <v>323</v>
      </c>
      <c r="AJ172" s="3430">
        <v>336</v>
      </c>
      <c r="AK172" s="3421" t="s">
        <v>89</v>
      </c>
      <c r="AL172" s="3421" t="s">
        <v>89</v>
      </c>
      <c r="AM172" s="3464">
        <v>44013</v>
      </c>
      <c r="AN172" s="3464">
        <v>45473</v>
      </c>
      <c r="AO172" s="3430">
        <v>1</v>
      </c>
      <c r="AP172" s="3430">
        <v>10</v>
      </c>
      <c r="AQ172" s="3430">
        <v>15</v>
      </c>
      <c r="AR172" s="3430">
        <v>3</v>
      </c>
      <c r="AS172" s="3430">
        <v>1</v>
      </c>
      <c r="AT172" s="3430" t="s">
        <v>17</v>
      </c>
      <c r="AU172" s="3430" t="s">
        <v>17</v>
      </c>
      <c r="AV172" s="3430" t="s">
        <v>17</v>
      </c>
      <c r="AW172" s="3430" t="s">
        <v>17</v>
      </c>
      <c r="AX172" s="3430" t="s">
        <v>17</v>
      </c>
      <c r="AY172" s="3430" t="s">
        <v>17</v>
      </c>
      <c r="AZ172" s="3500">
        <v>30</v>
      </c>
      <c r="BA172" s="3427">
        <v>237000000</v>
      </c>
      <c r="BB172" s="3427">
        <v>237000000</v>
      </c>
      <c r="BC172" s="3428" t="s">
        <v>9</v>
      </c>
      <c r="BD172" s="3428" t="s">
        <v>9</v>
      </c>
      <c r="BE172" s="3427">
        <v>1552000000</v>
      </c>
      <c r="BF172" s="3427">
        <v>1552000000</v>
      </c>
      <c r="BG172" s="3428" t="s">
        <v>9</v>
      </c>
      <c r="BH172" s="3428" t="s">
        <v>9</v>
      </c>
      <c r="BI172" s="3427">
        <v>2672000000</v>
      </c>
      <c r="BJ172" s="3427">
        <v>2672000000</v>
      </c>
      <c r="BK172" s="3428" t="s">
        <v>9</v>
      </c>
      <c r="BL172" s="3428" t="s">
        <v>9</v>
      </c>
      <c r="BM172" s="3427">
        <v>954000000</v>
      </c>
      <c r="BN172" s="3427">
        <v>954000000</v>
      </c>
      <c r="BO172" s="3428" t="s">
        <v>9</v>
      </c>
      <c r="BP172" s="3428" t="s">
        <v>9</v>
      </c>
      <c r="BQ172" s="3427">
        <v>48000000</v>
      </c>
      <c r="BR172" s="3427">
        <v>48000000</v>
      </c>
      <c r="BS172" s="3428" t="s">
        <v>9</v>
      </c>
      <c r="BT172" s="3428" t="s">
        <v>9</v>
      </c>
      <c r="BU172" s="3428" t="s">
        <v>9</v>
      </c>
      <c r="BV172" s="3428" t="s">
        <v>9</v>
      </c>
      <c r="BW172" s="3428" t="s">
        <v>9</v>
      </c>
      <c r="BX172" s="3428" t="s">
        <v>9</v>
      </c>
      <c r="BY172" s="3428" t="s">
        <v>9</v>
      </c>
      <c r="BZ172" s="3428" t="s">
        <v>9</v>
      </c>
      <c r="CA172" s="3428" t="s">
        <v>9</v>
      </c>
      <c r="CB172" s="3428" t="s">
        <v>9</v>
      </c>
      <c r="CC172" s="3428" t="s">
        <v>9</v>
      </c>
      <c r="CD172" s="3428" t="s">
        <v>9</v>
      </c>
      <c r="CE172" s="3428" t="s">
        <v>9</v>
      </c>
      <c r="CF172" s="3428" t="s">
        <v>9</v>
      </c>
      <c r="CG172" s="3428" t="s">
        <v>9</v>
      </c>
      <c r="CH172" s="3428" t="s">
        <v>9</v>
      </c>
      <c r="CI172" s="3428" t="s">
        <v>9</v>
      </c>
      <c r="CJ172" s="3428" t="s">
        <v>9</v>
      </c>
      <c r="CK172" s="3428" t="s">
        <v>9</v>
      </c>
      <c r="CL172" s="3428" t="s">
        <v>9</v>
      </c>
      <c r="CM172" s="3428" t="s">
        <v>9</v>
      </c>
      <c r="CN172" s="3428" t="s">
        <v>9</v>
      </c>
      <c r="CO172" s="3428" t="s">
        <v>9</v>
      </c>
      <c r="CP172" s="3428" t="s">
        <v>9</v>
      </c>
      <c r="CQ172" s="3428" t="s">
        <v>9</v>
      </c>
      <c r="CR172" s="3428" t="s">
        <v>9</v>
      </c>
      <c r="CS172" s="3427">
        <v>5463000000</v>
      </c>
      <c r="CT172" s="3421" t="s">
        <v>712</v>
      </c>
      <c r="CU172" s="3421" t="s">
        <v>1212</v>
      </c>
      <c r="CV172" s="3430" t="s">
        <v>1256</v>
      </c>
      <c r="CW172" s="3430" t="s">
        <v>1257</v>
      </c>
      <c r="CX172" s="3430">
        <v>3581600</v>
      </c>
      <c r="CY172" s="1365" t="s">
        <v>1258</v>
      </c>
      <c r="CZ172" s="1873"/>
      <c r="DA172" s="1873"/>
      <c r="DB172" s="1873"/>
      <c r="DC172" s="1873"/>
      <c r="DD172" s="1873"/>
      <c r="DE172" s="1873"/>
    </row>
    <row r="173" spans="1:109" s="14" customFormat="1" ht="25.5" customHeight="1">
      <c r="A173" s="14">
        <v>159</v>
      </c>
      <c r="B173" s="3421" t="s">
        <v>1198</v>
      </c>
      <c r="C173" s="3429"/>
      <c r="D173" s="3421" t="s">
        <v>1199</v>
      </c>
      <c r="E173" s="3421"/>
      <c r="F173" s="3431" t="s">
        <v>1200</v>
      </c>
      <c r="G173" s="3421" t="s">
        <v>1201</v>
      </c>
      <c r="H173" s="3431" t="s">
        <v>1202</v>
      </c>
      <c r="I173" s="3431" t="s">
        <v>179</v>
      </c>
      <c r="J173" s="3421" t="s">
        <v>89</v>
      </c>
      <c r="K173" s="3421" t="s">
        <v>89</v>
      </c>
      <c r="L173" s="3422">
        <v>43831</v>
      </c>
      <c r="M173" s="3422">
        <v>47848</v>
      </c>
      <c r="N173" s="1352">
        <v>0.09</v>
      </c>
      <c r="O173" s="1352">
        <v>0.09</v>
      </c>
      <c r="P173" s="1352">
        <v>0.09</v>
      </c>
      <c r="Q173" s="1352">
        <v>0.09</v>
      </c>
      <c r="R173" s="1352">
        <v>0.09</v>
      </c>
      <c r="S173" s="1352">
        <v>0.09</v>
      </c>
      <c r="T173" s="1352">
        <v>0.09</v>
      </c>
      <c r="U173" s="1352">
        <v>0.09</v>
      </c>
      <c r="V173" s="1352">
        <v>0.09</v>
      </c>
      <c r="W173" s="1352">
        <v>0.09</v>
      </c>
      <c r="X173" s="1352">
        <v>0.1</v>
      </c>
      <c r="Y173" s="3433">
        <f t="shared" si="19"/>
        <v>0.99999999999999978</v>
      </c>
      <c r="Z173" s="3501" t="s">
        <v>1263</v>
      </c>
      <c r="AA173" s="3483">
        <v>0.01</v>
      </c>
      <c r="AB173" s="3501" t="s">
        <v>1264</v>
      </c>
      <c r="AC173" s="3501" t="s">
        <v>1265</v>
      </c>
      <c r="AD173" s="3421" t="s">
        <v>183</v>
      </c>
      <c r="AE173" s="3501" t="s">
        <v>26</v>
      </c>
      <c r="AF173" s="3431" t="s">
        <v>289</v>
      </c>
      <c r="AG173" s="3501" t="s">
        <v>1266</v>
      </c>
      <c r="AH173" s="3501" t="s">
        <v>179</v>
      </c>
      <c r="AI173" s="3501" t="s">
        <v>323</v>
      </c>
      <c r="AJ173" s="3501">
        <v>435</v>
      </c>
      <c r="AK173" s="3421" t="s">
        <v>9</v>
      </c>
      <c r="AL173" s="3421" t="s">
        <v>9</v>
      </c>
      <c r="AM173" s="3502">
        <v>44013</v>
      </c>
      <c r="AN173" s="3502">
        <v>44469</v>
      </c>
      <c r="AO173" s="3501">
        <v>0.6</v>
      </c>
      <c r="AP173" s="3501">
        <v>0.4</v>
      </c>
      <c r="AQ173" s="3501" t="s">
        <v>9</v>
      </c>
      <c r="AR173" s="3501" t="s">
        <v>9</v>
      </c>
      <c r="AS173" s="3501" t="s">
        <v>9</v>
      </c>
      <c r="AT173" s="3501" t="s">
        <v>9</v>
      </c>
      <c r="AU173" s="3501" t="s">
        <v>9</v>
      </c>
      <c r="AV173" s="3501" t="s">
        <v>9</v>
      </c>
      <c r="AW173" s="3501" t="s">
        <v>9</v>
      </c>
      <c r="AX173" s="3501" t="s">
        <v>9</v>
      </c>
      <c r="AY173" s="3501" t="s">
        <v>9</v>
      </c>
      <c r="AZ173" s="3503">
        <v>1</v>
      </c>
      <c r="BA173" s="3427">
        <v>320000000</v>
      </c>
      <c r="BB173" s="3427">
        <v>320000000</v>
      </c>
      <c r="BC173" s="3501" t="s">
        <v>219</v>
      </c>
      <c r="BD173" s="3501">
        <v>7630</v>
      </c>
      <c r="BE173" s="3427">
        <v>320000000</v>
      </c>
      <c r="BF173" s="3427">
        <v>320000000</v>
      </c>
      <c r="BG173" s="3501" t="s">
        <v>219</v>
      </c>
      <c r="BH173" s="3501">
        <v>7630</v>
      </c>
      <c r="BI173" s="3501" t="s">
        <v>17</v>
      </c>
      <c r="BJ173" s="3501" t="s">
        <v>17</v>
      </c>
      <c r="BK173" s="3501" t="s">
        <v>17</v>
      </c>
      <c r="BL173" s="3501" t="s">
        <v>17</v>
      </c>
      <c r="BM173" s="3501" t="s">
        <v>17</v>
      </c>
      <c r="BN173" s="3501" t="s">
        <v>17</v>
      </c>
      <c r="BO173" s="3501" t="s">
        <v>17</v>
      </c>
      <c r="BP173" s="3501" t="s">
        <v>17</v>
      </c>
      <c r="BQ173" s="3501" t="s">
        <v>17</v>
      </c>
      <c r="BR173" s="3501" t="s">
        <v>17</v>
      </c>
      <c r="BS173" s="3501" t="s">
        <v>17</v>
      </c>
      <c r="BT173" s="3501" t="s">
        <v>17</v>
      </c>
      <c r="BU173" s="3501" t="s">
        <v>17</v>
      </c>
      <c r="BV173" s="3501" t="s">
        <v>17</v>
      </c>
      <c r="BW173" s="3501" t="s">
        <v>17</v>
      </c>
      <c r="BX173" s="3501" t="s">
        <v>17</v>
      </c>
      <c r="BY173" s="3501" t="s">
        <v>17</v>
      </c>
      <c r="BZ173" s="3501" t="s">
        <v>17</v>
      </c>
      <c r="CA173" s="3501" t="s">
        <v>17</v>
      </c>
      <c r="CB173" s="3501" t="s">
        <v>17</v>
      </c>
      <c r="CC173" s="3501" t="s">
        <v>17</v>
      </c>
      <c r="CD173" s="3501" t="s">
        <v>17</v>
      </c>
      <c r="CE173" s="3501" t="s">
        <v>17</v>
      </c>
      <c r="CF173" s="3501" t="s">
        <v>17</v>
      </c>
      <c r="CG173" s="3501" t="s">
        <v>17</v>
      </c>
      <c r="CH173" s="3501" t="s">
        <v>17</v>
      </c>
      <c r="CI173" s="3501" t="s">
        <v>17</v>
      </c>
      <c r="CJ173" s="3501" t="s">
        <v>17</v>
      </c>
      <c r="CK173" s="3501" t="s">
        <v>17</v>
      </c>
      <c r="CL173" s="3501" t="s">
        <v>17</v>
      </c>
      <c r="CM173" s="3501" t="s">
        <v>17</v>
      </c>
      <c r="CN173" s="3501" t="s">
        <v>17</v>
      </c>
      <c r="CO173" s="3501" t="s">
        <v>17</v>
      </c>
      <c r="CP173" s="3501" t="s">
        <v>17</v>
      </c>
      <c r="CQ173" s="3501" t="s">
        <v>17</v>
      </c>
      <c r="CR173" s="3501" t="s">
        <v>17</v>
      </c>
      <c r="CS173" s="3427">
        <v>640000000</v>
      </c>
      <c r="CT173" s="3501" t="s">
        <v>189</v>
      </c>
      <c r="CU173" s="3501" t="s">
        <v>1267</v>
      </c>
      <c r="CV173" s="3501" t="s">
        <v>1268</v>
      </c>
      <c r="CW173" s="3501" t="s">
        <v>1269</v>
      </c>
      <c r="CX173" s="3501">
        <v>3358000</v>
      </c>
      <c r="CY173" s="1405" t="s">
        <v>1270</v>
      </c>
      <c r="CZ173" s="1873"/>
      <c r="DA173" s="1873"/>
      <c r="DB173" s="1873"/>
      <c r="DC173" s="1873"/>
      <c r="DD173" s="1873"/>
      <c r="DE173" s="1873"/>
    </row>
    <row r="174" spans="1:109" s="14" customFormat="1" ht="25.5" customHeight="1">
      <c r="A174" s="14">
        <v>160</v>
      </c>
      <c r="B174" s="3421" t="s">
        <v>1198</v>
      </c>
      <c r="C174" s="3429"/>
      <c r="D174" s="3421" t="s">
        <v>1199</v>
      </c>
      <c r="E174" s="3421"/>
      <c r="F174" s="3431" t="s">
        <v>1200</v>
      </c>
      <c r="G174" s="3421" t="s">
        <v>1201</v>
      </c>
      <c r="H174" s="3431" t="s">
        <v>1202</v>
      </c>
      <c r="I174" s="3431" t="s">
        <v>179</v>
      </c>
      <c r="J174" s="3421" t="s">
        <v>89</v>
      </c>
      <c r="K174" s="3421" t="s">
        <v>89</v>
      </c>
      <c r="L174" s="3422">
        <v>43831</v>
      </c>
      <c r="M174" s="3422">
        <v>47848</v>
      </c>
      <c r="N174" s="1352">
        <v>0.09</v>
      </c>
      <c r="O174" s="1352">
        <v>0.09</v>
      </c>
      <c r="P174" s="1352">
        <v>0.09</v>
      </c>
      <c r="Q174" s="1352">
        <v>0.09</v>
      </c>
      <c r="R174" s="1352">
        <v>0.09</v>
      </c>
      <c r="S174" s="1352">
        <v>0.09</v>
      </c>
      <c r="T174" s="1352">
        <v>0.09</v>
      </c>
      <c r="U174" s="1352">
        <v>0.09</v>
      </c>
      <c r="V174" s="1352">
        <v>0.09</v>
      </c>
      <c r="W174" s="1352">
        <v>0.09</v>
      </c>
      <c r="X174" s="1352">
        <v>0.1</v>
      </c>
      <c r="Y174" s="3433">
        <f t="shared" si="19"/>
        <v>0.99999999999999978</v>
      </c>
      <c r="Z174" s="3501" t="s">
        <v>1271</v>
      </c>
      <c r="AA174" s="3423">
        <v>2.5000000000000001E-3</v>
      </c>
      <c r="AB174" s="3501" t="s">
        <v>1272</v>
      </c>
      <c r="AC174" s="3501" t="s">
        <v>1273</v>
      </c>
      <c r="AD174" s="3421" t="s">
        <v>183</v>
      </c>
      <c r="AE174" s="3501" t="s">
        <v>26</v>
      </c>
      <c r="AF174" s="3431" t="s">
        <v>289</v>
      </c>
      <c r="AG174" s="3501" t="s">
        <v>1266</v>
      </c>
      <c r="AH174" s="3501" t="s">
        <v>217</v>
      </c>
      <c r="AI174" s="3501" t="s">
        <v>323</v>
      </c>
      <c r="AJ174" s="3501" t="s">
        <v>1274</v>
      </c>
      <c r="AK174" s="3421" t="s">
        <v>9</v>
      </c>
      <c r="AL174" s="3421" t="s">
        <v>9</v>
      </c>
      <c r="AM174" s="3502">
        <v>44013</v>
      </c>
      <c r="AN174" s="3502">
        <v>45657</v>
      </c>
      <c r="AO174" s="3504">
        <v>1</v>
      </c>
      <c r="AP174" s="3504">
        <v>1</v>
      </c>
      <c r="AQ174" s="3504">
        <v>1</v>
      </c>
      <c r="AR174" s="3504">
        <v>1</v>
      </c>
      <c r="AS174" s="3504">
        <v>1</v>
      </c>
      <c r="AT174" s="3501" t="s">
        <v>9</v>
      </c>
      <c r="AU174" s="3501" t="s">
        <v>9</v>
      </c>
      <c r="AV174" s="3501" t="s">
        <v>9</v>
      </c>
      <c r="AW174" s="3501" t="s">
        <v>9</v>
      </c>
      <c r="AX174" s="3501" t="s">
        <v>9</v>
      </c>
      <c r="AY174" s="3501" t="s">
        <v>9</v>
      </c>
      <c r="AZ174" s="3505">
        <v>1</v>
      </c>
      <c r="BA174" s="3427">
        <v>8000000</v>
      </c>
      <c r="BB174" s="3427">
        <v>8000000</v>
      </c>
      <c r="BC174" s="3501" t="s">
        <v>219</v>
      </c>
      <c r="BD174" s="3501">
        <v>7630</v>
      </c>
      <c r="BE174" s="3427">
        <v>32000000</v>
      </c>
      <c r="BF174" s="3427">
        <v>32000000</v>
      </c>
      <c r="BG174" s="3501" t="s">
        <v>219</v>
      </c>
      <c r="BH174" s="3501">
        <v>7630</v>
      </c>
      <c r="BI174" s="3427">
        <v>32000000</v>
      </c>
      <c r="BJ174" s="3427">
        <v>32000000</v>
      </c>
      <c r="BK174" s="3501" t="s">
        <v>219</v>
      </c>
      <c r="BL174" s="3501">
        <v>7630</v>
      </c>
      <c r="BM174" s="3427">
        <v>32000000</v>
      </c>
      <c r="BN174" s="3427">
        <v>32000000</v>
      </c>
      <c r="BO174" s="3501" t="s">
        <v>219</v>
      </c>
      <c r="BP174" s="3501">
        <v>7630</v>
      </c>
      <c r="BQ174" s="3427">
        <v>32000000</v>
      </c>
      <c r="BR174" s="3427">
        <v>32000000</v>
      </c>
      <c r="BS174" s="3501" t="s">
        <v>219</v>
      </c>
      <c r="BT174" s="3501">
        <v>7630</v>
      </c>
      <c r="BU174" s="3501" t="s">
        <v>17</v>
      </c>
      <c r="BV174" s="3501" t="s">
        <v>17</v>
      </c>
      <c r="BW174" s="3501" t="s">
        <v>17</v>
      </c>
      <c r="BX174" s="3501" t="s">
        <v>17</v>
      </c>
      <c r="BY174" s="3501" t="s">
        <v>17</v>
      </c>
      <c r="BZ174" s="3501" t="s">
        <v>17</v>
      </c>
      <c r="CA174" s="3501" t="s">
        <v>17</v>
      </c>
      <c r="CB174" s="3501" t="s">
        <v>17</v>
      </c>
      <c r="CC174" s="3501" t="s">
        <v>17</v>
      </c>
      <c r="CD174" s="3501" t="s">
        <v>17</v>
      </c>
      <c r="CE174" s="3501" t="s">
        <v>17</v>
      </c>
      <c r="CF174" s="3501" t="s">
        <v>17</v>
      </c>
      <c r="CG174" s="3501" t="s">
        <v>17</v>
      </c>
      <c r="CH174" s="3501" t="s">
        <v>17</v>
      </c>
      <c r="CI174" s="3501" t="s">
        <v>17</v>
      </c>
      <c r="CJ174" s="3501" t="s">
        <v>17</v>
      </c>
      <c r="CK174" s="3501" t="s">
        <v>17</v>
      </c>
      <c r="CL174" s="3501" t="s">
        <v>17</v>
      </c>
      <c r="CM174" s="3501" t="s">
        <v>17</v>
      </c>
      <c r="CN174" s="3501" t="s">
        <v>17</v>
      </c>
      <c r="CO174" s="3501" t="s">
        <v>17</v>
      </c>
      <c r="CP174" s="3501" t="s">
        <v>17</v>
      </c>
      <c r="CQ174" s="3501" t="s">
        <v>17</v>
      </c>
      <c r="CR174" s="3501" t="s">
        <v>17</v>
      </c>
      <c r="CS174" s="3427">
        <v>136000000</v>
      </c>
      <c r="CT174" s="3501" t="s">
        <v>189</v>
      </c>
      <c r="CU174" s="3501" t="s">
        <v>1267</v>
      </c>
      <c r="CV174" s="3501" t="s">
        <v>1268</v>
      </c>
      <c r="CW174" s="3501" t="s">
        <v>1269</v>
      </c>
      <c r="CX174" s="3501">
        <v>3358000</v>
      </c>
      <c r="CY174" s="1405" t="s">
        <v>1270</v>
      </c>
      <c r="CZ174" s="1873"/>
      <c r="DA174" s="1873"/>
      <c r="DB174" s="1873"/>
      <c r="DC174" s="1873"/>
      <c r="DD174" s="1873"/>
      <c r="DE174" s="1873"/>
    </row>
    <row r="175" spans="1:109" s="14" customFormat="1" ht="25.5" customHeight="1">
      <c r="A175" s="14">
        <v>161</v>
      </c>
      <c r="B175" s="3421" t="s">
        <v>1198</v>
      </c>
      <c r="C175" s="3429"/>
      <c r="D175" s="3421" t="s">
        <v>1199</v>
      </c>
      <c r="E175" s="3421"/>
      <c r="F175" s="3431" t="s">
        <v>1200</v>
      </c>
      <c r="G175" s="3421" t="s">
        <v>1201</v>
      </c>
      <c r="H175" s="3431" t="s">
        <v>1202</v>
      </c>
      <c r="I175" s="3431" t="s">
        <v>179</v>
      </c>
      <c r="J175" s="3421" t="s">
        <v>89</v>
      </c>
      <c r="K175" s="3421" t="s">
        <v>89</v>
      </c>
      <c r="L175" s="3422">
        <v>43831</v>
      </c>
      <c r="M175" s="3422">
        <v>47848</v>
      </c>
      <c r="N175" s="1352">
        <v>0.09</v>
      </c>
      <c r="O175" s="1352">
        <v>0.09</v>
      </c>
      <c r="P175" s="1352">
        <v>0.09</v>
      </c>
      <c r="Q175" s="1352">
        <v>0.09</v>
      </c>
      <c r="R175" s="1352">
        <v>0.09</v>
      </c>
      <c r="S175" s="1352">
        <v>0.09</v>
      </c>
      <c r="T175" s="1352">
        <v>0.09</v>
      </c>
      <c r="U175" s="1352">
        <v>0.09</v>
      </c>
      <c r="V175" s="1352">
        <v>0.09</v>
      </c>
      <c r="W175" s="1352">
        <v>0.09</v>
      </c>
      <c r="X175" s="1352">
        <v>0.1</v>
      </c>
      <c r="Y175" s="3433">
        <f t="shared" si="19"/>
        <v>0.99999999999999978</v>
      </c>
      <c r="Z175" s="3501" t="s">
        <v>1275</v>
      </c>
      <c r="AA175" s="3483">
        <v>5.0000000000000001E-3</v>
      </c>
      <c r="AB175" s="3501" t="s">
        <v>1276</v>
      </c>
      <c r="AC175" s="3501" t="s">
        <v>1277</v>
      </c>
      <c r="AD175" s="3421" t="s">
        <v>183</v>
      </c>
      <c r="AE175" s="3501" t="s">
        <v>26</v>
      </c>
      <c r="AF175" s="3431" t="s">
        <v>289</v>
      </c>
      <c r="AG175" s="3501" t="s">
        <v>1266</v>
      </c>
      <c r="AH175" s="3501" t="s">
        <v>217</v>
      </c>
      <c r="AI175" s="3501" t="s">
        <v>323</v>
      </c>
      <c r="AJ175" s="3501">
        <v>449</v>
      </c>
      <c r="AK175" s="3421" t="s">
        <v>9</v>
      </c>
      <c r="AL175" s="3421" t="s">
        <v>9</v>
      </c>
      <c r="AM175" s="3502">
        <v>44470</v>
      </c>
      <c r="AN175" s="3502">
        <v>45443</v>
      </c>
      <c r="AO175" s="3504" t="s">
        <v>9</v>
      </c>
      <c r="AP175" s="3504">
        <v>1</v>
      </c>
      <c r="AQ175" s="3504">
        <v>1</v>
      </c>
      <c r="AR175" s="3504">
        <v>1</v>
      </c>
      <c r="AS175" s="3504">
        <v>1</v>
      </c>
      <c r="AT175" s="3501" t="s">
        <v>9</v>
      </c>
      <c r="AU175" s="3501" t="s">
        <v>9</v>
      </c>
      <c r="AV175" s="3501" t="s">
        <v>9</v>
      </c>
      <c r="AW175" s="3501" t="s">
        <v>9</v>
      </c>
      <c r="AX175" s="3501" t="s">
        <v>9</v>
      </c>
      <c r="AY175" s="3501" t="s">
        <v>9</v>
      </c>
      <c r="AZ175" s="3505">
        <v>1</v>
      </c>
      <c r="BA175" s="3506" t="s">
        <v>17</v>
      </c>
      <c r="BB175" s="3507" t="s">
        <v>17</v>
      </c>
      <c r="BC175" s="3501" t="s">
        <v>17</v>
      </c>
      <c r="BD175" s="3501" t="s">
        <v>17</v>
      </c>
      <c r="BE175" s="3427">
        <v>160000000</v>
      </c>
      <c r="BF175" s="3427">
        <v>160000000</v>
      </c>
      <c r="BG175" s="3501" t="s">
        <v>219</v>
      </c>
      <c r="BH175" s="3501">
        <v>7630</v>
      </c>
      <c r="BI175" s="3427">
        <v>640000000</v>
      </c>
      <c r="BJ175" s="3427">
        <v>640000000</v>
      </c>
      <c r="BK175" s="3501" t="s">
        <v>219</v>
      </c>
      <c r="BL175" s="3501">
        <v>7630</v>
      </c>
      <c r="BM175" s="3427">
        <v>480000000</v>
      </c>
      <c r="BN175" s="3427">
        <v>480000000</v>
      </c>
      <c r="BO175" s="3501" t="s">
        <v>219</v>
      </c>
      <c r="BP175" s="3501">
        <v>7630</v>
      </c>
      <c r="BQ175" s="3427">
        <v>320000000</v>
      </c>
      <c r="BR175" s="3427">
        <v>320000000</v>
      </c>
      <c r="BS175" s="3501" t="s">
        <v>219</v>
      </c>
      <c r="BT175" s="3501">
        <v>7630</v>
      </c>
      <c r="BU175" s="3501" t="s">
        <v>17</v>
      </c>
      <c r="BV175" s="3501" t="s">
        <v>17</v>
      </c>
      <c r="BW175" s="3501" t="s">
        <v>17</v>
      </c>
      <c r="BX175" s="3501" t="s">
        <v>17</v>
      </c>
      <c r="BY175" s="3501" t="s">
        <v>17</v>
      </c>
      <c r="BZ175" s="3501" t="s">
        <v>17</v>
      </c>
      <c r="CA175" s="3501" t="s">
        <v>17</v>
      </c>
      <c r="CB175" s="3501" t="s">
        <v>17</v>
      </c>
      <c r="CC175" s="3501" t="s">
        <v>17</v>
      </c>
      <c r="CD175" s="3501" t="s">
        <v>17</v>
      </c>
      <c r="CE175" s="3501" t="s">
        <v>17</v>
      </c>
      <c r="CF175" s="3501" t="s">
        <v>17</v>
      </c>
      <c r="CG175" s="3501" t="s">
        <v>17</v>
      </c>
      <c r="CH175" s="3501" t="s">
        <v>17</v>
      </c>
      <c r="CI175" s="3501" t="s">
        <v>17</v>
      </c>
      <c r="CJ175" s="3501" t="s">
        <v>17</v>
      </c>
      <c r="CK175" s="3501" t="s">
        <v>17</v>
      </c>
      <c r="CL175" s="3501" t="s">
        <v>17</v>
      </c>
      <c r="CM175" s="3501" t="s">
        <v>17</v>
      </c>
      <c r="CN175" s="3501" t="s">
        <v>17</v>
      </c>
      <c r="CO175" s="3501" t="s">
        <v>17</v>
      </c>
      <c r="CP175" s="3501" t="s">
        <v>17</v>
      </c>
      <c r="CQ175" s="3501" t="s">
        <v>17</v>
      </c>
      <c r="CR175" s="3501" t="s">
        <v>17</v>
      </c>
      <c r="CS175" s="3427">
        <v>1600000000</v>
      </c>
      <c r="CT175" s="3501" t="s">
        <v>189</v>
      </c>
      <c r="CU175" s="3501" t="s">
        <v>1267</v>
      </c>
      <c r="CV175" s="3501" t="s">
        <v>1268</v>
      </c>
      <c r="CW175" s="3501" t="s">
        <v>1269</v>
      </c>
      <c r="CX175" s="3501">
        <v>3358000</v>
      </c>
      <c r="CY175" s="1405" t="s">
        <v>1270</v>
      </c>
      <c r="CZ175" s="1873"/>
      <c r="DA175" s="1873"/>
      <c r="DB175" s="1873"/>
      <c r="DC175" s="1873"/>
      <c r="DD175" s="1873"/>
      <c r="DE175" s="1873"/>
    </row>
    <row r="176" spans="1:109" s="14" customFormat="1" ht="25.5" customHeight="1">
      <c r="A176" s="14">
        <v>162</v>
      </c>
      <c r="B176" s="3421" t="s">
        <v>1198</v>
      </c>
      <c r="C176" s="3429"/>
      <c r="D176" s="3421" t="s">
        <v>1199</v>
      </c>
      <c r="E176" s="3421"/>
      <c r="F176" s="3431" t="s">
        <v>1200</v>
      </c>
      <c r="G176" s="3421" t="s">
        <v>1201</v>
      </c>
      <c r="H176" s="3431" t="s">
        <v>1202</v>
      </c>
      <c r="I176" s="3431" t="s">
        <v>179</v>
      </c>
      <c r="J176" s="3421" t="s">
        <v>89</v>
      </c>
      <c r="K176" s="3421" t="s">
        <v>89</v>
      </c>
      <c r="L176" s="3422">
        <v>43831</v>
      </c>
      <c r="M176" s="3422">
        <v>47848</v>
      </c>
      <c r="N176" s="1352">
        <v>0.09</v>
      </c>
      <c r="O176" s="1352">
        <v>0.09</v>
      </c>
      <c r="P176" s="1352">
        <v>0.09</v>
      </c>
      <c r="Q176" s="1352">
        <v>0.09</v>
      </c>
      <c r="R176" s="1352">
        <v>0.09</v>
      </c>
      <c r="S176" s="1352">
        <v>0.09</v>
      </c>
      <c r="T176" s="1352">
        <v>0.09</v>
      </c>
      <c r="U176" s="1352">
        <v>0.09</v>
      </c>
      <c r="V176" s="1352">
        <v>0.09</v>
      </c>
      <c r="W176" s="1352">
        <v>0.09</v>
      </c>
      <c r="X176" s="1352">
        <v>0.1</v>
      </c>
      <c r="Y176" s="3433">
        <f t="shared" si="19"/>
        <v>0.99999999999999978</v>
      </c>
      <c r="Z176" s="3501" t="s">
        <v>1278</v>
      </c>
      <c r="AA176" s="3483">
        <v>5.0000000000000001E-3</v>
      </c>
      <c r="AB176" s="3501" t="s">
        <v>1279</v>
      </c>
      <c r="AC176" s="3501" t="s">
        <v>1280</v>
      </c>
      <c r="AD176" s="3421" t="s">
        <v>183</v>
      </c>
      <c r="AE176" s="3501" t="s">
        <v>26</v>
      </c>
      <c r="AF176" s="3431" t="s">
        <v>289</v>
      </c>
      <c r="AG176" s="3501" t="s">
        <v>1266</v>
      </c>
      <c r="AH176" s="3501" t="s">
        <v>179</v>
      </c>
      <c r="AI176" s="3501" t="s">
        <v>323</v>
      </c>
      <c r="AJ176" s="3501">
        <v>449</v>
      </c>
      <c r="AK176" s="3421" t="s">
        <v>9</v>
      </c>
      <c r="AL176" s="3421" t="s">
        <v>9</v>
      </c>
      <c r="AM176" s="3502">
        <v>44562</v>
      </c>
      <c r="AN176" s="3502">
        <v>47848</v>
      </c>
      <c r="AO176" s="3504" t="s">
        <v>9</v>
      </c>
      <c r="AP176" s="3504" t="s">
        <v>9</v>
      </c>
      <c r="AQ176" s="3501">
        <v>1</v>
      </c>
      <c r="AR176" s="3501">
        <v>1</v>
      </c>
      <c r="AS176" s="3501">
        <v>1</v>
      </c>
      <c r="AT176" s="3501">
        <v>1</v>
      </c>
      <c r="AU176" s="3501">
        <v>1</v>
      </c>
      <c r="AV176" s="3501">
        <v>1</v>
      </c>
      <c r="AW176" s="3501">
        <v>1</v>
      </c>
      <c r="AX176" s="3501">
        <v>1</v>
      </c>
      <c r="AY176" s="3501">
        <v>1</v>
      </c>
      <c r="AZ176" s="3503">
        <v>9</v>
      </c>
      <c r="BA176" s="3506" t="s">
        <v>17</v>
      </c>
      <c r="BB176" s="3506" t="s">
        <v>17</v>
      </c>
      <c r="BC176" s="3501" t="s">
        <v>17</v>
      </c>
      <c r="BD176" s="3501" t="s">
        <v>17</v>
      </c>
      <c r="BE176" s="3506" t="s">
        <v>17</v>
      </c>
      <c r="BF176" s="3506" t="s">
        <v>17</v>
      </c>
      <c r="BG176" s="3501" t="s">
        <v>17</v>
      </c>
      <c r="BH176" s="3501" t="s">
        <v>17</v>
      </c>
      <c r="BI176" s="3427">
        <v>160000000</v>
      </c>
      <c r="BJ176" s="3427">
        <v>160000000</v>
      </c>
      <c r="BK176" s="3501" t="s">
        <v>201</v>
      </c>
      <c r="BL176" s="3501" t="s">
        <v>17</v>
      </c>
      <c r="BM176" s="3427">
        <v>160000000</v>
      </c>
      <c r="BN176" s="3427">
        <v>160000000</v>
      </c>
      <c r="BO176" s="3501" t="s">
        <v>201</v>
      </c>
      <c r="BP176" s="3501" t="s">
        <v>17</v>
      </c>
      <c r="BQ176" s="3427">
        <v>160000000</v>
      </c>
      <c r="BR176" s="3427">
        <v>160000000</v>
      </c>
      <c r="BS176" s="3501" t="s">
        <v>201</v>
      </c>
      <c r="BT176" s="3501" t="s">
        <v>17</v>
      </c>
      <c r="BU176" s="3427">
        <v>160000000</v>
      </c>
      <c r="BV176" s="3427">
        <v>160000000</v>
      </c>
      <c r="BW176" s="3501" t="s">
        <v>201</v>
      </c>
      <c r="BX176" s="3501" t="s">
        <v>17</v>
      </c>
      <c r="BY176" s="3427">
        <v>160000000</v>
      </c>
      <c r="BZ176" s="3501" t="s">
        <v>17</v>
      </c>
      <c r="CA176" s="3501" t="s">
        <v>416</v>
      </c>
      <c r="CB176" s="3501" t="s">
        <v>17</v>
      </c>
      <c r="CC176" s="3427">
        <v>160000000</v>
      </c>
      <c r="CD176" s="3501" t="s">
        <v>17</v>
      </c>
      <c r="CE176" s="3501" t="s">
        <v>416</v>
      </c>
      <c r="CF176" s="3501" t="s">
        <v>17</v>
      </c>
      <c r="CG176" s="3427">
        <v>160000000</v>
      </c>
      <c r="CH176" s="3501" t="s">
        <v>17</v>
      </c>
      <c r="CI176" s="3501" t="s">
        <v>416</v>
      </c>
      <c r="CJ176" s="3501" t="s">
        <v>17</v>
      </c>
      <c r="CK176" s="3427">
        <v>160000000</v>
      </c>
      <c r="CL176" s="3501" t="s">
        <v>17</v>
      </c>
      <c r="CM176" s="3501" t="s">
        <v>416</v>
      </c>
      <c r="CN176" s="3501" t="s">
        <v>17</v>
      </c>
      <c r="CO176" s="3427">
        <v>160000000</v>
      </c>
      <c r="CP176" s="3501" t="s">
        <v>17</v>
      </c>
      <c r="CQ176" s="3501" t="s">
        <v>416</v>
      </c>
      <c r="CR176" s="3501" t="s">
        <v>17</v>
      </c>
      <c r="CS176" s="3427">
        <v>1440000000</v>
      </c>
      <c r="CT176" s="3501" t="s">
        <v>189</v>
      </c>
      <c r="CU176" s="3501" t="s">
        <v>1267</v>
      </c>
      <c r="CV176" s="3501" t="s">
        <v>1268</v>
      </c>
      <c r="CW176" s="3501" t="s">
        <v>1269</v>
      </c>
      <c r="CX176" s="3501">
        <v>3358000</v>
      </c>
      <c r="CY176" s="1405" t="s">
        <v>1270</v>
      </c>
      <c r="CZ176" s="1873"/>
      <c r="DA176" s="1873"/>
      <c r="DB176" s="1873"/>
      <c r="DC176" s="1873"/>
      <c r="DD176" s="1873"/>
      <c r="DE176" s="1873"/>
    </row>
    <row r="177" spans="1:110" s="14" customFormat="1" ht="25.5" customHeight="1">
      <c r="B177" s="3421" t="s">
        <v>1198</v>
      </c>
      <c r="C177" s="1351"/>
      <c r="D177" s="3421" t="s">
        <v>1199</v>
      </c>
      <c r="E177" s="1351"/>
      <c r="F177" s="3431" t="s">
        <v>1200</v>
      </c>
      <c r="G177" s="3421" t="s">
        <v>1201</v>
      </c>
      <c r="H177" s="3431" t="s">
        <v>1202</v>
      </c>
      <c r="I177" s="3431" t="s">
        <v>179</v>
      </c>
      <c r="J177" s="3421" t="s">
        <v>89</v>
      </c>
      <c r="K177" s="3421" t="s">
        <v>89</v>
      </c>
      <c r="L177" s="3422">
        <v>43831</v>
      </c>
      <c r="M177" s="3422">
        <v>47848</v>
      </c>
      <c r="N177" s="1352">
        <v>0.09</v>
      </c>
      <c r="O177" s="1352">
        <v>0.09</v>
      </c>
      <c r="P177" s="1352">
        <v>0.09</v>
      </c>
      <c r="Q177" s="1352">
        <v>0.09</v>
      </c>
      <c r="R177" s="1352">
        <v>0.09</v>
      </c>
      <c r="S177" s="1352">
        <v>0.09</v>
      </c>
      <c r="T177" s="1352">
        <v>0.09</v>
      </c>
      <c r="U177" s="1352">
        <v>0.09</v>
      </c>
      <c r="V177" s="1352">
        <v>0.09</v>
      </c>
      <c r="W177" s="1352">
        <v>0.09</v>
      </c>
      <c r="X177" s="1352">
        <v>0.1</v>
      </c>
      <c r="Y177" s="3433">
        <f t="shared" ref="Y177" si="22">N177+O177+P177+Q177+R177+S177+T177+U177+V177+W177+X177</f>
        <v>0.99999999999999978</v>
      </c>
      <c r="Z177" s="3421" t="s">
        <v>3482</v>
      </c>
      <c r="AA177" s="3483">
        <v>5.0000000000000001E-3</v>
      </c>
      <c r="AB177" s="3421" t="s">
        <v>3449</v>
      </c>
      <c r="AC177" s="3421" t="s">
        <v>3450</v>
      </c>
      <c r="AD177" s="3421" t="s">
        <v>183</v>
      </c>
      <c r="AE177" s="3421" t="s">
        <v>26</v>
      </c>
      <c r="AF177" s="3421" t="s">
        <v>240</v>
      </c>
      <c r="AG177" s="3421" t="s">
        <v>185</v>
      </c>
      <c r="AH177" s="3424" t="s">
        <v>179</v>
      </c>
      <c r="AI177" s="3421" t="s">
        <v>7</v>
      </c>
      <c r="AJ177" s="3421" t="s">
        <v>9</v>
      </c>
      <c r="AK177" s="3421" t="s">
        <v>9</v>
      </c>
      <c r="AL177" s="3421" t="s">
        <v>9</v>
      </c>
      <c r="AM177" s="3422">
        <v>45658</v>
      </c>
      <c r="AN177" s="3422">
        <v>47848</v>
      </c>
      <c r="AO177" s="3504" t="s">
        <v>9</v>
      </c>
      <c r="AP177" s="3504" t="s">
        <v>9</v>
      </c>
      <c r="AQ177" s="3504" t="s">
        <v>9</v>
      </c>
      <c r="AR177" s="3504" t="s">
        <v>9</v>
      </c>
      <c r="AS177" s="3504" t="s">
        <v>9</v>
      </c>
      <c r="AT177" s="3421">
        <v>4</v>
      </c>
      <c r="AU177" s="3421">
        <v>4</v>
      </c>
      <c r="AV177" s="3421">
        <v>4</v>
      </c>
      <c r="AW177" s="3421">
        <v>4</v>
      </c>
      <c r="AX177" s="3421">
        <v>4</v>
      </c>
      <c r="AY177" s="3421">
        <v>4</v>
      </c>
      <c r="AZ177" s="3444">
        <f>+SUM(AO177:AY177)</f>
        <v>24</v>
      </c>
      <c r="BA177" s="3427" t="s">
        <v>17</v>
      </c>
      <c r="BB177" s="3427" t="s">
        <v>17</v>
      </c>
      <c r="BC177" s="3428" t="s">
        <v>9</v>
      </c>
      <c r="BD177" s="3429" t="s">
        <v>9</v>
      </c>
      <c r="BE177" s="3427" t="s">
        <v>17</v>
      </c>
      <c r="BF177" s="3427" t="s">
        <v>17</v>
      </c>
      <c r="BG177" s="3428" t="s">
        <v>9</v>
      </c>
      <c r="BH177" s="3429" t="s">
        <v>9</v>
      </c>
      <c r="BI177" s="3427" t="s">
        <v>17</v>
      </c>
      <c r="BJ177" s="3427" t="s">
        <v>17</v>
      </c>
      <c r="BK177" s="3428" t="s">
        <v>9</v>
      </c>
      <c r="BL177" s="3429" t="s">
        <v>9</v>
      </c>
      <c r="BM177" s="3427" t="s">
        <v>17</v>
      </c>
      <c r="BN177" s="3427" t="s">
        <v>17</v>
      </c>
      <c r="BO177" s="3428" t="s">
        <v>9</v>
      </c>
      <c r="BP177" s="3429" t="s">
        <v>9</v>
      </c>
      <c r="BQ177" s="3427" t="s">
        <v>17</v>
      </c>
      <c r="BR177" s="3427" t="s">
        <v>17</v>
      </c>
      <c r="BS177" s="3428" t="s">
        <v>9</v>
      </c>
      <c r="BT177" s="3429" t="s">
        <v>9</v>
      </c>
      <c r="BU177" s="3427">
        <v>90040705</v>
      </c>
      <c r="BV177" s="3427">
        <v>0</v>
      </c>
      <c r="BW177" s="3428" t="s">
        <v>9</v>
      </c>
      <c r="BX177" s="3428" t="s">
        <v>9</v>
      </c>
      <c r="BY177" s="3427">
        <v>92741926</v>
      </c>
      <c r="BZ177" s="3427">
        <v>0</v>
      </c>
      <c r="CA177" s="3428" t="s">
        <v>9</v>
      </c>
      <c r="CB177" s="3428" t="s">
        <v>9</v>
      </c>
      <c r="CC177" s="3427">
        <v>95524184</v>
      </c>
      <c r="CD177" s="3427">
        <v>0</v>
      </c>
      <c r="CE177" s="3428" t="s">
        <v>9</v>
      </c>
      <c r="CF177" s="3428" t="s">
        <v>9</v>
      </c>
      <c r="CG177" s="3427">
        <v>98389909</v>
      </c>
      <c r="CH177" s="3427">
        <v>0</v>
      </c>
      <c r="CI177" s="3428" t="s">
        <v>9</v>
      </c>
      <c r="CJ177" s="3428" t="s">
        <v>9</v>
      </c>
      <c r="CK177" s="3427">
        <v>101341607</v>
      </c>
      <c r="CL177" s="3427">
        <v>0</v>
      </c>
      <c r="CM177" s="3428" t="s">
        <v>9</v>
      </c>
      <c r="CN177" s="3428" t="s">
        <v>9</v>
      </c>
      <c r="CO177" s="3427">
        <v>104381855</v>
      </c>
      <c r="CP177" s="3427">
        <v>0</v>
      </c>
      <c r="CQ177" s="3428" t="s">
        <v>9</v>
      </c>
      <c r="CR177" s="3428" t="s">
        <v>9</v>
      </c>
      <c r="CS177" s="3427">
        <v>582420186</v>
      </c>
      <c r="CT177" s="3421" t="s">
        <v>712</v>
      </c>
      <c r="CU177" s="3421" t="s">
        <v>1205</v>
      </c>
      <c r="CV177" s="3421" t="s">
        <v>1206</v>
      </c>
      <c r="CW177" s="3421" t="s">
        <v>1207</v>
      </c>
      <c r="CX177" s="3421">
        <v>3494520</v>
      </c>
      <c r="CY177" s="1357" t="s">
        <v>1208</v>
      </c>
      <c r="CZ177" s="1877"/>
      <c r="DA177" s="1877"/>
      <c r="DB177" s="1877"/>
      <c r="DC177" s="1877"/>
      <c r="DD177" s="1877"/>
      <c r="DE177" s="1877"/>
    </row>
    <row r="178" spans="1:110" s="14" customFormat="1" ht="25.5" customHeight="1">
      <c r="A178" s="14">
        <v>163</v>
      </c>
      <c r="B178" s="3421" t="s">
        <v>1281</v>
      </c>
      <c r="C178" s="1351">
        <v>8.2500000000000004E-2</v>
      </c>
      <c r="D178" s="3421" t="s">
        <v>1282</v>
      </c>
      <c r="E178" s="1351">
        <v>8.2500000000000004E-2</v>
      </c>
      <c r="F178" s="3431" t="s">
        <v>1283</v>
      </c>
      <c r="G178" s="3431" t="s">
        <v>1284</v>
      </c>
      <c r="H178" s="3431" t="s">
        <v>361</v>
      </c>
      <c r="I178" s="3431" t="s">
        <v>179</v>
      </c>
      <c r="J178" s="3421" t="s">
        <v>89</v>
      </c>
      <c r="K178" s="3421" t="s">
        <v>89</v>
      </c>
      <c r="L178" s="3422">
        <v>43831</v>
      </c>
      <c r="M178" s="3422">
        <v>47848</v>
      </c>
      <c r="N178" s="1352">
        <v>0.06</v>
      </c>
      <c r="O178" s="1352">
        <v>0.06</v>
      </c>
      <c r="P178" s="1352">
        <v>0.08</v>
      </c>
      <c r="Q178" s="1352">
        <v>0.1</v>
      </c>
      <c r="R178" s="1352">
        <v>0.1</v>
      </c>
      <c r="S178" s="1352">
        <v>0.1</v>
      </c>
      <c r="T178" s="1352">
        <v>0.1</v>
      </c>
      <c r="U178" s="1352">
        <v>0.1</v>
      </c>
      <c r="V178" s="1352">
        <v>0.1</v>
      </c>
      <c r="W178" s="1352">
        <v>0.1</v>
      </c>
      <c r="X178" s="1352">
        <v>0.1</v>
      </c>
      <c r="Y178" s="3433">
        <f t="shared" si="19"/>
        <v>0.99999999999999989</v>
      </c>
      <c r="Z178" s="3421" t="s">
        <v>1285</v>
      </c>
      <c r="AA178" s="1402">
        <v>2.5000000000000001E-3</v>
      </c>
      <c r="AB178" s="3421" t="s">
        <v>1286</v>
      </c>
      <c r="AC178" s="3421" t="s">
        <v>1287</v>
      </c>
      <c r="AD178" s="3421" t="s">
        <v>183</v>
      </c>
      <c r="AE178" s="3421" t="s">
        <v>26</v>
      </c>
      <c r="AF178" s="3421" t="s">
        <v>433</v>
      </c>
      <c r="AG178" s="3421" t="s">
        <v>185</v>
      </c>
      <c r="AH178" s="3431" t="s">
        <v>186</v>
      </c>
      <c r="AI178" s="3421" t="s">
        <v>7</v>
      </c>
      <c r="AJ178" s="3421" t="s">
        <v>9</v>
      </c>
      <c r="AK178" s="3421" t="s">
        <v>89</v>
      </c>
      <c r="AL178" s="3421" t="s">
        <v>89</v>
      </c>
      <c r="AM178" s="3422">
        <v>44105</v>
      </c>
      <c r="AN178" s="3422">
        <v>44561</v>
      </c>
      <c r="AO178" s="3425">
        <v>0.3</v>
      </c>
      <c r="AP178" s="3425">
        <v>1</v>
      </c>
      <c r="AQ178" s="3425" t="s">
        <v>17</v>
      </c>
      <c r="AR178" s="3425" t="s">
        <v>17</v>
      </c>
      <c r="AS178" s="3425" t="s">
        <v>17</v>
      </c>
      <c r="AT178" s="3425" t="s">
        <v>17</v>
      </c>
      <c r="AU178" s="3425" t="s">
        <v>17</v>
      </c>
      <c r="AV178" s="3425" t="s">
        <v>17</v>
      </c>
      <c r="AW178" s="3425" t="s">
        <v>17</v>
      </c>
      <c r="AX178" s="3425" t="s">
        <v>17</v>
      </c>
      <c r="AY178" s="3425" t="s">
        <v>17</v>
      </c>
      <c r="AZ178" s="3426">
        <v>1</v>
      </c>
      <c r="BA178" s="3427">
        <v>40000000</v>
      </c>
      <c r="BB178" s="3427">
        <v>40000000</v>
      </c>
      <c r="BC178" s="3428" t="s">
        <v>219</v>
      </c>
      <c r="BD178" s="3421">
        <v>7867</v>
      </c>
      <c r="BE178" s="3427">
        <v>80000000</v>
      </c>
      <c r="BF178" s="3427">
        <v>80000000</v>
      </c>
      <c r="BG178" s="3428" t="s">
        <v>219</v>
      </c>
      <c r="BH178" s="3421">
        <v>7867</v>
      </c>
      <c r="BI178" s="3427" t="s">
        <v>9</v>
      </c>
      <c r="BJ178" s="3427" t="s">
        <v>9</v>
      </c>
      <c r="BK178" s="3428" t="s">
        <v>9</v>
      </c>
      <c r="BL178" s="3428" t="s">
        <v>9</v>
      </c>
      <c r="BM178" s="3428" t="s">
        <v>9</v>
      </c>
      <c r="BN178" s="3427" t="s">
        <v>9</v>
      </c>
      <c r="BO178" s="3428" t="s">
        <v>9</v>
      </c>
      <c r="BP178" s="3428" t="s">
        <v>9</v>
      </c>
      <c r="BQ178" s="3428" t="s">
        <v>9</v>
      </c>
      <c r="BR178" s="3428" t="s">
        <v>9</v>
      </c>
      <c r="BS178" s="3428" t="s">
        <v>9</v>
      </c>
      <c r="BT178" s="3428" t="s">
        <v>9</v>
      </c>
      <c r="BU178" s="3428" t="s">
        <v>9</v>
      </c>
      <c r="BV178" s="3428" t="s">
        <v>9</v>
      </c>
      <c r="BW178" s="3428" t="s">
        <v>9</v>
      </c>
      <c r="BX178" s="3428" t="s">
        <v>9</v>
      </c>
      <c r="BY178" s="3428" t="s">
        <v>9</v>
      </c>
      <c r="BZ178" s="3428" t="s">
        <v>9</v>
      </c>
      <c r="CA178" s="3428" t="s">
        <v>9</v>
      </c>
      <c r="CB178" s="3428" t="s">
        <v>9</v>
      </c>
      <c r="CC178" s="3428" t="s">
        <v>9</v>
      </c>
      <c r="CD178" s="3428" t="s">
        <v>9</v>
      </c>
      <c r="CE178" s="3428" t="s">
        <v>9</v>
      </c>
      <c r="CF178" s="3428" t="s">
        <v>9</v>
      </c>
      <c r="CG178" s="3428" t="s">
        <v>9</v>
      </c>
      <c r="CH178" s="3428" t="s">
        <v>9</v>
      </c>
      <c r="CI178" s="3428" t="s">
        <v>9</v>
      </c>
      <c r="CJ178" s="3428" t="s">
        <v>9</v>
      </c>
      <c r="CK178" s="3428" t="s">
        <v>9</v>
      </c>
      <c r="CL178" s="3428" t="s">
        <v>9</v>
      </c>
      <c r="CM178" s="3428" t="s">
        <v>9</v>
      </c>
      <c r="CN178" s="3428" t="s">
        <v>9</v>
      </c>
      <c r="CO178" s="3428" t="s">
        <v>9</v>
      </c>
      <c r="CP178" s="3428" t="s">
        <v>9</v>
      </c>
      <c r="CQ178" s="3428" t="s">
        <v>9</v>
      </c>
      <c r="CR178" s="3428" t="s">
        <v>9</v>
      </c>
      <c r="CS178" s="3427">
        <v>120000000</v>
      </c>
      <c r="CT178" s="3421" t="s">
        <v>366</v>
      </c>
      <c r="CU178" s="3421" t="s">
        <v>452</v>
      </c>
      <c r="CV178" s="3421" t="s">
        <v>1288</v>
      </c>
      <c r="CW178" s="3421" t="s">
        <v>1289</v>
      </c>
      <c r="CX178" s="3421" t="s">
        <v>1290</v>
      </c>
      <c r="CY178" s="1374" t="s">
        <v>1291</v>
      </c>
      <c r="CZ178" s="1358" t="s">
        <v>13</v>
      </c>
      <c r="DA178" s="1358" t="s">
        <v>15</v>
      </c>
      <c r="DB178" s="1350" t="s">
        <v>457</v>
      </c>
      <c r="DC178" s="1350" t="s">
        <v>458</v>
      </c>
      <c r="DD178" s="1358">
        <v>3169001</v>
      </c>
      <c r="DE178" s="1357" t="s">
        <v>459</v>
      </c>
    </row>
    <row r="179" spans="1:110" s="17" customFormat="1" ht="25.5" customHeight="1">
      <c r="A179" s="14">
        <v>164</v>
      </c>
      <c r="B179" s="3421" t="s">
        <v>1281</v>
      </c>
      <c r="C179" s="3429"/>
      <c r="D179" s="3421" t="s">
        <v>1282</v>
      </c>
      <c r="E179" s="3421"/>
      <c r="F179" s="3431" t="s">
        <v>1283</v>
      </c>
      <c r="G179" s="3431" t="s">
        <v>1284</v>
      </c>
      <c r="H179" s="3431" t="s">
        <v>361</v>
      </c>
      <c r="I179" s="3431" t="s">
        <v>179</v>
      </c>
      <c r="J179" s="3421" t="s">
        <v>89</v>
      </c>
      <c r="K179" s="3421" t="s">
        <v>89</v>
      </c>
      <c r="L179" s="3422">
        <v>43831</v>
      </c>
      <c r="M179" s="3422">
        <v>47848</v>
      </c>
      <c r="N179" s="1352">
        <v>0.06</v>
      </c>
      <c r="O179" s="1352">
        <v>0.06</v>
      </c>
      <c r="P179" s="1352">
        <v>0.08</v>
      </c>
      <c r="Q179" s="1352">
        <v>0.1</v>
      </c>
      <c r="R179" s="1352">
        <v>0.1</v>
      </c>
      <c r="S179" s="1352">
        <v>0.1</v>
      </c>
      <c r="T179" s="1352">
        <v>0.1</v>
      </c>
      <c r="U179" s="1352">
        <v>0.1</v>
      </c>
      <c r="V179" s="1352">
        <v>0.1</v>
      </c>
      <c r="W179" s="1352">
        <v>0.1</v>
      </c>
      <c r="X179" s="1352">
        <v>0.1</v>
      </c>
      <c r="Y179" s="3433">
        <f t="shared" si="19"/>
        <v>0.99999999999999989</v>
      </c>
      <c r="Z179" s="3431" t="s">
        <v>1292</v>
      </c>
      <c r="AA179" s="3483">
        <v>5.0000000000000001E-3</v>
      </c>
      <c r="AB179" s="3431" t="s">
        <v>1293</v>
      </c>
      <c r="AC179" s="3431" t="s">
        <v>1294</v>
      </c>
      <c r="AD179" s="3421" t="s">
        <v>183</v>
      </c>
      <c r="AE179" s="3431" t="s">
        <v>647</v>
      </c>
      <c r="AF179" s="3431" t="s">
        <v>648</v>
      </c>
      <c r="AG179" s="3421" t="s">
        <v>241</v>
      </c>
      <c r="AH179" s="3431" t="s">
        <v>217</v>
      </c>
      <c r="AI179" s="3421" t="s">
        <v>7</v>
      </c>
      <c r="AJ179" s="3421" t="s">
        <v>9</v>
      </c>
      <c r="AK179" s="3421" t="s">
        <v>89</v>
      </c>
      <c r="AL179" s="3421" t="s">
        <v>89</v>
      </c>
      <c r="AM179" s="3454">
        <v>44197</v>
      </c>
      <c r="AN179" s="3454">
        <v>47848</v>
      </c>
      <c r="AO179" s="3433" t="s">
        <v>17</v>
      </c>
      <c r="AP179" s="3433">
        <v>1</v>
      </c>
      <c r="AQ179" s="3433">
        <v>1</v>
      </c>
      <c r="AR179" s="3433">
        <v>1</v>
      </c>
      <c r="AS179" s="3433">
        <v>1</v>
      </c>
      <c r="AT179" s="3433">
        <v>1</v>
      </c>
      <c r="AU179" s="3433">
        <v>1</v>
      </c>
      <c r="AV179" s="3433">
        <v>1</v>
      </c>
      <c r="AW179" s="3433">
        <v>1</v>
      </c>
      <c r="AX179" s="3433">
        <v>1</v>
      </c>
      <c r="AY179" s="3433">
        <v>1</v>
      </c>
      <c r="AZ179" s="3434">
        <v>1</v>
      </c>
      <c r="BA179" s="3427" t="s">
        <v>17</v>
      </c>
      <c r="BB179" s="3427" t="s">
        <v>17</v>
      </c>
      <c r="BC179" s="3455" t="s">
        <v>324</v>
      </c>
      <c r="BD179" s="3431" t="s">
        <v>17</v>
      </c>
      <c r="BE179" s="3427">
        <v>30000000</v>
      </c>
      <c r="BF179" s="3427" t="s">
        <v>17</v>
      </c>
      <c r="BG179" s="3431" t="s">
        <v>219</v>
      </c>
      <c r="BH179" s="3431" t="s">
        <v>1295</v>
      </c>
      <c r="BI179" s="3427">
        <f>BE179+(BE179*0.03)</f>
        <v>30900000</v>
      </c>
      <c r="BJ179" s="3427" t="s">
        <v>17</v>
      </c>
      <c r="BK179" s="3431" t="s">
        <v>219</v>
      </c>
      <c r="BL179" s="3431" t="s">
        <v>1295</v>
      </c>
      <c r="BM179" s="3427">
        <f>BI179+(BI179*0.03)</f>
        <v>31827000</v>
      </c>
      <c r="BN179" s="3427" t="s">
        <v>17</v>
      </c>
      <c r="BO179" s="3431" t="s">
        <v>219</v>
      </c>
      <c r="BP179" s="3431" t="s">
        <v>1295</v>
      </c>
      <c r="BQ179" s="3427">
        <f>BM179+(BM179*0.03)</f>
        <v>32781810</v>
      </c>
      <c r="BR179" s="3427" t="s">
        <v>17</v>
      </c>
      <c r="BS179" s="3431" t="s">
        <v>219</v>
      </c>
      <c r="BT179" s="3431" t="s">
        <v>1295</v>
      </c>
      <c r="BU179" s="3427">
        <f>BQ179+(BQ179*0.03)</f>
        <v>33765264.299999997</v>
      </c>
      <c r="BV179" s="3427" t="s">
        <v>17</v>
      </c>
      <c r="BW179" s="3431" t="s">
        <v>219</v>
      </c>
      <c r="BX179" s="3431" t="s">
        <v>1295</v>
      </c>
      <c r="BY179" s="3427">
        <f>BU179+(BU179*0.03)</f>
        <v>34778222.228999995</v>
      </c>
      <c r="BZ179" s="3427" t="s">
        <v>17</v>
      </c>
      <c r="CA179" s="3431" t="s">
        <v>219</v>
      </c>
      <c r="CB179" s="3431" t="s">
        <v>1295</v>
      </c>
      <c r="CC179" s="3427">
        <f>BY179+(BY179*0.03)</f>
        <v>35821568.895869993</v>
      </c>
      <c r="CD179" s="3427" t="s">
        <v>17</v>
      </c>
      <c r="CE179" s="3431" t="s">
        <v>219</v>
      </c>
      <c r="CF179" s="3431" t="s">
        <v>1295</v>
      </c>
      <c r="CG179" s="3427">
        <f>CC179+(CC179*0.03)</f>
        <v>36896215.962746091</v>
      </c>
      <c r="CH179" s="3427" t="s">
        <v>17</v>
      </c>
      <c r="CI179" s="3431" t="s">
        <v>219</v>
      </c>
      <c r="CJ179" s="3431" t="s">
        <v>1295</v>
      </c>
      <c r="CK179" s="3427">
        <f>CG179+(CG179*0.03)</f>
        <v>38003102.441628471</v>
      </c>
      <c r="CL179" s="3427" t="s">
        <v>17</v>
      </c>
      <c r="CM179" s="3431" t="s">
        <v>219</v>
      </c>
      <c r="CN179" s="3431" t="s">
        <v>1295</v>
      </c>
      <c r="CO179" s="3427">
        <f>CK179+(CK179*0.03)</f>
        <v>39143195.514877327</v>
      </c>
      <c r="CP179" s="3427" t="s">
        <v>17</v>
      </c>
      <c r="CQ179" s="3431" t="s">
        <v>219</v>
      </c>
      <c r="CR179" s="3431" t="s">
        <v>1295</v>
      </c>
      <c r="CS179" s="3427">
        <v>343916379.34412187</v>
      </c>
      <c r="CT179" s="3431" t="s">
        <v>386</v>
      </c>
      <c r="CU179" s="3431" t="s">
        <v>338</v>
      </c>
      <c r="CV179" s="3431" t="s">
        <v>1296</v>
      </c>
      <c r="CW179" s="3431" t="s">
        <v>1297</v>
      </c>
      <c r="CX179" s="3431" t="s">
        <v>652</v>
      </c>
      <c r="CY179" s="1357" t="s">
        <v>1298</v>
      </c>
      <c r="CZ179" s="1358"/>
      <c r="DA179" s="1358"/>
      <c r="DB179" s="1358"/>
      <c r="DC179" s="1358"/>
      <c r="DD179" s="1358"/>
      <c r="DE179" s="1358"/>
    </row>
    <row r="180" spans="1:110" s="14" customFormat="1" ht="25.5" customHeight="1">
      <c r="A180" s="14">
        <v>165</v>
      </c>
      <c r="B180" s="3421" t="s">
        <v>1281</v>
      </c>
      <c r="C180" s="3429"/>
      <c r="D180" s="3421" t="s">
        <v>1282</v>
      </c>
      <c r="E180" s="3421"/>
      <c r="F180" s="3431" t="s">
        <v>1283</v>
      </c>
      <c r="G180" s="3431" t="s">
        <v>1284</v>
      </c>
      <c r="H180" s="3431" t="s">
        <v>361</v>
      </c>
      <c r="I180" s="3431" t="s">
        <v>179</v>
      </c>
      <c r="J180" s="3421" t="s">
        <v>89</v>
      </c>
      <c r="K180" s="3421" t="s">
        <v>89</v>
      </c>
      <c r="L180" s="3422">
        <v>43831</v>
      </c>
      <c r="M180" s="3422">
        <v>47848</v>
      </c>
      <c r="N180" s="1352">
        <v>0.06</v>
      </c>
      <c r="O180" s="1352">
        <v>0.06</v>
      </c>
      <c r="P180" s="1352">
        <v>0.08</v>
      </c>
      <c r="Q180" s="1352">
        <v>0.1</v>
      </c>
      <c r="R180" s="1352">
        <v>0.1</v>
      </c>
      <c r="S180" s="1352">
        <v>0.1</v>
      </c>
      <c r="T180" s="1352">
        <v>0.1</v>
      </c>
      <c r="U180" s="1352">
        <v>0.1</v>
      </c>
      <c r="V180" s="1352">
        <v>0.1</v>
      </c>
      <c r="W180" s="1352">
        <v>0.1</v>
      </c>
      <c r="X180" s="1352">
        <v>0.1</v>
      </c>
      <c r="Y180" s="3433">
        <f t="shared" si="19"/>
        <v>0.99999999999999989</v>
      </c>
      <c r="Z180" s="3421" t="s">
        <v>1299</v>
      </c>
      <c r="AA180" s="3483">
        <v>5.0000000000000001E-3</v>
      </c>
      <c r="AB180" s="3421" t="s">
        <v>1300</v>
      </c>
      <c r="AC180" s="3421" t="s">
        <v>1301</v>
      </c>
      <c r="AD180" s="3421" t="s">
        <v>183</v>
      </c>
      <c r="AE180" s="3421" t="s">
        <v>26</v>
      </c>
      <c r="AF180" s="3430" t="s">
        <v>228</v>
      </c>
      <c r="AG180" s="3421" t="s">
        <v>185</v>
      </c>
      <c r="AH180" s="3421" t="s">
        <v>179</v>
      </c>
      <c r="AI180" s="3421" t="s">
        <v>7</v>
      </c>
      <c r="AJ180" s="3421" t="s">
        <v>9</v>
      </c>
      <c r="AK180" s="3421">
        <v>34</v>
      </c>
      <c r="AL180" s="3421">
        <v>2019</v>
      </c>
      <c r="AM180" s="3422">
        <v>43831</v>
      </c>
      <c r="AN180" s="3422">
        <v>47848</v>
      </c>
      <c r="AO180" s="3421">
        <v>3</v>
      </c>
      <c r="AP180" s="3421">
        <v>21</v>
      </c>
      <c r="AQ180" s="3421">
        <v>21</v>
      </c>
      <c r="AR180" s="3421">
        <v>21</v>
      </c>
      <c r="AS180" s="3421">
        <v>21</v>
      </c>
      <c r="AT180" s="3421">
        <v>21</v>
      </c>
      <c r="AU180" s="3421">
        <v>21</v>
      </c>
      <c r="AV180" s="3421">
        <v>21</v>
      </c>
      <c r="AW180" s="3421">
        <v>21</v>
      </c>
      <c r="AX180" s="3421">
        <v>21</v>
      </c>
      <c r="AY180" s="3421">
        <v>21</v>
      </c>
      <c r="AZ180" s="3444">
        <f>SUM(AO180:AY180)</f>
        <v>213</v>
      </c>
      <c r="BA180" s="3427">
        <v>1167000</v>
      </c>
      <c r="BB180" s="3427">
        <v>1167000</v>
      </c>
      <c r="BC180" s="3421" t="s">
        <v>219</v>
      </c>
      <c r="BD180" s="3421" t="s">
        <v>620</v>
      </c>
      <c r="BE180" s="3427">
        <v>5835000</v>
      </c>
      <c r="BF180" s="3427">
        <v>5835000</v>
      </c>
      <c r="BG180" s="3421" t="s">
        <v>219</v>
      </c>
      <c r="BH180" s="3421" t="s">
        <v>620</v>
      </c>
      <c r="BI180" s="3427">
        <v>6068400</v>
      </c>
      <c r="BJ180" s="3427">
        <v>6068400</v>
      </c>
      <c r="BK180" s="3421" t="s">
        <v>219</v>
      </c>
      <c r="BL180" s="3421" t="s">
        <v>620</v>
      </c>
      <c r="BM180" s="3427">
        <v>6068400</v>
      </c>
      <c r="BN180" s="3427">
        <v>6068400</v>
      </c>
      <c r="BO180" s="3421" t="s">
        <v>219</v>
      </c>
      <c r="BP180" s="3421" t="s">
        <v>620</v>
      </c>
      <c r="BQ180" s="3427">
        <v>6311136</v>
      </c>
      <c r="BR180" s="3427">
        <v>6311136</v>
      </c>
      <c r="BS180" s="3421" t="s">
        <v>219</v>
      </c>
      <c r="BT180" s="3421" t="s">
        <v>620</v>
      </c>
      <c r="BU180" s="3427">
        <v>6825125</v>
      </c>
      <c r="BV180" s="3427">
        <v>6825125</v>
      </c>
      <c r="BW180" s="3421" t="s">
        <v>219</v>
      </c>
      <c r="BX180" s="3428" t="s">
        <v>231</v>
      </c>
      <c r="BY180" s="3427">
        <v>7099170</v>
      </c>
      <c r="BZ180" s="3427">
        <v>7099170</v>
      </c>
      <c r="CA180" s="3421" t="s">
        <v>219</v>
      </c>
      <c r="CB180" s="3428" t="s">
        <v>231</v>
      </c>
      <c r="CC180" s="3427">
        <v>7383136</v>
      </c>
      <c r="CD180" s="3427">
        <v>7383136</v>
      </c>
      <c r="CE180" s="3421" t="s">
        <v>219</v>
      </c>
      <c r="CF180" s="3428" t="s">
        <v>231</v>
      </c>
      <c r="CG180" s="3427">
        <v>7678462</v>
      </c>
      <c r="CH180" s="3427">
        <v>7678462</v>
      </c>
      <c r="CI180" s="3421" t="s">
        <v>219</v>
      </c>
      <c r="CJ180" s="3428" t="s">
        <v>231</v>
      </c>
      <c r="CK180" s="3427">
        <v>7985600</v>
      </c>
      <c r="CL180" s="3427">
        <v>7985600</v>
      </c>
      <c r="CM180" s="3421" t="s">
        <v>219</v>
      </c>
      <c r="CN180" s="3428" t="s">
        <v>231</v>
      </c>
      <c r="CO180" s="3427">
        <v>8305024</v>
      </c>
      <c r="CP180" s="3427">
        <v>8305024</v>
      </c>
      <c r="CQ180" s="3421" t="s">
        <v>219</v>
      </c>
      <c r="CR180" s="3428" t="s">
        <v>231</v>
      </c>
      <c r="CS180" s="3427">
        <v>70726453</v>
      </c>
      <c r="CT180" s="3421" t="s">
        <v>232</v>
      </c>
      <c r="CU180" s="3421" t="s">
        <v>233</v>
      </c>
      <c r="CV180" s="3421" t="s">
        <v>621</v>
      </c>
      <c r="CW180" s="3421" t="s">
        <v>622</v>
      </c>
      <c r="CX180" s="3421" t="s">
        <v>623</v>
      </c>
      <c r="CY180" s="1374" t="s">
        <v>624</v>
      </c>
      <c r="CZ180" s="1350"/>
      <c r="DA180" s="1350"/>
      <c r="DB180" s="1350"/>
      <c r="DC180" s="1350"/>
      <c r="DD180" s="1350"/>
      <c r="DE180" s="1350"/>
    </row>
    <row r="181" spans="1:110" s="14" customFormat="1" ht="25.5" customHeight="1">
      <c r="A181" s="14">
        <v>166</v>
      </c>
      <c r="B181" s="3421" t="s">
        <v>1281</v>
      </c>
      <c r="C181" s="3429"/>
      <c r="D181" s="3421" t="s">
        <v>1282</v>
      </c>
      <c r="E181" s="3421"/>
      <c r="F181" s="3431" t="s">
        <v>1283</v>
      </c>
      <c r="G181" s="3431" t="s">
        <v>1284</v>
      </c>
      <c r="H181" s="3431" t="s">
        <v>361</v>
      </c>
      <c r="I181" s="3431" t="s">
        <v>179</v>
      </c>
      <c r="J181" s="3421" t="s">
        <v>89</v>
      </c>
      <c r="K181" s="3421" t="s">
        <v>89</v>
      </c>
      <c r="L181" s="3422">
        <v>43831</v>
      </c>
      <c r="M181" s="3422">
        <v>47848</v>
      </c>
      <c r="N181" s="1352">
        <v>0.06</v>
      </c>
      <c r="O181" s="1352">
        <v>0.06</v>
      </c>
      <c r="P181" s="1352">
        <v>0.08</v>
      </c>
      <c r="Q181" s="1352">
        <v>0.1</v>
      </c>
      <c r="R181" s="1352">
        <v>0.1</v>
      </c>
      <c r="S181" s="1352">
        <v>0.1</v>
      </c>
      <c r="T181" s="1352">
        <v>0.1</v>
      </c>
      <c r="U181" s="1352">
        <v>0.1</v>
      </c>
      <c r="V181" s="1352">
        <v>0.1</v>
      </c>
      <c r="W181" s="1352">
        <v>0.1</v>
      </c>
      <c r="X181" s="1352">
        <v>0.1</v>
      </c>
      <c r="Y181" s="3433">
        <f t="shared" si="19"/>
        <v>0.99999999999999989</v>
      </c>
      <c r="Z181" s="3421" t="s">
        <v>1302</v>
      </c>
      <c r="AA181" s="1402">
        <v>5.0000000000000001E-3</v>
      </c>
      <c r="AB181" s="3421" t="s">
        <v>1303</v>
      </c>
      <c r="AC181" s="3421" t="s">
        <v>1304</v>
      </c>
      <c r="AD181" s="3421" t="s">
        <v>183</v>
      </c>
      <c r="AE181" s="3421" t="s">
        <v>26</v>
      </c>
      <c r="AF181" s="3421" t="s">
        <v>240</v>
      </c>
      <c r="AG181" s="3431" t="s">
        <v>440</v>
      </c>
      <c r="AH181" s="3421" t="s">
        <v>217</v>
      </c>
      <c r="AI181" s="3501" t="s">
        <v>323</v>
      </c>
      <c r="AJ181" s="3421">
        <v>314</v>
      </c>
      <c r="AK181" s="3421" t="s">
        <v>9</v>
      </c>
      <c r="AL181" s="3421" t="s">
        <v>9</v>
      </c>
      <c r="AM181" s="3422">
        <v>44197</v>
      </c>
      <c r="AN181" s="3422">
        <v>47848</v>
      </c>
      <c r="AO181" s="3421" t="s">
        <v>17</v>
      </c>
      <c r="AP181" s="3425">
        <v>1</v>
      </c>
      <c r="AQ181" s="3425">
        <v>1</v>
      </c>
      <c r="AR181" s="3425">
        <v>1</v>
      </c>
      <c r="AS181" s="3425">
        <v>1</v>
      </c>
      <c r="AT181" s="3425">
        <v>1</v>
      </c>
      <c r="AU181" s="3425">
        <v>1</v>
      </c>
      <c r="AV181" s="3425">
        <v>1</v>
      </c>
      <c r="AW181" s="3425">
        <v>1</v>
      </c>
      <c r="AX181" s="3425">
        <v>1</v>
      </c>
      <c r="AY181" s="3425">
        <v>1</v>
      </c>
      <c r="AZ181" s="3426">
        <v>1</v>
      </c>
      <c r="BA181" s="3427" t="s">
        <v>17</v>
      </c>
      <c r="BB181" s="3427" t="s">
        <v>17</v>
      </c>
      <c r="BC181" s="3421" t="s">
        <v>89</v>
      </c>
      <c r="BD181" s="3421" t="s">
        <v>89</v>
      </c>
      <c r="BE181" s="3427">
        <v>96000000</v>
      </c>
      <c r="BF181" s="3427">
        <v>96000000</v>
      </c>
      <c r="BG181" s="3421" t="s">
        <v>219</v>
      </c>
      <c r="BH181" s="3421">
        <v>7692</v>
      </c>
      <c r="BI181" s="3427">
        <f>BE181*1.03</f>
        <v>98880000</v>
      </c>
      <c r="BJ181" s="3427">
        <f>BF181*1.03</f>
        <v>98880000</v>
      </c>
      <c r="BK181" s="3421" t="s">
        <v>219</v>
      </c>
      <c r="BL181" s="3421">
        <v>7692</v>
      </c>
      <c r="BM181" s="3427">
        <f>BI181*1.03</f>
        <v>101846400</v>
      </c>
      <c r="BN181" s="3427">
        <f>BJ181*1.03</f>
        <v>101846400</v>
      </c>
      <c r="BO181" s="3421" t="s">
        <v>219</v>
      </c>
      <c r="BP181" s="3421">
        <v>7692</v>
      </c>
      <c r="BQ181" s="3427">
        <f>BM181*1.03</f>
        <v>104901792</v>
      </c>
      <c r="BR181" s="3427">
        <f>BN181*1.03</f>
        <v>104901792</v>
      </c>
      <c r="BS181" s="3421" t="s">
        <v>219</v>
      </c>
      <c r="BT181" s="3421">
        <v>7692</v>
      </c>
      <c r="BU181" s="3427">
        <f>BQ181*1.03</f>
        <v>108048845.76000001</v>
      </c>
      <c r="BV181" s="3427" t="s">
        <v>17</v>
      </c>
      <c r="BW181" s="3421" t="s">
        <v>219</v>
      </c>
      <c r="BX181" s="3421" t="s">
        <v>17</v>
      </c>
      <c r="BY181" s="3427">
        <f>BU181*1.03</f>
        <v>111290311.13280001</v>
      </c>
      <c r="BZ181" s="3427" t="s">
        <v>17</v>
      </c>
      <c r="CA181" s="3421" t="s">
        <v>219</v>
      </c>
      <c r="CB181" s="3421" t="s">
        <v>17</v>
      </c>
      <c r="CC181" s="3427">
        <f>BY181*1.03</f>
        <v>114629020.46678402</v>
      </c>
      <c r="CD181" s="3427" t="s">
        <v>17</v>
      </c>
      <c r="CE181" s="3421" t="s">
        <v>219</v>
      </c>
      <c r="CF181" s="3421" t="s">
        <v>17</v>
      </c>
      <c r="CG181" s="3427">
        <f>CC181*1.03</f>
        <v>118067891.08078754</v>
      </c>
      <c r="CH181" s="3421" t="s">
        <v>17</v>
      </c>
      <c r="CI181" s="3421" t="s">
        <v>219</v>
      </c>
      <c r="CJ181" s="3421" t="s">
        <v>17</v>
      </c>
      <c r="CK181" s="3427">
        <f>CG181*1.03</f>
        <v>121609927.81321117</v>
      </c>
      <c r="CL181" s="3421" t="s">
        <v>17</v>
      </c>
      <c r="CM181" s="3421" t="s">
        <v>219</v>
      </c>
      <c r="CN181" s="3421" t="s">
        <v>17</v>
      </c>
      <c r="CO181" s="3427">
        <f>CK181*1.03</f>
        <v>125258225.64760751</v>
      </c>
      <c r="CP181" s="3421" t="s">
        <v>17</v>
      </c>
      <c r="CQ181" s="3421" t="s">
        <v>219</v>
      </c>
      <c r="CR181" s="3421" t="s">
        <v>17</v>
      </c>
      <c r="CS181" s="3427">
        <v>1100532413.9011903</v>
      </c>
      <c r="CT181" s="3421" t="s">
        <v>220</v>
      </c>
      <c r="CU181" s="3421" t="s">
        <v>221</v>
      </c>
      <c r="CV181" s="3421" t="s">
        <v>515</v>
      </c>
      <c r="CW181" s="3421" t="s">
        <v>516</v>
      </c>
      <c r="CX181" s="3421">
        <v>3779595</v>
      </c>
      <c r="CY181" s="3421" t="s">
        <v>517</v>
      </c>
      <c r="CZ181" s="1350"/>
      <c r="DA181" s="1350"/>
      <c r="DB181" s="1350"/>
      <c r="DC181" s="1350"/>
      <c r="DD181" s="1350"/>
      <c r="DE181" s="1350"/>
    </row>
    <row r="182" spans="1:110" s="14" customFormat="1" ht="25.5" customHeight="1">
      <c r="A182" s="14">
        <v>167</v>
      </c>
      <c r="B182" s="3421" t="s">
        <v>1281</v>
      </c>
      <c r="C182" s="3429"/>
      <c r="D182" s="3421" t="s">
        <v>1282</v>
      </c>
      <c r="E182" s="3421"/>
      <c r="F182" s="3431" t="s">
        <v>1283</v>
      </c>
      <c r="G182" s="3431" t="s">
        <v>1284</v>
      </c>
      <c r="H182" s="3431" t="s">
        <v>361</v>
      </c>
      <c r="I182" s="3431" t="s">
        <v>179</v>
      </c>
      <c r="J182" s="3421" t="s">
        <v>89</v>
      </c>
      <c r="K182" s="3421" t="s">
        <v>89</v>
      </c>
      <c r="L182" s="3422">
        <v>43831</v>
      </c>
      <c r="M182" s="3422">
        <v>47848</v>
      </c>
      <c r="N182" s="1352">
        <v>0.06</v>
      </c>
      <c r="O182" s="1352">
        <v>0.06</v>
      </c>
      <c r="P182" s="1352">
        <v>0.08</v>
      </c>
      <c r="Q182" s="1352">
        <v>0.1</v>
      </c>
      <c r="R182" s="1352">
        <v>0.1</v>
      </c>
      <c r="S182" s="1352">
        <v>0.1</v>
      </c>
      <c r="T182" s="1352">
        <v>0.1</v>
      </c>
      <c r="U182" s="1352">
        <v>0.1</v>
      </c>
      <c r="V182" s="1352">
        <v>0.1</v>
      </c>
      <c r="W182" s="1352">
        <v>0.1</v>
      </c>
      <c r="X182" s="1352">
        <v>0.1</v>
      </c>
      <c r="Y182" s="3433">
        <f t="shared" si="19"/>
        <v>0.99999999999999989</v>
      </c>
      <c r="Z182" s="3421" t="s">
        <v>1305</v>
      </c>
      <c r="AA182" s="1402">
        <v>2.5000000000000001E-3</v>
      </c>
      <c r="AB182" s="3421" t="s">
        <v>1306</v>
      </c>
      <c r="AC182" s="3421" t="s">
        <v>1307</v>
      </c>
      <c r="AD182" s="3421" t="s">
        <v>183</v>
      </c>
      <c r="AE182" s="3421" t="s">
        <v>26</v>
      </c>
      <c r="AF182" s="3421" t="s">
        <v>433</v>
      </c>
      <c r="AG182" s="3421" t="s">
        <v>185</v>
      </c>
      <c r="AH182" s="3421" t="s">
        <v>179</v>
      </c>
      <c r="AI182" s="3501" t="s">
        <v>323</v>
      </c>
      <c r="AJ182" s="3421">
        <v>338</v>
      </c>
      <c r="AK182" s="3421" t="s">
        <v>9</v>
      </c>
      <c r="AL182" s="3421" t="s">
        <v>9</v>
      </c>
      <c r="AM182" s="3422">
        <v>44075</v>
      </c>
      <c r="AN182" s="3422">
        <v>47848</v>
      </c>
      <c r="AO182" s="3421">
        <v>10</v>
      </c>
      <c r="AP182" s="3421">
        <v>10</v>
      </c>
      <c r="AQ182" s="3421">
        <v>10</v>
      </c>
      <c r="AR182" s="3421">
        <v>10</v>
      </c>
      <c r="AS182" s="3421">
        <v>10</v>
      </c>
      <c r="AT182" s="3421">
        <v>10</v>
      </c>
      <c r="AU182" s="3421">
        <v>10</v>
      </c>
      <c r="AV182" s="3421">
        <v>10</v>
      </c>
      <c r="AW182" s="3421">
        <v>10</v>
      </c>
      <c r="AX182" s="3421">
        <v>10</v>
      </c>
      <c r="AY182" s="3421">
        <v>10</v>
      </c>
      <c r="AZ182" s="3444">
        <f>SUM(AO182:AY182)</f>
        <v>110</v>
      </c>
      <c r="BA182" s="3427">
        <v>53000000</v>
      </c>
      <c r="BB182" s="3427">
        <f>+BA182</f>
        <v>53000000</v>
      </c>
      <c r="BC182" s="3428" t="s">
        <v>218</v>
      </c>
      <c r="BD182" s="3429">
        <v>7640</v>
      </c>
      <c r="BE182" s="3427">
        <f>+BA182*1.038</f>
        <v>55014000</v>
      </c>
      <c r="BF182" s="3427">
        <f>+BE182</f>
        <v>55014000</v>
      </c>
      <c r="BG182" s="3428" t="s">
        <v>219</v>
      </c>
      <c r="BH182" s="3429">
        <v>7640</v>
      </c>
      <c r="BI182" s="3427">
        <f>+BE182*1.038</f>
        <v>57104532</v>
      </c>
      <c r="BJ182" s="3427">
        <f>+BI182</f>
        <v>57104532</v>
      </c>
      <c r="BK182" s="3428" t="s">
        <v>219</v>
      </c>
      <c r="BL182" s="3429">
        <v>7640</v>
      </c>
      <c r="BM182" s="3427">
        <f>+BI182*1.038</f>
        <v>59274504.216000006</v>
      </c>
      <c r="BN182" s="3427">
        <f>+BM182</f>
        <v>59274504.216000006</v>
      </c>
      <c r="BO182" s="3428" t="s">
        <v>219</v>
      </c>
      <c r="BP182" s="3429">
        <v>7640</v>
      </c>
      <c r="BQ182" s="3427">
        <f>(BM182*3%)+BM182</f>
        <v>61052739.342480004</v>
      </c>
      <c r="BR182" s="3427" t="s">
        <v>9</v>
      </c>
      <c r="BS182" s="3428" t="s">
        <v>219</v>
      </c>
      <c r="BT182" s="3429">
        <v>7640</v>
      </c>
      <c r="BU182" s="3427">
        <f>(BQ182*3%)+BQ182</f>
        <v>62884321.522754401</v>
      </c>
      <c r="BV182" s="3427" t="s">
        <v>9</v>
      </c>
      <c r="BW182" s="3428" t="s">
        <v>219</v>
      </c>
      <c r="BX182" s="3427" t="s">
        <v>9</v>
      </c>
      <c r="BY182" s="3427">
        <f>(BU182*3%)+BU182</f>
        <v>64770851.168437034</v>
      </c>
      <c r="BZ182" s="3427" t="s">
        <v>9</v>
      </c>
      <c r="CA182" s="3428" t="s">
        <v>219</v>
      </c>
      <c r="CB182" s="3427" t="s">
        <v>9</v>
      </c>
      <c r="CC182" s="3427">
        <f>(BY182*3%)+BY182</f>
        <v>66713976.703490146</v>
      </c>
      <c r="CD182" s="3427" t="s">
        <v>9</v>
      </c>
      <c r="CE182" s="3428" t="s">
        <v>219</v>
      </c>
      <c r="CF182" s="3427" t="s">
        <v>9</v>
      </c>
      <c r="CG182" s="3427">
        <f>(CC182*3%)+CC182</f>
        <v>68715396.004594848</v>
      </c>
      <c r="CH182" s="3427" t="s">
        <v>9</v>
      </c>
      <c r="CI182" s="3428" t="s">
        <v>219</v>
      </c>
      <c r="CJ182" s="3427" t="s">
        <v>9</v>
      </c>
      <c r="CK182" s="3427">
        <f>(CG182*3%)+CG182</f>
        <v>70776857.884732693</v>
      </c>
      <c r="CL182" s="3427" t="s">
        <v>9</v>
      </c>
      <c r="CM182" s="3428" t="s">
        <v>219</v>
      </c>
      <c r="CN182" s="3427" t="s">
        <v>9</v>
      </c>
      <c r="CO182" s="3427">
        <f>+CK182*1.038</f>
        <v>73466378.484352544</v>
      </c>
      <c r="CP182" s="3427" t="s">
        <v>9</v>
      </c>
      <c r="CQ182" s="3428" t="s">
        <v>219</v>
      </c>
      <c r="CR182" s="3427" t="s">
        <v>9</v>
      </c>
      <c r="CS182" s="3427">
        <v>692773557.32684171</v>
      </c>
      <c r="CT182" s="3421" t="s">
        <v>220</v>
      </c>
      <c r="CU182" s="3421" t="s">
        <v>221</v>
      </c>
      <c r="CV182" s="3421" t="s">
        <v>1308</v>
      </c>
      <c r="CW182" s="3421" t="s">
        <v>1309</v>
      </c>
      <c r="CX182" s="3421">
        <v>3779595</v>
      </c>
      <c r="CY182" s="1357" t="s">
        <v>1310</v>
      </c>
      <c r="CZ182" s="1350"/>
      <c r="DA182" s="1350"/>
      <c r="DB182" s="1350"/>
      <c r="DC182" s="1350"/>
      <c r="DD182" s="1350"/>
      <c r="DE182" s="1350"/>
    </row>
    <row r="183" spans="1:110" s="14" customFormat="1" ht="25.5" customHeight="1">
      <c r="A183" s="14">
        <v>168</v>
      </c>
      <c r="B183" s="3421" t="s">
        <v>1281</v>
      </c>
      <c r="C183" s="3429"/>
      <c r="D183" s="3421" t="s">
        <v>1282</v>
      </c>
      <c r="E183" s="3421"/>
      <c r="F183" s="3431" t="s">
        <v>1283</v>
      </c>
      <c r="G183" s="3431" t="s">
        <v>1284</v>
      </c>
      <c r="H183" s="3431" t="s">
        <v>361</v>
      </c>
      <c r="I183" s="3431" t="s">
        <v>179</v>
      </c>
      <c r="J183" s="3421" t="s">
        <v>89</v>
      </c>
      <c r="K183" s="3421" t="s">
        <v>89</v>
      </c>
      <c r="L183" s="3422">
        <v>43831</v>
      </c>
      <c r="M183" s="3422">
        <v>47848</v>
      </c>
      <c r="N183" s="1352">
        <v>0.06</v>
      </c>
      <c r="O183" s="1352">
        <v>0.06</v>
      </c>
      <c r="P183" s="1352">
        <v>0.08</v>
      </c>
      <c r="Q183" s="1352">
        <v>0.1</v>
      </c>
      <c r="R183" s="1352">
        <v>0.1</v>
      </c>
      <c r="S183" s="1352">
        <v>0.1</v>
      </c>
      <c r="T183" s="1352">
        <v>0.1</v>
      </c>
      <c r="U183" s="1352">
        <v>0.1</v>
      </c>
      <c r="V183" s="1352">
        <v>0.1</v>
      </c>
      <c r="W183" s="1352">
        <v>0.1</v>
      </c>
      <c r="X183" s="1352">
        <v>0.1</v>
      </c>
      <c r="Y183" s="3433">
        <f t="shared" si="19"/>
        <v>0.99999999999999989</v>
      </c>
      <c r="Z183" s="3421" t="s">
        <v>1311</v>
      </c>
      <c r="AA183" s="3423">
        <v>0.02</v>
      </c>
      <c r="AB183" s="3421" t="s">
        <v>1312</v>
      </c>
      <c r="AC183" s="3421" t="s">
        <v>1313</v>
      </c>
      <c r="AD183" s="3421" t="s">
        <v>183</v>
      </c>
      <c r="AE183" s="3421" t="s">
        <v>26</v>
      </c>
      <c r="AF183" s="3421" t="s">
        <v>1314</v>
      </c>
      <c r="AG183" s="3421" t="s">
        <v>253</v>
      </c>
      <c r="AH183" s="3421" t="s">
        <v>217</v>
      </c>
      <c r="AI183" s="3501" t="s">
        <v>323</v>
      </c>
      <c r="AJ183" s="3421">
        <v>11</v>
      </c>
      <c r="AK183" s="3421">
        <v>20</v>
      </c>
      <c r="AL183" s="3421">
        <v>2019</v>
      </c>
      <c r="AM183" s="3422">
        <v>43831</v>
      </c>
      <c r="AN183" s="3422">
        <v>47848</v>
      </c>
      <c r="AO183" s="3421">
        <v>20</v>
      </c>
      <c r="AP183" s="3421">
        <v>20</v>
      </c>
      <c r="AQ183" s="3421">
        <v>20</v>
      </c>
      <c r="AR183" s="3421">
        <v>20</v>
      </c>
      <c r="AS183" s="3421">
        <v>20</v>
      </c>
      <c r="AT183" s="3421">
        <v>20</v>
      </c>
      <c r="AU183" s="3421">
        <v>20</v>
      </c>
      <c r="AV183" s="3421">
        <v>20</v>
      </c>
      <c r="AW183" s="3421">
        <v>20</v>
      </c>
      <c r="AX183" s="3421">
        <v>20</v>
      </c>
      <c r="AY183" s="3421">
        <v>20</v>
      </c>
      <c r="AZ183" s="3444">
        <v>20</v>
      </c>
      <c r="BA183" s="3427">
        <v>4610831000</v>
      </c>
      <c r="BB183" s="3427">
        <f>+BA183</f>
        <v>4610831000</v>
      </c>
      <c r="BC183" s="3428" t="s">
        <v>1315</v>
      </c>
      <c r="BD183" s="3429">
        <v>7675</v>
      </c>
      <c r="BE183" s="3427">
        <v>18566709769</v>
      </c>
      <c r="BF183" s="3427">
        <f>+BE183</f>
        <v>18566709769</v>
      </c>
      <c r="BG183" s="3428" t="s">
        <v>1315</v>
      </c>
      <c r="BH183" s="3429">
        <v>7675</v>
      </c>
      <c r="BI183" s="3427">
        <v>18789474952</v>
      </c>
      <c r="BJ183" s="3427">
        <f>BI183</f>
        <v>18789474952</v>
      </c>
      <c r="BK183" s="3428" t="s">
        <v>1315</v>
      </c>
      <c r="BL183" s="3429">
        <v>7675</v>
      </c>
      <c r="BM183" s="3427">
        <v>18555685279</v>
      </c>
      <c r="BN183" s="3427">
        <f>BM183</f>
        <v>18555685279</v>
      </c>
      <c r="BO183" s="3428" t="s">
        <v>1315</v>
      </c>
      <c r="BP183" s="3429">
        <v>7675</v>
      </c>
      <c r="BQ183" s="3427">
        <v>19410800000</v>
      </c>
      <c r="BR183" s="3427">
        <f>BQ183</f>
        <v>19410800000</v>
      </c>
      <c r="BS183" s="3428" t="s">
        <v>1315</v>
      </c>
      <c r="BT183" s="3429">
        <v>7675</v>
      </c>
      <c r="BU183" s="3427">
        <f>19410800000*1.03</f>
        <v>19993124000</v>
      </c>
      <c r="BV183" s="3427" t="s">
        <v>9</v>
      </c>
      <c r="BW183" s="3428" t="s">
        <v>1315</v>
      </c>
      <c r="BX183" s="3428" t="s">
        <v>291</v>
      </c>
      <c r="BY183" s="3427">
        <f>+BU183*1.03</f>
        <v>20592917720</v>
      </c>
      <c r="BZ183" s="3427" t="s">
        <v>9</v>
      </c>
      <c r="CA183" s="3428" t="s">
        <v>1315</v>
      </c>
      <c r="CB183" s="3428" t="s">
        <v>291</v>
      </c>
      <c r="CC183" s="3427">
        <f>+BY183*1.03</f>
        <v>21210705251.600002</v>
      </c>
      <c r="CD183" s="3427" t="s">
        <v>9</v>
      </c>
      <c r="CE183" s="3428" t="s">
        <v>1315</v>
      </c>
      <c r="CF183" s="3428" t="s">
        <v>291</v>
      </c>
      <c r="CG183" s="3427">
        <f>+CC183*1.03</f>
        <v>21847026409.148003</v>
      </c>
      <c r="CH183" s="3427" t="s">
        <v>9</v>
      </c>
      <c r="CI183" s="3428" t="s">
        <v>1315</v>
      </c>
      <c r="CJ183" s="3428" t="s">
        <v>291</v>
      </c>
      <c r="CK183" s="3427">
        <f>+CG183*1.03</f>
        <v>22502437201.422443</v>
      </c>
      <c r="CL183" s="3427" t="s">
        <v>9</v>
      </c>
      <c r="CM183" s="3428" t="s">
        <v>1315</v>
      </c>
      <c r="CN183" s="3428" t="s">
        <v>291</v>
      </c>
      <c r="CO183" s="3427">
        <f>+CK183*1.03</f>
        <v>23177510317.465118</v>
      </c>
      <c r="CP183" s="3427" t="s">
        <v>9</v>
      </c>
      <c r="CQ183" s="3428" t="s">
        <v>1315</v>
      </c>
      <c r="CR183" s="3428" t="s">
        <v>291</v>
      </c>
      <c r="CS183" s="3427">
        <v>209257221899.63559</v>
      </c>
      <c r="CT183" s="3421" t="s">
        <v>13</v>
      </c>
      <c r="CU183" s="3421" t="s">
        <v>15</v>
      </c>
      <c r="CV183" s="3421" t="s">
        <v>755</v>
      </c>
      <c r="CW183" s="3421" t="s">
        <v>756</v>
      </c>
      <c r="CX183" s="3421">
        <v>3169001</v>
      </c>
      <c r="CY183" s="1363" t="s">
        <v>757</v>
      </c>
      <c r="CZ183" s="1358"/>
      <c r="DA183" s="1358"/>
      <c r="DB183" s="1358"/>
      <c r="DC183" s="1358"/>
      <c r="DD183" s="1358"/>
      <c r="DE183" s="1358"/>
    </row>
    <row r="184" spans="1:110" s="14" customFormat="1" ht="25.5" customHeight="1">
      <c r="A184" s="14">
        <v>169</v>
      </c>
      <c r="B184" s="3421" t="s">
        <v>1281</v>
      </c>
      <c r="C184" s="3429"/>
      <c r="D184" s="3421" t="s">
        <v>1282</v>
      </c>
      <c r="E184" s="3421"/>
      <c r="F184" s="3431" t="s">
        <v>1283</v>
      </c>
      <c r="G184" s="3431" t="s">
        <v>1284</v>
      </c>
      <c r="H184" s="3431" t="s">
        <v>361</v>
      </c>
      <c r="I184" s="3431" t="s">
        <v>179</v>
      </c>
      <c r="J184" s="3421" t="s">
        <v>89</v>
      </c>
      <c r="K184" s="3421" t="s">
        <v>89</v>
      </c>
      <c r="L184" s="3422">
        <v>43831</v>
      </c>
      <c r="M184" s="3422">
        <v>47848</v>
      </c>
      <c r="N184" s="1352">
        <v>0.06</v>
      </c>
      <c r="O184" s="1352">
        <v>0.06</v>
      </c>
      <c r="P184" s="1352">
        <v>0.08</v>
      </c>
      <c r="Q184" s="1352">
        <v>0.1</v>
      </c>
      <c r="R184" s="1352">
        <v>0.1</v>
      </c>
      <c r="S184" s="1352">
        <v>0.1</v>
      </c>
      <c r="T184" s="1352">
        <v>0.1</v>
      </c>
      <c r="U184" s="1352">
        <v>0.1</v>
      </c>
      <c r="V184" s="1352">
        <v>0.1</v>
      </c>
      <c r="W184" s="1352">
        <v>0.1</v>
      </c>
      <c r="X184" s="1352">
        <v>0.1</v>
      </c>
      <c r="Y184" s="3433">
        <f t="shared" si="19"/>
        <v>0.99999999999999989</v>
      </c>
      <c r="Z184" s="3431" t="s">
        <v>1316</v>
      </c>
      <c r="AA184" s="1402">
        <v>2.5000000000000001E-3</v>
      </c>
      <c r="AB184" s="3421" t="s">
        <v>1317</v>
      </c>
      <c r="AC184" s="3508" t="s">
        <v>1318</v>
      </c>
      <c r="AD184" s="3421" t="s">
        <v>183</v>
      </c>
      <c r="AE184" s="3421" t="s">
        <v>26</v>
      </c>
      <c r="AF184" s="3430" t="s">
        <v>228</v>
      </c>
      <c r="AG184" s="3508" t="s">
        <v>241</v>
      </c>
      <c r="AH184" s="3508" t="s">
        <v>179</v>
      </c>
      <c r="AI184" s="3501" t="s">
        <v>323</v>
      </c>
      <c r="AJ184" s="3424">
        <v>368</v>
      </c>
      <c r="AK184" s="3421" t="s">
        <v>9</v>
      </c>
      <c r="AL184" s="3421" t="s">
        <v>9</v>
      </c>
      <c r="AM184" s="3422">
        <v>44197</v>
      </c>
      <c r="AN184" s="3422">
        <v>47848</v>
      </c>
      <c r="AO184" s="3421" t="s">
        <v>9</v>
      </c>
      <c r="AP184" s="3429">
        <v>250</v>
      </c>
      <c r="AQ184" s="3429">
        <v>250</v>
      </c>
      <c r="AR184" s="3429">
        <v>250</v>
      </c>
      <c r="AS184" s="3429">
        <v>250</v>
      </c>
      <c r="AT184" s="3429">
        <v>250</v>
      </c>
      <c r="AU184" s="3429">
        <v>250</v>
      </c>
      <c r="AV184" s="3429">
        <v>250</v>
      </c>
      <c r="AW184" s="3429">
        <v>250</v>
      </c>
      <c r="AX184" s="3429">
        <v>250</v>
      </c>
      <c r="AY184" s="3429">
        <v>250</v>
      </c>
      <c r="AZ184" s="3435">
        <f>SUM(AP184:AY184)</f>
        <v>2500</v>
      </c>
      <c r="BA184" s="3421" t="s">
        <v>9</v>
      </c>
      <c r="BB184" s="3421" t="s">
        <v>9</v>
      </c>
      <c r="BC184" s="3421" t="s">
        <v>9</v>
      </c>
      <c r="BD184" s="3421" t="s">
        <v>9</v>
      </c>
      <c r="BE184" s="3427">
        <v>821000000</v>
      </c>
      <c r="BF184" s="3427">
        <v>821000000</v>
      </c>
      <c r="BG184" s="3421" t="s">
        <v>219</v>
      </c>
      <c r="BH184" s="3424">
        <v>7792</v>
      </c>
      <c r="BI184" s="3427">
        <v>821000000</v>
      </c>
      <c r="BJ184" s="3427">
        <v>821000000</v>
      </c>
      <c r="BK184" s="3421" t="s">
        <v>219</v>
      </c>
      <c r="BL184" s="3424">
        <v>7792</v>
      </c>
      <c r="BM184" s="3427">
        <v>821000000</v>
      </c>
      <c r="BN184" s="3427">
        <v>821000000</v>
      </c>
      <c r="BO184" s="3421" t="s">
        <v>219</v>
      </c>
      <c r="BP184" s="3424">
        <v>7792</v>
      </c>
      <c r="BQ184" s="3427">
        <v>821000000</v>
      </c>
      <c r="BR184" s="3427">
        <v>821000000</v>
      </c>
      <c r="BS184" s="3421" t="s">
        <v>219</v>
      </c>
      <c r="BT184" s="3424">
        <v>7792</v>
      </c>
      <c r="BU184" s="3427">
        <v>821000000</v>
      </c>
      <c r="BV184" s="3421" t="s">
        <v>9</v>
      </c>
      <c r="BW184" s="3421" t="s">
        <v>219</v>
      </c>
      <c r="BX184" s="3424" t="s">
        <v>9</v>
      </c>
      <c r="BY184" s="3427">
        <v>821000000</v>
      </c>
      <c r="BZ184" s="3421" t="s">
        <v>9</v>
      </c>
      <c r="CA184" s="3421" t="s">
        <v>219</v>
      </c>
      <c r="CB184" s="3424" t="s">
        <v>9</v>
      </c>
      <c r="CC184" s="3427">
        <v>821000000</v>
      </c>
      <c r="CD184" s="3421" t="s">
        <v>9</v>
      </c>
      <c r="CE184" s="3421" t="s">
        <v>219</v>
      </c>
      <c r="CF184" s="3424" t="s">
        <v>9</v>
      </c>
      <c r="CG184" s="3427">
        <v>821000000</v>
      </c>
      <c r="CH184" s="3421" t="s">
        <v>9</v>
      </c>
      <c r="CI184" s="3421" t="s">
        <v>219</v>
      </c>
      <c r="CJ184" s="3424" t="s">
        <v>9</v>
      </c>
      <c r="CK184" s="3427">
        <v>821000000</v>
      </c>
      <c r="CL184" s="3421" t="s">
        <v>9</v>
      </c>
      <c r="CM184" s="3421" t="s">
        <v>219</v>
      </c>
      <c r="CN184" s="3424" t="s">
        <v>9</v>
      </c>
      <c r="CO184" s="3427">
        <v>821000000</v>
      </c>
      <c r="CP184" s="3421" t="s">
        <v>9</v>
      </c>
      <c r="CQ184" s="3421" t="s">
        <v>219</v>
      </c>
      <c r="CR184" s="3424" t="s">
        <v>9</v>
      </c>
      <c r="CS184" s="3427">
        <v>8210000000</v>
      </c>
      <c r="CT184" s="3421" t="s">
        <v>220</v>
      </c>
      <c r="CU184" s="3421" t="s">
        <v>221</v>
      </c>
      <c r="CV184" s="3421" t="s">
        <v>1319</v>
      </c>
      <c r="CW184" s="3421" t="s">
        <v>1320</v>
      </c>
      <c r="CX184" s="3421">
        <v>3779595</v>
      </c>
      <c r="CY184" s="1405" t="s">
        <v>1321</v>
      </c>
      <c r="CZ184" s="1871"/>
      <c r="DA184" s="1871"/>
      <c r="DB184" s="1871"/>
      <c r="DC184" s="1871"/>
      <c r="DD184" s="1871"/>
      <c r="DE184" s="1871"/>
    </row>
    <row r="185" spans="1:110" s="14" customFormat="1" ht="25.5" customHeight="1">
      <c r="A185" s="14">
        <v>170</v>
      </c>
      <c r="B185" s="3421" t="s">
        <v>1281</v>
      </c>
      <c r="C185" s="3429"/>
      <c r="D185" s="3421" t="s">
        <v>1282</v>
      </c>
      <c r="E185" s="3421"/>
      <c r="F185" s="3431" t="s">
        <v>1283</v>
      </c>
      <c r="G185" s="3431" t="s">
        <v>1284</v>
      </c>
      <c r="H185" s="3431" t="s">
        <v>361</v>
      </c>
      <c r="I185" s="3431" t="s">
        <v>179</v>
      </c>
      <c r="J185" s="3421" t="s">
        <v>89</v>
      </c>
      <c r="K185" s="3421" t="s">
        <v>89</v>
      </c>
      <c r="L185" s="3422">
        <v>43831</v>
      </c>
      <c r="M185" s="3422">
        <v>47848</v>
      </c>
      <c r="N185" s="1352">
        <v>0.06</v>
      </c>
      <c r="O185" s="1352">
        <v>0.06</v>
      </c>
      <c r="P185" s="1352">
        <v>0.08</v>
      </c>
      <c r="Q185" s="1352">
        <v>0.1</v>
      </c>
      <c r="R185" s="1352">
        <v>0.1</v>
      </c>
      <c r="S185" s="1352">
        <v>0.1</v>
      </c>
      <c r="T185" s="1352">
        <v>0.1</v>
      </c>
      <c r="U185" s="1352">
        <v>0.1</v>
      </c>
      <c r="V185" s="1352">
        <v>0.1</v>
      </c>
      <c r="W185" s="1352">
        <v>0.1</v>
      </c>
      <c r="X185" s="1352">
        <v>0.1</v>
      </c>
      <c r="Y185" s="3433">
        <f t="shared" si="19"/>
        <v>0.99999999999999989</v>
      </c>
      <c r="Z185" s="3421" t="s">
        <v>1322</v>
      </c>
      <c r="AA185" s="1402">
        <v>2.5000000000000001E-3</v>
      </c>
      <c r="AB185" s="3421" t="s">
        <v>1323</v>
      </c>
      <c r="AC185" s="3421" t="s">
        <v>1324</v>
      </c>
      <c r="AD185" s="3421" t="s">
        <v>183</v>
      </c>
      <c r="AE185" s="3421" t="s">
        <v>26</v>
      </c>
      <c r="AF185" s="3421" t="s">
        <v>216</v>
      </c>
      <c r="AG185" s="3431" t="s">
        <v>440</v>
      </c>
      <c r="AH185" s="3431" t="s">
        <v>179</v>
      </c>
      <c r="AI185" s="3501" t="s">
        <v>323</v>
      </c>
      <c r="AJ185" s="3431">
        <v>357</v>
      </c>
      <c r="AK185" s="3431" t="s">
        <v>9</v>
      </c>
      <c r="AL185" s="3431" t="s">
        <v>9</v>
      </c>
      <c r="AM185" s="3440">
        <v>44256</v>
      </c>
      <c r="AN185" s="3422">
        <v>47484</v>
      </c>
      <c r="AO185" s="3431" t="s">
        <v>9</v>
      </c>
      <c r="AP185" s="3431">
        <v>50</v>
      </c>
      <c r="AQ185" s="3431">
        <v>50</v>
      </c>
      <c r="AR185" s="3431">
        <v>50</v>
      </c>
      <c r="AS185" s="3431">
        <v>50</v>
      </c>
      <c r="AT185" s="3431">
        <v>50</v>
      </c>
      <c r="AU185" s="3431">
        <v>50</v>
      </c>
      <c r="AV185" s="3431">
        <v>50</v>
      </c>
      <c r="AW185" s="3431">
        <v>50</v>
      </c>
      <c r="AX185" s="3431">
        <v>50</v>
      </c>
      <c r="AY185" s="3431">
        <v>50</v>
      </c>
      <c r="AZ185" s="3439">
        <v>500</v>
      </c>
      <c r="BA185" s="3421" t="s">
        <v>17</v>
      </c>
      <c r="BB185" s="3427" t="s">
        <v>17</v>
      </c>
      <c r="BC185" s="3427" t="s">
        <v>17</v>
      </c>
      <c r="BD185" s="3427" t="s">
        <v>17</v>
      </c>
      <c r="BE185" s="3427">
        <v>238000000</v>
      </c>
      <c r="BF185" s="3427">
        <v>238000000</v>
      </c>
      <c r="BG185" s="3428" t="s">
        <v>219</v>
      </c>
      <c r="BH185" s="3429">
        <v>7767</v>
      </c>
      <c r="BI185" s="3427">
        <v>238000000</v>
      </c>
      <c r="BJ185" s="3427">
        <v>238000000</v>
      </c>
      <c r="BK185" s="3428" t="s">
        <v>219</v>
      </c>
      <c r="BL185" s="3429">
        <v>7767</v>
      </c>
      <c r="BM185" s="3427">
        <v>238000000</v>
      </c>
      <c r="BN185" s="3427">
        <v>238000000</v>
      </c>
      <c r="BO185" s="3428" t="s">
        <v>219</v>
      </c>
      <c r="BP185" s="3429">
        <v>7767</v>
      </c>
      <c r="BQ185" s="3427">
        <v>238000000</v>
      </c>
      <c r="BR185" s="3427">
        <v>238000000</v>
      </c>
      <c r="BS185" s="3428" t="s">
        <v>219</v>
      </c>
      <c r="BT185" s="3429">
        <v>7767</v>
      </c>
      <c r="BU185" s="3427">
        <v>238000000</v>
      </c>
      <c r="BV185" s="3427">
        <v>238000000</v>
      </c>
      <c r="BW185" s="3428" t="s">
        <v>219</v>
      </c>
      <c r="BX185" s="3421" t="s">
        <v>17</v>
      </c>
      <c r="BY185" s="3427">
        <v>238000000</v>
      </c>
      <c r="BZ185" s="3427">
        <v>238000000</v>
      </c>
      <c r="CA185" s="3428" t="s">
        <v>219</v>
      </c>
      <c r="CB185" s="3431" t="s">
        <v>9</v>
      </c>
      <c r="CC185" s="3427">
        <v>238000000</v>
      </c>
      <c r="CD185" s="3427">
        <v>238000000</v>
      </c>
      <c r="CE185" s="3428" t="s">
        <v>219</v>
      </c>
      <c r="CF185" s="3421" t="s">
        <v>17</v>
      </c>
      <c r="CG185" s="3431">
        <v>238</v>
      </c>
      <c r="CH185" s="3427">
        <v>238000000</v>
      </c>
      <c r="CI185" s="3427">
        <v>238000000</v>
      </c>
      <c r="CJ185" s="3431" t="s">
        <v>9</v>
      </c>
      <c r="CK185" s="3427">
        <v>238000000</v>
      </c>
      <c r="CL185" s="3427">
        <v>238000000</v>
      </c>
      <c r="CM185" s="3428" t="s">
        <v>219</v>
      </c>
      <c r="CN185" s="3421" t="s">
        <v>17</v>
      </c>
      <c r="CO185" s="3427">
        <v>238000000</v>
      </c>
      <c r="CP185" s="3427">
        <v>238000000</v>
      </c>
      <c r="CQ185" s="3428" t="s">
        <v>219</v>
      </c>
      <c r="CR185" s="3431" t="s">
        <v>9</v>
      </c>
      <c r="CS185" s="3427">
        <v>2142000238</v>
      </c>
      <c r="CT185" s="3421" t="s">
        <v>220</v>
      </c>
      <c r="CU185" s="3421" t="s">
        <v>221</v>
      </c>
      <c r="CV185" s="3421" t="s">
        <v>1325</v>
      </c>
      <c r="CW185" s="3431" t="s">
        <v>1326</v>
      </c>
      <c r="CX185" s="3421">
        <v>3779595</v>
      </c>
      <c r="CY185" s="1365" t="s">
        <v>1327</v>
      </c>
      <c r="CZ185" s="1358"/>
      <c r="DA185" s="1358"/>
      <c r="DB185" s="1358"/>
      <c r="DC185" s="1358"/>
      <c r="DD185" s="1358"/>
      <c r="DE185" s="1358"/>
    </row>
    <row r="186" spans="1:110" s="14" customFormat="1" ht="25.5" customHeight="1">
      <c r="A186" s="14">
        <v>171</v>
      </c>
      <c r="B186" s="3421" t="s">
        <v>1281</v>
      </c>
      <c r="C186" s="3429"/>
      <c r="D186" s="3421" t="s">
        <v>1282</v>
      </c>
      <c r="E186" s="3421"/>
      <c r="F186" s="3431" t="s">
        <v>1283</v>
      </c>
      <c r="G186" s="3431" t="s">
        <v>1284</v>
      </c>
      <c r="H186" s="3431" t="s">
        <v>361</v>
      </c>
      <c r="I186" s="3431" t="s">
        <v>179</v>
      </c>
      <c r="J186" s="3421" t="s">
        <v>89</v>
      </c>
      <c r="K186" s="3421" t="s">
        <v>89</v>
      </c>
      <c r="L186" s="3422">
        <v>43831</v>
      </c>
      <c r="M186" s="3422">
        <v>47848</v>
      </c>
      <c r="N186" s="1352">
        <v>0.06</v>
      </c>
      <c r="O186" s="1352">
        <v>0.06</v>
      </c>
      <c r="P186" s="1352">
        <v>0.08</v>
      </c>
      <c r="Q186" s="1352">
        <v>0.1</v>
      </c>
      <c r="R186" s="1352">
        <v>0.1</v>
      </c>
      <c r="S186" s="1352">
        <v>0.1</v>
      </c>
      <c r="T186" s="1352">
        <v>0.1</v>
      </c>
      <c r="U186" s="1352">
        <v>0.1</v>
      </c>
      <c r="V186" s="1352">
        <v>0.1</v>
      </c>
      <c r="W186" s="1352">
        <v>0.1</v>
      </c>
      <c r="X186" s="1352">
        <v>0.1</v>
      </c>
      <c r="Y186" s="3433">
        <f t="shared" si="19"/>
        <v>0.99999999999999989</v>
      </c>
      <c r="Z186" s="3431" t="s">
        <v>1328</v>
      </c>
      <c r="AA186" s="1402">
        <v>5.0000000000000001E-3</v>
      </c>
      <c r="AB186" s="3431" t="s">
        <v>1329</v>
      </c>
      <c r="AC186" s="3424" t="s">
        <v>1330</v>
      </c>
      <c r="AD186" s="3421" t="s">
        <v>183</v>
      </c>
      <c r="AE186" s="3431" t="s">
        <v>334</v>
      </c>
      <c r="AF186" s="3431" t="s">
        <v>335</v>
      </c>
      <c r="AG186" s="3421" t="s">
        <v>185</v>
      </c>
      <c r="AH186" s="3431" t="s">
        <v>1331</v>
      </c>
      <c r="AI186" s="3501" t="s">
        <v>323</v>
      </c>
      <c r="AJ186" s="3430">
        <v>6</v>
      </c>
      <c r="AK186" s="3483" t="s">
        <v>1332</v>
      </c>
      <c r="AL186" s="3431">
        <v>2019</v>
      </c>
      <c r="AM186" s="3440">
        <v>43983</v>
      </c>
      <c r="AN186" s="3440">
        <v>45443</v>
      </c>
      <c r="AO186" s="3483">
        <v>0.2586</v>
      </c>
      <c r="AP186" s="3433">
        <v>0.25</v>
      </c>
      <c r="AQ186" s="3433" t="s">
        <v>9</v>
      </c>
      <c r="AR186" s="3433" t="s">
        <v>9</v>
      </c>
      <c r="AS186" s="3433">
        <v>0.15</v>
      </c>
      <c r="AT186" s="3433" t="s">
        <v>9</v>
      </c>
      <c r="AU186" s="1352" t="s">
        <v>17</v>
      </c>
      <c r="AV186" s="1352" t="s">
        <v>17</v>
      </c>
      <c r="AW186" s="1352" t="s">
        <v>17</v>
      </c>
      <c r="AX186" s="1352" t="s">
        <v>17</v>
      </c>
      <c r="AY186" s="1352" t="s">
        <v>17</v>
      </c>
      <c r="AZ186" s="3434">
        <v>0.15</v>
      </c>
      <c r="BA186" s="3427">
        <v>1231021508.625</v>
      </c>
      <c r="BB186" s="3427">
        <v>1231021508.625</v>
      </c>
      <c r="BC186" s="3421" t="s">
        <v>336</v>
      </c>
      <c r="BD186" s="3421">
        <v>7596</v>
      </c>
      <c r="BE186" s="3427">
        <v>810731282.125</v>
      </c>
      <c r="BF186" s="3427">
        <v>810731282.125</v>
      </c>
      <c r="BG186" s="3421" t="s">
        <v>336</v>
      </c>
      <c r="BH186" s="3421">
        <v>7596</v>
      </c>
      <c r="BI186" s="3427">
        <v>455664478.125</v>
      </c>
      <c r="BJ186" s="3427">
        <v>455664478.125</v>
      </c>
      <c r="BK186" s="3421" t="s">
        <v>336</v>
      </c>
      <c r="BL186" s="3421" t="s">
        <v>1333</v>
      </c>
      <c r="BM186" s="3427">
        <v>508074992.625</v>
      </c>
      <c r="BN186" s="3427">
        <f>1354866647*0.375</f>
        <v>508074992.625</v>
      </c>
      <c r="BO186" s="3421" t="s">
        <v>336</v>
      </c>
      <c r="BP186" s="3421" t="s">
        <v>1333</v>
      </c>
      <c r="BQ186" s="3427">
        <v>600807578.625</v>
      </c>
      <c r="BR186" s="3427">
        <v>600807578.625</v>
      </c>
      <c r="BS186" s="3421" t="s">
        <v>336</v>
      </c>
      <c r="BT186" s="3421" t="s">
        <v>1333</v>
      </c>
      <c r="BU186" s="1352" t="s">
        <v>17</v>
      </c>
      <c r="BV186" s="1352" t="s">
        <v>17</v>
      </c>
      <c r="BW186" s="1352" t="s">
        <v>17</v>
      </c>
      <c r="BX186" s="1352" t="s">
        <v>17</v>
      </c>
      <c r="BY186" s="1352" t="s">
        <v>17</v>
      </c>
      <c r="BZ186" s="1352" t="s">
        <v>17</v>
      </c>
      <c r="CA186" s="1352" t="s">
        <v>17</v>
      </c>
      <c r="CB186" s="1352" t="s">
        <v>17</v>
      </c>
      <c r="CC186" s="1352" t="s">
        <v>17</v>
      </c>
      <c r="CD186" s="1352" t="s">
        <v>17</v>
      </c>
      <c r="CE186" s="1352" t="s">
        <v>17</v>
      </c>
      <c r="CF186" s="1352" t="s">
        <v>17</v>
      </c>
      <c r="CG186" s="1352" t="s">
        <v>17</v>
      </c>
      <c r="CH186" s="1352" t="s">
        <v>17</v>
      </c>
      <c r="CI186" s="1352" t="s">
        <v>17</v>
      </c>
      <c r="CJ186" s="1352" t="s">
        <v>17</v>
      </c>
      <c r="CK186" s="1352" t="s">
        <v>17</v>
      </c>
      <c r="CL186" s="1352" t="s">
        <v>17</v>
      </c>
      <c r="CM186" s="1352" t="s">
        <v>17</v>
      </c>
      <c r="CN186" s="1352" t="s">
        <v>17</v>
      </c>
      <c r="CO186" s="1352" t="s">
        <v>17</v>
      </c>
      <c r="CP186" s="1352" t="s">
        <v>17</v>
      </c>
      <c r="CQ186" s="1352" t="s">
        <v>17</v>
      </c>
      <c r="CR186" s="1352" t="s">
        <v>17</v>
      </c>
      <c r="CS186" s="3427">
        <v>3606299840.125</v>
      </c>
      <c r="CT186" s="3431" t="s">
        <v>337</v>
      </c>
      <c r="CU186" s="3431" t="s">
        <v>338</v>
      </c>
      <c r="CV186" s="3431" t="s">
        <v>339</v>
      </c>
      <c r="CW186" s="3431" t="s">
        <v>340</v>
      </c>
      <c r="CX186" s="3431">
        <v>3649400</v>
      </c>
      <c r="CY186" s="3431" t="s">
        <v>341</v>
      </c>
      <c r="CZ186" s="1358"/>
      <c r="DA186" s="1358"/>
      <c r="DB186" s="1358"/>
      <c r="DC186" s="1358"/>
      <c r="DD186" s="1358"/>
      <c r="DE186" s="1358"/>
      <c r="DF186" s="18"/>
    </row>
    <row r="187" spans="1:110" s="14" customFormat="1" ht="25.5" customHeight="1">
      <c r="A187" s="14">
        <v>172</v>
      </c>
      <c r="B187" s="3421" t="s">
        <v>1281</v>
      </c>
      <c r="C187" s="3429"/>
      <c r="D187" s="3421" t="s">
        <v>1282</v>
      </c>
      <c r="E187" s="3421"/>
      <c r="F187" s="3431" t="s">
        <v>1283</v>
      </c>
      <c r="G187" s="3431" t="s">
        <v>1284</v>
      </c>
      <c r="H187" s="3431" t="s">
        <v>361</v>
      </c>
      <c r="I187" s="3431" t="s">
        <v>179</v>
      </c>
      <c r="J187" s="3421" t="s">
        <v>89</v>
      </c>
      <c r="K187" s="3421" t="s">
        <v>89</v>
      </c>
      <c r="L187" s="3422">
        <v>43831</v>
      </c>
      <c r="M187" s="3422">
        <v>47848</v>
      </c>
      <c r="N187" s="1352">
        <v>0.06</v>
      </c>
      <c r="O187" s="1352">
        <v>0.06</v>
      </c>
      <c r="P187" s="1352">
        <v>0.08</v>
      </c>
      <c r="Q187" s="1352">
        <v>0.1</v>
      </c>
      <c r="R187" s="1352">
        <v>0.1</v>
      </c>
      <c r="S187" s="1352">
        <v>0.1</v>
      </c>
      <c r="T187" s="1352">
        <v>0.1</v>
      </c>
      <c r="U187" s="1352">
        <v>0.1</v>
      </c>
      <c r="V187" s="1352">
        <v>0.1</v>
      </c>
      <c r="W187" s="1352">
        <v>0.1</v>
      </c>
      <c r="X187" s="1352">
        <v>0.1</v>
      </c>
      <c r="Y187" s="3433">
        <f t="shared" si="19"/>
        <v>0.99999999999999989</v>
      </c>
      <c r="Z187" s="3501" t="s">
        <v>1334</v>
      </c>
      <c r="AA187" s="1402">
        <v>2.5000000000000001E-3</v>
      </c>
      <c r="AB187" s="3501" t="s">
        <v>1335</v>
      </c>
      <c r="AC187" s="3501" t="s">
        <v>1336</v>
      </c>
      <c r="AD187" s="3421" t="s">
        <v>183</v>
      </c>
      <c r="AE187" s="3501" t="s">
        <v>26</v>
      </c>
      <c r="AF187" s="3430" t="s">
        <v>228</v>
      </c>
      <c r="AG187" s="3421" t="s">
        <v>185</v>
      </c>
      <c r="AH187" s="3501" t="s">
        <v>179</v>
      </c>
      <c r="AI187" s="3501" t="s">
        <v>323</v>
      </c>
      <c r="AJ187" s="3501">
        <v>34</v>
      </c>
      <c r="AK187" s="3501">
        <v>3</v>
      </c>
      <c r="AL187" s="3501">
        <v>2019</v>
      </c>
      <c r="AM187" s="3502">
        <v>44927</v>
      </c>
      <c r="AN187" s="3502">
        <v>47118</v>
      </c>
      <c r="AO187" s="3501" t="s">
        <v>17</v>
      </c>
      <c r="AP187" s="3501" t="s">
        <v>17</v>
      </c>
      <c r="AQ187" s="3501" t="s">
        <v>17</v>
      </c>
      <c r="AR187" s="3507">
        <v>1</v>
      </c>
      <c r="AS187" s="3501" t="s">
        <v>17</v>
      </c>
      <c r="AT187" s="3501" t="s">
        <v>17</v>
      </c>
      <c r="AU187" s="3501" t="s">
        <v>17</v>
      </c>
      <c r="AV187" s="3501" t="s">
        <v>17</v>
      </c>
      <c r="AW187" s="3507">
        <v>1</v>
      </c>
      <c r="AX187" s="3501" t="s">
        <v>17</v>
      </c>
      <c r="AY187" s="3501" t="s">
        <v>17</v>
      </c>
      <c r="AZ187" s="3509">
        <v>2</v>
      </c>
      <c r="BA187" s="3501" t="s">
        <v>17</v>
      </c>
      <c r="BB187" s="3501" t="s">
        <v>17</v>
      </c>
      <c r="BC187" s="3501" t="s">
        <v>17</v>
      </c>
      <c r="BD187" s="3501" t="s">
        <v>17</v>
      </c>
      <c r="BE187" s="3501" t="s">
        <v>17</v>
      </c>
      <c r="BF187" s="3501" t="s">
        <v>17</v>
      </c>
      <c r="BG187" s="3501" t="s">
        <v>17</v>
      </c>
      <c r="BH187" s="3501" t="s">
        <v>17</v>
      </c>
      <c r="BI187" s="3501" t="s">
        <v>17</v>
      </c>
      <c r="BJ187" s="3501" t="s">
        <v>17</v>
      </c>
      <c r="BK187" s="3501" t="s">
        <v>17</v>
      </c>
      <c r="BL187" s="3501" t="s">
        <v>17</v>
      </c>
      <c r="BM187" s="3427">
        <v>400000000</v>
      </c>
      <c r="BN187" s="3427">
        <v>400000000</v>
      </c>
      <c r="BO187" s="3510" t="s">
        <v>219</v>
      </c>
      <c r="BP187" s="3507">
        <v>7623</v>
      </c>
      <c r="BQ187" s="3501" t="s">
        <v>17</v>
      </c>
      <c r="BR187" s="3501" t="s">
        <v>17</v>
      </c>
      <c r="BS187" s="3501" t="s">
        <v>17</v>
      </c>
      <c r="BT187" s="3501" t="s">
        <v>17</v>
      </c>
      <c r="BU187" s="3501" t="s">
        <v>17</v>
      </c>
      <c r="BV187" s="3501" t="s">
        <v>17</v>
      </c>
      <c r="BW187" s="3501" t="s">
        <v>17</v>
      </c>
      <c r="BX187" s="3501" t="s">
        <v>17</v>
      </c>
      <c r="BY187" s="3501" t="s">
        <v>17</v>
      </c>
      <c r="BZ187" s="3501" t="s">
        <v>17</v>
      </c>
      <c r="CA187" s="3501" t="s">
        <v>17</v>
      </c>
      <c r="CB187" s="3501" t="s">
        <v>17</v>
      </c>
      <c r="CC187" s="3501" t="s">
        <v>17</v>
      </c>
      <c r="CD187" s="3501" t="s">
        <v>17</v>
      </c>
      <c r="CE187" s="3501" t="s">
        <v>17</v>
      </c>
      <c r="CF187" s="3501" t="s">
        <v>17</v>
      </c>
      <c r="CG187" s="3427">
        <v>400000000</v>
      </c>
      <c r="CH187" s="3501" t="s">
        <v>17</v>
      </c>
      <c r="CI187" s="3501" t="s">
        <v>416</v>
      </c>
      <c r="CJ187" s="3501" t="s">
        <v>17</v>
      </c>
      <c r="CK187" s="3501" t="s">
        <v>17</v>
      </c>
      <c r="CL187" s="3501" t="s">
        <v>17</v>
      </c>
      <c r="CM187" s="3501" t="s">
        <v>17</v>
      </c>
      <c r="CN187" s="3501" t="s">
        <v>17</v>
      </c>
      <c r="CO187" s="3501" t="s">
        <v>17</v>
      </c>
      <c r="CP187" s="3501" t="s">
        <v>17</v>
      </c>
      <c r="CQ187" s="3501" t="s">
        <v>17</v>
      </c>
      <c r="CR187" s="3501" t="s">
        <v>17</v>
      </c>
      <c r="CS187" s="3427">
        <v>800000000</v>
      </c>
      <c r="CT187" s="3501" t="s">
        <v>189</v>
      </c>
      <c r="CU187" s="3501" t="s">
        <v>190</v>
      </c>
      <c r="CV187" s="3501" t="s">
        <v>1337</v>
      </c>
      <c r="CW187" s="3501" t="s">
        <v>1338</v>
      </c>
      <c r="CX187" s="3501">
        <v>3358000</v>
      </c>
      <c r="CY187" s="3511" t="s">
        <v>1339</v>
      </c>
      <c r="CZ187" s="1358"/>
      <c r="DA187" s="1350"/>
      <c r="DB187" s="1350"/>
      <c r="DC187" s="1358"/>
      <c r="DD187" s="1358"/>
      <c r="DE187" s="1358"/>
      <c r="DF187" s="16"/>
    </row>
    <row r="188" spans="1:110" s="14" customFormat="1" ht="25.5" customHeight="1">
      <c r="A188" s="14">
        <v>173</v>
      </c>
      <c r="B188" s="3421" t="s">
        <v>1281</v>
      </c>
      <c r="C188" s="3429"/>
      <c r="D188" s="3421" t="s">
        <v>1282</v>
      </c>
      <c r="E188" s="3421"/>
      <c r="F188" s="3431" t="s">
        <v>1283</v>
      </c>
      <c r="G188" s="3431" t="s">
        <v>1284</v>
      </c>
      <c r="H188" s="3431" t="s">
        <v>361</v>
      </c>
      <c r="I188" s="3431" t="s">
        <v>179</v>
      </c>
      <c r="J188" s="3421" t="s">
        <v>89</v>
      </c>
      <c r="K188" s="3421" t="s">
        <v>89</v>
      </c>
      <c r="L188" s="3422">
        <v>43831</v>
      </c>
      <c r="M188" s="3422">
        <v>47848</v>
      </c>
      <c r="N188" s="1352">
        <v>0.06</v>
      </c>
      <c r="O188" s="1352">
        <v>0.06</v>
      </c>
      <c r="P188" s="1352">
        <v>0.08</v>
      </c>
      <c r="Q188" s="1352">
        <v>0.1</v>
      </c>
      <c r="R188" s="1352">
        <v>0.1</v>
      </c>
      <c r="S188" s="1352">
        <v>0.1</v>
      </c>
      <c r="T188" s="1352">
        <v>0.1</v>
      </c>
      <c r="U188" s="1352">
        <v>0.1</v>
      </c>
      <c r="V188" s="1352">
        <v>0.1</v>
      </c>
      <c r="W188" s="1352">
        <v>0.1</v>
      </c>
      <c r="X188" s="1352">
        <v>0.1</v>
      </c>
      <c r="Y188" s="3433">
        <f t="shared" si="19"/>
        <v>0.99999999999999989</v>
      </c>
      <c r="Z188" s="3431" t="s">
        <v>1340</v>
      </c>
      <c r="AA188" s="1402">
        <v>5.0000000000000001E-3</v>
      </c>
      <c r="AB188" s="3421" t="s">
        <v>1341</v>
      </c>
      <c r="AC188" s="3431" t="s">
        <v>1342</v>
      </c>
      <c r="AD188" s="3421" t="s">
        <v>183</v>
      </c>
      <c r="AE188" s="3431" t="s">
        <v>26</v>
      </c>
      <c r="AF188" s="3421" t="s">
        <v>414</v>
      </c>
      <c r="AG188" s="3431" t="s">
        <v>440</v>
      </c>
      <c r="AH188" s="3421" t="s">
        <v>229</v>
      </c>
      <c r="AI188" s="3501" t="s">
        <v>323</v>
      </c>
      <c r="AJ188" s="3421">
        <v>475</v>
      </c>
      <c r="AK188" s="3421" t="s">
        <v>9</v>
      </c>
      <c r="AL188" s="3421" t="s">
        <v>9</v>
      </c>
      <c r="AM188" s="3422">
        <v>44197</v>
      </c>
      <c r="AN188" s="3422">
        <v>45657</v>
      </c>
      <c r="AO188" s="3501" t="s">
        <v>17</v>
      </c>
      <c r="AP188" s="3425">
        <v>0.25</v>
      </c>
      <c r="AQ188" s="3425">
        <v>0.5</v>
      </c>
      <c r="AR188" s="3425">
        <v>0.75</v>
      </c>
      <c r="AS188" s="3425">
        <v>1</v>
      </c>
      <c r="AT188" s="3501" t="s">
        <v>17</v>
      </c>
      <c r="AU188" s="3501" t="s">
        <v>17</v>
      </c>
      <c r="AV188" s="3501" t="s">
        <v>17</v>
      </c>
      <c r="AW188" s="3501" t="s">
        <v>17</v>
      </c>
      <c r="AX188" s="3501" t="s">
        <v>17</v>
      </c>
      <c r="AY188" s="3501" t="s">
        <v>17</v>
      </c>
      <c r="AZ188" s="3426">
        <v>1</v>
      </c>
      <c r="BA188" s="3501" t="s">
        <v>17</v>
      </c>
      <c r="BB188" s="3501" t="s">
        <v>17</v>
      </c>
      <c r="BC188" s="3501" t="s">
        <v>17</v>
      </c>
      <c r="BD188" s="3501" t="s">
        <v>17</v>
      </c>
      <c r="BE188" s="3427">
        <v>1000000000</v>
      </c>
      <c r="BF188" s="3427">
        <v>1000000000</v>
      </c>
      <c r="BG188" s="3428" t="s">
        <v>1343</v>
      </c>
      <c r="BH188" s="3429" t="s">
        <v>1344</v>
      </c>
      <c r="BI188" s="3427">
        <v>1000000000</v>
      </c>
      <c r="BJ188" s="3427">
        <v>1000000000</v>
      </c>
      <c r="BK188" s="3428" t="s">
        <v>1343</v>
      </c>
      <c r="BL188" s="3429" t="s">
        <v>1344</v>
      </c>
      <c r="BM188" s="3427">
        <v>1000000000</v>
      </c>
      <c r="BN188" s="3427">
        <v>1000000000</v>
      </c>
      <c r="BO188" s="3428" t="s">
        <v>1343</v>
      </c>
      <c r="BP188" s="3429" t="s">
        <v>1344</v>
      </c>
      <c r="BQ188" s="3427">
        <v>1000000000</v>
      </c>
      <c r="BR188" s="3427">
        <v>1000000000</v>
      </c>
      <c r="BS188" s="3428" t="s">
        <v>1343</v>
      </c>
      <c r="BT188" s="3429" t="s">
        <v>1344</v>
      </c>
      <c r="BU188" s="3501" t="s">
        <v>17</v>
      </c>
      <c r="BV188" s="3501" t="s">
        <v>17</v>
      </c>
      <c r="BW188" s="3501" t="s">
        <v>17</v>
      </c>
      <c r="BX188" s="3501" t="s">
        <v>17</v>
      </c>
      <c r="BY188" s="3501" t="s">
        <v>17</v>
      </c>
      <c r="BZ188" s="3501" t="s">
        <v>17</v>
      </c>
      <c r="CA188" s="3501" t="s">
        <v>17</v>
      </c>
      <c r="CB188" s="3501" t="s">
        <v>17</v>
      </c>
      <c r="CC188" s="3501" t="s">
        <v>17</v>
      </c>
      <c r="CD188" s="3501" t="s">
        <v>17</v>
      </c>
      <c r="CE188" s="3501" t="s">
        <v>17</v>
      </c>
      <c r="CF188" s="3501" t="s">
        <v>17</v>
      </c>
      <c r="CG188" s="3501" t="s">
        <v>17</v>
      </c>
      <c r="CH188" s="3501" t="s">
        <v>17</v>
      </c>
      <c r="CI188" s="3501" t="s">
        <v>17</v>
      </c>
      <c r="CJ188" s="3501" t="s">
        <v>17</v>
      </c>
      <c r="CK188" s="3501" t="s">
        <v>17</v>
      </c>
      <c r="CL188" s="3501" t="s">
        <v>17</v>
      </c>
      <c r="CM188" s="3501" t="s">
        <v>17</v>
      </c>
      <c r="CN188" s="3501" t="s">
        <v>17</v>
      </c>
      <c r="CO188" s="3501" t="s">
        <v>17</v>
      </c>
      <c r="CP188" s="3501" t="s">
        <v>17</v>
      </c>
      <c r="CQ188" s="3501" t="s">
        <v>17</v>
      </c>
      <c r="CR188" s="3501" t="s">
        <v>17</v>
      </c>
      <c r="CS188" s="3427">
        <v>4000000000</v>
      </c>
      <c r="CT188" s="3421" t="s">
        <v>540</v>
      </c>
      <c r="CU188" s="3421" t="s">
        <v>1135</v>
      </c>
      <c r="CV188" s="3421" t="s">
        <v>1345</v>
      </c>
      <c r="CW188" s="3421" t="s">
        <v>1346</v>
      </c>
      <c r="CX188" s="3431" t="s">
        <v>1347</v>
      </c>
      <c r="CY188" s="1365" t="s">
        <v>1348</v>
      </c>
      <c r="CZ188" s="1358" t="s">
        <v>13</v>
      </c>
      <c r="DA188" s="1358" t="s">
        <v>15</v>
      </c>
      <c r="DB188" s="1350" t="s">
        <v>734</v>
      </c>
      <c r="DC188" s="1350" t="s">
        <v>735</v>
      </c>
      <c r="DD188" s="1350" t="s">
        <v>896</v>
      </c>
      <c r="DE188" s="1363" t="s">
        <v>736</v>
      </c>
      <c r="DF188" s="16"/>
    </row>
    <row r="189" spans="1:110" s="14" customFormat="1" ht="25.5" customHeight="1">
      <c r="A189" s="14">
        <v>174</v>
      </c>
      <c r="B189" s="3421" t="s">
        <v>1281</v>
      </c>
      <c r="C189" s="3429"/>
      <c r="D189" s="3421" t="s">
        <v>1282</v>
      </c>
      <c r="E189" s="3421"/>
      <c r="F189" s="3431" t="s">
        <v>1283</v>
      </c>
      <c r="G189" s="3431" t="s">
        <v>1284</v>
      </c>
      <c r="H189" s="3431" t="s">
        <v>361</v>
      </c>
      <c r="I189" s="3431" t="s">
        <v>179</v>
      </c>
      <c r="J189" s="3421" t="s">
        <v>89</v>
      </c>
      <c r="K189" s="3421" t="s">
        <v>89</v>
      </c>
      <c r="L189" s="3422">
        <v>43831</v>
      </c>
      <c r="M189" s="3422">
        <v>47848</v>
      </c>
      <c r="N189" s="1352">
        <v>0.06</v>
      </c>
      <c r="O189" s="1352">
        <v>0.06</v>
      </c>
      <c r="P189" s="1352">
        <v>0.08</v>
      </c>
      <c r="Q189" s="1352">
        <v>0.1</v>
      </c>
      <c r="R189" s="1352">
        <v>0.1</v>
      </c>
      <c r="S189" s="1352">
        <v>0.1</v>
      </c>
      <c r="T189" s="1352">
        <v>0.1</v>
      </c>
      <c r="U189" s="1352">
        <v>0.1</v>
      </c>
      <c r="V189" s="1352">
        <v>0.1</v>
      </c>
      <c r="W189" s="1352">
        <v>0.1</v>
      </c>
      <c r="X189" s="1352">
        <v>0.1</v>
      </c>
      <c r="Y189" s="3433">
        <f t="shared" si="19"/>
        <v>0.99999999999999989</v>
      </c>
      <c r="Z189" s="3421" t="s">
        <v>1349</v>
      </c>
      <c r="AA189" s="1402">
        <v>5.0000000000000001E-3</v>
      </c>
      <c r="AB189" s="3421" t="s">
        <v>1350</v>
      </c>
      <c r="AC189" s="3431" t="s">
        <v>1351</v>
      </c>
      <c r="AD189" s="3421" t="s">
        <v>183</v>
      </c>
      <c r="AE189" s="3431" t="s">
        <v>26</v>
      </c>
      <c r="AF189" s="3421" t="s">
        <v>414</v>
      </c>
      <c r="AG189" s="3431" t="s">
        <v>440</v>
      </c>
      <c r="AH189" s="3421" t="s">
        <v>186</v>
      </c>
      <c r="AI189" s="3421" t="s">
        <v>7</v>
      </c>
      <c r="AJ189" s="3421" t="s">
        <v>9</v>
      </c>
      <c r="AK189" s="3421" t="s">
        <v>9</v>
      </c>
      <c r="AL189" s="3421" t="s">
        <v>9</v>
      </c>
      <c r="AM189" s="3422">
        <v>44348</v>
      </c>
      <c r="AN189" s="3422">
        <v>45291</v>
      </c>
      <c r="AO189" s="3501" t="s">
        <v>17</v>
      </c>
      <c r="AP189" s="3425">
        <v>0.2</v>
      </c>
      <c r="AQ189" s="3425">
        <v>0.6</v>
      </c>
      <c r="AR189" s="3425">
        <v>1</v>
      </c>
      <c r="AS189" s="3501" t="s">
        <v>17</v>
      </c>
      <c r="AT189" s="3501" t="s">
        <v>17</v>
      </c>
      <c r="AU189" s="3501" t="s">
        <v>17</v>
      </c>
      <c r="AV189" s="3501" t="s">
        <v>17</v>
      </c>
      <c r="AW189" s="3501" t="s">
        <v>17</v>
      </c>
      <c r="AX189" s="3501" t="s">
        <v>17</v>
      </c>
      <c r="AY189" s="3501" t="s">
        <v>17</v>
      </c>
      <c r="AZ189" s="3426">
        <v>1</v>
      </c>
      <c r="BA189" s="3501" t="s">
        <v>17</v>
      </c>
      <c r="BB189" s="3501" t="s">
        <v>17</v>
      </c>
      <c r="BC189" s="3501" t="s">
        <v>17</v>
      </c>
      <c r="BD189" s="3501" t="s">
        <v>17</v>
      </c>
      <c r="BE189" s="3427">
        <v>20000000</v>
      </c>
      <c r="BF189" s="3427">
        <v>20000000</v>
      </c>
      <c r="BG189" s="3428" t="s">
        <v>1343</v>
      </c>
      <c r="BH189" s="3429" t="s">
        <v>1344</v>
      </c>
      <c r="BI189" s="3427">
        <v>20000000</v>
      </c>
      <c r="BJ189" s="3427">
        <v>20000000</v>
      </c>
      <c r="BK189" s="3428" t="s">
        <v>1343</v>
      </c>
      <c r="BL189" s="3429" t="s">
        <v>1344</v>
      </c>
      <c r="BM189" s="3427">
        <v>20000000</v>
      </c>
      <c r="BN189" s="3427">
        <v>20000000</v>
      </c>
      <c r="BO189" s="3428" t="s">
        <v>1343</v>
      </c>
      <c r="BP189" s="3429" t="s">
        <v>1344</v>
      </c>
      <c r="BQ189" s="3501" t="s">
        <v>17</v>
      </c>
      <c r="BR189" s="3501" t="s">
        <v>17</v>
      </c>
      <c r="BS189" s="3501" t="s">
        <v>17</v>
      </c>
      <c r="BT189" s="3501" t="s">
        <v>17</v>
      </c>
      <c r="BU189" s="3501" t="s">
        <v>17</v>
      </c>
      <c r="BV189" s="3501" t="s">
        <v>17</v>
      </c>
      <c r="BW189" s="3501" t="s">
        <v>17</v>
      </c>
      <c r="BX189" s="3501" t="s">
        <v>17</v>
      </c>
      <c r="BY189" s="3501" t="s">
        <v>17</v>
      </c>
      <c r="BZ189" s="3501" t="s">
        <v>17</v>
      </c>
      <c r="CA189" s="3501" t="s">
        <v>17</v>
      </c>
      <c r="CB189" s="3501" t="s">
        <v>17</v>
      </c>
      <c r="CC189" s="3501" t="s">
        <v>17</v>
      </c>
      <c r="CD189" s="3501" t="s">
        <v>17</v>
      </c>
      <c r="CE189" s="3501" t="s">
        <v>17</v>
      </c>
      <c r="CF189" s="3501" t="s">
        <v>17</v>
      </c>
      <c r="CG189" s="3501" t="s">
        <v>17</v>
      </c>
      <c r="CH189" s="3501" t="s">
        <v>17</v>
      </c>
      <c r="CI189" s="3501" t="s">
        <v>17</v>
      </c>
      <c r="CJ189" s="3501" t="s">
        <v>17</v>
      </c>
      <c r="CK189" s="3501" t="s">
        <v>17</v>
      </c>
      <c r="CL189" s="3501" t="s">
        <v>17</v>
      </c>
      <c r="CM189" s="3501" t="s">
        <v>17</v>
      </c>
      <c r="CN189" s="3501" t="s">
        <v>17</v>
      </c>
      <c r="CO189" s="3501" t="s">
        <v>17</v>
      </c>
      <c r="CP189" s="3501" t="s">
        <v>17</v>
      </c>
      <c r="CQ189" s="3501" t="s">
        <v>17</v>
      </c>
      <c r="CR189" s="3501" t="s">
        <v>17</v>
      </c>
      <c r="CS189" s="3427">
        <v>60000000</v>
      </c>
      <c r="CT189" s="3421" t="s">
        <v>540</v>
      </c>
      <c r="CU189" s="3421" t="s">
        <v>1135</v>
      </c>
      <c r="CV189" s="3421" t="s">
        <v>1345</v>
      </c>
      <c r="CW189" s="3421" t="s">
        <v>1346</v>
      </c>
      <c r="CX189" s="3431" t="s">
        <v>1347</v>
      </c>
      <c r="CY189" s="1365" t="s">
        <v>1348</v>
      </c>
      <c r="CZ189" s="1358" t="s">
        <v>13</v>
      </c>
      <c r="DA189" s="1358" t="s">
        <v>15</v>
      </c>
      <c r="DB189" s="1350" t="s">
        <v>734</v>
      </c>
      <c r="DC189" s="1350" t="s">
        <v>735</v>
      </c>
      <c r="DD189" s="1350" t="s">
        <v>896</v>
      </c>
      <c r="DE189" s="1363" t="s">
        <v>736</v>
      </c>
      <c r="DF189" s="16"/>
    </row>
    <row r="190" spans="1:110" s="14" customFormat="1" ht="25.5" customHeight="1">
      <c r="A190" s="14">
        <v>175</v>
      </c>
      <c r="B190" s="3421" t="s">
        <v>1281</v>
      </c>
      <c r="C190" s="3429"/>
      <c r="D190" s="3421" t="s">
        <v>1282</v>
      </c>
      <c r="E190" s="3421"/>
      <c r="F190" s="3431" t="s">
        <v>1283</v>
      </c>
      <c r="G190" s="3431" t="s">
        <v>1284</v>
      </c>
      <c r="H190" s="3431" t="s">
        <v>361</v>
      </c>
      <c r="I190" s="3431" t="s">
        <v>179</v>
      </c>
      <c r="J190" s="3421" t="s">
        <v>89</v>
      </c>
      <c r="K190" s="3421" t="s">
        <v>89</v>
      </c>
      <c r="L190" s="3422">
        <v>43831</v>
      </c>
      <c r="M190" s="3422">
        <v>47848</v>
      </c>
      <c r="N190" s="1352">
        <v>0.06</v>
      </c>
      <c r="O190" s="1352">
        <v>0.06</v>
      </c>
      <c r="P190" s="1352">
        <v>0.08</v>
      </c>
      <c r="Q190" s="1352">
        <v>0.1</v>
      </c>
      <c r="R190" s="1352">
        <v>0.1</v>
      </c>
      <c r="S190" s="1352">
        <v>0.1</v>
      </c>
      <c r="T190" s="1352">
        <v>0.1</v>
      </c>
      <c r="U190" s="1352">
        <v>0.1</v>
      </c>
      <c r="V190" s="1352">
        <v>0.1</v>
      </c>
      <c r="W190" s="1352">
        <v>0.1</v>
      </c>
      <c r="X190" s="1352">
        <v>0.1</v>
      </c>
      <c r="Y190" s="3433">
        <f t="shared" si="19"/>
        <v>0.99999999999999989</v>
      </c>
      <c r="Z190" s="3421" t="s">
        <v>1352</v>
      </c>
      <c r="AA190" s="1402">
        <v>2.5000000000000001E-3</v>
      </c>
      <c r="AB190" s="3421" t="s">
        <v>1353</v>
      </c>
      <c r="AC190" s="3421" t="s">
        <v>1354</v>
      </c>
      <c r="AD190" s="3421" t="s">
        <v>183</v>
      </c>
      <c r="AE190" s="3421" t="s">
        <v>26</v>
      </c>
      <c r="AF190" s="3430" t="s">
        <v>228</v>
      </c>
      <c r="AG190" s="3421" t="s">
        <v>185</v>
      </c>
      <c r="AH190" s="3421" t="s">
        <v>179</v>
      </c>
      <c r="AI190" s="3501" t="s">
        <v>323</v>
      </c>
      <c r="AJ190" s="3421">
        <v>56</v>
      </c>
      <c r="AK190" s="3421" t="s">
        <v>89</v>
      </c>
      <c r="AL190" s="3421" t="s">
        <v>89</v>
      </c>
      <c r="AM190" s="3422">
        <v>44197</v>
      </c>
      <c r="AN190" s="3422">
        <v>47847</v>
      </c>
      <c r="AO190" s="3421">
        <v>0</v>
      </c>
      <c r="AP190" s="3421">
        <v>1</v>
      </c>
      <c r="AQ190" s="3421">
        <v>1</v>
      </c>
      <c r="AR190" s="3421">
        <v>1</v>
      </c>
      <c r="AS190" s="3421">
        <v>1</v>
      </c>
      <c r="AT190" s="3421">
        <v>1</v>
      </c>
      <c r="AU190" s="3421">
        <v>1</v>
      </c>
      <c r="AV190" s="3421">
        <v>1</v>
      </c>
      <c r="AW190" s="3421">
        <v>1</v>
      </c>
      <c r="AX190" s="3421">
        <v>1</v>
      </c>
      <c r="AY190" s="3421">
        <v>1</v>
      </c>
      <c r="AZ190" s="3435">
        <v>10</v>
      </c>
      <c r="BA190" s="3501" t="s">
        <v>17</v>
      </c>
      <c r="BB190" s="3501" t="s">
        <v>17</v>
      </c>
      <c r="BC190" s="3501" t="s">
        <v>17</v>
      </c>
      <c r="BD190" s="3501" t="s">
        <v>17</v>
      </c>
      <c r="BE190" s="3427">
        <v>8959866.6666666698</v>
      </c>
      <c r="BF190" s="3427">
        <v>8959866.6666666698</v>
      </c>
      <c r="BG190" s="3428" t="s">
        <v>324</v>
      </c>
      <c r="BH190" s="3421">
        <v>7744</v>
      </c>
      <c r="BI190" s="3427">
        <v>9228662.6666666698</v>
      </c>
      <c r="BJ190" s="3427">
        <v>9228662.6666666698</v>
      </c>
      <c r="BK190" s="3428" t="s">
        <v>219</v>
      </c>
      <c r="BL190" s="3421">
        <v>7744</v>
      </c>
      <c r="BM190" s="3427">
        <v>9505522.5466666706</v>
      </c>
      <c r="BN190" s="3427">
        <v>9505522.5466666706</v>
      </c>
      <c r="BO190" s="3428" t="s">
        <v>416</v>
      </c>
      <c r="BP190" s="3421">
        <v>7744</v>
      </c>
      <c r="BQ190" s="3427">
        <v>9790688.2230666708</v>
      </c>
      <c r="BR190" s="3427">
        <v>9790688.2230666708</v>
      </c>
      <c r="BS190" s="3428" t="s">
        <v>416</v>
      </c>
      <c r="BT190" s="3421">
        <v>7744</v>
      </c>
      <c r="BU190" s="3427">
        <v>10084408.869758671</v>
      </c>
      <c r="BV190" s="3427">
        <v>10084408.869758671</v>
      </c>
      <c r="BW190" s="3428" t="s">
        <v>89</v>
      </c>
      <c r="BX190" s="3428" t="s">
        <v>89</v>
      </c>
      <c r="BY190" s="3427">
        <v>10386941.135851432</v>
      </c>
      <c r="BZ190" s="3427">
        <v>10386941.135851432</v>
      </c>
      <c r="CA190" s="3428" t="s">
        <v>89</v>
      </c>
      <c r="CB190" s="3428" t="s">
        <v>89</v>
      </c>
      <c r="CC190" s="3427">
        <v>10698549.369926974</v>
      </c>
      <c r="CD190" s="3427">
        <v>10698549.369926974</v>
      </c>
      <c r="CE190" s="3428" t="s">
        <v>89</v>
      </c>
      <c r="CF190" s="3428" t="s">
        <v>89</v>
      </c>
      <c r="CG190" s="3427">
        <v>11019505.851024784</v>
      </c>
      <c r="CH190" s="3427">
        <v>11019505.851024784</v>
      </c>
      <c r="CI190" s="3428" t="s">
        <v>89</v>
      </c>
      <c r="CJ190" s="3428" t="s">
        <v>89</v>
      </c>
      <c r="CK190" s="3427">
        <v>11350091.026555527</v>
      </c>
      <c r="CL190" s="3427">
        <v>11350091.026555527</v>
      </c>
      <c r="CM190" s="3428" t="s">
        <v>89</v>
      </c>
      <c r="CN190" s="3428" t="s">
        <v>89</v>
      </c>
      <c r="CO190" s="3427">
        <v>11690593.757352192</v>
      </c>
      <c r="CP190" s="3427">
        <v>11690593.757352192</v>
      </c>
      <c r="CQ190" s="3428" t="s">
        <v>89</v>
      </c>
      <c r="CR190" s="3428" t="s">
        <v>89</v>
      </c>
      <c r="CS190" s="3427">
        <v>102714830.11353627</v>
      </c>
      <c r="CT190" s="3421" t="s">
        <v>1355</v>
      </c>
      <c r="CU190" s="3421" t="s">
        <v>1356</v>
      </c>
      <c r="CV190" s="3421" t="s">
        <v>621</v>
      </c>
      <c r="CW190" s="3421" t="s">
        <v>1357</v>
      </c>
      <c r="CX190" s="3421">
        <v>3279797</v>
      </c>
      <c r="CY190" s="1406" t="s">
        <v>1358</v>
      </c>
      <c r="CZ190" s="1880"/>
      <c r="DA190" s="1880"/>
      <c r="DB190" s="1880"/>
      <c r="DC190" s="1880"/>
      <c r="DD190" s="1880"/>
      <c r="DE190" s="1880"/>
      <c r="DF190" s="16"/>
    </row>
    <row r="191" spans="1:110" s="14" customFormat="1" ht="25.5" customHeight="1">
      <c r="A191" s="14">
        <v>176</v>
      </c>
      <c r="B191" s="3421" t="s">
        <v>1281</v>
      </c>
      <c r="C191" s="3429"/>
      <c r="D191" s="3421" t="s">
        <v>1282</v>
      </c>
      <c r="E191" s="3421"/>
      <c r="F191" s="3431" t="s">
        <v>1283</v>
      </c>
      <c r="G191" s="3431" t="s">
        <v>1284</v>
      </c>
      <c r="H191" s="3431" t="s">
        <v>361</v>
      </c>
      <c r="I191" s="3431" t="s">
        <v>179</v>
      </c>
      <c r="J191" s="3421" t="s">
        <v>89</v>
      </c>
      <c r="K191" s="3421" t="s">
        <v>89</v>
      </c>
      <c r="L191" s="3422">
        <v>43831</v>
      </c>
      <c r="M191" s="3422">
        <v>47848</v>
      </c>
      <c r="N191" s="1352">
        <v>0.06</v>
      </c>
      <c r="O191" s="1352">
        <v>0.06</v>
      </c>
      <c r="P191" s="1352">
        <v>0.08</v>
      </c>
      <c r="Q191" s="1352">
        <v>0.1</v>
      </c>
      <c r="R191" s="1352">
        <v>0.1</v>
      </c>
      <c r="S191" s="1352">
        <v>0.1</v>
      </c>
      <c r="T191" s="1352">
        <v>0.1</v>
      </c>
      <c r="U191" s="1352">
        <v>0.1</v>
      </c>
      <c r="V191" s="1352">
        <v>0.1</v>
      </c>
      <c r="W191" s="1352">
        <v>0.1</v>
      </c>
      <c r="X191" s="1352">
        <v>0.1</v>
      </c>
      <c r="Y191" s="3433">
        <f t="shared" si="19"/>
        <v>0.99999999999999989</v>
      </c>
      <c r="Z191" s="3421" t="s">
        <v>1359</v>
      </c>
      <c r="AA191" s="1402">
        <v>5.0000000000000001E-3</v>
      </c>
      <c r="AB191" s="3421" t="s">
        <v>1360</v>
      </c>
      <c r="AC191" s="3421" t="s">
        <v>1361</v>
      </c>
      <c r="AD191" s="3421" t="s">
        <v>183</v>
      </c>
      <c r="AE191" s="3421" t="s">
        <v>26</v>
      </c>
      <c r="AF191" s="3421" t="s">
        <v>228</v>
      </c>
      <c r="AG191" s="3431" t="s">
        <v>440</v>
      </c>
      <c r="AH191" s="3421" t="s">
        <v>186</v>
      </c>
      <c r="AI191" s="3421" t="s">
        <v>7</v>
      </c>
      <c r="AJ191" s="3421" t="s">
        <v>9</v>
      </c>
      <c r="AK191" s="3421" t="s">
        <v>89</v>
      </c>
      <c r="AL191" s="3421" t="s">
        <v>89</v>
      </c>
      <c r="AM191" s="3422">
        <v>44013</v>
      </c>
      <c r="AN191" s="3422">
        <v>45473</v>
      </c>
      <c r="AO191" s="3425">
        <v>0.2</v>
      </c>
      <c r="AP191" s="3425">
        <v>0.4</v>
      </c>
      <c r="AQ191" s="3425">
        <v>0.6</v>
      </c>
      <c r="AR191" s="3425">
        <v>0.8</v>
      </c>
      <c r="AS191" s="3425">
        <v>1</v>
      </c>
      <c r="AT191" s="3501" t="s">
        <v>17</v>
      </c>
      <c r="AU191" s="3501" t="s">
        <v>17</v>
      </c>
      <c r="AV191" s="3501" t="s">
        <v>17</v>
      </c>
      <c r="AW191" s="3501" t="s">
        <v>17</v>
      </c>
      <c r="AX191" s="3501" t="s">
        <v>17</v>
      </c>
      <c r="AY191" s="3501" t="s">
        <v>17</v>
      </c>
      <c r="AZ191" s="3426">
        <v>1</v>
      </c>
      <c r="BA191" s="3427">
        <v>376332000</v>
      </c>
      <c r="BB191" s="3427">
        <v>376332000</v>
      </c>
      <c r="BC191" s="3421" t="s">
        <v>219</v>
      </c>
      <c r="BD191" s="3421">
        <v>7739</v>
      </c>
      <c r="BE191" s="3427">
        <v>1000000000</v>
      </c>
      <c r="BF191" s="3427">
        <v>1000000000</v>
      </c>
      <c r="BG191" s="3421" t="s">
        <v>219</v>
      </c>
      <c r="BH191" s="3421">
        <v>7739</v>
      </c>
      <c r="BI191" s="3427">
        <v>1000000000</v>
      </c>
      <c r="BJ191" s="3427">
        <v>1000000000</v>
      </c>
      <c r="BK191" s="3421" t="s">
        <v>219</v>
      </c>
      <c r="BL191" s="3421">
        <v>7739</v>
      </c>
      <c r="BM191" s="3427">
        <v>999686000</v>
      </c>
      <c r="BN191" s="3427">
        <v>999686000</v>
      </c>
      <c r="BO191" s="3421" t="s">
        <v>219</v>
      </c>
      <c r="BP191" s="3421">
        <v>7739</v>
      </c>
      <c r="BQ191" s="3427">
        <v>600000000</v>
      </c>
      <c r="BR191" s="3427">
        <v>600000000</v>
      </c>
      <c r="BS191" s="3421" t="s">
        <v>219</v>
      </c>
      <c r="BT191" s="3421">
        <v>7739</v>
      </c>
      <c r="BU191" s="3501" t="s">
        <v>17</v>
      </c>
      <c r="BV191" s="3501" t="s">
        <v>17</v>
      </c>
      <c r="BW191" s="3501" t="s">
        <v>17</v>
      </c>
      <c r="BX191" s="3501" t="s">
        <v>17</v>
      </c>
      <c r="BY191" s="3501" t="s">
        <v>17</v>
      </c>
      <c r="BZ191" s="3501" t="s">
        <v>17</v>
      </c>
      <c r="CA191" s="3501" t="s">
        <v>17</v>
      </c>
      <c r="CB191" s="3501" t="s">
        <v>17</v>
      </c>
      <c r="CC191" s="3501" t="s">
        <v>17</v>
      </c>
      <c r="CD191" s="3501" t="s">
        <v>17</v>
      </c>
      <c r="CE191" s="3501" t="s">
        <v>17</v>
      </c>
      <c r="CF191" s="3501" t="s">
        <v>17</v>
      </c>
      <c r="CG191" s="3501" t="s">
        <v>17</v>
      </c>
      <c r="CH191" s="3501" t="s">
        <v>17</v>
      </c>
      <c r="CI191" s="3501" t="s">
        <v>17</v>
      </c>
      <c r="CJ191" s="3501" t="s">
        <v>17</v>
      </c>
      <c r="CK191" s="3501" t="s">
        <v>17</v>
      </c>
      <c r="CL191" s="3501" t="s">
        <v>17</v>
      </c>
      <c r="CM191" s="3501" t="s">
        <v>17</v>
      </c>
      <c r="CN191" s="3501" t="s">
        <v>17</v>
      </c>
      <c r="CO191" s="3501" t="s">
        <v>17</v>
      </c>
      <c r="CP191" s="3501" t="s">
        <v>17</v>
      </c>
      <c r="CQ191" s="3501" t="s">
        <v>17</v>
      </c>
      <c r="CR191" s="3501" t="s">
        <v>17</v>
      </c>
      <c r="CS191" s="3427">
        <v>3976018000</v>
      </c>
      <c r="CT191" s="3421" t="s">
        <v>13</v>
      </c>
      <c r="CU191" s="3421" t="s">
        <v>15</v>
      </c>
      <c r="CV191" s="3421" t="s">
        <v>1362</v>
      </c>
      <c r="CW191" s="3421" t="s">
        <v>1363</v>
      </c>
      <c r="CX191" s="3421">
        <v>6013169001</v>
      </c>
      <c r="CY191" s="3421" t="s">
        <v>1364</v>
      </c>
      <c r="CZ191" s="1350"/>
      <c r="DA191" s="1880"/>
      <c r="DB191" s="1880"/>
      <c r="DC191" s="1880"/>
      <c r="DD191" s="1880"/>
      <c r="DE191" s="1880"/>
      <c r="DF191" s="16"/>
    </row>
    <row r="192" spans="1:110" s="14" customFormat="1" ht="25.5" customHeight="1">
      <c r="A192" s="14">
        <v>177</v>
      </c>
      <c r="B192" s="3421" t="s">
        <v>1281</v>
      </c>
      <c r="C192" s="3429"/>
      <c r="D192" s="3421" t="s">
        <v>1282</v>
      </c>
      <c r="E192" s="3421"/>
      <c r="F192" s="3431" t="s">
        <v>1283</v>
      </c>
      <c r="G192" s="3431" t="s">
        <v>1284</v>
      </c>
      <c r="H192" s="3431" t="s">
        <v>361</v>
      </c>
      <c r="I192" s="3431" t="s">
        <v>179</v>
      </c>
      <c r="J192" s="3421" t="s">
        <v>89</v>
      </c>
      <c r="K192" s="3421" t="s">
        <v>89</v>
      </c>
      <c r="L192" s="3422">
        <v>43831</v>
      </c>
      <c r="M192" s="3422">
        <v>47848</v>
      </c>
      <c r="N192" s="1352">
        <v>0.06</v>
      </c>
      <c r="O192" s="1352">
        <v>0.06</v>
      </c>
      <c r="P192" s="1352">
        <v>0.08</v>
      </c>
      <c r="Q192" s="1352">
        <v>0.1</v>
      </c>
      <c r="R192" s="1352">
        <v>0.1</v>
      </c>
      <c r="S192" s="1352">
        <v>0.1</v>
      </c>
      <c r="T192" s="1352">
        <v>0.1</v>
      </c>
      <c r="U192" s="1352">
        <v>0.1</v>
      </c>
      <c r="V192" s="1352">
        <v>0.1</v>
      </c>
      <c r="W192" s="1352">
        <v>0.1</v>
      </c>
      <c r="X192" s="1352">
        <v>0.1</v>
      </c>
      <c r="Y192" s="3433">
        <f t="shared" si="19"/>
        <v>0.99999999999999989</v>
      </c>
      <c r="Z192" s="3421" t="s">
        <v>1365</v>
      </c>
      <c r="AA192" s="1402">
        <v>2.5000000000000001E-3</v>
      </c>
      <c r="AB192" s="3421" t="s">
        <v>1366</v>
      </c>
      <c r="AC192" s="3421" t="s">
        <v>1367</v>
      </c>
      <c r="AD192" s="3421" t="s">
        <v>183</v>
      </c>
      <c r="AE192" s="3421" t="s">
        <v>26</v>
      </c>
      <c r="AF192" s="3421" t="s">
        <v>228</v>
      </c>
      <c r="AG192" s="3431" t="s">
        <v>440</v>
      </c>
      <c r="AH192" s="3421" t="s">
        <v>179</v>
      </c>
      <c r="AI192" s="3421" t="s">
        <v>7</v>
      </c>
      <c r="AJ192" s="3421" t="s">
        <v>9</v>
      </c>
      <c r="AK192" s="3421" t="s">
        <v>89</v>
      </c>
      <c r="AL192" s="3421" t="s">
        <v>89</v>
      </c>
      <c r="AM192" s="3422">
        <v>44378</v>
      </c>
      <c r="AN192" s="3422">
        <v>45473</v>
      </c>
      <c r="AO192" s="3501" t="s">
        <v>17</v>
      </c>
      <c r="AP192" s="3447">
        <v>4000000</v>
      </c>
      <c r="AQ192" s="3447">
        <v>30000000</v>
      </c>
      <c r="AR192" s="3447">
        <v>20000000</v>
      </c>
      <c r="AS192" s="3447">
        <v>5000000</v>
      </c>
      <c r="AT192" s="1352" t="s">
        <v>17</v>
      </c>
      <c r="AU192" s="1352" t="s">
        <v>17</v>
      </c>
      <c r="AV192" s="1352" t="s">
        <v>17</v>
      </c>
      <c r="AW192" s="1352" t="s">
        <v>17</v>
      </c>
      <c r="AX192" s="1352" t="s">
        <v>17</v>
      </c>
      <c r="AY192" s="1352" t="s">
        <v>17</v>
      </c>
      <c r="AZ192" s="3456">
        <v>59000000</v>
      </c>
      <c r="BA192" s="1352" t="s">
        <v>17</v>
      </c>
      <c r="BB192" s="1352" t="s">
        <v>17</v>
      </c>
      <c r="BC192" s="3421" t="s">
        <v>219</v>
      </c>
      <c r="BD192" s="3421">
        <v>7739</v>
      </c>
      <c r="BE192" s="3427">
        <v>1600000000</v>
      </c>
      <c r="BF192" s="3427">
        <v>1600000000</v>
      </c>
      <c r="BG192" s="3421" t="s">
        <v>219</v>
      </c>
      <c r="BH192" s="3421">
        <v>7739</v>
      </c>
      <c r="BI192" s="3427">
        <v>2500000000</v>
      </c>
      <c r="BJ192" s="3427">
        <v>2500000000</v>
      </c>
      <c r="BK192" s="3421" t="s">
        <v>219</v>
      </c>
      <c r="BL192" s="3421">
        <v>7739</v>
      </c>
      <c r="BM192" s="3427">
        <v>2500000000</v>
      </c>
      <c r="BN192" s="3427">
        <v>2500000000</v>
      </c>
      <c r="BO192" s="3421" t="s">
        <v>219</v>
      </c>
      <c r="BP192" s="3421">
        <v>7739</v>
      </c>
      <c r="BQ192" s="3427">
        <v>53800000</v>
      </c>
      <c r="BR192" s="3427">
        <v>53800000</v>
      </c>
      <c r="BS192" s="3421" t="s">
        <v>219</v>
      </c>
      <c r="BT192" s="3421">
        <v>7739</v>
      </c>
      <c r="BU192" s="3501" t="s">
        <v>17</v>
      </c>
      <c r="BV192" s="3501" t="s">
        <v>17</v>
      </c>
      <c r="BW192" s="3501" t="s">
        <v>17</v>
      </c>
      <c r="BX192" s="3501" t="s">
        <v>17</v>
      </c>
      <c r="BY192" s="3501" t="s">
        <v>17</v>
      </c>
      <c r="BZ192" s="3501" t="s">
        <v>17</v>
      </c>
      <c r="CA192" s="3501" t="s">
        <v>17</v>
      </c>
      <c r="CB192" s="3501" t="s">
        <v>17</v>
      </c>
      <c r="CC192" s="3501" t="s">
        <v>17</v>
      </c>
      <c r="CD192" s="3501" t="s">
        <v>17</v>
      </c>
      <c r="CE192" s="3501" t="s">
        <v>17</v>
      </c>
      <c r="CF192" s="3501" t="s">
        <v>17</v>
      </c>
      <c r="CG192" s="3501" t="s">
        <v>17</v>
      </c>
      <c r="CH192" s="3501" t="s">
        <v>17</v>
      </c>
      <c r="CI192" s="3501" t="s">
        <v>17</v>
      </c>
      <c r="CJ192" s="3501" t="s">
        <v>17</v>
      </c>
      <c r="CK192" s="3501" t="s">
        <v>17</v>
      </c>
      <c r="CL192" s="3501" t="s">
        <v>17</v>
      </c>
      <c r="CM192" s="3501" t="s">
        <v>17</v>
      </c>
      <c r="CN192" s="3501" t="s">
        <v>17</v>
      </c>
      <c r="CO192" s="3501" t="s">
        <v>17</v>
      </c>
      <c r="CP192" s="3501" t="s">
        <v>17</v>
      </c>
      <c r="CQ192" s="3501" t="s">
        <v>17</v>
      </c>
      <c r="CR192" s="3501" t="s">
        <v>17</v>
      </c>
      <c r="CS192" s="3427">
        <v>6653800000</v>
      </c>
      <c r="CT192" s="3421" t="s">
        <v>13</v>
      </c>
      <c r="CU192" s="3421" t="s">
        <v>15</v>
      </c>
      <c r="CV192" s="3421" t="s">
        <v>1362</v>
      </c>
      <c r="CW192" s="3421" t="s">
        <v>1363</v>
      </c>
      <c r="CX192" s="3421">
        <v>6013169001</v>
      </c>
      <c r="CY192" s="3421" t="s">
        <v>1364</v>
      </c>
      <c r="CZ192" s="1358"/>
      <c r="DA192" s="1358"/>
      <c r="DB192" s="1358"/>
      <c r="DC192" s="1358"/>
      <c r="DD192" s="1358"/>
      <c r="DE192" s="1358"/>
      <c r="DF192" s="16"/>
    </row>
    <row r="193" spans="1:110" s="14" customFormat="1" ht="25.5" customHeight="1">
      <c r="A193" s="14">
        <v>178</v>
      </c>
      <c r="B193" s="3421" t="s">
        <v>1281</v>
      </c>
      <c r="C193" s="3429"/>
      <c r="D193" s="3421" t="s">
        <v>1282</v>
      </c>
      <c r="E193" s="3421"/>
      <c r="F193" s="3431" t="s">
        <v>1283</v>
      </c>
      <c r="G193" s="3431" t="s">
        <v>1284</v>
      </c>
      <c r="H193" s="3431" t="s">
        <v>361</v>
      </c>
      <c r="I193" s="3431" t="s">
        <v>179</v>
      </c>
      <c r="J193" s="3421" t="s">
        <v>89</v>
      </c>
      <c r="K193" s="3421" t="s">
        <v>89</v>
      </c>
      <c r="L193" s="3422">
        <v>43831</v>
      </c>
      <c r="M193" s="3422">
        <v>47848</v>
      </c>
      <c r="N193" s="1352">
        <v>0.06</v>
      </c>
      <c r="O193" s="1352">
        <v>0.06</v>
      </c>
      <c r="P193" s="1352">
        <v>0.08</v>
      </c>
      <c r="Q193" s="1352">
        <v>0.1</v>
      </c>
      <c r="R193" s="1352">
        <v>0.1</v>
      </c>
      <c r="S193" s="1352">
        <v>0.1</v>
      </c>
      <c r="T193" s="1352">
        <v>0.1</v>
      </c>
      <c r="U193" s="1352">
        <v>0.1</v>
      </c>
      <c r="V193" s="1352">
        <v>0.1</v>
      </c>
      <c r="W193" s="1352">
        <v>0.1</v>
      </c>
      <c r="X193" s="1352">
        <v>0.1</v>
      </c>
      <c r="Y193" s="3433">
        <f t="shared" si="19"/>
        <v>0.99999999999999989</v>
      </c>
      <c r="Z193" s="3421" t="s">
        <v>1368</v>
      </c>
      <c r="AA193" s="3423">
        <v>5.0000000000000001E-3</v>
      </c>
      <c r="AB193" s="3421" t="s">
        <v>1369</v>
      </c>
      <c r="AC193" s="3421" t="s">
        <v>1370</v>
      </c>
      <c r="AD193" s="3421" t="s">
        <v>183</v>
      </c>
      <c r="AE193" s="3421" t="s">
        <v>26</v>
      </c>
      <c r="AF193" s="3421" t="s">
        <v>1371</v>
      </c>
      <c r="AG193" s="3431" t="s">
        <v>440</v>
      </c>
      <c r="AH193" s="3421" t="s">
        <v>229</v>
      </c>
      <c r="AI193" s="3421" t="s">
        <v>7</v>
      </c>
      <c r="AJ193" s="3421" t="s">
        <v>9</v>
      </c>
      <c r="AK193" s="3421" t="s">
        <v>9</v>
      </c>
      <c r="AL193" s="3421" t="s">
        <v>89</v>
      </c>
      <c r="AM193" s="3422">
        <v>43831</v>
      </c>
      <c r="AN193" s="3422">
        <v>45627</v>
      </c>
      <c r="AO193" s="3425">
        <v>0.1</v>
      </c>
      <c r="AP193" s="3425">
        <v>0.3</v>
      </c>
      <c r="AQ193" s="3425">
        <v>0.6</v>
      </c>
      <c r="AR193" s="3425">
        <v>0.9</v>
      </c>
      <c r="AS193" s="3425">
        <v>1</v>
      </c>
      <c r="AT193" s="1352" t="s">
        <v>17</v>
      </c>
      <c r="AU193" s="1352" t="s">
        <v>17</v>
      </c>
      <c r="AV193" s="1352" t="s">
        <v>17</v>
      </c>
      <c r="AW193" s="1352" t="s">
        <v>17</v>
      </c>
      <c r="AX193" s="1352" t="s">
        <v>17</v>
      </c>
      <c r="AY193" s="1352" t="s">
        <v>17</v>
      </c>
      <c r="AZ193" s="3426">
        <v>1</v>
      </c>
      <c r="BA193" s="3427" t="s">
        <v>9</v>
      </c>
      <c r="BB193" s="3427" t="s">
        <v>9</v>
      </c>
      <c r="BC193" s="3428" t="s">
        <v>949</v>
      </c>
      <c r="BD193" s="3421">
        <v>7671</v>
      </c>
      <c r="BE193" s="3512">
        <v>8</v>
      </c>
      <c r="BF193" s="3512">
        <v>8</v>
      </c>
      <c r="BG193" s="3428" t="s">
        <v>949</v>
      </c>
      <c r="BH193" s="3421">
        <v>7671</v>
      </c>
      <c r="BI193" s="3512">
        <v>9</v>
      </c>
      <c r="BJ193" s="3512">
        <v>9</v>
      </c>
      <c r="BK193" s="3421" t="s">
        <v>949</v>
      </c>
      <c r="BL193" s="3421">
        <v>7671</v>
      </c>
      <c r="BM193" s="3512">
        <v>9</v>
      </c>
      <c r="BN193" s="3512">
        <v>9</v>
      </c>
      <c r="BO193" s="3421" t="s">
        <v>949</v>
      </c>
      <c r="BP193" s="3421">
        <v>7671</v>
      </c>
      <c r="BQ193" s="3512">
        <v>9</v>
      </c>
      <c r="BR193" s="3512">
        <v>9</v>
      </c>
      <c r="BS193" s="3428" t="s">
        <v>949</v>
      </c>
      <c r="BT193" s="3421">
        <v>7671</v>
      </c>
      <c r="BU193" s="3501" t="s">
        <v>17</v>
      </c>
      <c r="BV193" s="3501" t="s">
        <v>17</v>
      </c>
      <c r="BW193" s="3501" t="s">
        <v>17</v>
      </c>
      <c r="BX193" s="3501" t="s">
        <v>17</v>
      </c>
      <c r="BY193" s="3501" t="s">
        <v>17</v>
      </c>
      <c r="BZ193" s="3501" t="s">
        <v>17</v>
      </c>
      <c r="CA193" s="3501" t="s">
        <v>17</v>
      </c>
      <c r="CB193" s="3501" t="s">
        <v>17</v>
      </c>
      <c r="CC193" s="3501" t="s">
        <v>17</v>
      </c>
      <c r="CD193" s="3501" t="s">
        <v>17</v>
      </c>
      <c r="CE193" s="3501" t="s">
        <v>17</v>
      </c>
      <c r="CF193" s="3501" t="s">
        <v>17</v>
      </c>
      <c r="CG193" s="3501" t="s">
        <v>17</v>
      </c>
      <c r="CH193" s="3501" t="s">
        <v>17</v>
      </c>
      <c r="CI193" s="3501" t="s">
        <v>17</v>
      </c>
      <c r="CJ193" s="3501" t="s">
        <v>17</v>
      </c>
      <c r="CK193" s="3501" t="s">
        <v>17</v>
      </c>
      <c r="CL193" s="3501" t="s">
        <v>17</v>
      </c>
      <c r="CM193" s="3501" t="s">
        <v>17</v>
      </c>
      <c r="CN193" s="3501" t="s">
        <v>17</v>
      </c>
      <c r="CO193" s="3501" t="s">
        <v>17</v>
      </c>
      <c r="CP193" s="3501" t="s">
        <v>17</v>
      </c>
      <c r="CQ193" s="3501" t="s">
        <v>17</v>
      </c>
      <c r="CR193" s="3501" t="s">
        <v>17</v>
      </c>
      <c r="CS193" s="3427">
        <v>35000000</v>
      </c>
      <c r="CT193" s="3421" t="s">
        <v>13</v>
      </c>
      <c r="CU193" s="3421" t="s">
        <v>15</v>
      </c>
      <c r="CV193" s="3421" t="s">
        <v>1034</v>
      </c>
      <c r="CW193" s="3421" t="s">
        <v>1042</v>
      </c>
      <c r="CX193" s="3421">
        <v>6013169001</v>
      </c>
      <c r="CY193" s="1363" t="s">
        <v>1036</v>
      </c>
      <c r="CZ193" s="1358"/>
      <c r="DA193" s="1358"/>
      <c r="DB193" s="1880"/>
      <c r="DC193" s="1880"/>
      <c r="DD193" s="1880"/>
      <c r="DE193" s="1880"/>
      <c r="DF193" s="16"/>
    </row>
    <row r="194" spans="1:110" s="14" customFormat="1" ht="25.5" customHeight="1">
      <c r="A194" s="14">
        <v>179</v>
      </c>
      <c r="B194" s="3421" t="s">
        <v>1281</v>
      </c>
      <c r="C194" s="3429"/>
      <c r="D194" s="3421" t="s">
        <v>1282</v>
      </c>
      <c r="E194" s="3421"/>
      <c r="F194" s="3431" t="s">
        <v>1283</v>
      </c>
      <c r="G194" s="3431" t="s">
        <v>1284</v>
      </c>
      <c r="H194" s="3431" t="s">
        <v>361</v>
      </c>
      <c r="I194" s="3431" t="s">
        <v>179</v>
      </c>
      <c r="J194" s="3421" t="s">
        <v>89</v>
      </c>
      <c r="K194" s="3421" t="s">
        <v>89</v>
      </c>
      <c r="L194" s="3422">
        <v>43831</v>
      </c>
      <c r="M194" s="3422">
        <v>47848</v>
      </c>
      <c r="N194" s="1352">
        <v>0.06</v>
      </c>
      <c r="O194" s="1352">
        <v>0.06</v>
      </c>
      <c r="P194" s="1352">
        <v>0.08</v>
      </c>
      <c r="Q194" s="1352">
        <v>0.1</v>
      </c>
      <c r="R194" s="1352">
        <v>0.1</v>
      </c>
      <c r="S194" s="1352">
        <v>0.1</v>
      </c>
      <c r="T194" s="1352">
        <v>0.1</v>
      </c>
      <c r="U194" s="1352">
        <v>0.1</v>
      </c>
      <c r="V194" s="1352">
        <v>0.1</v>
      </c>
      <c r="W194" s="1352">
        <v>0.1</v>
      </c>
      <c r="X194" s="1352">
        <v>0.1</v>
      </c>
      <c r="Y194" s="3433">
        <f t="shared" si="19"/>
        <v>0.99999999999999989</v>
      </c>
      <c r="Z194" s="3431" t="s">
        <v>1372</v>
      </c>
      <c r="AA194" s="1351">
        <v>5.0000000000000001E-3</v>
      </c>
      <c r="AB194" s="3431" t="s">
        <v>1373</v>
      </c>
      <c r="AC194" s="3431" t="s">
        <v>1374</v>
      </c>
      <c r="AD194" s="3421" t="s">
        <v>183</v>
      </c>
      <c r="AE194" s="3421" t="s">
        <v>26</v>
      </c>
      <c r="AF194" s="3430" t="s">
        <v>228</v>
      </c>
      <c r="AG194" s="3421" t="s">
        <v>253</v>
      </c>
      <c r="AH194" s="3421" t="s">
        <v>179</v>
      </c>
      <c r="AI194" s="3421" t="s">
        <v>323</v>
      </c>
      <c r="AJ194" s="3421">
        <v>60</v>
      </c>
      <c r="AK194" s="1352" t="s">
        <v>89</v>
      </c>
      <c r="AL194" s="1352" t="s">
        <v>89</v>
      </c>
      <c r="AM194" s="3422">
        <v>44562</v>
      </c>
      <c r="AN194" s="3422">
        <v>47634</v>
      </c>
      <c r="AO194" s="1352"/>
      <c r="AP194" s="1352"/>
      <c r="AQ194" s="1375">
        <v>80</v>
      </c>
      <c r="AR194" s="1375">
        <v>80</v>
      </c>
      <c r="AS194" s="1375">
        <v>80</v>
      </c>
      <c r="AT194" s="1375">
        <v>80</v>
      </c>
      <c r="AU194" s="1375">
        <v>80</v>
      </c>
      <c r="AV194" s="1375">
        <v>80</v>
      </c>
      <c r="AW194" s="1375">
        <v>80</v>
      </c>
      <c r="AX194" s="1375">
        <v>80</v>
      </c>
      <c r="AY194" s="1375">
        <v>80</v>
      </c>
      <c r="AZ194" s="1881">
        <v>720</v>
      </c>
      <c r="BA194" s="3427">
        <v>134323200</v>
      </c>
      <c r="BB194" s="3427">
        <v>134323200</v>
      </c>
      <c r="BC194" s="3421" t="s">
        <v>1375</v>
      </c>
      <c r="BD194" s="3421">
        <v>7770</v>
      </c>
      <c r="BE194" s="3427">
        <v>139427481.59999999</v>
      </c>
      <c r="BF194" s="3427">
        <v>139427481.59999999</v>
      </c>
      <c r="BG194" s="3421" t="s">
        <v>324</v>
      </c>
      <c r="BH194" s="3421">
        <v>7770</v>
      </c>
      <c r="BI194" s="3427">
        <v>144725725.90079999</v>
      </c>
      <c r="BJ194" s="3427">
        <v>144725725.90079999</v>
      </c>
      <c r="BK194" s="3421" t="s">
        <v>219</v>
      </c>
      <c r="BL194" s="3421">
        <v>7770</v>
      </c>
      <c r="BM194" s="3427">
        <v>150225303.48503038</v>
      </c>
      <c r="BN194" s="3427">
        <v>150225303.48503038</v>
      </c>
      <c r="BO194" s="3421" t="s">
        <v>1375</v>
      </c>
      <c r="BP194" s="3421">
        <v>7770</v>
      </c>
      <c r="BQ194" s="3427">
        <v>155933865.01746154</v>
      </c>
      <c r="BR194" s="3427">
        <v>155933865.01746154</v>
      </c>
      <c r="BS194" s="3421" t="s">
        <v>1375</v>
      </c>
      <c r="BT194" s="3421">
        <v>7770</v>
      </c>
      <c r="BU194" s="3427">
        <v>161859352</v>
      </c>
      <c r="BV194" s="3427">
        <v>161859352</v>
      </c>
      <c r="BW194" s="3421" t="s">
        <v>1375</v>
      </c>
      <c r="BX194" s="3421" t="s">
        <v>89</v>
      </c>
      <c r="BY194" s="3427">
        <v>168010007</v>
      </c>
      <c r="BZ194" s="3427">
        <v>168010007</v>
      </c>
      <c r="CA194" s="3421" t="s">
        <v>1375</v>
      </c>
      <c r="CB194" s="3421" t="s">
        <v>89</v>
      </c>
      <c r="CC194" s="3427">
        <v>174394387</v>
      </c>
      <c r="CD194" s="3427">
        <v>174394387</v>
      </c>
      <c r="CE194" s="3421" t="s">
        <v>1375</v>
      </c>
      <c r="CF194" s="3421" t="s">
        <v>89</v>
      </c>
      <c r="CG194" s="3427">
        <v>181021374</v>
      </c>
      <c r="CH194" s="3427">
        <v>181021374</v>
      </c>
      <c r="CI194" s="3421" t="s">
        <v>1375</v>
      </c>
      <c r="CJ194" s="3421" t="s">
        <v>89</v>
      </c>
      <c r="CK194" s="3427">
        <v>187900186</v>
      </c>
      <c r="CL194" s="3427">
        <v>187900186</v>
      </c>
      <c r="CM194" s="3421" t="s">
        <v>1375</v>
      </c>
      <c r="CN194" s="3421" t="s">
        <v>89</v>
      </c>
      <c r="CO194" s="3427">
        <v>195040393</v>
      </c>
      <c r="CP194" s="3427">
        <v>195040393</v>
      </c>
      <c r="CQ194" s="3421" t="s">
        <v>1375</v>
      </c>
      <c r="CR194" s="3421" t="s">
        <v>89</v>
      </c>
      <c r="CS194" s="3427">
        <v>1792861275.0032921</v>
      </c>
      <c r="CT194" s="3421" t="s">
        <v>1355</v>
      </c>
      <c r="CU194" s="3421" t="s">
        <v>1356</v>
      </c>
      <c r="CV194" s="3421" t="s">
        <v>1376</v>
      </c>
      <c r="CW194" s="3421" t="s">
        <v>1377</v>
      </c>
      <c r="CX194" s="3421" t="s">
        <v>1378</v>
      </c>
      <c r="CY194" s="1357" t="s">
        <v>1379</v>
      </c>
      <c r="CZ194" s="1350"/>
      <c r="DA194" s="1350"/>
      <c r="DB194" s="1350"/>
      <c r="DC194" s="1350"/>
      <c r="DD194" s="1350"/>
      <c r="DE194" s="1350"/>
    </row>
    <row r="195" spans="1:110" s="14" customFormat="1" ht="25.5" customHeight="1">
      <c r="A195" s="14">
        <v>180</v>
      </c>
      <c r="B195" s="3421" t="s">
        <v>1380</v>
      </c>
      <c r="C195" s="1351">
        <v>0.13</v>
      </c>
      <c r="D195" s="3431" t="s">
        <v>1381</v>
      </c>
      <c r="E195" s="1351">
        <v>0.13</v>
      </c>
      <c r="F195" s="3421" t="s">
        <v>1382</v>
      </c>
      <c r="G195" s="3421" t="s">
        <v>1383</v>
      </c>
      <c r="H195" s="3431" t="s">
        <v>361</v>
      </c>
      <c r="I195" s="3431" t="s">
        <v>347</v>
      </c>
      <c r="J195" s="3421" t="s">
        <v>89</v>
      </c>
      <c r="K195" s="3421" t="s">
        <v>89</v>
      </c>
      <c r="L195" s="3422">
        <v>43831</v>
      </c>
      <c r="M195" s="3422">
        <v>47848</v>
      </c>
      <c r="N195" s="1352">
        <v>0.09</v>
      </c>
      <c r="O195" s="1352">
        <v>0.09</v>
      </c>
      <c r="P195" s="1352">
        <v>0.09</v>
      </c>
      <c r="Q195" s="1352">
        <v>0.09</v>
      </c>
      <c r="R195" s="1352">
        <v>0.09</v>
      </c>
      <c r="S195" s="1352">
        <v>0.09</v>
      </c>
      <c r="T195" s="1352">
        <v>0.09</v>
      </c>
      <c r="U195" s="1352">
        <v>0.09</v>
      </c>
      <c r="V195" s="1352">
        <v>0.09</v>
      </c>
      <c r="W195" s="1352">
        <v>0.09</v>
      </c>
      <c r="X195" s="1352">
        <v>9.9999999999999978E-2</v>
      </c>
      <c r="Y195" s="3433">
        <f t="shared" si="19"/>
        <v>0.99999999999999978</v>
      </c>
      <c r="Z195" s="3421" t="s">
        <v>1384</v>
      </c>
      <c r="AA195" s="1402">
        <v>5.0000000000000001E-3</v>
      </c>
      <c r="AB195" s="3421" t="s">
        <v>1385</v>
      </c>
      <c r="AC195" s="3421" t="s">
        <v>1386</v>
      </c>
      <c r="AD195" s="3421" t="s">
        <v>183</v>
      </c>
      <c r="AE195" s="3421" t="s">
        <v>26</v>
      </c>
      <c r="AF195" s="3421" t="s">
        <v>1387</v>
      </c>
      <c r="AG195" s="3431" t="s">
        <v>440</v>
      </c>
      <c r="AH195" s="3421" t="s">
        <v>217</v>
      </c>
      <c r="AI195" s="3421" t="s">
        <v>7</v>
      </c>
      <c r="AJ195" s="3421" t="s">
        <v>9</v>
      </c>
      <c r="AK195" s="3421" t="s">
        <v>9</v>
      </c>
      <c r="AL195" s="3421" t="s">
        <v>9</v>
      </c>
      <c r="AM195" s="3422">
        <v>43840</v>
      </c>
      <c r="AN195" s="3422">
        <v>44201</v>
      </c>
      <c r="AO195" s="1352">
        <v>1</v>
      </c>
      <c r="AP195" s="1352">
        <v>1</v>
      </c>
      <c r="AQ195" s="1352" t="s">
        <v>17</v>
      </c>
      <c r="AR195" s="1352" t="s">
        <v>17</v>
      </c>
      <c r="AS195" s="1352" t="s">
        <v>17</v>
      </c>
      <c r="AT195" s="1352" t="s">
        <v>17</v>
      </c>
      <c r="AU195" s="1352" t="s">
        <v>17</v>
      </c>
      <c r="AV195" s="1352" t="s">
        <v>17</v>
      </c>
      <c r="AW195" s="1352" t="s">
        <v>17</v>
      </c>
      <c r="AX195" s="1352" t="s">
        <v>17</v>
      </c>
      <c r="AY195" s="1352" t="s">
        <v>17</v>
      </c>
      <c r="AZ195" s="1376">
        <v>1</v>
      </c>
      <c r="BA195" s="3427">
        <v>500000</v>
      </c>
      <c r="BB195" s="3427">
        <v>500000</v>
      </c>
      <c r="BC195" s="3421" t="s">
        <v>219</v>
      </c>
      <c r="BD195" s="3421" t="s">
        <v>1388</v>
      </c>
      <c r="BE195" s="3427">
        <v>500000</v>
      </c>
      <c r="BF195" s="3427">
        <v>500000</v>
      </c>
      <c r="BG195" s="3421" t="s">
        <v>219</v>
      </c>
      <c r="BH195" s="3421" t="s">
        <v>1388</v>
      </c>
      <c r="BI195" s="3427" t="s">
        <v>17</v>
      </c>
      <c r="BJ195" s="3427" t="s">
        <v>17</v>
      </c>
      <c r="BK195" s="3421" t="s">
        <v>17</v>
      </c>
      <c r="BL195" s="3421" t="s">
        <v>17</v>
      </c>
      <c r="BM195" s="3427" t="s">
        <v>17</v>
      </c>
      <c r="BN195" s="3427" t="s">
        <v>17</v>
      </c>
      <c r="BO195" s="3421" t="s">
        <v>17</v>
      </c>
      <c r="BP195" s="3421" t="s">
        <v>17</v>
      </c>
      <c r="BQ195" s="3427" t="s">
        <v>17</v>
      </c>
      <c r="BR195" s="3427" t="s">
        <v>17</v>
      </c>
      <c r="BS195" s="3421" t="s">
        <v>17</v>
      </c>
      <c r="BT195" s="3421" t="s">
        <v>17</v>
      </c>
      <c r="BU195" s="3427" t="s">
        <v>9</v>
      </c>
      <c r="BV195" s="3427" t="s">
        <v>9</v>
      </c>
      <c r="BW195" s="3449" t="s">
        <v>9</v>
      </c>
      <c r="BX195" s="3449" t="s">
        <v>9</v>
      </c>
      <c r="BY195" s="3427" t="s">
        <v>9</v>
      </c>
      <c r="BZ195" s="3427" t="s">
        <v>9</v>
      </c>
      <c r="CA195" s="3449" t="s">
        <v>9</v>
      </c>
      <c r="CB195" s="3449" t="s">
        <v>9</v>
      </c>
      <c r="CC195" s="3427" t="s">
        <v>9</v>
      </c>
      <c r="CD195" s="3427" t="s">
        <v>9</v>
      </c>
      <c r="CE195" s="3449" t="s">
        <v>9</v>
      </c>
      <c r="CF195" s="3449" t="s">
        <v>9</v>
      </c>
      <c r="CG195" s="3427" t="s">
        <v>9</v>
      </c>
      <c r="CH195" s="3427" t="s">
        <v>9</v>
      </c>
      <c r="CI195" s="3449" t="s">
        <v>9</v>
      </c>
      <c r="CJ195" s="3449" t="s">
        <v>9</v>
      </c>
      <c r="CK195" s="3427" t="s">
        <v>9</v>
      </c>
      <c r="CL195" s="3427" t="s">
        <v>9</v>
      </c>
      <c r="CM195" s="3449" t="s">
        <v>9</v>
      </c>
      <c r="CN195" s="3449" t="s">
        <v>9</v>
      </c>
      <c r="CO195" s="3427" t="s">
        <v>9</v>
      </c>
      <c r="CP195" s="3427" t="s">
        <v>9</v>
      </c>
      <c r="CQ195" s="3449" t="s">
        <v>9</v>
      </c>
      <c r="CR195" s="3449" t="s">
        <v>9</v>
      </c>
      <c r="CS195" s="3427">
        <v>1000000</v>
      </c>
      <c r="CT195" s="3421" t="s">
        <v>232</v>
      </c>
      <c r="CU195" s="3421" t="s">
        <v>233</v>
      </c>
      <c r="CV195" s="3421" t="s">
        <v>1389</v>
      </c>
      <c r="CW195" s="3421" t="s">
        <v>1390</v>
      </c>
      <c r="CX195" s="3421">
        <v>3279797</v>
      </c>
      <c r="CY195" s="1357" t="s">
        <v>1391</v>
      </c>
      <c r="CZ195" s="1358" t="s">
        <v>13</v>
      </c>
      <c r="DA195" s="1358" t="s">
        <v>15</v>
      </c>
      <c r="DB195" s="1350" t="s">
        <v>260</v>
      </c>
      <c r="DC195" s="1350" t="s">
        <v>261</v>
      </c>
      <c r="DD195" s="1358">
        <v>3169001</v>
      </c>
      <c r="DE195" s="1357" t="s">
        <v>262</v>
      </c>
    </row>
    <row r="196" spans="1:110" s="14" customFormat="1" ht="25.5" customHeight="1">
      <c r="A196" s="14">
        <v>181</v>
      </c>
      <c r="B196" s="3421" t="s">
        <v>1380</v>
      </c>
      <c r="C196" s="3431"/>
      <c r="D196" s="3431" t="s">
        <v>1381</v>
      </c>
      <c r="E196" s="3431"/>
      <c r="F196" s="3421" t="s">
        <v>1382</v>
      </c>
      <c r="G196" s="3421" t="s">
        <v>1383</v>
      </c>
      <c r="H196" s="3431" t="s">
        <v>361</v>
      </c>
      <c r="I196" s="3431" t="s">
        <v>347</v>
      </c>
      <c r="J196" s="3421" t="s">
        <v>89</v>
      </c>
      <c r="K196" s="3421" t="s">
        <v>89</v>
      </c>
      <c r="L196" s="3422">
        <v>43831</v>
      </c>
      <c r="M196" s="3422">
        <v>47848</v>
      </c>
      <c r="N196" s="1352">
        <v>0.09</v>
      </c>
      <c r="O196" s="1352">
        <v>0.09</v>
      </c>
      <c r="P196" s="1352">
        <v>0.09</v>
      </c>
      <c r="Q196" s="1352">
        <v>0.09</v>
      </c>
      <c r="R196" s="1352">
        <v>0.09</v>
      </c>
      <c r="S196" s="1352">
        <v>0.09</v>
      </c>
      <c r="T196" s="1352">
        <v>0.09</v>
      </c>
      <c r="U196" s="1352">
        <v>0.09</v>
      </c>
      <c r="V196" s="1352">
        <v>0.09</v>
      </c>
      <c r="W196" s="1352">
        <v>0.09</v>
      </c>
      <c r="X196" s="1352">
        <v>9.9999999999999978E-2</v>
      </c>
      <c r="Y196" s="3433">
        <f t="shared" si="19"/>
        <v>0.99999999999999978</v>
      </c>
      <c r="Z196" s="3421" t="s">
        <v>1392</v>
      </c>
      <c r="AA196" s="3423">
        <v>5.0000000000000001E-3</v>
      </c>
      <c r="AB196" s="3421" t="s">
        <v>1393</v>
      </c>
      <c r="AC196" s="3421" t="s">
        <v>1394</v>
      </c>
      <c r="AD196" s="3421" t="s">
        <v>183</v>
      </c>
      <c r="AE196" s="3421" t="s">
        <v>26</v>
      </c>
      <c r="AF196" s="3421" t="s">
        <v>1387</v>
      </c>
      <c r="AG196" s="3501" t="s">
        <v>1266</v>
      </c>
      <c r="AH196" s="3421" t="s">
        <v>186</v>
      </c>
      <c r="AI196" s="3421" t="s">
        <v>323</v>
      </c>
      <c r="AJ196" s="3421">
        <v>53</v>
      </c>
      <c r="AK196" s="3421" t="s">
        <v>9</v>
      </c>
      <c r="AL196" s="3421" t="s">
        <v>9</v>
      </c>
      <c r="AM196" s="3422">
        <v>44013</v>
      </c>
      <c r="AN196" s="3422">
        <v>45657</v>
      </c>
      <c r="AO196" s="1352">
        <v>0.3</v>
      </c>
      <c r="AP196" s="1352">
        <v>0.7</v>
      </c>
      <c r="AQ196" s="1352">
        <v>0.8</v>
      </c>
      <c r="AR196" s="1352">
        <v>0.9</v>
      </c>
      <c r="AS196" s="1352">
        <v>1</v>
      </c>
      <c r="AT196" s="1352" t="s">
        <v>17</v>
      </c>
      <c r="AU196" s="1352" t="s">
        <v>17</v>
      </c>
      <c r="AV196" s="1352" t="s">
        <v>17</v>
      </c>
      <c r="AW196" s="1352" t="s">
        <v>17</v>
      </c>
      <c r="AX196" s="1352" t="s">
        <v>17</v>
      </c>
      <c r="AY196" s="1352" t="s">
        <v>17</v>
      </c>
      <c r="AZ196" s="1376">
        <v>1</v>
      </c>
      <c r="BA196" s="3427">
        <v>54000000</v>
      </c>
      <c r="BB196" s="3427">
        <v>54000000</v>
      </c>
      <c r="BC196" s="3428" t="s">
        <v>219</v>
      </c>
      <c r="BD196" s="3421">
        <v>7718</v>
      </c>
      <c r="BE196" s="3427">
        <v>1913400000</v>
      </c>
      <c r="BF196" s="3427">
        <v>1913400000</v>
      </c>
      <c r="BG196" s="3428" t="s">
        <v>219</v>
      </c>
      <c r="BH196" s="3421">
        <v>7718</v>
      </c>
      <c r="BI196" s="3427">
        <v>119070000</v>
      </c>
      <c r="BJ196" s="3427">
        <v>119070000</v>
      </c>
      <c r="BK196" s="3428" t="s">
        <v>219</v>
      </c>
      <c r="BL196" s="3421">
        <v>7718</v>
      </c>
      <c r="BM196" s="3427">
        <v>125023000</v>
      </c>
      <c r="BN196" s="3427">
        <v>125023000</v>
      </c>
      <c r="BO196" s="3428" t="s">
        <v>219</v>
      </c>
      <c r="BP196" s="3421">
        <v>7718</v>
      </c>
      <c r="BQ196" s="3427">
        <v>53520000</v>
      </c>
      <c r="BR196" s="3427">
        <v>53520000</v>
      </c>
      <c r="BS196" s="3428" t="s">
        <v>219</v>
      </c>
      <c r="BT196" s="3421">
        <v>7718</v>
      </c>
      <c r="BU196" s="3427" t="s">
        <v>17</v>
      </c>
      <c r="BV196" s="3427" t="s">
        <v>9</v>
      </c>
      <c r="BW196" s="3421" t="s">
        <v>9</v>
      </c>
      <c r="BX196" s="3421" t="s">
        <v>9</v>
      </c>
      <c r="BY196" s="3427" t="s">
        <v>9</v>
      </c>
      <c r="BZ196" s="3427" t="s">
        <v>9</v>
      </c>
      <c r="CA196" s="3421" t="s">
        <v>9</v>
      </c>
      <c r="CB196" s="3421" t="s">
        <v>9</v>
      </c>
      <c r="CC196" s="3427" t="s">
        <v>9</v>
      </c>
      <c r="CD196" s="3427" t="s">
        <v>9</v>
      </c>
      <c r="CE196" s="3421" t="s">
        <v>9</v>
      </c>
      <c r="CF196" s="3421" t="s">
        <v>9</v>
      </c>
      <c r="CG196" s="3427" t="s">
        <v>9</v>
      </c>
      <c r="CH196" s="3427" t="s">
        <v>9</v>
      </c>
      <c r="CI196" s="3421" t="s">
        <v>9</v>
      </c>
      <c r="CJ196" s="3421" t="s">
        <v>9</v>
      </c>
      <c r="CK196" s="3427" t="s">
        <v>9</v>
      </c>
      <c r="CL196" s="3427" t="s">
        <v>9</v>
      </c>
      <c r="CM196" s="3421" t="s">
        <v>9</v>
      </c>
      <c r="CN196" s="3421" t="s">
        <v>9</v>
      </c>
      <c r="CO196" s="3427" t="s">
        <v>9</v>
      </c>
      <c r="CP196" s="3427" t="s">
        <v>9</v>
      </c>
      <c r="CQ196" s="3421" t="s">
        <v>89</v>
      </c>
      <c r="CR196" s="3421" t="s">
        <v>89</v>
      </c>
      <c r="CS196" s="3427">
        <v>2265013000</v>
      </c>
      <c r="CT196" s="3421" t="s">
        <v>13</v>
      </c>
      <c r="CU196" s="3421" t="s">
        <v>15</v>
      </c>
      <c r="CV196" s="3421" t="s">
        <v>1395</v>
      </c>
      <c r="CW196" s="3421" t="s">
        <v>1396</v>
      </c>
      <c r="CX196" s="3421" t="s">
        <v>896</v>
      </c>
      <c r="CY196" s="1363" t="s">
        <v>1397</v>
      </c>
      <c r="CZ196" s="1350" t="s">
        <v>232</v>
      </c>
      <c r="DA196" s="1350" t="s">
        <v>1356</v>
      </c>
      <c r="DB196" s="1350" t="s">
        <v>1356</v>
      </c>
      <c r="DC196" s="1350"/>
      <c r="DD196" s="1350"/>
      <c r="DE196" s="1350"/>
    </row>
    <row r="197" spans="1:110" s="16" customFormat="1" ht="25.5" customHeight="1">
      <c r="A197" s="14">
        <v>182</v>
      </c>
      <c r="B197" s="3421" t="s">
        <v>1380</v>
      </c>
      <c r="C197" s="3431"/>
      <c r="D197" s="3431" t="s">
        <v>1381</v>
      </c>
      <c r="E197" s="3431"/>
      <c r="F197" s="3421" t="s">
        <v>1382</v>
      </c>
      <c r="G197" s="3421" t="s">
        <v>1383</v>
      </c>
      <c r="H197" s="3431" t="s">
        <v>361</v>
      </c>
      <c r="I197" s="3431" t="s">
        <v>347</v>
      </c>
      <c r="J197" s="3421" t="s">
        <v>89</v>
      </c>
      <c r="K197" s="3421" t="s">
        <v>89</v>
      </c>
      <c r="L197" s="3422">
        <v>43831</v>
      </c>
      <c r="M197" s="3422">
        <v>47848</v>
      </c>
      <c r="N197" s="1352">
        <v>0.09</v>
      </c>
      <c r="O197" s="1352">
        <v>0.09</v>
      </c>
      <c r="P197" s="1352">
        <v>0.09</v>
      </c>
      <c r="Q197" s="1352">
        <v>0.09</v>
      </c>
      <c r="R197" s="1352">
        <v>0.09</v>
      </c>
      <c r="S197" s="1352">
        <v>0.09</v>
      </c>
      <c r="T197" s="1352">
        <v>0.09</v>
      </c>
      <c r="U197" s="1352">
        <v>0.09</v>
      </c>
      <c r="V197" s="1352">
        <v>0.09</v>
      </c>
      <c r="W197" s="1352">
        <v>0.09</v>
      </c>
      <c r="X197" s="1352">
        <v>9.9999999999999978E-2</v>
      </c>
      <c r="Y197" s="3433">
        <f t="shared" si="19"/>
        <v>0.99999999999999978</v>
      </c>
      <c r="Z197" s="3421" t="s">
        <v>1398</v>
      </c>
      <c r="AA197" s="3423">
        <v>5.0000000000000001E-3</v>
      </c>
      <c r="AB197" s="3421" t="s">
        <v>1399</v>
      </c>
      <c r="AC197" s="3421" t="s">
        <v>1400</v>
      </c>
      <c r="AD197" s="3421" t="s">
        <v>183</v>
      </c>
      <c r="AE197" s="3421" t="s">
        <v>26</v>
      </c>
      <c r="AF197" s="3421" t="s">
        <v>1387</v>
      </c>
      <c r="AG197" s="3501" t="s">
        <v>1266</v>
      </c>
      <c r="AH197" s="3421" t="s">
        <v>217</v>
      </c>
      <c r="AI197" s="3421" t="s">
        <v>323</v>
      </c>
      <c r="AJ197" s="3421">
        <v>53</v>
      </c>
      <c r="AK197" s="3421" t="s">
        <v>89</v>
      </c>
      <c r="AL197" s="3421" t="s">
        <v>89</v>
      </c>
      <c r="AM197" s="3422">
        <v>44013</v>
      </c>
      <c r="AN197" s="3422">
        <v>47848</v>
      </c>
      <c r="AO197" s="1352">
        <v>1</v>
      </c>
      <c r="AP197" s="1352">
        <v>1</v>
      </c>
      <c r="AQ197" s="1352">
        <v>1</v>
      </c>
      <c r="AR197" s="1352">
        <v>1</v>
      </c>
      <c r="AS197" s="1352">
        <v>1</v>
      </c>
      <c r="AT197" s="1352">
        <v>1</v>
      </c>
      <c r="AU197" s="1352">
        <v>1</v>
      </c>
      <c r="AV197" s="1352">
        <v>1</v>
      </c>
      <c r="AW197" s="1352">
        <v>1</v>
      </c>
      <c r="AX197" s="1352">
        <v>1</v>
      </c>
      <c r="AY197" s="1352">
        <v>1</v>
      </c>
      <c r="AZ197" s="1376">
        <v>1</v>
      </c>
      <c r="BA197" s="3427">
        <v>60000000</v>
      </c>
      <c r="BB197" s="3427">
        <v>60000000</v>
      </c>
      <c r="BC197" s="3428" t="s">
        <v>219</v>
      </c>
      <c r="BD197" s="3421">
        <v>7718</v>
      </c>
      <c r="BE197" s="3427">
        <v>239000000</v>
      </c>
      <c r="BF197" s="3427">
        <v>239000000</v>
      </c>
      <c r="BG197" s="3428" t="s">
        <v>219</v>
      </c>
      <c r="BH197" s="3421">
        <v>7718</v>
      </c>
      <c r="BI197" s="3427">
        <v>250140000</v>
      </c>
      <c r="BJ197" s="3427">
        <v>250140000</v>
      </c>
      <c r="BK197" s="3428" t="s">
        <v>219</v>
      </c>
      <c r="BL197" s="3421">
        <v>7718</v>
      </c>
      <c r="BM197" s="3427">
        <v>262047000</v>
      </c>
      <c r="BN197" s="3427">
        <v>262047000</v>
      </c>
      <c r="BO197" s="3428" t="s">
        <v>219</v>
      </c>
      <c r="BP197" s="3421">
        <v>7718</v>
      </c>
      <c r="BQ197" s="3427">
        <f>270000000</f>
        <v>270000000</v>
      </c>
      <c r="BR197" s="3427">
        <f>270000000</f>
        <v>270000000</v>
      </c>
      <c r="BS197" s="3428" t="s">
        <v>219</v>
      </c>
      <c r="BT197" s="3421">
        <v>7718</v>
      </c>
      <c r="BU197" s="3427">
        <f>BQ197+(BQ197*0.03)</f>
        <v>278100000</v>
      </c>
      <c r="BV197" s="3421" t="s">
        <v>89</v>
      </c>
      <c r="BW197" s="3421" t="s">
        <v>89</v>
      </c>
      <c r="BX197" s="3421" t="s">
        <v>89</v>
      </c>
      <c r="BY197" s="3427">
        <f>BU197+(BU197*0.03)</f>
        <v>286443000</v>
      </c>
      <c r="BZ197" s="3421" t="s">
        <v>89</v>
      </c>
      <c r="CA197" s="3421" t="s">
        <v>89</v>
      </c>
      <c r="CB197" s="3421" t="s">
        <v>89</v>
      </c>
      <c r="CC197" s="3427">
        <f t="shared" ref="CC197:CC202" si="23">BY197+(BY197*0.03)</f>
        <v>295036290</v>
      </c>
      <c r="CD197" s="3421" t="s">
        <v>89</v>
      </c>
      <c r="CE197" s="3421" t="s">
        <v>89</v>
      </c>
      <c r="CF197" s="3421" t="s">
        <v>89</v>
      </c>
      <c r="CG197" s="3427">
        <f t="shared" ref="CG197:CG202" si="24">CC197+(CC197*0.03)</f>
        <v>303887378.69999999</v>
      </c>
      <c r="CH197" s="3421" t="s">
        <v>89</v>
      </c>
      <c r="CI197" s="3421" t="s">
        <v>89</v>
      </c>
      <c r="CJ197" s="3421" t="s">
        <v>89</v>
      </c>
      <c r="CK197" s="3427">
        <f t="shared" ref="CK197:CK202" si="25">CG197+(CG197*0.03)</f>
        <v>313004000.06099999</v>
      </c>
      <c r="CL197" s="3421" t="s">
        <v>89</v>
      </c>
      <c r="CM197" s="3421" t="s">
        <v>89</v>
      </c>
      <c r="CN197" s="3421" t="s">
        <v>89</v>
      </c>
      <c r="CO197" s="3427">
        <f t="shared" ref="CO197:CO202" si="26">CK197+(CK197*0.03)</f>
        <v>322394120.06282997</v>
      </c>
      <c r="CP197" s="3421" t="s">
        <v>89</v>
      </c>
      <c r="CQ197" s="3421" t="s">
        <v>89</v>
      </c>
      <c r="CR197" s="3421" t="s">
        <v>89</v>
      </c>
      <c r="CS197" s="3427">
        <v>2880051788.8238297</v>
      </c>
      <c r="CT197" s="3421" t="s">
        <v>13</v>
      </c>
      <c r="CU197" s="3421" t="s">
        <v>15</v>
      </c>
      <c r="CV197" s="3421" t="s">
        <v>1395</v>
      </c>
      <c r="CW197" s="3421" t="s">
        <v>1396</v>
      </c>
      <c r="CX197" s="3421" t="s">
        <v>896</v>
      </c>
      <c r="CY197" s="1363" t="s">
        <v>1397</v>
      </c>
      <c r="CZ197" s="1350" t="s">
        <v>1401</v>
      </c>
      <c r="DA197" s="1350" t="s">
        <v>1402</v>
      </c>
      <c r="DB197" s="1350" t="s">
        <v>1402</v>
      </c>
      <c r="DC197" s="1350"/>
      <c r="DD197" s="1350"/>
      <c r="DE197" s="1350"/>
    </row>
    <row r="198" spans="1:110" s="16" customFormat="1" ht="25.5" customHeight="1">
      <c r="A198" s="14">
        <v>183</v>
      </c>
      <c r="B198" s="3421" t="s">
        <v>1380</v>
      </c>
      <c r="C198" s="3431"/>
      <c r="D198" s="3431" t="s">
        <v>1381</v>
      </c>
      <c r="E198" s="3431"/>
      <c r="F198" s="3421" t="s">
        <v>1382</v>
      </c>
      <c r="G198" s="3421" t="s">
        <v>1383</v>
      </c>
      <c r="H198" s="3431" t="s">
        <v>361</v>
      </c>
      <c r="I198" s="3431" t="s">
        <v>347</v>
      </c>
      <c r="J198" s="3421" t="s">
        <v>89</v>
      </c>
      <c r="K198" s="3421" t="s">
        <v>89</v>
      </c>
      <c r="L198" s="3422">
        <v>43831</v>
      </c>
      <c r="M198" s="3422">
        <v>47848</v>
      </c>
      <c r="N198" s="1352">
        <v>0.09</v>
      </c>
      <c r="O198" s="1352">
        <v>0.09</v>
      </c>
      <c r="P198" s="1352">
        <v>0.09</v>
      </c>
      <c r="Q198" s="1352">
        <v>0.09</v>
      </c>
      <c r="R198" s="1352">
        <v>0.09</v>
      </c>
      <c r="S198" s="1352">
        <v>0.09</v>
      </c>
      <c r="T198" s="1352">
        <v>0.09</v>
      </c>
      <c r="U198" s="1352">
        <v>0.09</v>
      </c>
      <c r="V198" s="1352">
        <v>0.09</v>
      </c>
      <c r="W198" s="1352">
        <v>0.09</v>
      </c>
      <c r="X198" s="1352">
        <v>9.9999999999999978E-2</v>
      </c>
      <c r="Y198" s="3433">
        <f t="shared" si="19"/>
        <v>0.99999999999999978</v>
      </c>
      <c r="Z198" s="3421" t="s">
        <v>1403</v>
      </c>
      <c r="AA198" s="3423">
        <v>0.02</v>
      </c>
      <c r="AB198" s="3421" t="s">
        <v>1404</v>
      </c>
      <c r="AC198" s="3421" t="s">
        <v>1405</v>
      </c>
      <c r="AD198" s="3421" t="s">
        <v>183</v>
      </c>
      <c r="AE198" s="3421" t="s">
        <v>26</v>
      </c>
      <c r="AF198" s="3421" t="s">
        <v>1387</v>
      </c>
      <c r="AG198" s="3501" t="s">
        <v>1266</v>
      </c>
      <c r="AH198" s="3421" t="s">
        <v>186</v>
      </c>
      <c r="AI198" s="3421" t="s">
        <v>323</v>
      </c>
      <c r="AJ198" s="3421">
        <v>56</v>
      </c>
      <c r="AK198" s="3421" t="s">
        <v>9</v>
      </c>
      <c r="AL198" s="3421" t="s">
        <v>9</v>
      </c>
      <c r="AM198" s="3422">
        <v>44197</v>
      </c>
      <c r="AN198" s="3422">
        <v>47848</v>
      </c>
      <c r="AO198" s="1352" t="s">
        <v>17</v>
      </c>
      <c r="AP198" s="1352">
        <v>0.25</v>
      </c>
      <c r="AQ198" s="1352">
        <v>0.35</v>
      </c>
      <c r="AR198" s="1352">
        <v>0.45</v>
      </c>
      <c r="AS198" s="1352">
        <v>0.55000000000000004</v>
      </c>
      <c r="AT198" s="1352">
        <v>0.65</v>
      </c>
      <c r="AU198" s="1352">
        <v>0.75</v>
      </c>
      <c r="AV198" s="1352">
        <v>0.85</v>
      </c>
      <c r="AW198" s="1352">
        <v>0.95</v>
      </c>
      <c r="AX198" s="1352">
        <v>1</v>
      </c>
      <c r="AY198" s="1352">
        <v>1</v>
      </c>
      <c r="AZ198" s="1376">
        <v>1</v>
      </c>
      <c r="BA198" s="3427">
        <v>1477380015.7694767</v>
      </c>
      <c r="BB198" s="3427">
        <v>1477380015.7694767</v>
      </c>
      <c r="BC198" s="3428" t="s">
        <v>219</v>
      </c>
      <c r="BD198" s="3421">
        <v>7718</v>
      </c>
      <c r="BE198" s="3427">
        <v>2654185029.3343506</v>
      </c>
      <c r="BF198" s="3427">
        <v>2654185029.3343506</v>
      </c>
      <c r="BG198" s="3428" t="s">
        <v>219</v>
      </c>
      <c r="BH198" s="3421">
        <v>7718</v>
      </c>
      <c r="BI198" s="3427">
        <v>2660822345.2143812</v>
      </c>
      <c r="BJ198" s="3427">
        <v>2660822345.2143812</v>
      </c>
      <c r="BK198" s="3428" t="s">
        <v>219</v>
      </c>
      <c r="BL198" s="3421">
        <v>7718</v>
      </c>
      <c r="BM198" s="3427">
        <v>2757183280.5708127</v>
      </c>
      <c r="BN198" s="3427">
        <v>2757183280.5708127</v>
      </c>
      <c r="BO198" s="3428" t="s">
        <v>219</v>
      </c>
      <c r="BP198" s="3421">
        <v>7718</v>
      </c>
      <c r="BQ198" s="3427">
        <v>2840198183.987937</v>
      </c>
      <c r="BR198" s="3427">
        <v>2840198183.987937</v>
      </c>
      <c r="BS198" s="3428" t="s">
        <v>219</v>
      </c>
      <c r="BT198" s="3421">
        <v>7718</v>
      </c>
      <c r="BU198" s="3427">
        <v>2925404129.507575</v>
      </c>
      <c r="BV198" s="3421" t="s">
        <v>89</v>
      </c>
      <c r="BW198" s="3451" t="s">
        <v>231</v>
      </c>
      <c r="BX198" s="3451" t="s">
        <v>231</v>
      </c>
      <c r="BY198" s="3427">
        <v>3013166253.3928022</v>
      </c>
      <c r="BZ198" s="3421" t="s">
        <v>89</v>
      </c>
      <c r="CA198" s="3421" t="s">
        <v>89</v>
      </c>
      <c r="CB198" s="3421" t="s">
        <v>89</v>
      </c>
      <c r="CC198" s="3427">
        <v>3103561240.994586</v>
      </c>
      <c r="CD198" s="3421" t="s">
        <v>89</v>
      </c>
      <c r="CE198" s="3421" t="s">
        <v>89</v>
      </c>
      <c r="CF198" s="3421" t="s">
        <v>89</v>
      </c>
      <c r="CG198" s="3427">
        <v>3196668077.7544236</v>
      </c>
      <c r="CH198" s="3421" t="s">
        <v>89</v>
      </c>
      <c r="CI198" s="3421" t="s">
        <v>89</v>
      </c>
      <c r="CJ198" s="3421" t="s">
        <v>89</v>
      </c>
      <c r="CK198" s="3427">
        <v>3292568119.3770566</v>
      </c>
      <c r="CL198" s="3421" t="s">
        <v>89</v>
      </c>
      <c r="CM198" s="3421" t="s">
        <v>89</v>
      </c>
      <c r="CN198" s="3421" t="s">
        <v>89</v>
      </c>
      <c r="CO198" s="3427">
        <v>3391345162.2083683</v>
      </c>
      <c r="CP198" s="3421" t="s">
        <v>89</v>
      </c>
      <c r="CQ198" s="3421" t="s">
        <v>89</v>
      </c>
      <c r="CR198" s="3421" t="s">
        <v>89</v>
      </c>
      <c r="CS198" s="3427">
        <v>31312481838.111771</v>
      </c>
      <c r="CT198" s="3421" t="s">
        <v>13</v>
      </c>
      <c r="CU198" s="3421" t="s">
        <v>15</v>
      </c>
      <c r="CV198" s="3421" t="s">
        <v>1395</v>
      </c>
      <c r="CW198" s="3421" t="s">
        <v>1396</v>
      </c>
      <c r="CX198" s="3421" t="s">
        <v>896</v>
      </c>
      <c r="CY198" s="1363" t="s">
        <v>1397</v>
      </c>
      <c r="CZ198" s="1350" t="s">
        <v>1401</v>
      </c>
      <c r="DA198" s="1350" t="s">
        <v>1402</v>
      </c>
      <c r="DB198" s="1350" t="s">
        <v>1402</v>
      </c>
      <c r="DC198" s="1350"/>
      <c r="DD198" s="1350"/>
      <c r="DE198" s="1350"/>
    </row>
    <row r="199" spans="1:110" s="16" customFormat="1" ht="25.5" customHeight="1">
      <c r="A199" s="14">
        <v>184</v>
      </c>
      <c r="B199" s="3421" t="s">
        <v>1380</v>
      </c>
      <c r="C199" s="3431"/>
      <c r="D199" s="3431" t="s">
        <v>1381</v>
      </c>
      <c r="E199" s="3431"/>
      <c r="F199" s="3421" t="s">
        <v>1382</v>
      </c>
      <c r="G199" s="3421" t="s">
        <v>1383</v>
      </c>
      <c r="H199" s="3431" t="s">
        <v>361</v>
      </c>
      <c r="I199" s="3431" t="s">
        <v>347</v>
      </c>
      <c r="J199" s="3421" t="s">
        <v>89</v>
      </c>
      <c r="K199" s="3421" t="s">
        <v>89</v>
      </c>
      <c r="L199" s="3422">
        <v>43831</v>
      </c>
      <c r="M199" s="3422">
        <v>47848</v>
      </c>
      <c r="N199" s="1352">
        <v>0.09</v>
      </c>
      <c r="O199" s="1352">
        <v>0.09</v>
      </c>
      <c r="P199" s="1352">
        <v>0.09</v>
      </c>
      <c r="Q199" s="1352">
        <v>0.09</v>
      </c>
      <c r="R199" s="1352">
        <v>0.09</v>
      </c>
      <c r="S199" s="1352">
        <v>0.09</v>
      </c>
      <c r="T199" s="1352">
        <v>0.09</v>
      </c>
      <c r="U199" s="1352">
        <v>0.09</v>
      </c>
      <c r="V199" s="1352">
        <v>0.09</v>
      </c>
      <c r="W199" s="1352">
        <v>0.09</v>
      </c>
      <c r="X199" s="1352">
        <v>9.9999999999999978E-2</v>
      </c>
      <c r="Y199" s="3433">
        <f t="shared" si="19"/>
        <v>0.99999999999999978</v>
      </c>
      <c r="Z199" s="3421" t="s">
        <v>1406</v>
      </c>
      <c r="AA199" s="3423">
        <v>0.01</v>
      </c>
      <c r="AB199" s="3421" t="s">
        <v>1407</v>
      </c>
      <c r="AC199" s="3421" t="s">
        <v>1408</v>
      </c>
      <c r="AD199" s="3421" t="s">
        <v>183</v>
      </c>
      <c r="AE199" s="3421" t="s">
        <v>26</v>
      </c>
      <c r="AF199" s="3421" t="s">
        <v>1387</v>
      </c>
      <c r="AG199" s="3501" t="s">
        <v>1266</v>
      </c>
      <c r="AH199" s="3421" t="s">
        <v>229</v>
      </c>
      <c r="AI199" s="3421" t="s">
        <v>323</v>
      </c>
      <c r="AJ199" s="3421">
        <v>56</v>
      </c>
      <c r="AK199" s="3421" t="s">
        <v>9</v>
      </c>
      <c r="AL199" s="3421" t="s">
        <v>9</v>
      </c>
      <c r="AM199" s="3422">
        <v>44197</v>
      </c>
      <c r="AN199" s="3422">
        <v>47848</v>
      </c>
      <c r="AO199" s="1352" t="s">
        <v>17</v>
      </c>
      <c r="AP199" s="1352">
        <v>0.25</v>
      </c>
      <c r="AQ199" s="1352">
        <v>0.35</v>
      </c>
      <c r="AR199" s="1352">
        <v>0.45</v>
      </c>
      <c r="AS199" s="1352">
        <v>0.55000000000000004</v>
      </c>
      <c r="AT199" s="1352">
        <v>0.65</v>
      </c>
      <c r="AU199" s="1352">
        <v>0.75</v>
      </c>
      <c r="AV199" s="1352">
        <v>0.85</v>
      </c>
      <c r="AW199" s="1352">
        <v>0.95</v>
      </c>
      <c r="AX199" s="1352">
        <v>1</v>
      </c>
      <c r="AY199" s="1352">
        <v>1</v>
      </c>
      <c r="AZ199" s="1376">
        <v>1</v>
      </c>
      <c r="BA199" s="3427" t="s">
        <v>17</v>
      </c>
      <c r="BB199" s="3427" t="s">
        <v>17</v>
      </c>
      <c r="BC199" s="3428" t="s">
        <v>219</v>
      </c>
      <c r="BD199" s="3421">
        <v>7718</v>
      </c>
      <c r="BE199" s="3427">
        <v>4138400000</v>
      </c>
      <c r="BF199" s="3427">
        <v>4138400000</v>
      </c>
      <c r="BG199" s="3428" t="s">
        <v>219</v>
      </c>
      <c r="BH199" s="3421">
        <v>7718</v>
      </c>
      <c r="BI199" s="3427">
        <v>4344000000</v>
      </c>
      <c r="BJ199" s="3427">
        <v>4344000000</v>
      </c>
      <c r="BK199" s="3428" t="s">
        <v>219</v>
      </c>
      <c r="BL199" s="3421">
        <v>7718</v>
      </c>
      <c r="BM199" s="3427">
        <v>4558896000</v>
      </c>
      <c r="BN199" s="3427">
        <v>4558896000</v>
      </c>
      <c r="BO199" s="3428" t="s">
        <v>219</v>
      </c>
      <c r="BP199" s="3421">
        <v>7718</v>
      </c>
      <c r="BQ199" s="3427">
        <v>4578975000</v>
      </c>
      <c r="BR199" s="3427">
        <v>4578975000</v>
      </c>
      <c r="BS199" s="3428" t="s">
        <v>219</v>
      </c>
      <c r="BT199" s="3421">
        <v>7718</v>
      </c>
      <c r="BU199" s="3427">
        <f>BQ199+(BQ199*0.03)</f>
        <v>4716344250</v>
      </c>
      <c r="BV199" s="3421" t="s">
        <v>89</v>
      </c>
      <c r="BW199" s="3421" t="s">
        <v>89</v>
      </c>
      <c r="BX199" s="3421" t="s">
        <v>89</v>
      </c>
      <c r="BY199" s="3427">
        <f>BU199+(BU199*0.03)</f>
        <v>4857834577.5</v>
      </c>
      <c r="BZ199" s="3421" t="s">
        <v>89</v>
      </c>
      <c r="CA199" s="3421" t="s">
        <v>89</v>
      </c>
      <c r="CB199" s="3421" t="s">
        <v>89</v>
      </c>
      <c r="CC199" s="3427">
        <f t="shared" si="23"/>
        <v>5003569614.8249998</v>
      </c>
      <c r="CD199" s="3421" t="s">
        <v>89</v>
      </c>
      <c r="CE199" s="3421" t="s">
        <v>89</v>
      </c>
      <c r="CF199" s="3421" t="s">
        <v>89</v>
      </c>
      <c r="CG199" s="3427">
        <f t="shared" si="24"/>
        <v>5153676703.2697496</v>
      </c>
      <c r="CH199" s="3421" t="s">
        <v>89</v>
      </c>
      <c r="CI199" s="3421" t="s">
        <v>89</v>
      </c>
      <c r="CJ199" s="3421" t="s">
        <v>89</v>
      </c>
      <c r="CK199" s="3427">
        <f t="shared" si="25"/>
        <v>5308287004.3678417</v>
      </c>
      <c r="CL199" s="3421" t="s">
        <v>89</v>
      </c>
      <c r="CM199" s="3421" t="s">
        <v>89</v>
      </c>
      <c r="CN199" s="3421" t="s">
        <v>89</v>
      </c>
      <c r="CO199" s="3427">
        <f t="shared" si="26"/>
        <v>5467535614.4988766</v>
      </c>
      <c r="CP199" s="3421" t="s">
        <v>89</v>
      </c>
      <c r="CQ199" s="3421" t="s">
        <v>89</v>
      </c>
      <c r="CR199" s="3421" t="s">
        <v>89</v>
      </c>
      <c r="CS199" s="3427">
        <v>48127518764.461472</v>
      </c>
      <c r="CT199" s="3421" t="s">
        <v>13</v>
      </c>
      <c r="CU199" s="3421" t="s">
        <v>15</v>
      </c>
      <c r="CV199" s="3421" t="s">
        <v>1395</v>
      </c>
      <c r="CW199" s="3421" t="s">
        <v>1396</v>
      </c>
      <c r="CX199" s="3421" t="s">
        <v>896</v>
      </c>
      <c r="CY199" s="1363" t="s">
        <v>1397</v>
      </c>
      <c r="CZ199" s="1350" t="s">
        <v>1401</v>
      </c>
      <c r="DA199" s="1350" t="s">
        <v>1402</v>
      </c>
      <c r="DB199" s="1350" t="s">
        <v>1402</v>
      </c>
      <c r="DC199" s="1350"/>
      <c r="DD199" s="1350"/>
      <c r="DE199" s="1350"/>
    </row>
    <row r="200" spans="1:110" s="16" customFormat="1" ht="25.5" customHeight="1">
      <c r="A200" s="14">
        <v>185</v>
      </c>
      <c r="B200" s="3421" t="s">
        <v>1380</v>
      </c>
      <c r="C200" s="3431"/>
      <c r="D200" s="3431" t="s">
        <v>1381</v>
      </c>
      <c r="E200" s="3431"/>
      <c r="F200" s="3421" t="s">
        <v>1382</v>
      </c>
      <c r="G200" s="3421" t="s">
        <v>1383</v>
      </c>
      <c r="H200" s="3431" t="s">
        <v>361</v>
      </c>
      <c r="I200" s="3431" t="s">
        <v>347</v>
      </c>
      <c r="J200" s="3421" t="s">
        <v>89</v>
      </c>
      <c r="K200" s="3421" t="s">
        <v>89</v>
      </c>
      <c r="L200" s="3422">
        <v>43831</v>
      </c>
      <c r="M200" s="3422">
        <v>47848</v>
      </c>
      <c r="N200" s="1352">
        <v>0.09</v>
      </c>
      <c r="O200" s="1352">
        <v>0.09</v>
      </c>
      <c r="P200" s="1352">
        <v>0.09</v>
      </c>
      <c r="Q200" s="1352">
        <v>0.09</v>
      </c>
      <c r="R200" s="1352">
        <v>0.09</v>
      </c>
      <c r="S200" s="1352">
        <v>0.09</v>
      </c>
      <c r="T200" s="1352">
        <v>0.09</v>
      </c>
      <c r="U200" s="1352">
        <v>0.09</v>
      </c>
      <c r="V200" s="1352">
        <v>0.09</v>
      </c>
      <c r="W200" s="1352">
        <v>0.09</v>
      </c>
      <c r="X200" s="1352">
        <v>9.9999999999999978E-2</v>
      </c>
      <c r="Y200" s="3433">
        <f t="shared" si="19"/>
        <v>0.99999999999999978</v>
      </c>
      <c r="Z200" s="3421" t="s">
        <v>1409</v>
      </c>
      <c r="AA200" s="3423">
        <v>0.01</v>
      </c>
      <c r="AB200" s="3421" t="s">
        <v>1410</v>
      </c>
      <c r="AC200" s="3421" t="s">
        <v>1411</v>
      </c>
      <c r="AD200" s="3421" t="s">
        <v>183</v>
      </c>
      <c r="AE200" s="3421" t="s">
        <v>26</v>
      </c>
      <c r="AF200" s="3421" t="s">
        <v>1387</v>
      </c>
      <c r="AG200" s="3501" t="s">
        <v>1266</v>
      </c>
      <c r="AH200" s="3421" t="s">
        <v>186</v>
      </c>
      <c r="AI200" s="3421" t="s">
        <v>323</v>
      </c>
      <c r="AJ200" s="3421">
        <v>56</v>
      </c>
      <c r="AK200" s="3421" t="s">
        <v>9</v>
      </c>
      <c r="AL200" s="3421" t="s">
        <v>9</v>
      </c>
      <c r="AM200" s="3422">
        <v>44013</v>
      </c>
      <c r="AN200" s="3422">
        <v>47848</v>
      </c>
      <c r="AO200" s="1352">
        <v>0.04</v>
      </c>
      <c r="AP200" s="1352">
        <v>0.28000000000000003</v>
      </c>
      <c r="AQ200" s="1352">
        <v>0.35</v>
      </c>
      <c r="AR200" s="1352">
        <v>0.45</v>
      </c>
      <c r="AS200" s="1352">
        <v>0.55000000000000004</v>
      </c>
      <c r="AT200" s="1352">
        <v>0.65</v>
      </c>
      <c r="AU200" s="1352">
        <v>0.75</v>
      </c>
      <c r="AV200" s="1352">
        <v>0.85</v>
      </c>
      <c r="AW200" s="1352">
        <v>0.95</v>
      </c>
      <c r="AX200" s="1352">
        <v>1</v>
      </c>
      <c r="AY200" s="1352">
        <v>1</v>
      </c>
      <c r="AZ200" s="1376">
        <v>1</v>
      </c>
      <c r="BA200" s="3427">
        <v>66778500</v>
      </c>
      <c r="BB200" s="3427">
        <v>66778500</v>
      </c>
      <c r="BC200" s="3428" t="s">
        <v>219</v>
      </c>
      <c r="BD200" s="3421">
        <v>7718</v>
      </c>
      <c r="BE200" s="3427">
        <v>1295826000</v>
      </c>
      <c r="BF200" s="3427">
        <v>1295826000</v>
      </c>
      <c r="BG200" s="3428" t="s">
        <v>219</v>
      </c>
      <c r="BH200" s="3421">
        <v>7718</v>
      </c>
      <c r="BI200" s="3427">
        <v>1119952000</v>
      </c>
      <c r="BJ200" s="3427">
        <v>1119952000</v>
      </c>
      <c r="BK200" s="3428" t="s">
        <v>219</v>
      </c>
      <c r="BL200" s="3421">
        <v>7718</v>
      </c>
      <c r="BM200" s="3427">
        <v>1173511560</v>
      </c>
      <c r="BN200" s="3427">
        <v>1173511560</v>
      </c>
      <c r="BO200" s="3428" t="s">
        <v>219</v>
      </c>
      <c r="BP200" s="3421">
        <v>7718</v>
      </c>
      <c r="BQ200" s="3427">
        <v>1227395956.8</v>
      </c>
      <c r="BR200" s="3427">
        <v>1227395956.8</v>
      </c>
      <c r="BS200" s="3428" t="s">
        <v>219</v>
      </c>
      <c r="BT200" s="3421">
        <v>7718</v>
      </c>
      <c r="BU200" s="3427">
        <v>1442280595.5039999</v>
      </c>
      <c r="BV200" s="3421" t="s">
        <v>89</v>
      </c>
      <c r="BW200" s="3421" t="s">
        <v>89</v>
      </c>
      <c r="BX200" s="3421" t="s">
        <v>89</v>
      </c>
      <c r="BY200" s="3427">
        <v>1485549013.3691201</v>
      </c>
      <c r="BZ200" s="3421" t="s">
        <v>89</v>
      </c>
      <c r="CA200" s="3421" t="s">
        <v>89</v>
      </c>
      <c r="CB200" s="3421" t="s">
        <v>89</v>
      </c>
      <c r="CC200" s="3427">
        <v>1530115483.7701936</v>
      </c>
      <c r="CD200" s="3421" t="s">
        <v>89</v>
      </c>
      <c r="CE200" s="3421" t="s">
        <v>89</v>
      </c>
      <c r="CF200" s="3421" t="s">
        <v>89</v>
      </c>
      <c r="CG200" s="3427">
        <v>1576018948.2832994</v>
      </c>
      <c r="CH200" s="3421" t="s">
        <v>89</v>
      </c>
      <c r="CI200" s="3421" t="s">
        <v>89</v>
      </c>
      <c r="CJ200" s="3421" t="s">
        <v>89</v>
      </c>
      <c r="CK200" s="3427">
        <v>1623299515.8917985</v>
      </c>
      <c r="CL200" s="3421" t="s">
        <v>89</v>
      </c>
      <c r="CM200" s="3421" t="s">
        <v>89</v>
      </c>
      <c r="CN200" s="3421" t="s">
        <v>89</v>
      </c>
      <c r="CO200" s="3427">
        <v>1671998501.3185525</v>
      </c>
      <c r="CP200" s="3421" t="s">
        <v>89</v>
      </c>
      <c r="CQ200" s="3421" t="s">
        <v>89</v>
      </c>
      <c r="CR200" s="3421" t="s">
        <v>89</v>
      </c>
      <c r="CS200" s="3427">
        <v>14212726074.936962</v>
      </c>
      <c r="CT200" s="3421" t="s">
        <v>13</v>
      </c>
      <c r="CU200" s="3421" t="s">
        <v>15</v>
      </c>
      <c r="CV200" s="3421" t="s">
        <v>1395</v>
      </c>
      <c r="CW200" s="3421" t="s">
        <v>1396</v>
      </c>
      <c r="CX200" s="3421" t="s">
        <v>896</v>
      </c>
      <c r="CY200" s="1363" t="s">
        <v>1397</v>
      </c>
      <c r="CZ200" s="1350" t="s">
        <v>1401</v>
      </c>
      <c r="DA200" s="1350" t="s">
        <v>1402</v>
      </c>
      <c r="DB200" s="1350" t="s">
        <v>1402</v>
      </c>
      <c r="DC200" s="1358"/>
      <c r="DD200" s="1358"/>
      <c r="DE200" s="1358"/>
    </row>
    <row r="201" spans="1:110" s="16" customFormat="1" ht="25.5" customHeight="1">
      <c r="A201" s="14">
        <v>186</v>
      </c>
      <c r="B201" s="3421" t="s">
        <v>1380</v>
      </c>
      <c r="C201" s="3431"/>
      <c r="D201" s="3431" t="s">
        <v>1381</v>
      </c>
      <c r="E201" s="3431"/>
      <c r="F201" s="3421" t="s">
        <v>1382</v>
      </c>
      <c r="G201" s="3421" t="s">
        <v>1383</v>
      </c>
      <c r="H201" s="3431" t="s">
        <v>361</v>
      </c>
      <c r="I201" s="3431" t="s">
        <v>347</v>
      </c>
      <c r="J201" s="3421" t="s">
        <v>89</v>
      </c>
      <c r="K201" s="3421" t="s">
        <v>89</v>
      </c>
      <c r="L201" s="3422">
        <v>43831</v>
      </c>
      <c r="M201" s="3422">
        <v>47848</v>
      </c>
      <c r="N201" s="1352">
        <v>0.09</v>
      </c>
      <c r="O201" s="1352">
        <v>0.09</v>
      </c>
      <c r="P201" s="1352">
        <v>0.09</v>
      </c>
      <c r="Q201" s="1352">
        <v>0.09</v>
      </c>
      <c r="R201" s="1352">
        <v>0.09</v>
      </c>
      <c r="S201" s="1352">
        <v>0.09</v>
      </c>
      <c r="T201" s="1352">
        <v>0.09</v>
      </c>
      <c r="U201" s="1352">
        <v>0.09</v>
      </c>
      <c r="V201" s="1352">
        <v>0.09</v>
      </c>
      <c r="W201" s="1352">
        <v>0.09</v>
      </c>
      <c r="X201" s="1352">
        <v>9.9999999999999978E-2</v>
      </c>
      <c r="Y201" s="3433">
        <f t="shared" si="19"/>
        <v>0.99999999999999978</v>
      </c>
      <c r="Z201" s="3421" t="s">
        <v>1412</v>
      </c>
      <c r="AA201" s="3423">
        <v>5.0000000000000001E-3</v>
      </c>
      <c r="AB201" s="3421" t="s">
        <v>1413</v>
      </c>
      <c r="AC201" s="3421" t="s">
        <v>1414</v>
      </c>
      <c r="AD201" s="3421" t="s">
        <v>183</v>
      </c>
      <c r="AE201" s="3421" t="s">
        <v>26</v>
      </c>
      <c r="AF201" s="3421" t="s">
        <v>1387</v>
      </c>
      <c r="AG201" s="3431" t="s">
        <v>440</v>
      </c>
      <c r="AH201" s="3421" t="s">
        <v>229</v>
      </c>
      <c r="AI201" s="3421" t="s">
        <v>323</v>
      </c>
      <c r="AJ201" s="3421">
        <v>52</v>
      </c>
      <c r="AK201" s="3421" t="s">
        <v>9</v>
      </c>
      <c r="AL201" s="3421" t="s">
        <v>9</v>
      </c>
      <c r="AM201" s="3422">
        <v>43831</v>
      </c>
      <c r="AN201" s="3422">
        <v>45657</v>
      </c>
      <c r="AO201" s="1352">
        <v>0.3</v>
      </c>
      <c r="AP201" s="1352">
        <v>0.7</v>
      </c>
      <c r="AQ201" s="1352">
        <v>0.8</v>
      </c>
      <c r="AR201" s="1352">
        <v>0.9</v>
      </c>
      <c r="AS201" s="1352">
        <v>1</v>
      </c>
      <c r="AT201" s="1352" t="s">
        <v>9</v>
      </c>
      <c r="AU201" s="1352" t="s">
        <v>9</v>
      </c>
      <c r="AV201" s="1352" t="s">
        <v>9</v>
      </c>
      <c r="AW201" s="1352" t="s">
        <v>9</v>
      </c>
      <c r="AX201" s="1352" t="s">
        <v>9</v>
      </c>
      <c r="AY201" s="1352" t="s">
        <v>9</v>
      </c>
      <c r="AZ201" s="1376">
        <v>1</v>
      </c>
      <c r="BA201" s="3427">
        <v>23000000</v>
      </c>
      <c r="BB201" s="3427">
        <v>23000000</v>
      </c>
      <c r="BC201" s="3428" t="s">
        <v>219</v>
      </c>
      <c r="BD201" s="3421">
        <v>7718</v>
      </c>
      <c r="BE201" s="3427">
        <v>111844000</v>
      </c>
      <c r="BF201" s="3427">
        <v>111844000</v>
      </c>
      <c r="BG201" s="3428" t="s">
        <v>219</v>
      </c>
      <c r="BH201" s="3421">
        <v>7718</v>
      </c>
      <c r="BI201" s="3427">
        <v>117098000</v>
      </c>
      <c r="BJ201" s="3427">
        <v>117098000</v>
      </c>
      <c r="BK201" s="3428" t="s">
        <v>219</v>
      </c>
      <c r="BL201" s="3421">
        <v>7718</v>
      </c>
      <c r="BM201" s="3427">
        <v>122615000</v>
      </c>
      <c r="BN201" s="3427">
        <v>122615000</v>
      </c>
      <c r="BO201" s="3428" t="s">
        <v>219</v>
      </c>
      <c r="BP201" s="3421">
        <v>7718</v>
      </c>
      <c r="BQ201" s="3427">
        <v>79800000</v>
      </c>
      <c r="BR201" s="3427">
        <v>79800000</v>
      </c>
      <c r="BS201" s="3428" t="s">
        <v>219</v>
      </c>
      <c r="BT201" s="3421">
        <v>7718</v>
      </c>
      <c r="BU201" s="3427" t="s">
        <v>17</v>
      </c>
      <c r="BV201" s="3427" t="s">
        <v>9</v>
      </c>
      <c r="BW201" s="3421" t="s">
        <v>9</v>
      </c>
      <c r="BX201" s="3421" t="s">
        <v>9</v>
      </c>
      <c r="BY201" s="3427" t="s">
        <v>17</v>
      </c>
      <c r="BZ201" s="3427" t="s">
        <v>9</v>
      </c>
      <c r="CA201" s="3421" t="s">
        <v>9</v>
      </c>
      <c r="CB201" s="3421" t="s">
        <v>9</v>
      </c>
      <c r="CC201" s="3427" t="s">
        <v>17</v>
      </c>
      <c r="CD201" s="3427" t="s">
        <v>9</v>
      </c>
      <c r="CE201" s="3421" t="s">
        <v>9</v>
      </c>
      <c r="CF201" s="3421" t="s">
        <v>9</v>
      </c>
      <c r="CG201" s="3427" t="s">
        <v>17</v>
      </c>
      <c r="CH201" s="3427" t="s">
        <v>9</v>
      </c>
      <c r="CI201" s="3421" t="s">
        <v>9</v>
      </c>
      <c r="CJ201" s="3421" t="s">
        <v>9</v>
      </c>
      <c r="CK201" s="3427" t="s">
        <v>17</v>
      </c>
      <c r="CL201" s="3427" t="s">
        <v>9</v>
      </c>
      <c r="CM201" s="3421" t="s">
        <v>9</v>
      </c>
      <c r="CN201" s="3421" t="s">
        <v>9</v>
      </c>
      <c r="CO201" s="3427" t="s">
        <v>17</v>
      </c>
      <c r="CP201" s="3427" t="s">
        <v>9</v>
      </c>
      <c r="CQ201" s="3421" t="s">
        <v>9</v>
      </c>
      <c r="CR201" s="3421" t="s">
        <v>9</v>
      </c>
      <c r="CS201" s="3427">
        <v>454357000</v>
      </c>
      <c r="CT201" s="3421" t="s">
        <v>13</v>
      </c>
      <c r="CU201" s="3421" t="s">
        <v>15</v>
      </c>
      <c r="CV201" s="3421" t="s">
        <v>3439</v>
      </c>
      <c r="CW201" s="3421" t="s">
        <v>3440</v>
      </c>
      <c r="CX201" s="3421" t="s">
        <v>896</v>
      </c>
      <c r="CY201" s="1363" t="s">
        <v>3441</v>
      </c>
      <c r="CZ201" s="1350" t="s">
        <v>1415</v>
      </c>
      <c r="DA201" s="1350" t="s">
        <v>1416</v>
      </c>
      <c r="DB201" s="1350" t="s">
        <v>1416</v>
      </c>
      <c r="DC201" s="1350"/>
      <c r="DD201" s="1350"/>
      <c r="DE201" s="1350"/>
    </row>
    <row r="202" spans="1:110" s="16" customFormat="1" ht="25.5" customHeight="1">
      <c r="A202" s="14">
        <v>187</v>
      </c>
      <c r="B202" s="3421" t="s">
        <v>1380</v>
      </c>
      <c r="C202" s="3431"/>
      <c r="D202" s="3431" t="s">
        <v>1381</v>
      </c>
      <c r="E202" s="3431"/>
      <c r="F202" s="3421" t="s">
        <v>1382</v>
      </c>
      <c r="G202" s="3421" t="s">
        <v>1383</v>
      </c>
      <c r="H202" s="3431" t="s">
        <v>361</v>
      </c>
      <c r="I202" s="3431" t="s">
        <v>347</v>
      </c>
      <c r="J202" s="3421" t="s">
        <v>89</v>
      </c>
      <c r="K202" s="3421" t="s">
        <v>89</v>
      </c>
      <c r="L202" s="3422">
        <v>43831</v>
      </c>
      <c r="M202" s="3422">
        <v>47848</v>
      </c>
      <c r="N202" s="1352">
        <v>0.09</v>
      </c>
      <c r="O202" s="1352">
        <v>0.09</v>
      </c>
      <c r="P202" s="1352">
        <v>0.09</v>
      </c>
      <c r="Q202" s="1352">
        <v>0.09</v>
      </c>
      <c r="R202" s="1352">
        <v>0.09</v>
      </c>
      <c r="S202" s="1352">
        <v>0.09</v>
      </c>
      <c r="T202" s="1352">
        <v>0.09</v>
      </c>
      <c r="U202" s="1352">
        <v>0.09</v>
      </c>
      <c r="V202" s="1352">
        <v>0.09</v>
      </c>
      <c r="W202" s="1352">
        <v>0.09</v>
      </c>
      <c r="X202" s="1352">
        <v>9.9999999999999978E-2</v>
      </c>
      <c r="Y202" s="3433">
        <f t="shared" si="19"/>
        <v>0.99999999999999978</v>
      </c>
      <c r="Z202" s="3421" t="s">
        <v>1417</v>
      </c>
      <c r="AA202" s="3423">
        <v>1.4999999999999999E-2</v>
      </c>
      <c r="AB202" s="3421" t="s">
        <v>1418</v>
      </c>
      <c r="AC202" s="3421" t="s">
        <v>1419</v>
      </c>
      <c r="AD202" s="3421" t="s">
        <v>183</v>
      </c>
      <c r="AE202" s="3421" t="s">
        <v>26</v>
      </c>
      <c r="AF202" s="3421" t="s">
        <v>1387</v>
      </c>
      <c r="AG202" s="3431" t="s">
        <v>440</v>
      </c>
      <c r="AH202" s="3421" t="s">
        <v>186</v>
      </c>
      <c r="AI202" s="3421" t="s">
        <v>323</v>
      </c>
      <c r="AJ202" s="3421">
        <v>52</v>
      </c>
      <c r="AK202" s="3421" t="s">
        <v>9</v>
      </c>
      <c r="AL202" s="3421" t="s">
        <v>9</v>
      </c>
      <c r="AM202" s="3422">
        <v>44013</v>
      </c>
      <c r="AN202" s="3422">
        <v>47848</v>
      </c>
      <c r="AO202" s="1352">
        <v>0.2</v>
      </c>
      <c r="AP202" s="1352">
        <v>0.3</v>
      </c>
      <c r="AQ202" s="1352">
        <v>0.4</v>
      </c>
      <c r="AR202" s="1352">
        <v>0.5</v>
      </c>
      <c r="AS202" s="1352">
        <v>0.6</v>
      </c>
      <c r="AT202" s="1352">
        <v>0.7</v>
      </c>
      <c r="AU202" s="1352">
        <v>0.8</v>
      </c>
      <c r="AV202" s="1352">
        <v>0.9</v>
      </c>
      <c r="AW202" s="1352">
        <v>1</v>
      </c>
      <c r="AX202" s="1352">
        <v>1</v>
      </c>
      <c r="AY202" s="1352">
        <v>1</v>
      </c>
      <c r="AZ202" s="1376">
        <v>1</v>
      </c>
      <c r="BA202" s="3427">
        <v>6000000</v>
      </c>
      <c r="BB202" s="3427">
        <v>6000000</v>
      </c>
      <c r="BC202" s="3428" t="s">
        <v>219</v>
      </c>
      <c r="BD202" s="3421">
        <v>7718</v>
      </c>
      <c r="BE202" s="3427">
        <v>2345523000</v>
      </c>
      <c r="BF202" s="3427">
        <v>2345523000</v>
      </c>
      <c r="BG202" s="3428" t="s">
        <v>219</v>
      </c>
      <c r="BH202" s="3421">
        <v>7718</v>
      </c>
      <c r="BI202" s="3427">
        <v>2361015000</v>
      </c>
      <c r="BJ202" s="3427">
        <v>2361015000</v>
      </c>
      <c r="BK202" s="3428" t="s">
        <v>219</v>
      </c>
      <c r="BL202" s="3421">
        <v>7718</v>
      </c>
      <c r="BM202" s="3427">
        <v>1620503500</v>
      </c>
      <c r="BN202" s="3427">
        <v>1620503500</v>
      </c>
      <c r="BO202" s="3428" t="s">
        <v>219</v>
      </c>
      <c r="BP202" s="3421">
        <v>7718</v>
      </c>
      <c r="BQ202" s="3427">
        <v>1346000000</v>
      </c>
      <c r="BR202" s="3427">
        <v>1346000000</v>
      </c>
      <c r="BS202" s="3428" t="s">
        <v>219</v>
      </c>
      <c r="BT202" s="3421">
        <v>7718</v>
      </c>
      <c r="BU202" s="3427">
        <f>BQ202+(BQ202*0.03)</f>
        <v>1386380000</v>
      </c>
      <c r="BV202" s="3421" t="s">
        <v>89</v>
      </c>
      <c r="BW202" s="3421" t="s">
        <v>89</v>
      </c>
      <c r="BX202" s="3421" t="s">
        <v>89</v>
      </c>
      <c r="BY202" s="3427">
        <f>BU202+(BU202*0.03)</f>
        <v>1427971400</v>
      </c>
      <c r="BZ202" s="3421" t="s">
        <v>89</v>
      </c>
      <c r="CA202" s="3421" t="s">
        <v>89</v>
      </c>
      <c r="CB202" s="3421" t="s">
        <v>89</v>
      </c>
      <c r="CC202" s="3427">
        <f t="shared" si="23"/>
        <v>1470810542</v>
      </c>
      <c r="CD202" s="3421" t="s">
        <v>89</v>
      </c>
      <c r="CE202" s="3421" t="s">
        <v>89</v>
      </c>
      <c r="CF202" s="3421" t="s">
        <v>89</v>
      </c>
      <c r="CG202" s="3427">
        <f t="shared" si="24"/>
        <v>1514934858.26</v>
      </c>
      <c r="CH202" s="3421" t="s">
        <v>89</v>
      </c>
      <c r="CI202" s="3421" t="s">
        <v>89</v>
      </c>
      <c r="CJ202" s="3421" t="s">
        <v>89</v>
      </c>
      <c r="CK202" s="3427">
        <f t="shared" si="25"/>
        <v>1560382904.0078001</v>
      </c>
      <c r="CL202" s="3421" t="s">
        <v>89</v>
      </c>
      <c r="CM202" s="3421" t="s">
        <v>89</v>
      </c>
      <c r="CN202" s="3421" t="s">
        <v>89</v>
      </c>
      <c r="CO202" s="3427">
        <f t="shared" si="26"/>
        <v>1607194391.1280341</v>
      </c>
      <c r="CP202" s="3421" t="s">
        <v>89</v>
      </c>
      <c r="CQ202" s="3421" t="s">
        <v>89</v>
      </c>
      <c r="CR202" s="3421" t="s">
        <v>89</v>
      </c>
      <c r="CS202" s="3427">
        <v>16646715595.395834</v>
      </c>
      <c r="CT202" s="3421" t="s">
        <v>13</v>
      </c>
      <c r="CU202" s="3421" t="s">
        <v>15</v>
      </c>
      <c r="CV202" s="3421" t="s">
        <v>3439</v>
      </c>
      <c r="CW202" s="3421" t="s">
        <v>3440</v>
      </c>
      <c r="CX202" s="3421" t="s">
        <v>896</v>
      </c>
      <c r="CY202" s="1363" t="s">
        <v>3441</v>
      </c>
      <c r="CZ202" s="1350" t="s">
        <v>1401</v>
      </c>
      <c r="DA202" s="1350" t="s">
        <v>1402</v>
      </c>
      <c r="DB202" s="1350" t="s">
        <v>1402</v>
      </c>
      <c r="DC202" s="1350"/>
      <c r="DD202" s="1350"/>
      <c r="DE202" s="1350"/>
    </row>
    <row r="203" spans="1:110" s="16" customFormat="1" ht="25.5" customHeight="1">
      <c r="A203" s="14">
        <v>188</v>
      </c>
      <c r="B203" s="3421" t="s">
        <v>1380</v>
      </c>
      <c r="C203" s="3431"/>
      <c r="D203" s="3431" t="s">
        <v>1381</v>
      </c>
      <c r="E203" s="3431"/>
      <c r="F203" s="3421" t="s">
        <v>1382</v>
      </c>
      <c r="G203" s="3421" t="s">
        <v>1383</v>
      </c>
      <c r="H203" s="3431" t="s">
        <v>361</v>
      </c>
      <c r="I203" s="3431" t="s">
        <v>347</v>
      </c>
      <c r="J203" s="3421" t="s">
        <v>89</v>
      </c>
      <c r="K203" s="3421" t="s">
        <v>89</v>
      </c>
      <c r="L203" s="3422">
        <v>43831</v>
      </c>
      <c r="M203" s="3422">
        <v>47848</v>
      </c>
      <c r="N203" s="1352">
        <v>0.09</v>
      </c>
      <c r="O203" s="1352">
        <v>0.09</v>
      </c>
      <c r="P203" s="1352">
        <v>0.09</v>
      </c>
      <c r="Q203" s="1352">
        <v>0.09</v>
      </c>
      <c r="R203" s="1352">
        <v>0.09</v>
      </c>
      <c r="S203" s="1352">
        <v>0.09</v>
      </c>
      <c r="T203" s="1352">
        <v>0.09</v>
      </c>
      <c r="U203" s="1352">
        <v>0.09</v>
      </c>
      <c r="V203" s="1352">
        <v>0.09</v>
      </c>
      <c r="W203" s="1352">
        <v>0.09</v>
      </c>
      <c r="X203" s="1352">
        <v>9.9999999999999978E-2</v>
      </c>
      <c r="Y203" s="3433">
        <f t="shared" si="19"/>
        <v>0.99999999999999978</v>
      </c>
      <c r="Z203" s="3431" t="s">
        <v>1420</v>
      </c>
      <c r="AA203" s="3423">
        <v>0.01</v>
      </c>
      <c r="AB203" s="3431" t="s">
        <v>1421</v>
      </c>
      <c r="AC203" s="3431" t="s">
        <v>1422</v>
      </c>
      <c r="AD203" s="3421" t="s">
        <v>183</v>
      </c>
      <c r="AE203" s="3431" t="s">
        <v>1423</v>
      </c>
      <c r="AF203" s="3431" t="s">
        <v>1424</v>
      </c>
      <c r="AG203" s="3501" t="s">
        <v>1266</v>
      </c>
      <c r="AH203" s="3431" t="s">
        <v>179</v>
      </c>
      <c r="AI203" s="3421" t="s">
        <v>323</v>
      </c>
      <c r="AJ203" s="3431">
        <v>413</v>
      </c>
      <c r="AK203" s="3421" t="s">
        <v>89</v>
      </c>
      <c r="AL203" s="3421" t="s">
        <v>89</v>
      </c>
      <c r="AM203" s="3422">
        <v>44197</v>
      </c>
      <c r="AN203" s="3422">
        <v>47848</v>
      </c>
      <c r="AO203" s="3431" t="s">
        <v>9</v>
      </c>
      <c r="AP203" s="3467">
        <v>0.1</v>
      </c>
      <c r="AQ203" s="3467">
        <v>0.1</v>
      </c>
      <c r="AR203" s="3467">
        <v>0.1</v>
      </c>
      <c r="AS203" s="3467">
        <v>0.1</v>
      </c>
      <c r="AT203" s="3467">
        <v>0.1</v>
      </c>
      <c r="AU203" s="3467">
        <v>0.1</v>
      </c>
      <c r="AV203" s="3467">
        <v>0.1</v>
      </c>
      <c r="AW203" s="3467">
        <v>0.1</v>
      </c>
      <c r="AX203" s="3467">
        <v>0.1</v>
      </c>
      <c r="AY203" s="3467">
        <v>0.1</v>
      </c>
      <c r="AZ203" s="3475">
        <v>1</v>
      </c>
      <c r="BA203" s="3431" t="s">
        <v>9</v>
      </c>
      <c r="BB203" s="3431" t="s">
        <v>9</v>
      </c>
      <c r="BC203" s="3431" t="s">
        <v>9</v>
      </c>
      <c r="BD203" s="3431" t="s">
        <v>9</v>
      </c>
      <c r="BE203" s="3427">
        <v>721987600</v>
      </c>
      <c r="BF203" s="3427">
        <v>721987600</v>
      </c>
      <c r="BG203" s="3431" t="s">
        <v>1425</v>
      </c>
      <c r="BH203" s="3431">
        <v>7595</v>
      </c>
      <c r="BI203" s="3427">
        <f>(721987600*0.03)+BE203</f>
        <v>743647228</v>
      </c>
      <c r="BJ203" s="3427">
        <f>(721987600*0.03)+BF203</f>
        <v>743647228</v>
      </c>
      <c r="BK203" s="3431" t="s">
        <v>1425</v>
      </c>
      <c r="BL203" s="3431">
        <v>7595</v>
      </c>
      <c r="BM203" s="3427">
        <f>((BI203*0.03)+BI203)</f>
        <v>765956644.84000003</v>
      </c>
      <c r="BN203" s="3427">
        <f>((BJ203*0.03)+BJ203)</f>
        <v>765956644.84000003</v>
      </c>
      <c r="BO203" s="3431" t="s">
        <v>1425</v>
      </c>
      <c r="BP203" s="3431">
        <v>7595</v>
      </c>
      <c r="BQ203" s="3427">
        <v>788935344</v>
      </c>
      <c r="BR203" s="3427">
        <v>788935344</v>
      </c>
      <c r="BS203" s="3431" t="s">
        <v>1425</v>
      </c>
      <c r="BT203" s="3431">
        <v>7595</v>
      </c>
      <c r="BU203" s="3427">
        <f>((BQ203*0.03)+BQ203)</f>
        <v>812603404.32000005</v>
      </c>
      <c r="BV203" s="3427">
        <f>((BR203*0.03)+BR203)</f>
        <v>812603404.32000005</v>
      </c>
      <c r="BW203" s="3431" t="s">
        <v>1425</v>
      </c>
      <c r="BX203" s="3431" t="s">
        <v>9</v>
      </c>
      <c r="BY203" s="3427">
        <v>836981506</v>
      </c>
      <c r="BZ203" s="3427">
        <v>836981506</v>
      </c>
      <c r="CA203" s="3431" t="s">
        <v>1425</v>
      </c>
      <c r="CB203" s="3431" t="s">
        <v>9</v>
      </c>
      <c r="CC203" s="3427">
        <v>862090951</v>
      </c>
      <c r="CD203" s="3427">
        <v>862090951</v>
      </c>
      <c r="CE203" s="3431" t="s">
        <v>1425</v>
      </c>
      <c r="CF203" s="3431" t="s">
        <v>9</v>
      </c>
      <c r="CG203" s="3427">
        <v>887953679</v>
      </c>
      <c r="CH203" s="3427">
        <v>887953679</v>
      </c>
      <c r="CI203" s="3431" t="s">
        <v>1425</v>
      </c>
      <c r="CJ203" s="3431" t="s">
        <v>9</v>
      </c>
      <c r="CK203" s="3427">
        <v>914592289</v>
      </c>
      <c r="CL203" s="3427">
        <v>914592289</v>
      </c>
      <c r="CM203" s="3431" t="s">
        <v>1425</v>
      </c>
      <c r="CN203" s="3431" t="s">
        <v>9</v>
      </c>
      <c r="CO203" s="3427">
        <v>942030057</v>
      </c>
      <c r="CP203" s="3427">
        <v>942030057</v>
      </c>
      <c r="CQ203" s="3431" t="s">
        <v>1425</v>
      </c>
      <c r="CR203" s="3431" t="s">
        <v>9</v>
      </c>
      <c r="CS203" s="3427">
        <v>8276778703.1599998</v>
      </c>
      <c r="CT203" s="3421" t="s">
        <v>337</v>
      </c>
      <c r="CU203" s="3431" t="s">
        <v>338</v>
      </c>
      <c r="CV203" s="3431" t="s">
        <v>1426</v>
      </c>
      <c r="CW203" s="3431" t="s">
        <v>1427</v>
      </c>
      <c r="CX203" s="3431">
        <v>3107688787</v>
      </c>
      <c r="CY203" s="1365" t="s">
        <v>1428</v>
      </c>
      <c r="CZ203" s="1358" t="s">
        <v>13</v>
      </c>
      <c r="DA203" s="1358" t="s">
        <v>15</v>
      </c>
      <c r="DB203" s="1358" t="s">
        <v>1429</v>
      </c>
      <c r="DC203" s="1358" t="s">
        <v>1430</v>
      </c>
      <c r="DD203" s="1350">
        <v>3169001</v>
      </c>
      <c r="DE203" s="1365" t="s">
        <v>1397</v>
      </c>
    </row>
    <row r="204" spans="1:110" s="14" customFormat="1" ht="25.5" customHeight="1">
      <c r="A204" s="14">
        <v>189</v>
      </c>
      <c r="B204" s="3421" t="s">
        <v>1380</v>
      </c>
      <c r="C204" s="3431"/>
      <c r="D204" s="3431" t="s">
        <v>1381</v>
      </c>
      <c r="E204" s="3431"/>
      <c r="F204" s="3421" t="s">
        <v>1382</v>
      </c>
      <c r="G204" s="3421" t="s">
        <v>1383</v>
      </c>
      <c r="H204" s="3431" t="s">
        <v>361</v>
      </c>
      <c r="I204" s="3431" t="s">
        <v>347</v>
      </c>
      <c r="J204" s="3421" t="s">
        <v>89</v>
      </c>
      <c r="K204" s="3421" t="s">
        <v>89</v>
      </c>
      <c r="L204" s="3422">
        <v>43831</v>
      </c>
      <c r="M204" s="3422">
        <v>47848</v>
      </c>
      <c r="N204" s="1352">
        <v>0.09</v>
      </c>
      <c r="O204" s="1352">
        <v>0.09</v>
      </c>
      <c r="P204" s="1352">
        <v>0.09</v>
      </c>
      <c r="Q204" s="1352">
        <v>0.09</v>
      </c>
      <c r="R204" s="1352">
        <v>0.09</v>
      </c>
      <c r="S204" s="1352">
        <v>0.09</v>
      </c>
      <c r="T204" s="1352">
        <v>0.09</v>
      </c>
      <c r="U204" s="1352">
        <v>0.09</v>
      </c>
      <c r="V204" s="1352">
        <v>0.09</v>
      </c>
      <c r="W204" s="1352">
        <v>0.09</v>
      </c>
      <c r="X204" s="1352">
        <v>9.9999999999999978E-2</v>
      </c>
      <c r="Y204" s="3433">
        <f t="shared" si="19"/>
        <v>0.99999999999999978</v>
      </c>
      <c r="Z204" s="3431" t="s">
        <v>1431</v>
      </c>
      <c r="AA204" s="1402">
        <v>5.0000000000000001E-3</v>
      </c>
      <c r="AB204" s="3431" t="s">
        <v>1432</v>
      </c>
      <c r="AC204" s="3431" t="s">
        <v>1433</v>
      </c>
      <c r="AD204" s="3421" t="s">
        <v>183</v>
      </c>
      <c r="AE204" s="3431" t="s">
        <v>1423</v>
      </c>
      <c r="AF204" s="3431" t="s">
        <v>1424</v>
      </c>
      <c r="AG204" s="3501" t="s">
        <v>1266</v>
      </c>
      <c r="AH204" s="3431" t="s">
        <v>179</v>
      </c>
      <c r="AI204" s="3421" t="s">
        <v>323</v>
      </c>
      <c r="AJ204" s="3431">
        <v>413</v>
      </c>
      <c r="AK204" s="3421" t="s">
        <v>89</v>
      </c>
      <c r="AL204" s="3421" t="s">
        <v>89</v>
      </c>
      <c r="AM204" s="3422">
        <v>44197</v>
      </c>
      <c r="AN204" s="3422">
        <v>47848</v>
      </c>
      <c r="AO204" s="3431" t="s">
        <v>9</v>
      </c>
      <c r="AP204" s="3433">
        <v>0.1</v>
      </c>
      <c r="AQ204" s="3433">
        <v>0.1</v>
      </c>
      <c r="AR204" s="3433">
        <v>0.1</v>
      </c>
      <c r="AS204" s="3433">
        <v>0.1</v>
      </c>
      <c r="AT204" s="3433">
        <v>0.1</v>
      </c>
      <c r="AU204" s="3433">
        <v>0.1</v>
      </c>
      <c r="AV204" s="3433">
        <v>0.1</v>
      </c>
      <c r="AW204" s="3433">
        <v>0.1</v>
      </c>
      <c r="AX204" s="3433">
        <v>0.1</v>
      </c>
      <c r="AY204" s="3433">
        <v>0.1</v>
      </c>
      <c r="AZ204" s="3434">
        <v>1</v>
      </c>
      <c r="BA204" s="3431" t="s">
        <v>9</v>
      </c>
      <c r="BB204" s="3431" t="s">
        <v>9</v>
      </c>
      <c r="BC204" s="3431" t="s">
        <v>9</v>
      </c>
      <c r="BD204" s="3431" t="s">
        <v>9</v>
      </c>
      <c r="BE204" s="3427">
        <v>721987600</v>
      </c>
      <c r="BF204" s="3427">
        <v>721987600</v>
      </c>
      <c r="BG204" s="3431" t="s">
        <v>1425</v>
      </c>
      <c r="BH204" s="3431">
        <v>7595</v>
      </c>
      <c r="BI204" s="3427">
        <f>(721987600*0.03)+BE204</f>
        <v>743647228</v>
      </c>
      <c r="BJ204" s="3427">
        <f>(721987600*0.03)+BF204</f>
        <v>743647228</v>
      </c>
      <c r="BK204" s="3431" t="s">
        <v>1425</v>
      </c>
      <c r="BL204" s="3431">
        <v>7595</v>
      </c>
      <c r="BM204" s="3427">
        <f>((BI204*0.03)+BI204)</f>
        <v>765956644.84000003</v>
      </c>
      <c r="BN204" s="3427">
        <f>((BJ204*0.03)+BJ204)</f>
        <v>765956644.84000003</v>
      </c>
      <c r="BO204" s="3431" t="s">
        <v>1425</v>
      </c>
      <c r="BP204" s="3431">
        <v>7595</v>
      </c>
      <c r="BQ204" s="3427">
        <v>788935344</v>
      </c>
      <c r="BR204" s="3427">
        <v>788935344</v>
      </c>
      <c r="BS204" s="3431" t="s">
        <v>1425</v>
      </c>
      <c r="BT204" s="3431">
        <v>7595</v>
      </c>
      <c r="BU204" s="3427">
        <v>812603404</v>
      </c>
      <c r="BV204" s="3427">
        <v>812603404</v>
      </c>
      <c r="BW204" s="3431" t="s">
        <v>1425</v>
      </c>
      <c r="BX204" s="3431" t="s">
        <v>9</v>
      </c>
      <c r="BY204" s="3427">
        <v>836981506</v>
      </c>
      <c r="BZ204" s="3427">
        <v>836981506</v>
      </c>
      <c r="CA204" s="3431" t="s">
        <v>1425</v>
      </c>
      <c r="CB204" s="3431" t="s">
        <v>9</v>
      </c>
      <c r="CC204" s="3427">
        <v>862090951</v>
      </c>
      <c r="CD204" s="3427">
        <v>862090951</v>
      </c>
      <c r="CE204" s="3431" t="s">
        <v>1425</v>
      </c>
      <c r="CF204" s="3431" t="s">
        <v>9</v>
      </c>
      <c r="CG204" s="3427">
        <v>887953679</v>
      </c>
      <c r="CH204" s="3427">
        <v>887953679</v>
      </c>
      <c r="CI204" s="3431" t="s">
        <v>1425</v>
      </c>
      <c r="CJ204" s="3431" t="s">
        <v>9</v>
      </c>
      <c r="CK204" s="3427">
        <v>914592289</v>
      </c>
      <c r="CL204" s="3427">
        <v>914592289</v>
      </c>
      <c r="CM204" s="3431" t="s">
        <v>1425</v>
      </c>
      <c r="CN204" s="3431" t="s">
        <v>9</v>
      </c>
      <c r="CO204" s="3427">
        <v>942030057</v>
      </c>
      <c r="CP204" s="3427">
        <v>942030057</v>
      </c>
      <c r="CQ204" s="3431" t="s">
        <v>1425</v>
      </c>
      <c r="CR204" s="3431" t="s">
        <v>9</v>
      </c>
      <c r="CS204" s="3427">
        <v>8276778702.8400002</v>
      </c>
      <c r="CT204" s="3421" t="s">
        <v>337</v>
      </c>
      <c r="CU204" s="3431" t="s">
        <v>338</v>
      </c>
      <c r="CV204" s="3431" t="s">
        <v>1426</v>
      </c>
      <c r="CW204" s="3431" t="s">
        <v>1427</v>
      </c>
      <c r="CX204" s="3431">
        <v>3107688787</v>
      </c>
      <c r="CY204" s="1365" t="s">
        <v>1428</v>
      </c>
      <c r="CZ204" s="1358" t="s">
        <v>13</v>
      </c>
      <c r="DA204" s="1358" t="s">
        <v>15</v>
      </c>
      <c r="DB204" s="1350" t="s">
        <v>260</v>
      </c>
      <c r="DC204" s="1350" t="s">
        <v>261</v>
      </c>
      <c r="DD204" s="1358">
        <v>3169001</v>
      </c>
      <c r="DE204" s="1357" t="s">
        <v>262</v>
      </c>
    </row>
    <row r="205" spans="1:110" s="16" customFormat="1" ht="25.5" customHeight="1">
      <c r="A205" s="14">
        <v>190</v>
      </c>
      <c r="B205" s="3421" t="s">
        <v>1380</v>
      </c>
      <c r="C205" s="3431"/>
      <c r="D205" s="3431" t="s">
        <v>1381</v>
      </c>
      <c r="E205" s="3431"/>
      <c r="F205" s="3421" t="s">
        <v>1382</v>
      </c>
      <c r="G205" s="3421" t="s">
        <v>1383</v>
      </c>
      <c r="H205" s="3431" t="s">
        <v>361</v>
      </c>
      <c r="I205" s="3431" t="s">
        <v>347</v>
      </c>
      <c r="J205" s="3421" t="s">
        <v>89</v>
      </c>
      <c r="K205" s="3421" t="s">
        <v>89</v>
      </c>
      <c r="L205" s="3422">
        <v>43831</v>
      </c>
      <c r="M205" s="3422">
        <v>47848</v>
      </c>
      <c r="N205" s="1352">
        <v>0.09</v>
      </c>
      <c r="O205" s="1352">
        <v>0.09</v>
      </c>
      <c r="P205" s="1352">
        <v>0.09</v>
      </c>
      <c r="Q205" s="1352">
        <v>0.09</v>
      </c>
      <c r="R205" s="1352">
        <v>0.09</v>
      </c>
      <c r="S205" s="1352">
        <v>0.09</v>
      </c>
      <c r="T205" s="1352">
        <v>0.09</v>
      </c>
      <c r="U205" s="1352">
        <v>0.09</v>
      </c>
      <c r="V205" s="1352">
        <v>0.09</v>
      </c>
      <c r="W205" s="1352">
        <v>0.09</v>
      </c>
      <c r="X205" s="1352">
        <v>9.9999999999999978E-2</v>
      </c>
      <c r="Y205" s="3433">
        <f t="shared" si="19"/>
        <v>0.99999999999999978</v>
      </c>
      <c r="Z205" s="3421" t="s">
        <v>1434</v>
      </c>
      <c r="AA205" s="1402">
        <v>5.0000000000000001E-3</v>
      </c>
      <c r="AB205" s="3421" t="s">
        <v>1435</v>
      </c>
      <c r="AC205" s="3421" t="s">
        <v>1436</v>
      </c>
      <c r="AD205" s="3421" t="s">
        <v>183</v>
      </c>
      <c r="AE205" s="3431" t="s">
        <v>647</v>
      </c>
      <c r="AF205" s="3421" t="s">
        <v>1437</v>
      </c>
      <c r="AG205" s="3431" t="s">
        <v>440</v>
      </c>
      <c r="AH205" s="3421" t="s">
        <v>775</v>
      </c>
      <c r="AI205" s="3421" t="s">
        <v>323</v>
      </c>
      <c r="AJ205" s="3421">
        <v>173</v>
      </c>
      <c r="AK205" s="3421" t="s">
        <v>89</v>
      </c>
      <c r="AL205" s="3421" t="s">
        <v>89</v>
      </c>
      <c r="AM205" s="3422">
        <v>44197</v>
      </c>
      <c r="AN205" s="3422">
        <v>47848</v>
      </c>
      <c r="AO205" s="3513" t="s">
        <v>9</v>
      </c>
      <c r="AP205" s="3513">
        <v>1</v>
      </c>
      <c r="AQ205" s="3513">
        <v>1</v>
      </c>
      <c r="AR205" s="3513">
        <v>1</v>
      </c>
      <c r="AS205" s="3513">
        <v>1</v>
      </c>
      <c r="AT205" s="3513">
        <v>1</v>
      </c>
      <c r="AU205" s="3513">
        <v>1</v>
      </c>
      <c r="AV205" s="3513">
        <v>1</v>
      </c>
      <c r="AW205" s="3513">
        <v>1</v>
      </c>
      <c r="AX205" s="3513">
        <v>1</v>
      </c>
      <c r="AY205" s="3513">
        <v>1</v>
      </c>
      <c r="AZ205" s="3514">
        <v>10</v>
      </c>
      <c r="BA205" s="3513" t="s">
        <v>9</v>
      </c>
      <c r="BB205" s="3513" t="s">
        <v>9</v>
      </c>
      <c r="BC205" s="3513" t="s">
        <v>9</v>
      </c>
      <c r="BD205" s="3513" t="s">
        <v>9</v>
      </c>
      <c r="BE205" s="3427">
        <v>20000000</v>
      </c>
      <c r="BF205" s="3427">
        <v>20000000</v>
      </c>
      <c r="BG205" s="3513" t="s">
        <v>9</v>
      </c>
      <c r="BH205" s="3421" t="s">
        <v>1438</v>
      </c>
      <c r="BI205" s="3427">
        <v>20000000</v>
      </c>
      <c r="BJ205" s="3427">
        <v>20000000</v>
      </c>
      <c r="BK205" s="3513" t="s">
        <v>9</v>
      </c>
      <c r="BL205" s="3421" t="s">
        <v>1438</v>
      </c>
      <c r="BM205" s="3427">
        <v>20000000</v>
      </c>
      <c r="BN205" s="3427">
        <v>20000000</v>
      </c>
      <c r="BO205" s="3513" t="s">
        <v>9</v>
      </c>
      <c r="BP205" s="3421" t="s">
        <v>1438</v>
      </c>
      <c r="BQ205" s="3427">
        <v>20000000</v>
      </c>
      <c r="BR205" s="3427">
        <v>20000000</v>
      </c>
      <c r="BS205" s="3428" t="s">
        <v>9</v>
      </c>
      <c r="BT205" s="3421" t="s">
        <v>1438</v>
      </c>
      <c r="BU205" s="3427">
        <v>20000000</v>
      </c>
      <c r="BV205" s="3513" t="s">
        <v>9</v>
      </c>
      <c r="BW205" s="3513" t="s">
        <v>9</v>
      </c>
      <c r="BX205" s="3513" t="s">
        <v>9</v>
      </c>
      <c r="BY205" s="3427">
        <v>20000000</v>
      </c>
      <c r="BZ205" s="3513" t="s">
        <v>9</v>
      </c>
      <c r="CA205" s="3428" t="s">
        <v>17</v>
      </c>
      <c r="CB205" s="3513" t="s">
        <v>9</v>
      </c>
      <c r="CC205" s="3427">
        <v>20000000</v>
      </c>
      <c r="CD205" s="3513" t="s">
        <v>9</v>
      </c>
      <c r="CE205" s="3428" t="s">
        <v>17</v>
      </c>
      <c r="CF205" s="3513" t="s">
        <v>9</v>
      </c>
      <c r="CG205" s="3427">
        <v>20000000</v>
      </c>
      <c r="CH205" s="3513" t="s">
        <v>9</v>
      </c>
      <c r="CI205" s="3428" t="s">
        <v>17</v>
      </c>
      <c r="CJ205" s="3513" t="s">
        <v>9</v>
      </c>
      <c r="CK205" s="3427">
        <v>20000000</v>
      </c>
      <c r="CL205" s="3513" t="s">
        <v>9</v>
      </c>
      <c r="CM205" s="3428" t="s">
        <v>17</v>
      </c>
      <c r="CN205" s="3513" t="s">
        <v>9</v>
      </c>
      <c r="CO205" s="3427">
        <v>20000000</v>
      </c>
      <c r="CP205" s="3513" t="s">
        <v>9</v>
      </c>
      <c r="CQ205" s="3428" t="s">
        <v>17</v>
      </c>
      <c r="CR205" s="3513" t="s">
        <v>9</v>
      </c>
      <c r="CS205" s="3427">
        <v>200000000</v>
      </c>
      <c r="CT205" s="3421" t="s">
        <v>540</v>
      </c>
      <c r="CU205" s="3421" t="s">
        <v>1145</v>
      </c>
      <c r="CV205" s="3421" t="s">
        <v>1439</v>
      </c>
      <c r="CW205" s="3421" t="s">
        <v>1440</v>
      </c>
      <c r="CX205" s="3421">
        <v>4320410</v>
      </c>
      <c r="CY205" s="1407" t="s">
        <v>1161</v>
      </c>
      <c r="CZ205" s="1350" t="s">
        <v>540</v>
      </c>
      <c r="DA205" s="1350" t="s">
        <v>1145</v>
      </c>
      <c r="DB205" s="1871" t="s">
        <v>388</v>
      </c>
      <c r="DC205" s="1871" t="s">
        <v>1441</v>
      </c>
      <c r="DD205" s="1871">
        <v>4320410</v>
      </c>
      <c r="DE205" s="1405" t="s">
        <v>1442</v>
      </c>
    </row>
    <row r="206" spans="1:110" s="16" customFormat="1" ht="25.5" customHeight="1">
      <c r="A206" s="14">
        <v>191</v>
      </c>
      <c r="B206" s="3421" t="s">
        <v>1380</v>
      </c>
      <c r="C206" s="3431"/>
      <c r="D206" s="3431" t="s">
        <v>1381</v>
      </c>
      <c r="E206" s="3431"/>
      <c r="F206" s="3421" t="s">
        <v>1382</v>
      </c>
      <c r="G206" s="3421" t="s">
        <v>1383</v>
      </c>
      <c r="H206" s="3431" t="s">
        <v>361</v>
      </c>
      <c r="I206" s="3431" t="s">
        <v>347</v>
      </c>
      <c r="J206" s="3421" t="s">
        <v>89</v>
      </c>
      <c r="K206" s="3421" t="s">
        <v>89</v>
      </c>
      <c r="L206" s="3422">
        <v>43831</v>
      </c>
      <c r="M206" s="3422">
        <v>47848</v>
      </c>
      <c r="N206" s="1352">
        <v>0.09</v>
      </c>
      <c r="O206" s="1352">
        <v>0.09</v>
      </c>
      <c r="P206" s="1352">
        <v>0.09</v>
      </c>
      <c r="Q206" s="1352">
        <v>0.09</v>
      </c>
      <c r="R206" s="1352">
        <v>0.09</v>
      </c>
      <c r="S206" s="1352">
        <v>0.09</v>
      </c>
      <c r="T206" s="1352">
        <v>0.09</v>
      </c>
      <c r="U206" s="1352">
        <v>0.09</v>
      </c>
      <c r="V206" s="1352">
        <v>0.09</v>
      </c>
      <c r="W206" s="1352">
        <v>0.09</v>
      </c>
      <c r="X206" s="1352">
        <v>9.9999999999999978E-2</v>
      </c>
      <c r="Y206" s="3433">
        <f t="shared" si="19"/>
        <v>0.99999999999999978</v>
      </c>
      <c r="Z206" s="3431" t="s">
        <v>1443</v>
      </c>
      <c r="AA206" s="1402">
        <v>5.0000000000000001E-3</v>
      </c>
      <c r="AB206" s="3431" t="s">
        <v>1444</v>
      </c>
      <c r="AC206" s="3431" t="s">
        <v>1445</v>
      </c>
      <c r="AD206" s="3421" t="s">
        <v>183</v>
      </c>
      <c r="AE206" s="3431" t="s">
        <v>1446</v>
      </c>
      <c r="AF206" s="3431" t="s">
        <v>1447</v>
      </c>
      <c r="AG206" s="3431" t="s">
        <v>440</v>
      </c>
      <c r="AH206" s="3431" t="s">
        <v>1448</v>
      </c>
      <c r="AI206" s="3421" t="s">
        <v>323</v>
      </c>
      <c r="AJ206" s="3431">
        <v>63</v>
      </c>
      <c r="AK206" s="1352" t="s">
        <v>89</v>
      </c>
      <c r="AL206" s="1352" t="s">
        <v>89</v>
      </c>
      <c r="AM206" s="3440">
        <v>44013</v>
      </c>
      <c r="AN206" s="3440">
        <v>45646</v>
      </c>
      <c r="AO206" s="3433">
        <v>0.2</v>
      </c>
      <c r="AP206" s="3433">
        <v>0.4</v>
      </c>
      <c r="AQ206" s="3433">
        <v>0.6</v>
      </c>
      <c r="AR206" s="3433">
        <v>0.8</v>
      </c>
      <c r="AS206" s="3433">
        <v>1</v>
      </c>
      <c r="AT206" s="3431" t="s">
        <v>9</v>
      </c>
      <c r="AU206" s="3431" t="s">
        <v>9</v>
      </c>
      <c r="AV206" s="3431" t="s">
        <v>9</v>
      </c>
      <c r="AW206" s="3431" t="s">
        <v>9</v>
      </c>
      <c r="AX206" s="3431" t="s">
        <v>9</v>
      </c>
      <c r="AY206" s="3431" t="s">
        <v>9</v>
      </c>
      <c r="AZ206" s="3434">
        <v>1</v>
      </c>
      <c r="BA206" s="3427">
        <f>BB206</f>
        <v>4527000000</v>
      </c>
      <c r="BB206" s="3427">
        <v>4527000000</v>
      </c>
      <c r="BC206" s="3431" t="s">
        <v>1449</v>
      </c>
      <c r="BD206" s="3431">
        <v>7749</v>
      </c>
      <c r="BE206" s="3427">
        <f>BF206</f>
        <v>6362000000</v>
      </c>
      <c r="BF206" s="3427">
        <v>6362000000</v>
      </c>
      <c r="BG206" s="3428" t="s">
        <v>324</v>
      </c>
      <c r="BH206" s="3431">
        <v>7749</v>
      </c>
      <c r="BI206" s="3427">
        <f>BJ206</f>
        <v>6403000000</v>
      </c>
      <c r="BJ206" s="3427">
        <v>6403000000</v>
      </c>
      <c r="BK206" s="3428" t="s">
        <v>219</v>
      </c>
      <c r="BL206" s="3431">
        <v>7749</v>
      </c>
      <c r="BM206" s="3427">
        <v>6647000000</v>
      </c>
      <c r="BN206" s="3427">
        <v>6647000000</v>
      </c>
      <c r="BO206" s="3431" t="s">
        <v>1449</v>
      </c>
      <c r="BP206" s="3431">
        <v>7749</v>
      </c>
      <c r="BQ206" s="3427">
        <f>BR206</f>
        <v>7228000000</v>
      </c>
      <c r="BR206" s="3427">
        <v>7228000000</v>
      </c>
      <c r="BS206" s="3431" t="s">
        <v>1449</v>
      </c>
      <c r="BT206" s="3431">
        <v>7749</v>
      </c>
      <c r="BU206" s="3515" t="s">
        <v>9</v>
      </c>
      <c r="BV206" s="3515" t="s">
        <v>9</v>
      </c>
      <c r="BW206" s="3515" t="s">
        <v>9</v>
      </c>
      <c r="BX206" s="3515" t="s">
        <v>9</v>
      </c>
      <c r="BY206" s="3515" t="s">
        <v>9</v>
      </c>
      <c r="BZ206" s="3515" t="s">
        <v>9</v>
      </c>
      <c r="CA206" s="3515" t="s">
        <v>9</v>
      </c>
      <c r="CB206" s="3515" t="s">
        <v>9</v>
      </c>
      <c r="CC206" s="3515" t="s">
        <v>9</v>
      </c>
      <c r="CD206" s="3515" t="s">
        <v>9</v>
      </c>
      <c r="CE206" s="3515" t="s">
        <v>9</v>
      </c>
      <c r="CF206" s="3515" t="s">
        <v>9</v>
      </c>
      <c r="CG206" s="3515" t="s">
        <v>9</v>
      </c>
      <c r="CH206" s="3515" t="s">
        <v>9</v>
      </c>
      <c r="CI206" s="3515" t="s">
        <v>9</v>
      </c>
      <c r="CJ206" s="3515" t="s">
        <v>9</v>
      </c>
      <c r="CK206" s="3515" t="s">
        <v>9</v>
      </c>
      <c r="CL206" s="3515" t="s">
        <v>9</v>
      </c>
      <c r="CM206" s="3515" t="s">
        <v>9</v>
      </c>
      <c r="CN206" s="3515" t="s">
        <v>9</v>
      </c>
      <c r="CO206" s="3515" t="s">
        <v>9</v>
      </c>
      <c r="CP206" s="3515" t="s">
        <v>9</v>
      </c>
      <c r="CQ206" s="3515" t="s">
        <v>9</v>
      </c>
      <c r="CR206" s="3515" t="s">
        <v>9</v>
      </c>
      <c r="CS206" s="3427">
        <v>31167000000</v>
      </c>
      <c r="CT206" s="3421" t="s">
        <v>1355</v>
      </c>
      <c r="CU206" s="3421" t="s">
        <v>1356</v>
      </c>
      <c r="CV206" s="3431" t="s">
        <v>885</v>
      </c>
      <c r="CW206" s="3431" t="s">
        <v>1450</v>
      </c>
      <c r="CX206" s="3431" t="s">
        <v>1451</v>
      </c>
      <c r="CY206" s="1365" t="s">
        <v>1452</v>
      </c>
      <c r="CZ206" s="1358"/>
      <c r="DA206" s="1358"/>
      <c r="DB206" s="1358"/>
      <c r="DC206" s="1358"/>
      <c r="DD206" s="1358"/>
      <c r="DE206" s="1358"/>
    </row>
    <row r="207" spans="1:110" s="16" customFormat="1" ht="25.5" customHeight="1">
      <c r="A207" s="14">
        <v>192</v>
      </c>
      <c r="B207" s="3421" t="s">
        <v>1380</v>
      </c>
      <c r="C207" s="3431"/>
      <c r="D207" s="3431" t="s">
        <v>1381</v>
      </c>
      <c r="E207" s="3431"/>
      <c r="F207" s="3421" t="s">
        <v>1382</v>
      </c>
      <c r="G207" s="3421" t="s">
        <v>1383</v>
      </c>
      <c r="H207" s="3431" t="s">
        <v>361</v>
      </c>
      <c r="I207" s="3431" t="s">
        <v>347</v>
      </c>
      <c r="J207" s="3421" t="s">
        <v>89</v>
      </c>
      <c r="K207" s="3421" t="s">
        <v>89</v>
      </c>
      <c r="L207" s="3422">
        <v>43831</v>
      </c>
      <c r="M207" s="3422">
        <v>47848</v>
      </c>
      <c r="N207" s="1352">
        <v>0.09</v>
      </c>
      <c r="O207" s="1352">
        <v>0.09</v>
      </c>
      <c r="P207" s="1352">
        <v>0.09</v>
      </c>
      <c r="Q207" s="1352">
        <v>0.09</v>
      </c>
      <c r="R207" s="1352">
        <v>0.09</v>
      </c>
      <c r="S207" s="1352">
        <v>0.09</v>
      </c>
      <c r="T207" s="1352">
        <v>0.09</v>
      </c>
      <c r="U207" s="1352">
        <v>0.09</v>
      </c>
      <c r="V207" s="1352">
        <v>0.09</v>
      </c>
      <c r="W207" s="1352">
        <v>0.09</v>
      </c>
      <c r="X207" s="1352">
        <v>9.9999999999999978E-2</v>
      </c>
      <c r="Y207" s="3433">
        <f t="shared" si="19"/>
        <v>0.99999999999999978</v>
      </c>
      <c r="Z207" s="3431" t="s">
        <v>1453</v>
      </c>
      <c r="AA207" s="1402">
        <v>5.0000000000000001E-3</v>
      </c>
      <c r="AB207" s="3430" t="s">
        <v>1454</v>
      </c>
      <c r="AC207" s="3430" t="s">
        <v>1455</v>
      </c>
      <c r="AD207" s="3421" t="s">
        <v>183</v>
      </c>
      <c r="AE207" s="3430" t="s">
        <v>26</v>
      </c>
      <c r="AF207" s="3421" t="s">
        <v>1387</v>
      </c>
      <c r="AG207" s="3501" t="s">
        <v>1266</v>
      </c>
      <c r="AH207" s="3430" t="s">
        <v>347</v>
      </c>
      <c r="AI207" s="3421" t="s">
        <v>323</v>
      </c>
      <c r="AJ207" s="3430">
        <v>57</v>
      </c>
      <c r="AK207" s="3430" t="s">
        <v>9</v>
      </c>
      <c r="AL207" s="3430" t="s">
        <v>9</v>
      </c>
      <c r="AM207" s="3464">
        <v>44166</v>
      </c>
      <c r="AN207" s="3464">
        <v>47848</v>
      </c>
      <c r="AO207" s="1408">
        <f>910*0.8</f>
        <v>728</v>
      </c>
      <c r="AP207" s="1408">
        <f>ROUND(2518*0.8,0)</f>
        <v>2014</v>
      </c>
      <c r="AQ207" s="1408">
        <f>ROUND(5592*0.8,0)</f>
        <v>4474</v>
      </c>
      <c r="AR207" s="1408">
        <f>+ROUND(913*0.8,0)</f>
        <v>730</v>
      </c>
      <c r="AS207" s="1408">
        <f>+ROUND(67*0.8,0)</f>
        <v>54</v>
      </c>
      <c r="AT207" s="1409">
        <v>1600</v>
      </c>
      <c r="AU207" s="1409">
        <v>1600</v>
      </c>
      <c r="AV207" s="1409">
        <v>1600</v>
      </c>
      <c r="AW207" s="1409">
        <v>1600</v>
      </c>
      <c r="AX207" s="1409">
        <v>1600</v>
      </c>
      <c r="AY207" s="1409">
        <v>1600</v>
      </c>
      <c r="AZ207" s="3516">
        <f>AO207+AP207+AQ207+AR207+AS207+AT207+AU207+AV207+AW207+AX207+AY207</f>
        <v>17600</v>
      </c>
      <c r="BA207" s="3427">
        <v>924304502</v>
      </c>
      <c r="BB207" s="3427">
        <v>924304502</v>
      </c>
      <c r="BC207" s="3430" t="s">
        <v>1456</v>
      </c>
      <c r="BD207" s="3430">
        <v>7771</v>
      </c>
      <c r="BE207" s="3427">
        <v>2270427347</v>
      </c>
      <c r="BF207" s="3427">
        <v>2270427347</v>
      </c>
      <c r="BG207" s="3428" t="s">
        <v>324</v>
      </c>
      <c r="BH207" s="3430">
        <v>7771</v>
      </c>
      <c r="BI207" s="3427">
        <v>4499736678</v>
      </c>
      <c r="BJ207" s="3427">
        <v>4499736678</v>
      </c>
      <c r="BK207" s="3428" t="s">
        <v>219</v>
      </c>
      <c r="BL207" s="3430">
        <v>7771</v>
      </c>
      <c r="BM207" s="3427">
        <v>10936261095</v>
      </c>
      <c r="BN207" s="3427">
        <v>10936261095</v>
      </c>
      <c r="BO207" s="3430" t="s">
        <v>1456</v>
      </c>
      <c r="BP207" s="3430">
        <v>7771</v>
      </c>
      <c r="BQ207" s="3427">
        <v>11724177259</v>
      </c>
      <c r="BR207" s="3427">
        <v>11724177259</v>
      </c>
      <c r="BS207" s="3430" t="s">
        <v>1456</v>
      </c>
      <c r="BT207" s="3430">
        <v>7771</v>
      </c>
      <c r="BU207" s="3427">
        <v>4800000000</v>
      </c>
      <c r="BV207" s="3515" t="s">
        <v>9</v>
      </c>
      <c r="BW207" s="3515" t="s">
        <v>9</v>
      </c>
      <c r="BX207" s="3515" t="s">
        <v>9</v>
      </c>
      <c r="BY207" s="3427">
        <f>3000000*AU207</f>
        <v>4800000000</v>
      </c>
      <c r="BZ207" s="3515" t="s">
        <v>9</v>
      </c>
      <c r="CA207" s="3515" t="s">
        <v>9</v>
      </c>
      <c r="CB207" s="3515" t="s">
        <v>9</v>
      </c>
      <c r="CC207" s="3427">
        <v>4800000000</v>
      </c>
      <c r="CD207" s="3515" t="s">
        <v>9</v>
      </c>
      <c r="CE207" s="3515" t="s">
        <v>9</v>
      </c>
      <c r="CF207" s="3515" t="s">
        <v>9</v>
      </c>
      <c r="CG207" s="3427">
        <v>4800000000</v>
      </c>
      <c r="CH207" s="3515" t="s">
        <v>9</v>
      </c>
      <c r="CI207" s="3515" t="s">
        <v>9</v>
      </c>
      <c r="CJ207" s="3515" t="s">
        <v>9</v>
      </c>
      <c r="CK207" s="3427">
        <v>4800000000</v>
      </c>
      <c r="CL207" s="3515" t="s">
        <v>9</v>
      </c>
      <c r="CM207" s="3515" t="s">
        <v>9</v>
      </c>
      <c r="CN207" s="3515" t="s">
        <v>9</v>
      </c>
      <c r="CO207" s="3427">
        <v>4800000000</v>
      </c>
      <c r="CP207" s="3515" t="s">
        <v>9</v>
      </c>
      <c r="CQ207" s="3515" t="s">
        <v>9</v>
      </c>
      <c r="CR207" s="3515" t="s">
        <v>9</v>
      </c>
      <c r="CS207" s="3427">
        <v>59154906881</v>
      </c>
      <c r="CT207" s="3424" t="s">
        <v>1355</v>
      </c>
      <c r="CU207" s="3424" t="s">
        <v>1356</v>
      </c>
      <c r="CV207" s="3430" t="s">
        <v>1457</v>
      </c>
      <c r="CW207" s="3430" t="s">
        <v>1458</v>
      </c>
      <c r="CX207" s="3430">
        <v>3808330</v>
      </c>
      <c r="CY207" s="1365" t="s">
        <v>1459</v>
      </c>
      <c r="CZ207" s="1873"/>
      <c r="DA207" s="1873"/>
      <c r="DB207" s="1873"/>
      <c r="DC207" s="1873"/>
      <c r="DD207" s="1873"/>
      <c r="DE207" s="1873"/>
    </row>
    <row r="208" spans="1:110" s="16" customFormat="1" ht="25.5" customHeight="1">
      <c r="A208" s="14">
        <v>193</v>
      </c>
      <c r="B208" s="3421" t="s">
        <v>1380</v>
      </c>
      <c r="C208" s="3431"/>
      <c r="D208" s="3431" t="s">
        <v>1381</v>
      </c>
      <c r="E208" s="3431"/>
      <c r="F208" s="3421" t="s">
        <v>1382</v>
      </c>
      <c r="G208" s="3421" t="s">
        <v>1383</v>
      </c>
      <c r="H208" s="3431" t="s">
        <v>361</v>
      </c>
      <c r="I208" s="3431" t="s">
        <v>347</v>
      </c>
      <c r="J208" s="3421" t="s">
        <v>89</v>
      </c>
      <c r="K208" s="3421" t="s">
        <v>89</v>
      </c>
      <c r="L208" s="3422">
        <v>43831</v>
      </c>
      <c r="M208" s="3422">
        <v>47848</v>
      </c>
      <c r="N208" s="1352">
        <v>0.09</v>
      </c>
      <c r="O208" s="1352">
        <v>0.09</v>
      </c>
      <c r="P208" s="1352">
        <v>0.09</v>
      </c>
      <c r="Q208" s="1352">
        <v>0.09</v>
      </c>
      <c r="R208" s="1352">
        <v>0.09</v>
      </c>
      <c r="S208" s="1352">
        <v>0.09</v>
      </c>
      <c r="T208" s="1352">
        <v>0.09</v>
      </c>
      <c r="U208" s="1352">
        <v>0.09</v>
      </c>
      <c r="V208" s="1352">
        <v>0.09</v>
      </c>
      <c r="W208" s="1352">
        <v>0.09</v>
      </c>
      <c r="X208" s="1352">
        <v>9.9999999999999978E-2</v>
      </c>
      <c r="Y208" s="3433">
        <f t="shared" si="19"/>
        <v>0.99999999999999978</v>
      </c>
      <c r="Z208" s="3421" t="s">
        <v>1460</v>
      </c>
      <c r="AA208" s="1402">
        <v>5.0000000000000001E-3</v>
      </c>
      <c r="AB208" s="3421" t="s">
        <v>1461</v>
      </c>
      <c r="AC208" s="3421" t="s">
        <v>1462</v>
      </c>
      <c r="AD208" s="3421" t="s">
        <v>183</v>
      </c>
      <c r="AE208" s="3421" t="s">
        <v>26</v>
      </c>
      <c r="AF208" s="3430" t="s">
        <v>228</v>
      </c>
      <c r="AG208" s="3421" t="s">
        <v>185</v>
      </c>
      <c r="AH208" s="3421" t="s">
        <v>217</v>
      </c>
      <c r="AI208" s="3421" t="s">
        <v>323</v>
      </c>
      <c r="AJ208" s="3421">
        <v>56</v>
      </c>
      <c r="AK208" s="3430" t="s">
        <v>9</v>
      </c>
      <c r="AL208" s="3430" t="s">
        <v>9</v>
      </c>
      <c r="AM208" s="3422">
        <v>44197</v>
      </c>
      <c r="AN208" s="3422">
        <v>47847</v>
      </c>
      <c r="AO208" s="3429" t="s">
        <v>9</v>
      </c>
      <c r="AP208" s="3429">
        <v>1</v>
      </c>
      <c r="AQ208" s="3429">
        <v>2</v>
      </c>
      <c r="AR208" s="3429">
        <v>2</v>
      </c>
      <c r="AS208" s="3429">
        <v>2</v>
      </c>
      <c r="AT208" s="3429">
        <v>2</v>
      </c>
      <c r="AU208" s="3429">
        <v>2</v>
      </c>
      <c r="AV208" s="3429">
        <v>2</v>
      </c>
      <c r="AW208" s="3429">
        <v>2</v>
      </c>
      <c r="AX208" s="3429">
        <v>2</v>
      </c>
      <c r="AY208" s="3429">
        <v>2</v>
      </c>
      <c r="AZ208" s="3435">
        <v>2</v>
      </c>
      <c r="BA208" s="3427" t="s">
        <v>9</v>
      </c>
      <c r="BB208" s="3427" t="s">
        <v>9</v>
      </c>
      <c r="BC208" s="3427" t="s">
        <v>9</v>
      </c>
      <c r="BD208" s="3427" t="s">
        <v>9</v>
      </c>
      <c r="BE208" s="3427">
        <v>150000000</v>
      </c>
      <c r="BF208" s="3427">
        <v>150000000</v>
      </c>
      <c r="BG208" s="3428" t="s">
        <v>324</v>
      </c>
      <c r="BH208" s="3421">
        <v>7744</v>
      </c>
      <c r="BI208" s="3427">
        <v>159135000</v>
      </c>
      <c r="BJ208" s="3427">
        <v>159135000</v>
      </c>
      <c r="BK208" s="3428" t="s">
        <v>219</v>
      </c>
      <c r="BL208" s="3421">
        <v>7744</v>
      </c>
      <c r="BM208" s="3427">
        <v>163909050</v>
      </c>
      <c r="BN208" s="3427">
        <v>163909050</v>
      </c>
      <c r="BO208" s="3428" t="s">
        <v>219</v>
      </c>
      <c r="BP208" s="3421">
        <v>7744</v>
      </c>
      <c r="BQ208" s="3427">
        <v>168826321.5</v>
      </c>
      <c r="BR208" s="3427">
        <v>168826321.5</v>
      </c>
      <c r="BS208" s="3428" t="s">
        <v>219</v>
      </c>
      <c r="BT208" s="3421">
        <v>7744</v>
      </c>
      <c r="BU208" s="3427">
        <v>173891111.14500001</v>
      </c>
      <c r="BV208" s="3515" t="s">
        <v>9</v>
      </c>
      <c r="BW208" s="3515" t="s">
        <v>9</v>
      </c>
      <c r="BX208" s="3515" t="s">
        <v>9</v>
      </c>
      <c r="BY208" s="3427">
        <v>179107844.47935</v>
      </c>
      <c r="BZ208" s="3515" t="s">
        <v>9</v>
      </c>
      <c r="CA208" s="3515" t="s">
        <v>9</v>
      </c>
      <c r="CB208" s="3515" t="s">
        <v>9</v>
      </c>
      <c r="CC208" s="3427">
        <v>184481079.81373051</v>
      </c>
      <c r="CD208" s="3515" t="s">
        <v>9</v>
      </c>
      <c r="CE208" s="3515" t="s">
        <v>9</v>
      </c>
      <c r="CF208" s="3515" t="s">
        <v>9</v>
      </c>
      <c r="CG208" s="3427">
        <v>190015512.20814243</v>
      </c>
      <c r="CH208" s="3515" t="s">
        <v>9</v>
      </c>
      <c r="CI208" s="3515" t="s">
        <v>9</v>
      </c>
      <c r="CJ208" s="3515" t="s">
        <v>9</v>
      </c>
      <c r="CK208" s="3427">
        <v>195715977.57438672</v>
      </c>
      <c r="CL208" s="3515" t="s">
        <v>9</v>
      </c>
      <c r="CM208" s="3515" t="s">
        <v>9</v>
      </c>
      <c r="CN208" s="3515" t="s">
        <v>9</v>
      </c>
      <c r="CO208" s="3427">
        <v>201587456.9016183</v>
      </c>
      <c r="CP208" s="3515" t="s">
        <v>9</v>
      </c>
      <c r="CQ208" s="3515" t="s">
        <v>9</v>
      </c>
      <c r="CR208" s="3515" t="s">
        <v>9</v>
      </c>
      <c r="CS208" s="3427">
        <v>1766669353.6222279</v>
      </c>
      <c r="CT208" s="3421" t="s">
        <v>1355</v>
      </c>
      <c r="CU208" s="3421" t="s">
        <v>1356</v>
      </c>
      <c r="CV208" s="3421" t="s">
        <v>621</v>
      </c>
      <c r="CW208" s="3421" t="s">
        <v>1357</v>
      </c>
      <c r="CX208" s="3421">
        <v>3279797</v>
      </c>
      <c r="CY208" s="1363" t="s">
        <v>1358</v>
      </c>
      <c r="CZ208" s="1350"/>
      <c r="DA208" s="1350"/>
      <c r="DB208" s="1358"/>
      <c r="DC208" s="1358"/>
      <c r="DD208" s="1358"/>
      <c r="DE208" s="1358"/>
    </row>
    <row r="209" spans="1:110" s="16" customFormat="1" ht="25.5" customHeight="1">
      <c r="A209" s="14">
        <v>194</v>
      </c>
      <c r="B209" s="3421" t="s">
        <v>1380</v>
      </c>
      <c r="C209" s="3431"/>
      <c r="D209" s="3431" t="s">
        <v>1381</v>
      </c>
      <c r="E209" s="3431"/>
      <c r="F209" s="3421" t="s">
        <v>1382</v>
      </c>
      <c r="G209" s="3421" t="s">
        <v>1383</v>
      </c>
      <c r="H209" s="3431" t="s">
        <v>361</v>
      </c>
      <c r="I209" s="3431" t="s">
        <v>347</v>
      </c>
      <c r="J209" s="3421" t="s">
        <v>89</v>
      </c>
      <c r="K209" s="3421" t="s">
        <v>89</v>
      </c>
      <c r="L209" s="3422">
        <v>43831</v>
      </c>
      <c r="M209" s="3422">
        <v>47848</v>
      </c>
      <c r="N209" s="1352">
        <v>0.09</v>
      </c>
      <c r="O209" s="1352">
        <v>0.09</v>
      </c>
      <c r="P209" s="1352">
        <v>0.09</v>
      </c>
      <c r="Q209" s="1352">
        <v>0.09</v>
      </c>
      <c r="R209" s="1352">
        <v>0.09</v>
      </c>
      <c r="S209" s="1352">
        <v>0.09</v>
      </c>
      <c r="T209" s="1352">
        <v>0.09</v>
      </c>
      <c r="U209" s="1352">
        <v>0.09</v>
      </c>
      <c r="V209" s="1352">
        <v>0.09</v>
      </c>
      <c r="W209" s="1352">
        <v>0.09</v>
      </c>
      <c r="X209" s="1352">
        <v>9.9999999999999978E-2</v>
      </c>
      <c r="Y209" s="3433">
        <f t="shared" si="19"/>
        <v>0.99999999999999978</v>
      </c>
      <c r="Z209" s="3431" t="s">
        <v>1463</v>
      </c>
      <c r="AA209" s="1402">
        <v>5.0000000000000001E-3</v>
      </c>
      <c r="AB209" s="3431" t="s">
        <v>1464</v>
      </c>
      <c r="AC209" s="3421" t="s">
        <v>1465</v>
      </c>
      <c r="AD209" s="3421" t="s">
        <v>183</v>
      </c>
      <c r="AE209" s="3421" t="s">
        <v>1466</v>
      </c>
      <c r="AF209" s="3421" t="s">
        <v>1467</v>
      </c>
      <c r="AG209" s="3421" t="s">
        <v>185</v>
      </c>
      <c r="AH209" s="3421" t="s">
        <v>217</v>
      </c>
      <c r="AI209" s="3421" t="s">
        <v>323</v>
      </c>
      <c r="AJ209" s="3421">
        <v>45</v>
      </c>
      <c r="AK209" s="3421">
        <v>11538</v>
      </c>
      <c r="AL209" s="3421">
        <v>2019</v>
      </c>
      <c r="AM209" s="3422">
        <v>43983</v>
      </c>
      <c r="AN209" s="3422">
        <v>47634</v>
      </c>
      <c r="AO209" s="1360">
        <v>15000</v>
      </c>
      <c r="AP209" s="1360">
        <v>15000</v>
      </c>
      <c r="AQ209" s="1360">
        <v>15000</v>
      </c>
      <c r="AR209" s="1360">
        <v>15000</v>
      </c>
      <c r="AS209" s="1360">
        <v>15000</v>
      </c>
      <c r="AT209" s="1360">
        <v>15000</v>
      </c>
      <c r="AU209" s="1360">
        <v>15000</v>
      </c>
      <c r="AV209" s="1360">
        <v>15000</v>
      </c>
      <c r="AW209" s="1360">
        <v>15000</v>
      </c>
      <c r="AX209" s="1360">
        <v>15000</v>
      </c>
      <c r="AY209" s="1360">
        <v>15000</v>
      </c>
      <c r="AZ209" s="3444">
        <v>15000</v>
      </c>
      <c r="BA209" s="3427">
        <f>((BE209*0.97)*7)/12</f>
        <v>12492922131.666666</v>
      </c>
      <c r="BB209" s="3427">
        <v>2586292108</v>
      </c>
      <c r="BC209" s="3421" t="s">
        <v>1468</v>
      </c>
      <c r="BD209" s="3421">
        <v>7745</v>
      </c>
      <c r="BE209" s="3427">
        <v>22078802000</v>
      </c>
      <c r="BF209" s="3427">
        <v>22074613800</v>
      </c>
      <c r="BG209" s="3428" t="s">
        <v>324</v>
      </c>
      <c r="BH209" s="3421">
        <v>7745</v>
      </c>
      <c r="BI209" s="3427">
        <v>22078802000</v>
      </c>
      <c r="BJ209" s="3427">
        <v>3968498000</v>
      </c>
      <c r="BK209" s="3428" t="s">
        <v>219</v>
      </c>
      <c r="BL209" s="3421">
        <v>7745</v>
      </c>
      <c r="BM209" s="3427">
        <v>22078802000</v>
      </c>
      <c r="BN209" s="3427">
        <v>2889180000</v>
      </c>
      <c r="BO209" s="3421" t="s">
        <v>1468</v>
      </c>
      <c r="BP209" s="3421">
        <v>7745</v>
      </c>
      <c r="BQ209" s="3427">
        <v>22078802000</v>
      </c>
      <c r="BR209" s="3427">
        <v>794475000</v>
      </c>
      <c r="BS209" s="3421" t="s">
        <v>1468</v>
      </c>
      <c r="BT209" s="3421">
        <v>7745</v>
      </c>
      <c r="BU209" s="3427">
        <v>22078802000</v>
      </c>
      <c r="BV209" s="3428" t="s">
        <v>89</v>
      </c>
      <c r="BW209" s="3421" t="s">
        <v>89</v>
      </c>
      <c r="BX209" s="3421" t="s">
        <v>89</v>
      </c>
      <c r="BY209" s="3427">
        <v>22078802000</v>
      </c>
      <c r="BZ209" s="3428" t="s">
        <v>89</v>
      </c>
      <c r="CA209" s="3421" t="s">
        <v>89</v>
      </c>
      <c r="CB209" s="3421" t="s">
        <v>89</v>
      </c>
      <c r="CC209" s="3427">
        <v>22078802000</v>
      </c>
      <c r="CD209" s="3428" t="s">
        <v>89</v>
      </c>
      <c r="CE209" s="3421" t="s">
        <v>89</v>
      </c>
      <c r="CF209" s="3421" t="s">
        <v>89</v>
      </c>
      <c r="CG209" s="3427">
        <v>22078802000</v>
      </c>
      <c r="CH209" s="3428" t="s">
        <v>89</v>
      </c>
      <c r="CI209" s="3421" t="s">
        <v>89</v>
      </c>
      <c r="CJ209" s="3421" t="s">
        <v>89</v>
      </c>
      <c r="CK209" s="3427">
        <v>22078802000</v>
      </c>
      <c r="CL209" s="3428" t="s">
        <v>89</v>
      </c>
      <c r="CM209" s="3421" t="s">
        <v>89</v>
      </c>
      <c r="CN209" s="3421" t="s">
        <v>89</v>
      </c>
      <c r="CO209" s="3427">
        <v>22078802000</v>
      </c>
      <c r="CP209" s="3428" t="s">
        <v>89</v>
      </c>
      <c r="CQ209" s="3421" t="s">
        <v>89</v>
      </c>
      <c r="CR209" s="3421" t="s">
        <v>89</v>
      </c>
      <c r="CS209" s="3427">
        <v>233280942131.66666</v>
      </c>
      <c r="CT209" s="3421" t="s">
        <v>1355</v>
      </c>
      <c r="CU209" s="3421" t="s">
        <v>1356</v>
      </c>
      <c r="CV209" s="3421" t="s">
        <v>1469</v>
      </c>
      <c r="CW209" s="3421" t="s">
        <v>1470</v>
      </c>
      <c r="CX209" s="3421" t="s">
        <v>1471</v>
      </c>
      <c r="CY209" s="1357" t="s">
        <v>1472</v>
      </c>
      <c r="CZ209" s="1350"/>
      <c r="DA209" s="1350"/>
      <c r="DB209" s="1358"/>
      <c r="DC209" s="1358"/>
      <c r="DD209" s="1358"/>
      <c r="DE209" s="1358"/>
    </row>
    <row r="210" spans="1:110" s="16" customFormat="1" ht="25.5" customHeight="1">
      <c r="A210" s="14">
        <v>195</v>
      </c>
      <c r="B210" s="3421" t="s">
        <v>1380</v>
      </c>
      <c r="C210" s="3431"/>
      <c r="D210" s="3431" t="s">
        <v>1381</v>
      </c>
      <c r="E210" s="3431"/>
      <c r="F210" s="3421" t="s">
        <v>1382</v>
      </c>
      <c r="G210" s="3421" t="s">
        <v>1383</v>
      </c>
      <c r="H210" s="3431" t="s">
        <v>361</v>
      </c>
      <c r="I210" s="3431" t="s">
        <v>347</v>
      </c>
      <c r="J210" s="3421" t="s">
        <v>89</v>
      </c>
      <c r="K210" s="3421" t="s">
        <v>89</v>
      </c>
      <c r="L210" s="3422">
        <v>43831</v>
      </c>
      <c r="M210" s="3422">
        <v>47848</v>
      </c>
      <c r="N210" s="1352">
        <v>0.09</v>
      </c>
      <c r="O210" s="1352">
        <v>0.09</v>
      </c>
      <c r="P210" s="1352">
        <v>0.09</v>
      </c>
      <c r="Q210" s="1352">
        <v>0.09</v>
      </c>
      <c r="R210" s="1352">
        <v>0.09</v>
      </c>
      <c r="S210" s="1352">
        <v>0.09</v>
      </c>
      <c r="T210" s="1352">
        <v>0.09</v>
      </c>
      <c r="U210" s="1352">
        <v>0.09</v>
      </c>
      <c r="V210" s="1352">
        <v>0.09</v>
      </c>
      <c r="W210" s="1352">
        <v>0.09</v>
      </c>
      <c r="X210" s="1352">
        <v>9.9999999999999978E-2</v>
      </c>
      <c r="Y210" s="3433">
        <f t="shared" si="19"/>
        <v>0.99999999999999978</v>
      </c>
      <c r="Z210" s="3431" t="s">
        <v>1473</v>
      </c>
      <c r="AA210" s="1402">
        <v>5.0000000000000001E-3</v>
      </c>
      <c r="AB210" s="3431" t="s">
        <v>1474</v>
      </c>
      <c r="AC210" s="3421" t="s">
        <v>1475</v>
      </c>
      <c r="AD210" s="3421" t="s">
        <v>183</v>
      </c>
      <c r="AE210" s="3421" t="s">
        <v>1466</v>
      </c>
      <c r="AF210" s="3421" t="s">
        <v>1476</v>
      </c>
      <c r="AG210" s="3421" t="s">
        <v>185</v>
      </c>
      <c r="AH210" s="3421" t="s">
        <v>217</v>
      </c>
      <c r="AI210" s="3421" t="s">
        <v>323</v>
      </c>
      <c r="AJ210" s="3421">
        <v>64</v>
      </c>
      <c r="AK210" s="3430" t="s">
        <v>9</v>
      </c>
      <c r="AL210" s="3430" t="s">
        <v>9</v>
      </c>
      <c r="AM210" s="3422">
        <v>43983</v>
      </c>
      <c r="AN210" s="3422">
        <v>47634</v>
      </c>
      <c r="AO210" s="1352">
        <v>1</v>
      </c>
      <c r="AP210" s="1352">
        <v>1</v>
      </c>
      <c r="AQ210" s="1352">
        <v>1</v>
      </c>
      <c r="AR210" s="1352">
        <v>1</v>
      </c>
      <c r="AS210" s="1352">
        <v>1</v>
      </c>
      <c r="AT210" s="1352">
        <v>1</v>
      </c>
      <c r="AU210" s="1352">
        <v>1</v>
      </c>
      <c r="AV210" s="1352">
        <v>1</v>
      </c>
      <c r="AW210" s="1352">
        <v>1</v>
      </c>
      <c r="AX210" s="1352">
        <v>1</v>
      </c>
      <c r="AY210" s="1352">
        <v>1</v>
      </c>
      <c r="AZ210" s="1376">
        <v>1</v>
      </c>
      <c r="BA210" s="3427">
        <f>+BB210</f>
        <v>20997563671</v>
      </c>
      <c r="BB210" s="3427">
        <v>20997563671</v>
      </c>
      <c r="BC210" s="3421" t="s">
        <v>1477</v>
      </c>
      <c r="BD210" s="3421">
        <v>7745</v>
      </c>
      <c r="BE210" s="3427">
        <v>2625240530</v>
      </c>
      <c r="BF210" s="3427">
        <v>2625240530</v>
      </c>
      <c r="BG210" s="3428" t="s">
        <v>324</v>
      </c>
      <c r="BH210" s="3421">
        <v>7745</v>
      </c>
      <c r="BI210" s="3427">
        <f>+BJ210</f>
        <v>1006343000</v>
      </c>
      <c r="BJ210" s="3427">
        <v>1006343000</v>
      </c>
      <c r="BK210" s="3428" t="s">
        <v>219</v>
      </c>
      <c r="BL210" s="3421">
        <v>7745</v>
      </c>
      <c r="BM210" s="3427">
        <v>763593000</v>
      </c>
      <c r="BN210" s="3427">
        <v>763593000</v>
      </c>
      <c r="BO210" s="3421" t="s">
        <v>1477</v>
      </c>
      <c r="BP210" s="3421">
        <v>7745</v>
      </c>
      <c r="BQ210" s="3427">
        <v>1029581000</v>
      </c>
      <c r="BR210" s="3427">
        <v>1029581000</v>
      </c>
      <c r="BS210" s="3421" t="s">
        <v>1477</v>
      </c>
      <c r="BT210" s="3421">
        <v>7745</v>
      </c>
      <c r="BU210" s="3427">
        <v>763593000</v>
      </c>
      <c r="BV210" s="3427" t="s">
        <v>9</v>
      </c>
      <c r="BW210" s="3421" t="s">
        <v>9</v>
      </c>
      <c r="BX210" s="3427" t="s">
        <v>9</v>
      </c>
      <c r="BY210" s="3427">
        <v>763593000</v>
      </c>
      <c r="BZ210" s="3427" t="s">
        <v>9</v>
      </c>
      <c r="CA210" s="3421" t="s">
        <v>9</v>
      </c>
      <c r="CB210" s="3427" t="s">
        <v>9</v>
      </c>
      <c r="CC210" s="3427">
        <v>763593000</v>
      </c>
      <c r="CD210" s="3427" t="s">
        <v>9</v>
      </c>
      <c r="CE210" s="3421" t="s">
        <v>9</v>
      </c>
      <c r="CF210" s="3427" t="s">
        <v>9</v>
      </c>
      <c r="CG210" s="3427">
        <v>763593000</v>
      </c>
      <c r="CH210" s="3427" t="s">
        <v>9</v>
      </c>
      <c r="CI210" s="3421" t="s">
        <v>9</v>
      </c>
      <c r="CJ210" s="3427" t="s">
        <v>9</v>
      </c>
      <c r="CK210" s="3427">
        <v>763593000</v>
      </c>
      <c r="CL210" s="3427" t="s">
        <v>9</v>
      </c>
      <c r="CM210" s="3421" t="s">
        <v>9</v>
      </c>
      <c r="CN210" s="3427" t="s">
        <v>9</v>
      </c>
      <c r="CO210" s="3427">
        <v>763593000</v>
      </c>
      <c r="CP210" s="3427" t="s">
        <v>9</v>
      </c>
      <c r="CQ210" s="3421" t="s">
        <v>9</v>
      </c>
      <c r="CR210" s="3427" t="s">
        <v>9</v>
      </c>
      <c r="CS210" s="3427">
        <v>31003879201</v>
      </c>
      <c r="CT210" s="3421" t="s">
        <v>232</v>
      </c>
      <c r="CU210" s="3421" t="s">
        <v>233</v>
      </c>
      <c r="CV210" s="3421" t="s">
        <v>1469</v>
      </c>
      <c r="CW210" s="3421" t="s">
        <v>1470</v>
      </c>
      <c r="CX210" s="3421" t="s">
        <v>1471</v>
      </c>
      <c r="CY210" s="1357" t="s">
        <v>1472</v>
      </c>
      <c r="CZ210" s="1350"/>
      <c r="DA210" s="1350"/>
      <c r="DB210" s="1358"/>
      <c r="DC210" s="1358"/>
      <c r="DD210" s="1358"/>
      <c r="DE210" s="1358"/>
    </row>
    <row r="211" spans="1:110" s="15" customFormat="1" ht="25.5" customHeight="1">
      <c r="A211" s="14">
        <v>196</v>
      </c>
      <c r="B211" s="3421" t="s">
        <v>1380</v>
      </c>
      <c r="C211" s="3431"/>
      <c r="D211" s="3431" t="s">
        <v>1381</v>
      </c>
      <c r="E211" s="3431"/>
      <c r="F211" s="3421" t="s">
        <v>1382</v>
      </c>
      <c r="G211" s="3421" t="s">
        <v>1383</v>
      </c>
      <c r="H211" s="3431" t="s">
        <v>361</v>
      </c>
      <c r="I211" s="3431" t="s">
        <v>347</v>
      </c>
      <c r="J211" s="3421" t="s">
        <v>89</v>
      </c>
      <c r="K211" s="3421" t="s">
        <v>89</v>
      </c>
      <c r="L211" s="3422">
        <v>43831</v>
      </c>
      <c r="M211" s="3422">
        <v>47848</v>
      </c>
      <c r="N211" s="1352">
        <v>0.09</v>
      </c>
      <c r="O211" s="1352">
        <v>0.09</v>
      </c>
      <c r="P211" s="1352">
        <v>0.09</v>
      </c>
      <c r="Q211" s="1352">
        <v>0.09</v>
      </c>
      <c r="R211" s="1352">
        <v>0.09</v>
      </c>
      <c r="S211" s="1352">
        <v>0.09</v>
      </c>
      <c r="T211" s="1352">
        <v>0.09</v>
      </c>
      <c r="U211" s="1352">
        <v>0.09</v>
      </c>
      <c r="V211" s="1352">
        <v>0.09</v>
      </c>
      <c r="W211" s="1352">
        <v>0.09</v>
      </c>
      <c r="X211" s="1352">
        <v>9.9999999999999978E-2</v>
      </c>
      <c r="Y211" s="3433">
        <f t="shared" si="19"/>
        <v>0.99999999999999978</v>
      </c>
      <c r="Z211" s="3421" t="s">
        <v>1478</v>
      </c>
      <c r="AA211" s="1402">
        <v>0.01</v>
      </c>
      <c r="AB211" s="3421" t="s">
        <v>1479</v>
      </c>
      <c r="AC211" s="3421" t="s">
        <v>1480</v>
      </c>
      <c r="AD211" s="3421" t="s">
        <v>183</v>
      </c>
      <c r="AE211" s="3431" t="s">
        <v>1481</v>
      </c>
      <c r="AF211" s="3431" t="s">
        <v>1482</v>
      </c>
      <c r="AG211" s="3501" t="s">
        <v>1266</v>
      </c>
      <c r="AH211" s="3431" t="s">
        <v>217</v>
      </c>
      <c r="AI211" s="3421" t="s">
        <v>323</v>
      </c>
      <c r="AJ211" s="3421">
        <v>545</v>
      </c>
      <c r="AK211" s="3430" t="s">
        <v>9</v>
      </c>
      <c r="AL211" s="3430" t="s">
        <v>9</v>
      </c>
      <c r="AM211" s="3422">
        <v>44197</v>
      </c>
      <c r="AN211" s="3422">
        <v>47847</v>
      </c>
      <c r="AO211" s="3431" t="s">
        <v>9</v>
      </c>
      <c r="AP211" s="3433">
        <v>1</v>
      </c>
      <c r="AQ211" s="3433">
        <v>1</v>
      </c>
      <c r="AR211" s="3433">
        <v>1</v>
      </c>
      <c r="AS211" s="3433">
        <v>1</v>
      </c>
      <c r="AT211" s="3433">
        <v>1</v>
      </c>
      <c r="AU211" s="3433">
        <v>1</v>
      </c>
      <c r="AV211" s="3433">
        <v>1</v>
      </c>
      <c r="AW211" s="3433">
        <v>1</v>
      </c>
      <c r="AX211" s="3433">
        <v>1</v>
      </c>
      <c r="AY211" s="3433">
        <v>1</v>
      </c>
      <c r="AZ211" s="3434">
        <v>1</v>
      </c>
      <c r="BA211" s="3431" t="s">
        <v>9</v>
      </c>
      <c r="BB211" s="3431" t="s">
        <v>9</v>
      </c>
      <c r="BC211" s="3431" t="s">
        <v>290</v>
      </c>
      <c r="BD211" s="3431">
        <v>7735</v>
      </c>
      <c r="BE211" s="3427">
        <v>525000000</v>
      </c>
      <c r="BF211" s="3427">
        <v>525000000</v>
      </c>
      <c r="BG211" s="3428" t="s">
        <v>324</v>
      </c>
      <c r="BH211" s="3431">
        <v>7735</v>
      </c>
      <c r="BI211" s="3427">
        <v>935000000</v>
      </c>
      <c r="BJ211" s="3427">
        <v>935000000</v>
      </c>
      <c r="BK211" s="3428" t="s">
        <v>219</v>
      </c>
      <c r="BL211" s="3431">
        <v>7735</v>
      </c>
      <c r="BM211" s="3427">
        <f>+BN211</f>
        <v>8520865238</v>
      </c>
      <c r="BN211" s="3427">
        <v>8520865238</v>
      </c>
      <c r="BO211" s="3431" t="s">
        <v>290</v>
      </c>
      <c r="BP211" s="3431">
        <v>7735</v>
      </c>
      <c r="BQ211" s="3427">
        <f>+BR211</f>
        <v>10311270953</v>
      </c>
      <c r="BR211" s="3427">
        <v>10311270953</v>
      </c>
      <c r="BS211" s="3431" t="s">
        <v>290</v>
      </c>
      <c r="BT211" s="3431">
        <v>7735</v>
      </c>
      <c r="BU211" s="3427">
        <f>+BQ211*1.03</f>
        <v>10620609081.59</v>
      </c>
      <c r="BV211" s="3427">
        <f>+BR211*1.03</f>
        <v>10620609081.59</v>
      </c>
      <c r="BW211" s="3431" t="s">
        <v>290</v>
      </c>
      <c r="BX211" s="3431">
        <v>7735</v>
      </c>
      <c r="BY211" s="3427">
        <f>+BU211*1.03</f>
        <v>10939227354.037701</v>
      </c>
      <c r="BZ211" s="3427">
        <f>+BV211*1.03</f>
        <v>10939227354.037701</v>
      </c>
      <c r="CA211" s="3431" t="s">
        <v>290</v>
      </c>
      <c r="CB211" s="3431">
        <v>7735</v>
      </c>
      <c r="CC211" s="3427">
        <f>+BY211*1.03</f>
        <v>11267404174.658833</v>
      </c>
      <c r="CD211" s="3427">
        <f>+BZ211*1.03</f>
        <v>11267404174.658833</v>
      </c>
      <c r="CE211" s="3431" t="s">
        <v>290</v>
      </c>
      <c r="CF211" s="3431">
        <v>7735</v>
      </c>
      <c r="CG211" s="3427">
        <f>+CC211*1.03</f>
        <v>11605426299.898598</v>
      </c>
      <c r="CH211" s="3427">
        <f>+CD211*1.03</f>
        <v>11605426299.898598</v>
      </c>
      <c r="CI211" s="3431" t="s">
        <v>290</v>
      </c>
      <c r="CJ211" s="3431">
        <v>7735</v>
      </c>
      <c r="CK211" s="3427">
        <f>+CG211*1.03</f>
        <v>11953589088.895555</v>
      </c>
      <c r="CL211" s="3427">
        <f>+CH211*1.03</f>
        <v>11953589088.895555</v>
      </c>
      <c r="CM211" s="3431" t="s">
        <v>290</v>
      </c>
      <c r="CN211" s="3431">
        <v>7735</v>
      </c>
      <c r="CO211" s="3427">
        <f>+CK211*1.03</f>
        <v>12312196761.562422</v>
      </c>
      <c r="CP211" s="3427">
        <f>+CL211*1.03</f>
        <v>12312196761.562422</v>
      </c>
      <c r="CQ211" s="3431" t="s">
        <v>290</v>
      </c>
      <c r="CR211" s="3431">
        <v>7735</v>
      </c>
      <c r="CS211" s="3427">
        <v>88990588951.643112</v>
      </c>
      <c r="CT211" s="3421" t="s">
        <v>1355</v>
      </c>
      <c r="CU211" s="3421" t="s">
        <v>1356</v>
      </c>
      <c r="CV211" s="3421" t="s">
        <v>961</v>
      </c>
      <c r="CW211" s="3421" t="s">
        <v>1483</v>
      </c>
      <c r="CX211" s="3421" t="s">
        <v>1484</v>
      </c>
      <c r="CY211" s="3431" t="s">
        <v>1485</v>
      </c>
      <c r="CZ211" s="1358"/>
      <c r="DA211" s="1358"/>
      <c r="DB211" s="1358"/>
      <c r="DC211" s="1358"/>
      <c r="DD211" s="1358"/>
      <c r="DE211" s="1358"/>
      <c r="DF211" s="1410"/>
    </row>
    <row r="212" spans="1:110">
      <c r="A212" s="19"/>
      <c r="AA212" s="20">
        <f>SUM(AA13:AA211)</f>
        <v>0.99999999999999933</v>
      </c>
      <c r="CS212" s="22">
        <f>SUM(CS13:CS211)</f>
        <v>2434319205074.146</v>
      </c>
    </row>
    <row r="213" spans="1:110">
      <c r="A213" s="19"/>
      <c r="CS213" s="23"/>
    </row>
    <row r="214" spans="1:110">
      <c r="A214" s="19"/>
    </row>
    <row r="215" spans="1:110">
      <c r="A215" s="19"/>
    </row>
    <row r="216" spans="1:110">
      <c r="A216" s="19"/>
    </row>
    <row r="217" spans="1:110">
      <c r="A217" s="19"/>
    </row>
    <row r="218" spans="1:110">
      <c r="A218" s="19"/>
    </row>
    <row r="219" spans="1:110">
      <c r="A219" s="19"/>
    </row>
    <row r="220" spans="1:110">
      <c r="A220" s="19"/>
    </row>
    <row r="221" spans="1:110">
      <c r="A221" s="19"/>
    </row>
    <row r="222" spans="1:110">
      <c r="A222" s="19"/>
    </row>
    <row r="223" spans="1:110">
      <c r="A223" s="19"/>
    </row>
    <row r="224" spans="1:110">
      <c r="A224" s="19"/>
    </row>
    <row r="225" spans="1:1">
      <c r="A225" s="19"/>
    </row>
    <row r="226" spans="1:1">
      <c r="A226" s="19"/>
    </row>
    <row r="227" spans="1:1">
      <c r="A227" s="19"/>
    </row>
    <row r="228" spans="1:1">
      <c r="A228" s="19"/>
    </row>
  </sheetData>
  <autoFilter ref="A12:DF212" xr:uid="{00000000-0009-0000-0000-000000000000}"/>
  <mergeCells count="65">
    <mergeCell ref="DD11:DD12"/>
    <mergeCell ref="DE11:DE12"/>
    <mergeCell ref="CX11:CX12"/>
    <mergeCell ref="CY11:CY12"/>
    <mergeCell ref="CZ11:CZ12"/>
    <mergeCell ref="DA11:DA12"/>
    <mergeCell ref="DB11:DB12"/>
    <mergeCell ref="DC11:DC12"/>
    <mergeCell ref="CW11:CW12"/>
    <mergeCell ref="BQ11:BT11"/>
    <mergeCell ref="BU11:BX11"/>
    <mergeCell ref="BY11:CB11"/>
    <mergeCell ref="CC11:CF11"/>
    <mergeCell ref="CG11:CJ11"/>
    <mergeCell ref="CK11:CN11"/>
    <mergeCell ref="CO11:CR11"/>
    <mergeCell ref="CS11:CS12"/>
    <mergeCell ref="CT11:CT12"/>
    <mergeCell ref="CU11:CU12"/>
    <mergeCell ref="CV11:CV12"/>
    <mergeCell ref="BM11:BP11"/>
    <mergeCell ref="AC11:AC12"/>
    <mergeCell ref="AE11:AE12"/>
    <mergeCell ref="AF11:AF12"/>
    <mergeCell ref="AG11:AG12"/>
    <mergeCell ref="AH11:AH12"/>
    <mergeCell ref="AI11:AI12"/>
    <mergeCell ref="AJ11:AJ12"/>
    <mergeCell ref="AK11:AL11"/>
    <mergeCell ref="BA11:BD11"/>
    <mergeCell ref="BE11:BH11"/>
    <mergeCell ref="BI11:BL11"/>
    <mergeCell ref="AD11:AD12"/>
    <mergeCell ref="L11:M11"/>
    <mergeCell ref="N11:X11"/>
    <mergeCell ref="Y11:Y12"/>
    <mergeCell ref="Z11:Z12"/>
    <mergeCell ref="AA11:AA12"/>
    <mergeCell ref="F11:F12"/>
    <mergeCell ref="G11:G12"/>
    <mergeCell ref="H11:H12"/>
    <mergeCell ref="I11:I12"/>
    <mergeCell ref="J11:K11"/>
    <mergeCell ref="E6:DE6"/>
    <mergeCell ref="CD8:DE8"/>
    <mergeCell ref="B9:DE9"/>
    <mergeCell ref="B10:B12"/>
    <mergeCell ref="C10:C12"/>
    <mergeCell ref="D10:Y10"/>
    <mergeCell ref="Z10:AL10"/>
    <mergeCell ref="AM10:AN11"/>
    <mergeCell ref="AO10:AY11"/>
    <mergeCell ref="AZ10:AZ12"/>
    <mergeCell ref="AB11:AB12"/>
    <mergeCell ref="BA10:CS10"/>
    <mergeCell ref="CT10:CY10"/>
    <mergeCell ref="CZ10:DE10"/>
    <mergeCell ref="D11:D12"/>
    <mergeCell ref="E11:E12"/>
    <mergeCell ref="E5:DE5"/>
    <mergeCell ref="B1:DE1"/>
    <mergeCell ref="B2:DE2"/>
    <mergeCell ref="B3:D3"/>
    <mergeCell ref="E3:DE3"/>
    <mergeCell ref="E4:DE4"/>
  </mergeCells>
  <dataValidations count="65">
    <dataValidation type="list" allowBlank="1" showInputMessage="1" showErrorMessage="1" prompt="Seleccione de la lista. Identifique los sectores corresponsables, utilice una columna para cada sector con su respectiva entidad." sqref="AP8" xr:uid="{00000000-0002-0000-0000-000000000000}"/>
    <dataValidation type="list" allowBlank="1" showInputMessage="1" showErrorMessage="1" error="La celda debe contener solo texto" sqref="BM62:BM63 BQ62:BQ63 BU62:BU63 CC62:CC63 BQ56 BM56 BI56 CC56 BI62:BI63 BU56 BM34:BM35 BI45 BQ34:BQ35 BM45 BU34:BU35 BQ45 CC34:CC35 BU45 BJ41 CC45 BI34:BI35 BI38:BI42 BM38:BM42 BQ38:BQ42 BU38:BU42 CC38:CC42" xr:uid="{00000000-0002-0000-0000-000001000000}"/>
    <dataValidation type="list" allowBlank="1" showInputMessage="1" showErrorMessage="1" sqref="AD51:AE51 AE31 R8 C8:E8 C7:D7 AB15:AB19 AB21:AB23 AB25:AB29 AB34:AB36 AE26:AE27 CR38:CR40 CR62:CR63 BE62:BE63 AE62:AE63 AD34:AE34 BE45 CR36 CR45 BE38:BE42 AD36:AE36 AD56:AE56 AE38:AE41 BE58 BF41 BE56 CR42 BE34:BE35 CR56 AB13:AC14 AD13:AD25 AD27:AD30 AD32:AD33 AD35 AD37:AD50 AD52:AD55 AD57:AD211" xr:uid="{00000000-0002-0000-0000-000002000000}"/>
    <dataValidation type="custom" allowBlank="1" showInputMessage="1" showErrorMessage="1" error="La celda es de solo texto" sqref="B13:B54" xr:uid="{00000000-0002-0000-0000-000003000000}">
      <formula1>ISTEXT(B13)</formula1>
    </dataValidation>
    <dataValidation type="list" allowBlank="1" showInputMessage="1" showErrorMessage="1" sqref="CX13:CX14 CX16" xr:uid="{00000000-0002-0000-0000-000004000000}">
      <formula1>INDIRECT($BQ$13)</formula1>
    </dataValidation>
    <dataValidation type="list" allowBlank="1" showInputMessage="1" showErrorMessage="1" sqref="BN8" xr:uid="{00000000-0002-0000-0000-000005000000}">
      <formula1>INDIRECT($AP$8)</formula1>
    </dataValidation>
    <dataValidation type="list" allowBlank="1" showInputMessage="1" showErrorMessage="1" sqref="AE8" xr:uid="{00000000-0002-0000-0000-000006000000}">
      <formula1>INDIRECT($R$8)</formula1>
    </dataValidation>
    <dataValidation allowBlank="1" showInputMessage="1" showErrorMessage="1" prompt="Cifras en millones de pesos. Corresponde al valor de implementar la acción._x000a_" sqref="BA12 BE12 BI12 BM12 BQ12 BU12 CC12 CO12 BY12 CG12 CK12" xr:uid="{00000000-0002-0000-0000-000007000000}"/>
    <dataValidation allowBlank="1" showInputMessage="1" showErrorMessage="1" prompt="Revisar si este indicador corresponde a un indicador del PDD Vigente. Tomarlo del listado de indicadores del plan que se encuentra en la caja de herramientas._x000a__x000a_" sqref="AI11:AI12" xr:uid="{00000000-0002-0000-0000-000008000000}"/>
    <dataValidation type="list" allowBlank="1" showInputMessage="1" showErrorMessage="1" sqref="AF62:AF63 AH209:AH210 AH194 AE186 AE28:AE29 AF17:AF21 AF75 AF89:AF90 AF92:AF94 AF181 AF177 AF153:AF155 AF130 AF117 AE58:AF58 I13:I63 AF39 AF13:AF15 AF48:AF55 AF41:AF43 AF83 AF32:AF34 AF27:AF30 AF99 AF101:AF102 AF164" xr:uid="{00000000-0002-0000-0000-000009000000}">
      <formula1>ANUALIZACIÓN</formula1>
    </dataValidation>
    <dataValidation type="custom" allowBlank="1" showInputMessage="1" showErrorMessage="1" sqref="Z55" xr:uid="{00000000-0002-0000-0000-00000A000000}">
      <formula1>ISTEXT(Z55)</formula1>
    </dataValidation>
    <dataValidation allowBlank="1" showInputMessage="1" showErrorMessage="1" prompt="Cifras en millones de pesos" sqref="BA10" xr:uid="{00000000-0002-0000-0000-00000B000000}"/>
    <dataValidation allowBlank="1" showInputMessage="1" showErrorMessage="1" prompt="Es la interpretación cuantitativa del objetivo de la intervención pública. _x000a_Escriba el valor de la meta para cada vigencia de forma acumulada._x000a_Elimine o adicione columnas de acuerdo al tiempo de ejecución de la política pública." sqref="N11" xr:uid="{00000000-0002-0000-0000-00000C000000}"/>
    <dataValidation allowBlank="1" showInputMessage="1" showErrorMessage="1" prompt="Período que tomará lograr el resultado o producto." sqref="AM10 L11:M11" xr:uid="{00000000-0002-0000-0000-00000D000000}"/>
    <dataValidation allowBlank="1" showInputMessage="1" showErrorMessage="1" prompt="Si corresponde a un indicador del PDD, identifique el código de la meta el cual se encuentra en el listado de indicadores del plan que se encuentra en la caja de herramientas._x000a__x000a_" sqref="AJ11:AJ12" xr:uid="{00000000-0002-0000-0000-00000E000000}"/>
    <dataValidation allowBlank="1" showInputMessage="1" showErrorMessage="1" prompt="Si la fuente de financiación es inversión, identifique el código del proyecto." sqref="CR12 BH12 BL12 BD12 BP12 BT12 CB12 BX12 CF12 CJ12 CN12" xr:uid="{00000000-0002-0000-0000-00000F000000}"/>
    <dataValidation allowBlank="1" showInputMessage="1" showErrorMessage="1" prompt="Identifique la fuente de financiación (Funcionamiento, Inversión, Cooperaciòn, Crédito, etc. )" sqref="BK12 BO12 CE12 BC12 BG12 BS12 BW12 CQ12 CA12 CI12 CM12" xr:uid="{00000000-0002-0000-0000-000010000000}"/>
    <dataValidation type="list" allowBlank="1" showInputMessage="1" showErrorMessage="1" sqref="G8" xr:uid="{00000000-0002-0000-0000-000011000000}">
      <formula1>INDIRECT($C$8)</formula1>
    </dataValidation>
    <dataValidation type="list" allowBlank="1" showInputMessage="1" showErrorMessage="1" sqref="H7" xr:uid="{00000000-0002-0000-0000-000012000000}">
      <formula1>INDIRECT($C$7)</formula1>
    </dataValidation>
    <dataValidation allowBlank="1" showInputMessage="1" showErrorMessage="1" prompt="Determine si el indicador responde a un enfoque (Derechos Humanos, Género, Poblacional - Diferencial, Ambiental y Territorial). Si responde a más de enfoque separelos por ;" sqref="H11:H12 AG11:AG12" xr:uid="{00000000-0002-0000-0000-000013000000}"/>
    <dataValidation allowBlank="1" showInputMessage="1" showErrorMessage="1" prompt="Identifique la meta ODS a que le apunta el indicador de producto. " sqref="AF11:AF12" xr:uid="{00000000-0002-0000-0000-000014000000}"/>
    <dataValidation allowBlank="1" showInputMessage="1" showErrorMessage="1" prompt="Identifique el ODS a que le apunta el indicador de producto. Seleccione de la lista desplegable." sqref="AE11:AE12" xr:uid="{00000000-0002-0000-0000-000015000000}"/>
    <dataValidation type="custom" allowBlank="1" showInputMessage="1" showErrorMessage="1" prompt="Escriba el Objetivo general de la política pública." sqref="B9" xr:uid="{00000000-0002-0000-0000-000016000000}">
      <formula1>ISTEXT(B9)</formula1>
    </dataValidation>
    <dataValidation allowBlank="1" showInputMessage="1" showErrorMessage="1" prompt="Escriba los correos electrónicos de las personas corresponsables de contacto relacionadas en la columna anterior." sqref="DE11:DE12" xr:uid="{00000000-0002-0000-0000-000017000000}"/>
    <dataValidation allowBlank="1" showInputMessage="1" showErrorMessage="1" prompt="Escriba el teléfono de contacto de las personas responsables de la ejecución del producto, separados por ;." sqref="DD11:DD12" xr:uid="{00000000-0002-0000-0000-000018000000}"/>
    <dataValidation allowBlank="1" showInputMessage="1" showErrorMessage="1" prompt="Escriba el nombre completo de la persona corresponsable de la ejecución del producto, separados por ;." sqref="DC11:DC12" xr:uid="{00000000-0002-0000-0000-000019000000}"/>
    <dataValidation allowBlank="1" showInputMessage="1" showErrorMessage="1" prompt="Escriba la Dirección, Subdirección, Grupo o Unidad corresponsables de la ejecución del producto._x000a_Utilice nombres completos no abreviaciones." sqref="DB11:DB12" xr:uid="{00000000-0002-0000-0000-00001A000000}"/>
    <dataValidation allowBlank="1" showInputMessage="1" showErrorMessage="1" prompt="Indique las entidades que son corresponsables con el cumplimiento del producto (indicador), separándolas con un ;" sqref="DA11:DA12" xr:uid="{00000000-0002-0000-0000-00001B000000}"/>
    <dataValidation allowBlank="1" showInputMessage="1" showErrorMessage="1" prompt="Indique los sectores separados por ; que son corresponsables en el cumplimiento del producto (indicador)" sqref="CZ11:CZ12" xr:uid="{00000000-0002-0000-0000-00001C000000}"/>
    <dataValidation allowBlank="1" showInputMessage="1" showErrorMessage="1" prompt="Totalice la meta de producto a alcanzar al final de la vigencia de la política pública. Tenga en cuenta el Tipo de Anualización determinado." sqref="AZ10:AZ12" xr:uid="{00000000-0002-0000-0000-00001D000000}"/>
    <dataValidation allowBlank="1" showInputMessage="1" showErrorMessage="1" prompt="Cifras en millones de pesos. Corresponde al valor con el que se cuenta y se asigna a la implementación de la acción. _x000a_No necesariamente corresponderá al costo." sqref="BJ12 BB12 BF12" xr:uid="{00000000-0002-0000-0000-00001E000000}"/>
    <dataValidation allowBlank="1" showInputMessage="1" showErrorMessage="1" prompt="Seleccione de la lista desplegable._x000a_Fórmula a través de la cual se acumulan los avances, de tal forma que sea posible determinar el avance del indicador. _x000a__x000a_" sqref="AH11:AH12 I11:I12" xr:uid="{00000000-0002-0000-0000-00001F000000}"/>
    <dataValidation allowBlank="1" showInputMessage="1" showErrorMessage="1" prompt="Aplica para documentos de política aprobados por el CONPES D.C." sqref="B3:D3" xr:uid="{00000000-0002-0000-0000-000020000000}"/>
    <dataValidation allowBlank="1" showInputMessage="1" showErrorMessage="1" prompt="Defina el Producto que quiere alcanzar a través de la medición." sqref="Z11:Z12" xr:uid="{00000000-0002-0000-0000-000021000000}"/>
    <dataValidation type="date" allowBlank="1" showInputMessage="1" showErrorMessage="1" sqref="C4:D6" xr:uid="{00000000-0002-0000-0000-000022000000}">
      <formula1>36526</formula1>
      <formula2>55153</formula2>
    </dataValidation>
    <dataValidation allowBlank="1" showInputMessage="1" showErrorMessage="1" prompt="Seleccione de la lista desplegable la entidad líder de la política pública." sqref="G7" xr:uid="{00000000-0002-0000-0000-000023000000}"/>
    <dataValidation allowBlank="1" showInputMessage="1" showErrorMessage="1" prompt="Seleccione de la lista desplegable el sector líder de la política pública._x000a_" sqref="B7" xr:uid="{00000000-0002-0000-0000-000024000000}"/>
    <dataValidation allowBlank="1" showInputMessage="1" showErrorMessage="1" prompt="Seleccione de la lista desplegable la entidad al que corresponde el documento CONPES D.C." sqref="F8 BM8 AC8:AD8" xr:uid="{00000000-0002-0000-0000-000025000000}"/>
    <dataValidation allowBlank="1" showInputMessage="1" showErrorMessage="1" prompt="Seleccione de la lista. Identifique los sectores corresponsables, utilice una columna para cada sector con su respectiva entidad." sqref="B8 P8:Q8 AN8:AO8" xr:uid="{00000000-0002-0000-0000-000026000000}"/>
    <dataValidation allowBlank="1" showInputMessage="1" showErrorMessage="1" prompt="Formato DD/MM/AAAA_x000a_Reportar los avances de las acciones de la política y el cumplimiento de sus objetivos, de acuerdo a los cortes establecidos por el CONPES, diciembre y junio de cada año." sqref="B6" xr:uid="{00000000-0002-0000-0000-000027000000}"/>
    <dataValidation allowBlank="1" showInputMessage="1" showErrorMessage="1" prompt="Formato DD/MM/AAAA._x000a_Esta casilla se utiliza en caso de modificación del plan de acción. Difiere de la casilla Fecha de corte de seguimiento." sqref="B5" xr:uid="{00000000-0002-0000-0000-000028000000}"/>
    <dataValidation allowBlank="1" showInputMessage="1" showErrorMessage="1" prompt="Formato DD/MM/AAAA._x000a_Si es política pública vigente coloque la fecha de aprobación del acto administrativo._x000a_En caso que sean documentos CONPES D.C., la Secretaría Técnica coloca la fecha de aprobación." sqref="B4" xr:uid="{00000000-0002-0000-0000-000029000000}"/>
    <dataValidation allowBlank="1" showInputMessage="1" showErrorMessage="1" prompt="Escriba el nombre de la Política Pública._x000a_Use mayúscula sostenida." sqref="B2" xr:uid="{00000000-0002-0000-0000-00002A000000}"/>
    <dataValidation type="whole" allowBlank="1" showInputMessage="1" showErrorMessage="1" sqref="AK45 AL127 AK33:AK34 AJ38 AK42 AL171 AJ56:AJ58 AJ62 AK38:AK40 AJ41 AK36 AJ27:AJ30" xr:uid="{00000000-0002-0000-0000-00002B000000}">
      <formula1>2000</formula1>
      <formula2>500000000</formula2>
    </dataValidation>
    <dataValidation type="custom" allowBlank="1" showInputMessage="1" showErrorMessage="1" error="La celda debe contener solo texto" sqref="CU21 CT36:CU36 CU203:CU204 CT45:CU45 CY13:CZ15 CT13:CU17 CU51 CT62:CU63 CV209:CW210 CW194 CT76:CU76 CU80:CU81 CU184:CU186 CU179 CT42:CU42 CT65:CU65 CT38:CU39 CT143:CU143 CT54:CU55 CT181:CU182 CT184:CT185 CT48:CU49 CT58:CU58 CU27:CU30 CU32:CU35" xr:uid="{00000000-0002-0000-0000-00002C000000}">
      <formula1>ISTEXT(CT13)</formula1>
    </dataValidation>
    <dataValidation allowBlank="1" showInputMessage="1" showErrorMessage="1" prompt="Escriba el numero telefónico, número de extensión, correo electrónico de la persona de contacto relacionada en la columna anterior." sqref="CY11:CY12" xr:uid="{00000000-0002-0000-0000-00002D000000}"/>
    <dataValidation allowBlank="1" showInputMessage="1" showErrorMessage="1" prompt="Escriba el nombre completo de la persona responsable de la ejecución del producto." sqref="CW11:CX12" xr:uid="{00000000-0002-0000-0000-00002E000000}"/>
    <dataValidation allowBlank="1" showInputMessage="1" showErrorMessage="1" prompt="Escriba la Dirección, Subdirección, Grupo o Unidad responsable de la ejecución del producto o acción._x000a_Utilice nombres completos." sqref="CV11:CV12" xr:uid="{00000000-0002-0000-0000-00002F000000}"/>
    <dataValidation allowBlank="1" showInputMessage="1" showErrorMessage="1" prompt="Seleccione de la lista desplegable, la entidad responsable de la ejecución del producto o acción." sqref="CT11:CU12" xr:uid="{00000000-0002-0000-0000-000030000000}"/>
    <dataValidation allowBlank="1" showInputMessage="1" showErrorMessage="1" prompt="Suma de los costos de cada vigencia durante la ejecución de la política pública." sqref="CS11:CS12" xr:uid="{00000000-0002-0000-0000-000031000000}"/>
    <dataValidation allowBlank="1" showInputMessage="1" showErrorMessage="1" prompt="Cifras en millones de pesos.  Corresponde al valor con el que se cuenta y se asigna a la implementación de la acción. _x000a_No necesariamente corresponderá al costo." sqref="BN12 CD12 BR12 BV12 CP12 BZ12 CH12 CL12" xr:uid="{00000000-0002-0000-0000-000032000000}"/>
    <dataValidation allowBlank="1" showInputMessage="1" showErrorMessage="1" prompt="Formato DD/MM/AAAA_x000a_Escriba la fecha de finalización de ejecución del producto._x000a__x000a_" sqref="AN12:AP12" xr:uid="{00000000-0002-0000-0000-000033000000}"/>
    <dataValidation type="date" allowBlank="1" showInputMessage="1" showErrorMessage="1" sqref="AK17:AL18 AM171:AN171 AM38:AM42 AM36 AM45 AK62:AM63 AM194 AM33:AM34 AM55:AM58 AK55:AL57 AM127:AN127 AK32 AK167:AL167 AK88:AL88 AK130:AL133 AM49 AK27:AK30 AK173:AL176" xr:uid="{00000000-0002-0000-0000-000034000000}">
      <formula1>36526</formula1>
      <formula2>58806</formula2>
    </dataValidation>
    <dataValidation allowBlank="1" showInputMessage="1" showErrorMessage="1" prompt="Formato DD/MM/AAAA_x000a_Escriba la fecha de inicio de ejecución del producto._x000a_" sqref="AM12" xr:uid="{00000000-0002-0000-0000-000035000000}"/>
    <dataValidation allowBlank="1" showInputMessage="1" showErrorMessage="1" prompt="Escriba el nombre del indicador. _x000a_Debe evidenciar con precisión la propiedad a medir, y debe guardar coherencia con la fórmula._x000a_Solo se puede tener un indicador por producto o acción." sqref="AB11:AB12" xr:uid="{00000000-0002-0000-0000-000036000000}"/>
    <dataValidation allowBlank="1" showInputMessage="1" showErrorMessage="1" prompt="Totalice la meta de resultado a alcanzar al final de la vigencia de la política pública. Tenga en cuenta el Tipo de Anualización determinado." sqref="Y11:Y12" xr:uid="{00000000-0002-0000-0000-000037000000}"/>
    <dataValidation allowBlank="1" showInputMessage="1" showErrorMessage="1" prompt="Escriba el valor de la meta para cada vigencia de forma acumulada._x000a__x000a_Elimine o adicione columnas de acuerdo al tiempo de ejecución de la política pública._x000a__x000a_Tenga en cuenta las fechas de inicio y finalización." sqref="AO10:AP10" xr:uid="{00000000-0002-0000-0000-000038000000}"/>
    <dataValidation allowBlank="1" showInputMessage="1" showErrorMessage="1" prompt="Marco de referencia cuantitativo de la situación actual que se pretende modificar._x000a_Debe estar expresada en la misma unidad de medida de la meta. Todos los indicadores que se van a medir deben tener línea base." sqref="AK11:AL11 J11:K11" xr:uid="{00000000-0002-0000-0000-000039000000}"/>
    <dataValidation allowBlank="1" showInputMessage="1" showErrorMessage="1" prompt="La ponderación de cada indicador estará definida de acuerdo a su nivel de importancia para el cumplimiento del objetivo general y como sumatoria de la ponderación otorgada a los indicadores de producto." sqref="E11:E12" xr:uid="{00000000-0002-0000-0000-00003A000000}"/>
    <dataValidation allowBlank="1" showInputMessage="1" showErrorMessage="1" prompt="Escriba la fórmula de cálculo del indicador. _x000a_Variables usadas para la medición del indicador, debe ser explicita la unidad de medida." sqref="G11:G12 AC11:AC12 AD11" xr:uid="{00000000-0002-0000-0000-00003B000000}"/>
    <dataValidation allowBlank="1" showInputMessage="1" showErrorMessage="1" prompt="Escriba el nombre del indicador. _x000a_Debe evidenciar con precisión la propiedad a medir, y debe guardar coherencia con la fórmula de cálculo._x000a_Se pueden establecer más de un indicador de resultado." sqref="F11:F12" xr:uid="{00000000-0002-0000-0000-00003C000000}"/>
    <dataValidation allowBlank="1" showInputMessage="1" showErrorMessage="1" prompt="Defina la ponderación de cada objetivo de acuerdo a su nivel de importancia para el cumplimiento del objetivo general._x000a_Esta ponderación debe ser la sumatoria de la importancia relativa de los indicadores de resultado." sqref="C10:C12" xr:uid="{00000000-0002-0000-0000-00003D000000}"/>
    <dataValidation allowBlank="1" showInputMessage="1" showErrorMessage="1" prompt="Escriba los objetivos específicos de la política._x000a__x000a_Tenga en cuenta que estos objetivos están ligados a las estrategias, ejes temáticos o líneas de acción definidos en la estructura programática de la política." sqref="B10:B12" xr:uid="{00000000-0002-0000-0000-00003E000000}"/>
    <dataValidation type="whole" allowBlank="1" showInputMessage="1" showErrorMessage="1" sqref="AK171" xr:uid="{00000000-0002-0000-0000-00003F000000}">
      <formula1>0</formula1>
      <formula2>500000000</formula2>
    </dataValidation>
    <dataValidation errorStyle="warning" allowBlank="1" showInputMessage="1" showErrorMessage="1" prompt="Relacione para cada una de las vigencias las magnitudes programadas de las metas del proyecto de inversión." sqref="AO207:AS207" xr:uid="{00000000-0002-0000-0000-000040000000}"/>
  </dataValidations>
  <hyperlinks>
    <hyperlink ref="CY41" r:id="rId1" xr:uid="{00000000-0004-0000-0000-000000000000}"/>
    <hyperlink ref="CY109" r:id="rId2" xr:uid="{00000000-0004-0000-0000-000001000000}"/>
    <hyperlink ref="CY110" r:id="rId3" xr:uid="{00000000-0004-0000-0000-000002000000}"/>
    <hyperlink ref="CY111" r:id="rId4" xr:uid="{00000000-0004-0000-0000-000003000000}"/>
    <hyperlink ref="CY122" r:id="rId5" xr:uid="{00000000-0004-0000-0000-000004000000}"/>
    <hyperlink ref="CY184" r:id="rId6" xr:uid="{00000000-0004-0000-0000-000005000000}"/>
    <hyperlink ref="CY185" r:id="rId7" xr:uid="{00000000-0004-0000-0000-000006000000}"/>
    <hyperlink ref="CY29" r:id="rId8" xr:uid="{00000000-0004-0000-0000-000007000000}"/>
    <hyperlink ref="CY204" r:id="rId9" xr:uid="{00000000-0004-0000-0000-000008000000}"/>
    <hyperlink ref="CY81" r:id="rId10" xr:uid="{00000000-0004-0000-0000-000009000000}"/>
    <hyperlink ref="CY94" r:id="rId11" xr:uid="{00000000-0004-0000-0000-00000A000000}"/>
    <hyperlink ref="CY173" r:id="rId12" xr:uid="{00000000-0004-0000-0000-00000B000000}"/>
    <hyperlink ref="CY174" r:id="rId13" xr:uid="{00000000-0004-0000-0000-00000C000000}"/>
    <hyperlink ref="CY175" r:id="rId14" xr:uid="{00000000-0004-0000-0000-00000D000000}"/>
    <hyperlink ref="CY176" r:id="rId15" xr:uid="{00000000-0004-0000-0000-00000E000000}"/>
    <hyperlink ref="CY187" r:id="rId16" xr:uid="{00000000-0004-0000-0000-00000F000000}"/>
    <hyperlink ref="CY205" r:id="rId17" xr:uid="{00000000-0004-0000-0000-000010000000}"/>
    <hyperlink ref="DE205" r:id="rId18" xr:uid="{00000000-0004-0000-0000-000011000000}"/>
    <hyperlink ref="CY189" r:id="rId19" display="mailto:henry.murrain@scrd.govco" xr:uid="{00000000-0004-0000-0000-000012000000}"/>
    <hyperlink ref="CY188" r:id="rId20" display="mailto:henry.murrain@scrd.govco" xr:uid="{00000000-0004-0000-0000-000013000000}"/>
    <hyperlink ref="CY59" r:id="rId21" xr:uid="{00000000-0004-0000-0000-000014000000}"/>
    <hyperlink ref="CY206" r:id="rId22" xr:uid="{00000000-0004-0000-0000-000015000000}"/>
    <hyperlink ref="CY207" r:id="rId23" xr:uid="{00000000-0004-0000-0000-000016000000}"/>
    <hyperlink ref="CY190" r:id="rId24" xr:uid="{00000000-0004-0000-0000-000017000000}"/>
    <hyperlink ref="CY208" r:id="rId25" xr:uid="{00000000-0004-0000-0000-000018000000}"/>
    <hyperlink ref="CY191" r:id="rId26" xr:uid="{00000000-0004-0000-0000-000019000000}"/>
    <hyperlink ref="CY195" r:id="rId27" xr:uid="{00000000-0004-0000-0000-00001A000000}"/>
    <hyperlink ref="DE24" r:id="rId28" xr:uid="{00000000-0004-0000-0000-00001B000000}"/>
    <hyperlink ref="CY30" r:id="rId29" xr:uid="{00000000-0004-0000-0000-00001C000000}"/>
    <hyperlink ref="CY32" r:id="rId30" xr:uid="{00000000-0004-0000-0000-00001D000000}"/>
    <hyperlink ref="CY203" r:id="rId31" xr:uid="{00000000-0004-0000-0000-00001E000000}"/>
    <hyperlink ref="DE203" r:id="rId32" xr:uid="{00000000-0004-0000-0000-00001F000000}"/>
    <hyperlink ref="DE127" r:id="rId33" xr:uid="{00000000-0004-0000-0000-000020000000}"/>
    <hyperlink ref="CY127" r:id="rId34" xr:uid="{00000000-0004-0000-0000-000021000000}"/>
    <hyperlink ref="DE137" r:id="rId35" xr:uid="{00000000-0004-0000-0000-000022000000}"/>
    <hyperlink ref="CY53" r:id="rId36" xr:uid="{00000000-0004-0000-0000-000023000000}"/>
    <hyperlink ref="CY101" r:id="rId37" xr:uid="{00000000-0004-0000-0000-000024000000}"/>
    <hyperlink ref="CY102" r:id="rId38" xr:uid="{00000000-0004-0000-0000-000025000000}"/>
    <hyperlink ref="CY90" r:id="rId39" xr:uid="{00000000-0004-0000-0000-000026000000}"/>
    <hyperlink ref="CY91" r:id="rId40" xr:uid="{00000000-0004-0000-0000-000027000000}"/>
    <hyperlink ref="CY171" r:id="rId41" xr:uid="{00000000-0004-0000-0000-000028000000}"/>
    <hyperlink ref="CY172" r:id="rId42" xr:uid="{00000000-0004-0000-0000-000029000000}"/>
    <hyperlink ref="CY138" r:id="rId43" xr:uid="{00000000-0004-0000-0000-00002A000000}"/>
    <hyperlink ref="CY141" r:id="rId44" xr:uid="{00000000-0004-0000-0000-00002B000000}"/>
    <hyperlink ref="CY193" r:id="rId45" xr:uid="{00000000-0004-0000-0000-00002C000000}"/>
    <hyperlink ref="CY196" r:id="rId46" xr:uid="{00000000-0004-0000-0000-00002D000000}"/>
    <hyperlink ref="CY197" r:id="rId47" xr:uid="{00000000-0004-0000-0000-00002E000000}"/>
    <hyperlink ref="CY198" r:id="rId48" xr:uid="{00000000-0004-0000-0000-00002F000000}"/>
    <hyperlink ref="CY199" r:id="rId49" xr:uid="{00000000-0004-0000-0000-000030000000}"/>
    <hyperlink ref="CY200" r:id="rId50" xr:uid="{00000000-0004-0000-0000-000031000000}"/>
    <hyperlink ref="CY183" r:id="rId51" xr:uid="{00000000-0004-0000-0000-000032000000}"/>
    <hyperlink ref="CY95" r:id="rId52" xr:uid="{00000000-0004-0000-0000-000033000000}"/>
    <hyperlink ref="CY96" r:id="rId53" xr:uid="{00000000-0004-0000-0000-000034000000}"/>
    <hyperlink ref="CY97" r:id="rId54" xr:uid="{00000000-0004-0000-0000-000035000000}"/>
    <hyperlink ref="CY98" r:id="rId55" xr:uid="{00000000-0004-0000-0000-000036000000}"/>
    <hyperlink ref="CY92" r:id="rId56" xr:uid="{00000000-0004-0000-0000-000037000000}"/>
    <hyperlink ref="CY125" r:id="rId57" xr:uid="{00000000-0004-0000-0000-000038000000}"/>
    <hyperlink ref="CY126" r:id="rId58" xr:uid="{00000000-0004-0000-0000-000039000000}"/>
    <hyperlink ref="DE36" r:id="rId59" xr:uid="{00000000-0004-0000-0000-00003A000000}"/>
    <hyperlink ref="DE37" r:id="rId60" xr:uid="{00000000-0004-0000-0000-00003B000000}"/>
    <hyperlink ref="DE52" r:id="rId61" xr:uid="{00000000-0004-0000-0000-00003C000000}"/>
    <hyperlink ref="DE53" r:id="rId62" xr:uid="{00000000-0004-0000-0000-00003D000000}"/>
    <hyperlink ref="DE59" r:id="rId63" xr:uid="{00000000-0004-0000-0000-00003E000000}"/>
    <hyperlink ref="DE63" r:id="rId64" xr:uid="{00000000-0004-0000-0000-00003F000000}"/>
    <hyperlink ref="DE64" r:id="rId65" xr:uid="{00000000-0004-0000-0000-000040000000}"/>
    <hyperlink ref="DE188" r:id="rId66" xr:uid="{00000000-0004-0000-0000-000041000000}"/>
    <hyperlink ref="DE189" r:id="rId67" xr:uid="{00000000-0004-0000-0000-000042000000}"/>
    <hyperlink ref="CY21" r:id="rId68" xr:uid="{00000000-0004-0000-0000-000043000000}"/>
    <hyperlink ref="CY46" r:id="rId69" xr:uid="{00000000-0004-0000-0000-000044000000}"/>
    <hyperlink ref="CY47" r:id="rId70" xr:uid="{00000000-0004-0000-0000-000045000000}"/>
    <hyperlink ref="CY72" r:id="rId71" xr:uid="{00000000-0004-0000-0000-000046000000}"/>
    <hyperlink ref="CY75" r:id="rId72" xr:uid="{00000000-0004-0000-0000-000047000000}"/>
    <hyperlink ref="CY83" r:id="rId73" xr:uid="{00000000-0004-0000-0000-000048000000}"/>
    <hyperlink ref="DE72" r:id="rId74" xr:uid="{00000000-0004-0000-0000-000049000000}"/>
    <hyperlink ref="CY64" r:id="rId75" xr:uid="{00000000-0004-0000-0000-00004A000000}"/>
    <hyperlink ref="CY37" r:id="rId76" xr:uid="{00000000-0004-0000-0000-00004B000000}"/>
    <hyperlink ref="DE117" r:id="rId77" xr:uid="{00000000-0004-0000-0000-00004C000000}"/>
    <hyperlink ref="CY39" r:id="rId78" xr:uid="{00000000-0004-0000-0000-00004D000000}"/>
    <hyperlink ref="CY31" r:id="rId79" xr:uid="{00000000-0004-0000-0000-00004E000000}"/>
    <hyperlink ref="CY100" r:id="rId80" xr:uid="{00000000-0004-0000-0000-00004F000000}"/>
    <hyperlink ref="CY121" r:id="rId81" xr:uid="{AADA2728-76D5-4FD0-AFAF-F18C96CDC517}"/>
  </hyperlinks>
  <pageMargins left="0.7" right="0.7" top="0.75" bottom="0.75" header="0.3" footer="0.3"/>
  <pageSetup paperSize="9" orientation="portrait" r:id="rId82"/>
  <legacyDrawing r:id="rId8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O57"/>
  <sheetViews>
    <sheetView workbookViewId="0"/>
  </sheetViews>
  <sheetFormatPr baseColWidth="10" defaultColWidth="10.85546875" defaultRowHeight="15.75"/>
  <cols>
    <col min="1" max="1" width="25.140625" style="28" customWidth="1"/>
    <col min="2" max="2" width="39.140625" style="109" customWidth="1"/>
    <col min="3" max="13" width="10.85546875" style="28"/>
    <col min="14" max="14" width="10.85546875" style="28" customWidth="1"/>
    <col min="15" max="15" width="37.5703125" style="28" customWidth="1"/>
    <col min="16" max="16384" width="10.85546875" style="28"/>
  </cols>
  <sheetData>
    <row r="1" spans="1:15" ht="16.5" thickBot="1">
      <c r="A1" s="24"/>
      <c r="B1" s="99" t="s">
        <v>1559</v>
      </c>
      <c r="C1" s="26"/>
      <c r="D1" s="26"/>
      <c r="E1" s="26"/>
      <c r="F1" s="26"/>
      <c r="G1" s="26"/>
      <c r="H1" s="26"/>
      <c r="I1" s="26"/>
      <c r="J1" s="26"/>
      <c r="K1" s="26"/>
      <c r="L1" s="26"/>
      <c r="M1" s="27"/>
    </row>
    <row r="2" spans="1:15" ht="15.6" customHeight="1">
      <c r="A2" s="2015" t="s">
        <v>1</v>
      </c>
      <c r="B2" s="29" t="s">
        <v>2</v>
      </c>
      <c r="C2" s="2018" t="s">
        <v>965</v>
      </c>
      <c r="D2" s="2019"/>
      <c r="E2" s="2019"/>
      <c r="F2" s="2019"/>
      <c r="G2" s="2019"/>
      <c r="H2" s="2019"/>
      <c r="I2" s="2019"/>
      <c r="J2" s="2019"/>
      <c r="K2" s="2019"/>
      <c r="L2" s="2019"/>
      <c r="M2" s="2020"/>
    </row>
    <row r="3" spans="1:15" ht="47.45" customHeight="1">
      <c r="A3" s="2016"/>
      <c r="B3" s="1333" t="s">
        <v>1487</v>
      </c>
      <c r="C3" s="2051" t="s">
        <v>1560</v>
      </c>
      <c r="D3" s="2052"/>
      <c r="E3" s="2052"/>
      <c r="F3" s="2053"/>
      <c r="G3" s="2053"/>
      <c r="H3" s="2053"/>
      <c r="I3" s="2053"/>
      <c r="J3" s="2053"/>
      <c r="K3" s="2053"/>
      <c r="L3" s="2053"/>
      <c r="M3" s="2054"/>
      <c r="O3" s="112"/>
    </row>
    <row r="4" spans="1:15">
      <c r="A4" s="2016"/>
      <c r="B4" s="30" t="s">
        <v>6</v>
      </c>
      <c r="C4" s="1198" t="s">
        <v>7</v>
      </c>
      <c r="D4" s="1203"/>
      <c r="E4" s="1204"/>
      <c r="F4" s="2021" t="s">
        <v>8</v>
      </c>
      <c r="G4" s="2022"/>
      <c r="H4" s="1205"/>
      <c r="I4" s="1199"/>
      <c r="J4" s="1199" t="s">
        <v>17</v>
      </c>
      <c r="K4" s="1199"/>
      <c r="L4" s="1199"/>
      <c r="M4" s="1200"/>
    </row>
    <row r="5" spans="1:15" ht="16.5" customHeight="1">
      <c r="A5" s="2016"/>
      <c r="B5" s="30" t="s">
        <v>10</v>
      </c>
      <c r="C5" s="2023" t="s">
        <v>17</v>
      </c>
      <c r="D5" s="2024"/>
      <c r="E5" s="2024"/>
      <c r="F5" s="2024"/>
      <c r="G5" s="2024"/>
      <c r="H5" s="2024"/>
      <c r="I5" s="2024"/>
      <c r="J5" s="2024"/>
      <c r="K5" s="2024"/>
      <c r="L5" s="2024"/>
      <c r="M5" s="2025"/>
    </row>
    <row r="6" spans="1:15">
      <c r="A6" s="2016"/>
      <c r="B6" s="30" t="s">
        <v>11</v>
      </c>
      <c r="C6" s="1198" t="s">
        <v>17</v>
      </c>
      <c r="D6" s="1199"/>
      <c r="E6" s="1199"/>
      <c r="F6" s="1199"/>
      <c r="G6" s="1199"/>
      <c r="H6" s="1199"/>
      <c r="I6" s="1199"/>
      <c r="J6" s="1199"/>
      <c r="K6" s="1199"/>
      <c r="L6" s="1199"/>
      <c r="M6" s="1200"/>
    </row>
    <row r="7" spans="1:15">
      <c r="A7" s="2016"/>
      <c r="B7" s="1333" t="s">
        <v>12</v>
      </c>
      <c r="C7" s="2026" t="s">
        <v>1489</v>
      </c>
      <c r="D7" s="2027"/>
      <c r="E7" s="32"/>
      <c r="F7" s="32"/>
      <c r="G7" s="674"/>
      <c r="H7" s="1208" t="s">
        <v>14</v>
      </c>
      <c r="I7" s="2028" t="s">
        <v>15</v>
      </c>
      <c r="J7" s="2027"/>
      <c r="K7" s="2027"/>
      <c r="L7" s="2027"/>
      <c r="M7" s="2029"/>
    </row>
    <row r="8" spans="1:15">
      <c r="A8" s="2016"/>
      <c r="B8" s="1998" t="s">
        <v>16</v>
      </c>
      <c r="C8" s="1282"/>
      <c r="D8" s="33"/>
      <c r="E8" s="33"/>
      <c r="F8" s="33"/>
      <c r="G8" s="33"/>
      <c r="H8" s="33"/>
      <c r="I8" s="33"/>
      <c r="J8" s="33"/>
      <c r="K8" s="33"/>
      <c r="L8" s="34"/>
      <c r="M8" s="675"/>
    </row>
    <row r="9" spans="1:15" ht="33" customHeight="1">
      <c r="A9" s="2016"/>
      <c r="B9" s="1999"/>
      <c r="C9" s="2032" t="s">
        <v>243</v>
      </c>
      <c r="D9" s="2033"/>
      <c r="E9" s="35"/>
      <c r="F9" s="2033" t="s">
        <v>1561</v>
      </c>
      <c r="G9" s="2033"/>
      <c r="H9" s="35"/>
      <c r="I9" s="2033"/>
      <c r="J9" s="2033"/>
      <c r="K9" s="36"/>
      <c r="L9" s="37"/>
      <c r="M9" s="38"/>
    </row>
    <row r="10" spans="1:15">
      <c r="A10" s="2016"/>
      <c r="B10" s="2000"/>
      <c r="C10" s="2034" t="s">
        <v>18</v>
      </c>
      <c r="D10" s="2035"/>
      <c r="E10" s="39"/>
      <c r="F10" s="2035" t="s">
        <v>18</v>
      </c>
      <c r="G10" s="2035"/>
      <c r="H10" s="39"/>
      <c r="I10" s="2035" t="s">
        <v>18</v>
      </c>
      <c r="J10" s="2035"/>
      <c r="K10" s="39"/>
      <c r="L10" s="40"/>
      <c r="M10" s="41"/>
    </row>
    <row r="11" spans="1:15" ht="60" customHeight="1">
      <c r="A11" s="2017"/>
      <c r="B11" s="1333" t="s">
        <v>19</v>
      </c>
      <c r="C11" s="2042" t="s">
        <v>1562</v>
      </c>
      <c r="D11" s="2043"/>
      <c r="E11" s="2043"/>
      <c r="F11" s="2043"/>
      <c r="G11" s="2043"/>
      <c r="H11" s="2043"/>
      <c r="I11" s="2043"/>
      <c r="J11" s="2043"/>
      <c r="K11" s="2043"/>
      <c r="L11" s="2043"/>
      <c r="M11" s="2044"/>
    </row>
    <row r="12" spans="1:15" ht="27.6" customHeight="1">
      <c r="A12" s="1992" t="s">
        <v>29</v>
      </c>
      <c r="B12" s="1333" t="s">
        <v>30</v>
      </c>
      <c r="C12" s="1995" t="s">
        <v>1494</v>
      </c>
      <c r="D12" s="1996"/>
      <c r="E12" s="1996"/>
      <c r="F12" s="1996"/>
      <c r="G12" s="1996"/>
      <c r="H12" s="1996"/>
      <c r="I12" s="1996"/>
      <c r="J12" s="1996"/>
      <c r="K12" s="1996"/>
      <c r="L12" s="1996"/>
      <c r="M12" s="1997"/>
    </row>
    <row r="13" spans="1:15" ht="51.6" customHeight="1">
      <c r="A13" s="1993"/>
      <c r="B13" s="1998" t="s">
        <v>34</v>
      </c>
      <c r="C13" s="1216"/>
      <c r="D13" s="42"/>
      <c r="E13" s="42"/>
      <c r="F13" s="42"/>
      <c r="G13" s="42"/>
      <c r="H13" s="42"/>
      <c r="I13" s="42"/>
      <c r="J13" s="42"/>
      <c r="K13" s="42"/>
      <c r="L13" s="42"/>
      <c r="M13" s="676"/>
    </row>
    <row r="14" spans="1:15">
      <c r="A14" s="1993"/>
      <c r="B14" s="1999"/>
      <c r="C14" s="43"/>
      <c r="D14" s="44"/>
      <c r="E14" s="45"/>
      <c r="F14" s="44"/>
      <c r="G14" s="45"/>
      <c r="H14" s="44"/>
      <c r="I14" s="45"/>
      <c r="J14" s="44"/>
      <c r="K14" s="45"/>
      <c r="L14" s="45"/>
      <c r="M14" s="46"/>
    </row>
    <row r="15" spans="1:15">
      <c r="A15" s="1993"/>
      <c r="B15" s="1999"/>
      <c r="C15" s="47" t="s">
        <v>35</v>
      </c>
      <c r="D15" s="48"/>
      <c r="E15" s="49" t="s">
        <v>36</v>
      </c>
      <c r="F15" s="48"/>
      <c r="G15" s="49" t="s">
        <v>37</v>
      </c>
      <c r="H15" s="48"/>
      <c r="I15" s="49" t="s">
        <v>38</v>
      </c>
      <c r="J15" s="1217"/>
      <c r="K15" s="49"/>
      <c r="L15" s="49"/>
      <c r="M15" s="50"/>
    </row>
    <row r="16" spans="1:15">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0.1</v>
      </c>
      <c r="E32" s="1248"/>
      <c r="F32" s="1230">
        <v>0.2</v>
      </c>
      <c r="G32" s="1248"/>
      <c r="H32" s="1230">
        <v>0.2</v>
      </c>
      <c r="I32" s="1248"/>
      <c r="J32" s="1230">
        <v>0.1</v>
      </c>
      <c r="K32" s="1248"/>
      <c r="L32" s="1230">
        <v>0.03</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0.08</v>
      </c>
      <c r="G34" s="1248"/>
      <c r="H34" s="1230">
        <v>0.06</v>
      </c>
      <c r="I34" s="1248"/>
      <c r="J34" s="1230">
        <v>0.02</v>
      </c>
      <c r="K34" s="1248"/>
      <c r="L34" s="1230">
        <v>0.06</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0.06</v>
      </c>
      <c r="E36" s="1248"/>
      <c r="F36" s="1230"/>
      <c r="G36" s="1248"/>
      <c r="H36" s="1230"/>
      <c r="I36" s="1248"/>
      <c r="J36" s="1230"/>
      <c r="K36" s="1248"/>
      <c r="L36" s="1230"/>
      <c r="M36" s="1284"/>
    </row>
    <row r="37" spans="1:13">
      <c r="A37" s="1993"/>
      <c r="B37" s="64"/>
      <c r="C37" s="73"/>
      <c r="D37" s="1235" t="s">
        <v>77</v>
      </c>
      <c r="E37" s="1235"/>
      <c r="F37" s="1235" t="s">
        <v>78</v>
      </c>
      <c r="G37" s="1235"/>
      <c r="H37" s="96"/>
      <c r="I37" s="96"/>
      <c r="J37" s="96"/>
      <c r="K37" s="96"/>
      <c r="L37" s="96"/>
      <c r="M37" s="986"/>
    </row>
    <row r="38" spans="1:13">
      <c r="A38" s="1993"/>
      <c r="B38" s="64"/>
      <c r="C38" s="73"/>
      <c r="D38" s="1230"/>
      <c r="E38" s="1248"/>
      <c r="F38" s="2005">
        <v>1</v>
      </c>
      <c r="G38" s="2006"/>
      <c r="H38" s="77"/>
      <c r="I38" s="77"/>
      <c r="J38" s="77"/>
      <c r="K38" s="77"/>
      <c r="L38" s="77"/>
      <c r="M38" s="97"/>
    </row>
    <row r="39" spans="1:13">
      <c r="A39" s="1993"/>
      <c r="B39" s="31"/>
      <c r="C39" s="83"/>
      <c r="D39" s="113"/>
      <c r="E39" s="113"/>
      <c r="F39" s="113"/>
      <c r="G39" s="113"/>
      <c r="H39" s="2007"/>
      <c r="I39" s="2007"/>
      <c r="J39" s="84"/>
      <c r="K39" s="84"/>
      <c r="L39" s="84"/>
      <c r="M39" s="114"/>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1563</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C7 G41:J42 C4" xr:uid="{00000000-0002-0000-0900-000000000000}"/>
    <dataValidation allowBlank="1" showInputMessage="1" showErrorMessage="1" prompt="Incluir una ficha por cada indicador, ya sea de producto o de resultado" sqref="B1" xr:uid="{00000000-0002-0000-0900-000001000000}"/>
    <dataValidation allowBlank="1" showInputMessage="1" showErrorMessage="1" prompt="Seleccione de la lista desplegable" sqref="B4 B7 H7" xr:uid="{00000000-0002-0000-0900-000002000000}"/>
    <dataValidation allowBlank="1" showInputMessage="1" showErrorMessage="1" prompt="Determine si el indicador responde a un enfoque (Derechos Humanos, Género, Diferencial, Poblacional, Ambiental y Territorial). Si responde a más de enfoque separelos por ;" sqref="B12" xr:uid="{00000000-0002-0000-0900-000003000000}"/>
    <dataValidation type="list" allowBlank="1" showInputMessage="1" showErrorMessage="1" sqref="I7:M7" xr:uid="{00000000-0002-0000-0900-000004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900-000005000000}"/>
  </dataValidations>
  <hyperlinks>
    <hyperlink ref="C52" r:id="rId1" xr:uid="{00000000-0004-0000-0900-000000000000}"/>
  </hyperlinks>
  <pageMargins left="0.7" right="0.7" top="0.75" bottom="0.75" header="0.3" footer="0.3"/>
  <pageSetup paperSize="9" orientation="portrait" horizontalDpi="1200" verticalDpi="12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4" ht="42.6" customHeight="1" thickBot="1">
      <c r="A1" s="24"/>
      <c r="B1" s="2404" t="s">
        <v>2353</v>
      </c>
      <c r="C1" s="2405"/>
      <c r="D1" s="2405"/>
      <c r="E1" s="2405"/>
      <c r="F1" s="2405"/>
      <c r="G1" s="2405"/>
      <c r="H1" s="2405"/>
      <c r="I1" s="2405"/>
      <c r="J1" s="2405"/>
      <c r="K1" s="2405"/>
      <c r="L1" s="2405"/>
      <c r="M1" s="2406"/>
    </row>
    <row r="2" spans="1:14" ht="39" customHeight="1">
      <c r="A2" s="2494" t="s">
        <v>1</v>
      </c>
      <c r="B2" s="29" t="s">
        <v>2</v>
      </c>
      <c r="C2" s="2018" t="s">
        <v>759</v>
      </c>
      <c r="D2" s="2019"/>
      <c r="E2" s="2019"/>
      <c r="F2" s="2019"/>
      <c r="G2" s="2019"/>
      <c r="H2" s="2019"/>
      <c r="I2" s="2019"/>
      <c r="J2" s="2019"/>
      <c r="K2" s="2019"/>
      <c r="L2" s="2019"/>
      <c r="M2" s="2020"/>
    </row>
    <row r="3" spans="1:14" ht="31.5" customHeight="1">
      <c r="A3" s="2093"/>
      <c r="B3" s="1331" t="s">
        <v>4</v>
      </c>
      <c r="C3" s="2579" t="s">
        <v>661</v>
      </c>
      <c r="D3" s="2580"/>
      <c r="E3" s="2580"/>
      <c r="F3" s="2580"/>
      <c r="G3" s="2580"/>
      <c r="H3" s="2580"/>
      <c r="I3" s="2580"/>
      <c r="J3" s="2580"/>
      <c r="K3" s="2580"/>
      <c r="L3" s="2580"/>
      <c r="M3" s="2581"/>
    </row>
    <row r="4" spans="1:14" ht="33" customHeight="1">
      <c r="A4" s="2093"/>
      <c r="B4" s="31" t="s">
        <v>6</v>
      </c>
      <c r="C4" s="2455" t="s">
        <v>2354</v>
      </c>
      <c r="D4" s="2456"/>
      <c r="E4" s="2618"/>
      <c r="F4" s="2498" t="s">
        <v>8</v>
      </c>
      <c r="G4" s="2499"/>
      <c r="H4" s="2566" t="s">
        <v>231</v>
      </c>
      <c r="I4" s="2496"/>
      <c r="J4" s="2496"/>
      <c r="K4" s="2496"/>
      <c r="L4" s="2496"/>
      <c r="M4" s="2497"/>
    </row>
    <row r="5" spans="1:14">
      <c r="A5" s="2093"/>
      <c r="B5" s="31" t="s">
        <v>10</v>
      </c>
      <c r="C5" s="2455" t="s">
        <v>231</v>
      </c>
      <c r="D5" s="2456"/>
      <c r="E5" s="2456"/>
      <c r="F5" s="2456"/>
      <c r="G5" s="2456"/>
      <c r="H5" s="2456"/>
      <c r="I5" s="2456"/>
      <c r="J5" s="2456"/>
      <c r="K5" s="2456"/>
      <c r="L5" s="2456"/>
      <c r="M5" s="2457"/>
    </row>
    <row r="6" spans="1:14">
      <c r="A6" s="2093"/>
      <c r="B6" s="31" t="s">
        <v>11</v>
      </c>
      <c r="C6" s="2455" t="s">
        <v>231</v>
      </c>
      <c r="D6" s="2456"/>
      <c r="E6" s="2456"/>
      <c r="F6" s="2456"/>
      <c r="G6" s="2456"/>
      <c r="H6" s="2456"/>
      <c r="I6" s="2456"/>
      <c r="J6" s="2456"/>
      <c r="K6" s="2456"/>
      <c r="L6" s="2456"/>
      <c r="M6" s="2457"/>
    </row>
    <row r="7" spans="1:14">
      <c r="A7" s="2093"/>
      <c r="B7" s="1331" t="s">
        <v>12</v>
      </c>
      <c r="C7" s="2512" t="s">
        <v>13</v>
      </c>
      <c r="D7" s="2513"/>
      <c r="E7" s="2513"/>
      <c r="F7" s="2513"/>
      <c r="G7" s="2619"/>
      <c r="H7" s="1546" t="s">
        <v>14</v>
      </c>
      <c r="I7" s="2514" t="s">
        <v>15</v>
      </c>
      <c r="J7" s="2513"/>
      <c r="K7" s="2513"/>
      <c r="L7" s="2513"/>
      <c r="M7" s="2515"/>
    </row>
    <row r="8" spans="1:14">
      <c r="A8" s="2093"/>
      <c r="B8" s="2617" t="s">
        <v>16</v>
      </c>
      <c r="C8" s="1562"/>
      <c r="D8" s="315"/>
      <c r="E8" s="315"/>
      <c r="F8" s="315"/>
      <c r="G8" s="315"/>
      <c r="H8" s="315"/>
      <c r="I8" s="315"/>
      <c r="J8" s="315"/>
      <c r="K8" s="315"/>
      <c r="L8" s="315"/>
      <c r="M8" s="1563"/>
    </row>
    <row r="9" spans="1:14" ht="15.75" customHeight="1">
      <c r="A9" s="2093"/>
      <c r="B9" s="2397"/>
      <c r="C9" s="2401" t="s">
        <v>9</v>
      </c>
      <c r="D9" s="2401"/>
      <c r="E9" s="2401"/>
      <c r="F9" s="2401" t="s">
        <v>9</v>
      </c>
      <c r="G9" s="2401"/>
      <c r="H9" s="316"/>
      <c r="I9" s="2401" t="s">
        <v>9</v>
      </c>
      <c r="J9" s="2401"/>
      <c r="K9" s="316"/>
      <c r="L9" s="316"/>
      <c r="M9" s="317"/>
    </row>
    <row r="10" spans="1:14">
      <c r="A10" s="2093"/>
      <c r="B10" s="2398"/>
      <c r="C10" s="2620" t="s">
        <v>18</v>
      </c>
      <c r="D10" s="2621"/>
      <c r="E10" s="318"/>
      <c r="F10" s="2401" t="s">
        <v>18</v>
      </c>
      <c r="G10" s="2401"/>
      <c r="H10" s="318"/>
      <c r="I10" s="2401" t="s">
        <v>18</v>
      </c>
      <c r="J10" s="2401"/>
      <c r="K10" s="318"/>
      <c r="L10" s="318"/>
      <c r="M10" s="319"/>
    </row>
    <row r="11" spans="1:14" ht="67.349999999999994" customHeight="1">
      <c r="A11" s="2093"/>
      <c r="B11" s="1331" t="s">
        <v>19</v>
      </c>
      <c r="C11" s="2470" t="s">
        <v>2355</v>
      </c>
      <c r="D11" s="2471"/>
      <c r="E11" s="2471"/>
      <c r="F11" s="2471"/>
      <c r="G11" s="2471"/>
      <c r="H11" s="2471"/>
      <c r="I11" s="2471"/>
      <c r="J11" s="2471"/>
      <c r="K11" s="2471"/>
      <c r="L11" s="2471"/>
      <c r="M11" s="2472"/>
    </row>
    <row r="12" spans="1:14" ht="92.1" customHeight="1">
      <c r="A12" s="2093"/>
      <c r="B12" s="1331" t="s">
        <v>21</v>
      </c>
      <c r="C12" s="2470" t="s">
        <v>2356</v>
      </c>
      <c r="D12" s="2471"/>
      <c r="E12" s="2471"/>
      <c r="F12" s="2471"/>
      <c r="G12" s="2471"/>
      <c r="H12" s="2471"/>
      <c r="I12" s="2471"/>
      <c r="J12" s="2471"/>
      <c r="K12" s="2471"/>
      <c r="L12" s="2471"/>
      <c r="M12" s="2472"/>
    </row>
    <row r="13" spans="1:14" ht="38.450000000000003" customHeight="1">
      <c r="A13" s="2093"/>
      <c r="B13" s="1331" t="s">
        <v>23</v>
      </c>
      <c r="C13" s="2622" t="s">
        <v>660</v>
      </c>
      <c r="D13" s="2623"/>
      <c r="E13" s="2623"/>
      <c r="F13" s="2623"/>
      <c r="G13" s="2623"/>
      <c r="H13" s="2623"/>
      <c r="I13" s="2623"/>
      <c r="J13" s="2623"/>
      <c r="K13" s="2623"/>
      <c r="L13" s="2623"/>
      <c r="M13" s="2624"/>
    </row>
    <row r="14" spans="1:14">
      <c r="A14" s="2093"/>
      <c r="B14" s="1564" t="s">
        <v>25</v>
      </c>
      <c r="C14" s="2470" t="s">
        <v>2070</v>
      </c>
      <c r="D14" s="2471"/>
      <c r="E14" s="1518" t="s">
        <v>27</v>
      </c>
      <c r="F14" s="2488" t="s">
        <v>761</v>
      </c>
      <c r="G14" s="2471"/>
      <c r="H14" s="2471"/>
      <c r="I14" s="2471"/>
      <c r="J14" s="2471"/>
      <c r="K14" s="2471"/>
      <c r="L14" s="2471"/>
      <c r="M14" s="2472"/>
    </row>
    <row r="15" spans="1:14">
      <c r="A15" s="2489" t="s">
        <v>29</v>
      </c>
      <c r="B15" s="1333" t="s">
        <v>30</v>
      </c>
      <c r="C15" s="2609" t="s">
        <v>2357</v>
      </c>
      <c r="D15" s="2610"/>
      <c r="E15" s="2610"/>
      <c r="F15" s="2610"/>
      <c r="G15" s="2610"/>
      <c r="H15" s="2610"/>
      <c r="I15" s="2610"/>
      <c r="J15" s="2610"/>
      <c r="K15" s="2610"/>
      <c r="L15" s="2610"/>
      <c r="M15" s="2611"/>
      <c r="N15" s="112"/>
    </row>
    <row r="16" spans="1:14" ht="35.1" customHeight="1">
      <c r="A16" s="2064"/>
      <c r="B16" s="1333" t="s">
        <v>32</v>
      </c>
      <c r="C16" s="2470" t="s">
        <v>760</v>
      </c>
      <c r="D16" s="2471"/>
      <c r="E16" s="2471"/>
      <c r="F16" s="2471"/>
      <c r="G16" s="2471"/>
      <c r="H16" s="2471"/>
      <c r="I16" s="2471"/>
      <c r="J16" s="2471"/>
      <c r="K16" s="2471"/>
      <c r="L16" s="2471"/>
      <c r="M16" s="2472"/>
    </row>
    <row r="17" spans="1:14" ht="8.25" customHeight="1">
      <c r="A17" s="2064"/>
      <c r="B17" s="2612" t="s">
        <v>34</v>
      </c>
      <c r="C17" s="1565"/>
      <c r="D17" s="72"/>
      <c r="E17" s="72"/>
      <c r="F17" s="72"/>
      <c r="G17" s="72"/>
      <c r="H17" s="72"/>
      <c r="I17" s="72"/>
      <c r="J17" s="72"/>
      <c r="K17" s="72"/>
      <c r="L17" s="72"/>
      <c r="M17" s="1535"/>
    </row>
    <row r="18" spans="1:14" ht="9" customHeight="1">
      <c r="A18" s="2064"/>
      <c r="B18" s="2392"/>
      <c r="C18" s="320"/>
      <c r="D18" s="321"/>
      <c r="E18" s="322"/>
      <c r="F18" s="321"/>
      <c r="G18" s="322"/>
      <c r="H18" s="321"/>
      <c r="I18" s="322"/>
      <c r="J18" s="321"/>
      <c r="K18" s="322"/>
      <c r="L18" s="322"/>
      <c r="M18" s="76"/>
    </row>
    <row r="19" spans="1:14">
      <c r="A19" s="2064"/>
      <c r="B19" s="2392"/>
      <c r="C19" s="323" t="s">
        <v>35</v>
      </c>
      <c r="D19" s="324"/>
      <c r="E19" s="91" t="s">
        <v>36</v>
      </c>
      <c r="F19" s="324"/>
      <c r="G19" s="91" t="s">
        <v>37</v>
      </c>
      <c r="H19" s="324"/>
      <c r="I19" s="91" t="s">
        <v>38</v>
      </c>
      <c r="J19" s="1566" t="s">
        <v>1495</v>
      </c>
      <c r="K19" s="91"/>
      <c r="L19" s="91"/>
      <c r="M19" s="325"/>
    </row>
    <row r="20" spans="1:14">
      <c r="A20" s="2064"/>
      <c r="B20" s="2392"/>
      <c r="C20" s="323" t="s">
        <v>39</v>
      </c>
      <c r="D20" s="1566"/>
      <c r="E20" s="91" t="s">
        <v>40</v>
      </c>
      <c r="F20" s="1566"/>
      <c r="G20" s="91" t="s">
        <v>41</v>
      </c>
      <c r="H20" s="1566"/>
      <c r="I20" s="91"/>
      <c r="J20" s="91"/>
      <c r="K20" s="91"/>
      <c r="L20" s="91"/>
      <c r="M20" s="325"/>
    </row>
    <row r="21" spans="1:14">
      <c r="A21" s="2064"/>
      <c r="B21" s="2392"/>
      <c r="C21" s="323" t="s">
        <v>42</v>
      </c>
      <c r="D21" s="1566"/>
      <c r="E21" s="91" t="s">
        <v>43</v>
      </c>
      <c r="F21" s="1566"/>
      <c r="G21" s="91"/>
      <c r="H21" s="91"/>
      <c r="I21" s="91"/>
      <c r="J21" s="91"/>
      <c r="K21" s="91"/>
      <c r="L21" s="91"/>
      <c r="M21" s="325"/>
    </row>
    <row r="22" spans="1:14">
      <c r="A22" s="2064"/>
      <c r="B22" s="2392"/>
      <c r="C22" s="323" t="s">
        <v>44</v>
      </c>
      <c r="D22" s="1566"/>
      <c r="E22" s="91" t="s">
        <v>46</v>
      </c>
      <c r="F22" s="52"/>
      <c r="G22" s="52"/>
      <c r="H22" s="52"/>
      <c r="I22" s="52"/>
      <c r="J22" s="52"/>
      <c r="K22" s="52"/>
      <c r="L22" s="52"/>
      <c r="M22" s="326"/>
    </row>
    <row r="23" spans="1:14" ht="9.75" customHeight="1">
      <c r="A23" s="2064"/>
      <c r="B23" s="2393"/>
      <c r="C23" s="327"/>
      <c r="D23" s="328"/>
      <c r="E23" s="328"/>
      <c r="F23" s="328"/>
      <c r="G23" s="328"/>
      <c r="H23" s="328"/>
      <c r="I23" s="328"/>
      <c r="J23" s="328"/>
      <c r="K23" s="328"/>
      <c r="L23" s="328"/>
      <c r="M23" s="329"/>
    </row>
    <row r="24" spans="1:14">
      <c r="A24" s="2064"/>
      <c r="B24" s="2612" t="s">
        <v>48</v>
      </c>
      <c r="C24" s="1567"/>
      <c r="D24" s="330"/>
      <c r="E24" s="330"/>
      <c r="F24" s="330"/>
      <c r="G24" s="330"/>
      <c r="H24" s="330"/>
      <c r="I24" s="330"/>
      <c r="J24" s="330"/>
      <c r="K24" s="330"/>
      <c r="L24" s="315"/>
      <c r="M24" s="1563"/>
    </row>
    <row r="25" spans="1:14">
      <c r="A25" s="2064"/>
      <c r="B25" s="2392"/>
      <c r="C25" s="323" t="s">
        <v>49</v>
      </c>
      <c r="D25" s="1566"/>
      <c r="E25" s="91"/>
      <c r="F25" s="91" t="s">
        <v>50</v>
      </c>
      <c r="G25" s="1566"/>
      <c r="H25" s="91"/>
      <c r="I25" s="91" t="s">
        <v>51</v>
      </c>
      <c r="J25" s="1566" t="s">
        <v>1495</v>
      </c>
      <c r="K25" s="91"/>
      <c r="L25" s="316"/>
      <c r="M25" s="317"/>
    </row>
    <row r="26" spans="1:14">
      <c r="A26" s="2064"/>
      <c r="B26" s="2392"/>
      <c r="C26" s="323" t="s">
        <v>52</v>
      </c>
      <c r="D26" s="1568"/>
      <c r="E26" s="316"/>
      <c r="F26" s="91" t="s">
        <v>53</v>
      </c>
      <c r="G26" s="1566"/>
      <c r="H26" s="316"/>
      <c r="I26" s="316"/>
      <c r="J26" s="316"/>
      <c r="K26" s="316"/>
      <c r="L26" s="316"/>
      <c r="M26" s="317"/>
    </row>
    <row r="27" spans="1:14">
      <c r="A27" s="2064"/>
      <c r="B27" s="2393"/>
      <c r="C27" s="327"/>
      <c r="D27" s="328"/>
      <c r="E27" s="328"/>
      <c r="F27" s="328"/>
      <c r="G27" s="328"/>
      <c r="H27" s="328"/>
      <c r="I27" s="328"/>
      <c r="J27" s="328"/>
      <c r="K27" s="328"/>
      <c r="L27" s="318"/>
      <c r="M27" s="319"/>
    </row>
    <row r="28" spans="1:14">
      <c r="A28" s="2064"/>
      <c r="B28" s="2617" t="s">
        <v>54</v>
      </c>
      <c r="C28" s="1567"/>
      <c r="D28" s="330"/>
      <c r="E28" s="330"/>
      <c r="F28" s="330"/>
      <c r="G28" s="330"/>
      <c r="H28" s="330"/>
      <c r="I28" s="330"/>
      <c r="J28" s="330"/>
      <c r="K28" s="330"/>
      <c r="L28" s="330"/>
      <c r="M28" s="1569"/>
    </row>
    <row r="29" spans="1:14">
      <c r="A29" s="2064"/>
      <c r="B29" s="2397"/>
      <c r="C29" s="331" t="s">
        <v>55</v>
      </c>
      <c r="D29" s="1570" t="s">
        <v>89</v>
      </c>
      <c r="E29" s="91"/>
      <c r="F29" s="332" t="s">
        <v>56</v>
      </c>
      <c r="G29" s="1570" t="s">
        <v>89</v>
      </c>
      <c r="H29" s="91"/>
      <c r="I29" s="332" t="s">
        <v>57</v>
      </c>
      <c r="J29" s="1570" t="s">
        <v>89</v>
      </c>
      <c r="K29" s="1544"/>
      <c r="L29" s="1571"/>
      <c r="M29" s="325"/>
    </row>
    <row r="30" spans="1:14">
      <c r="A30" s="2064"/>
      <c r="B30" s="2398"/>
      <c r="C30" s="327"/>
      <c r="D30" s="328"/>
      <c r="E30" s="328"/>
      <c r="F30" s="328"/>
      <c r="G30" s="328"/>
      <c r="H30" s="328"/>
      <c r="I30" s="328"/>
      <c r="J30" s="328"/>
      <c r="K30" s="328"/>
      <c r="L30" s="328"/>
      <c r="M30" s="329"/>
    </row>
    <row r="31" spans="1:14">
      <c r="A31" s="2064"/>
      <c r="B31" s="2612" t="s">
        <v>58</v>
      </c>
      <c r="C31" s="1572"/>
      <c r="D31" s="333"/>
      <c r="E31" s="333"/>
      <c r="F31" s="333"/>
      <c r="G31" s="333"/>
      <c r="H31" s="333"/>
      <c r="I31" s="333"/>
      <c r="J31" s="333"/>
      <c r="K31" s="333"/>
      <c r="L31" s="315"/>
      <c r="M31" s="1563"/>
      <c r="N31" s="2613"/>
    </row>
    <row r="32" spans="1:14">
      <c r="A32" s="2064"/>
      <c r="B32" s="2392"/>
      <c r="C32" s="323" t="s">
        <v>59</v>
      </c>
      <c r="D32" s="1558">
        <v>2021</v>
      </c>
      <c r="E32" s="334"/>
      <c r="F32" s="91" t="s">
        <v>60</v>
      </c>
      <c r="G32" s="1559">
        <v>2025</v>
      </c>
      <c r="H32" s="334"/>
      <c r="I32" s="332"/>
      <c r="J32" s="334"/>
      <c r="K32" s="334"/>
      <c r="L32" s="316"/>
      <c r="M32" s="317"/>
      <c r="N32" s="2613"/>
    </row>
    <row r="33" spans="1:14">
      <c r="A33" s="2064"/>
      <c r="B33" s="2393"/>
      <c r="C33" s="327"/>
      <c r="D33" s="335"/>
      <c r="E33" s="336"/>
      <c r="F33" s="328"/>
      <c r="G33" s="336"/>
      <c r="H33" s="336"/>
      <c r="I33" s="337"/>
      <c r="J33" s="336"/>
      <c r="K33" s="336"/>
      <c r="L33" s="318"/>
      <c r="M33" s="319"/>
      <c r="N33" s="2613"/>
    </row>
    <row r="34" spans="1:14">
      <c r="A34" s="2064"/>
      <c r="B34" s="2612" t="s">
        <v>62</v>
      </c>
      <c r="C34" s="1534"/>
      <c r="D34" s="72"/>
      <c r="E34" s="72"/>
      <c r="F34" s="72"/>
      <c r="G34" s="72"/>
      <c r="H34" s="72"/>
      <c r="I34" s="72"/>
      <c r="J34" s="72"/>
      <c r="K34" s="72"/>
      <c r="L34" s="72"/>
      <c r="M34" s="1535"/>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573"/>
      <c r="E36" s="1574"/>
      <c r="F36" s="1573">
        <v>1200</v>
      </c>
      <c r="G36" s="1574"/>
      <c r="H36" s="1573">
        <v>1200</v>
      </c>
      <c r="I36" s="1574"/>
      <c r="J36" s="1573">
        <v>1200</v>
      </c>
      <c r="K36" s="1574"/>
      <c r="L36" s="1573">
        <v>1200</v>
      </c>
      <c r="M36" s="1575"/>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573">
        <v>1200</v>
      </c>
      <c r="E38" s="1574"/>
      <c r="F38" s="1573"/>
      <c r="G38" s="1574"/>
      <c r="H38" s="1573"/>
      <c r="I38" s="1574"/>
      <c r="J38" s="1573"/>
      <c r="K38" s="1574"/>
      <c r="L38" s="1573"/>
      <c r="M38" s="1512"/>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573"/>
      <c r="E40" s="1574"/>
      <c r="F40" s="1576"/>
      <c r="G40" s="1574"/>
      <c r="H40" s="1576"/>
      <c r="I40" s="1574"/>
      <c r="J40" s="1576"/>
      <c r="K40" s="1574"/>
      <c r="L40" s="1576"/>
      <c r="M40" s="1575"/>
      <c r="N40" s="338"/>
    </row>
    <row r="41" spans="1:14">
      <c r="A41" s="2064"/>
      <c r="B41" s="2392"/>
      <c r="C41" s="339"/>
      <c r="D41" s="1511" t="s">
        <v>77</v>
      </c>
      <c r="E41" s="1511"/>
      <c r="F41" s="1511" t="s">
        <v>78</v>
      </c>
      <c r="G41" s="1511"/>
      <c r="H41" s="72"/>
      <c r="I41" s="72"/>
      <c r="J41" s="72"/>
      <c r="K41" s="72"/>
      <c r="L41" s="72"/>
      <c r="M41" s="1535"/>
      <c r="N41" s="338"/>
    </row>
    <row r="42" spans="1:14">
      <c r="A42" s="2064"/>
      <c r="B42" s="2392"/>
      <c r="C42" s="339"/>
      <c r="D42" s="1576"/>
      <c r="E42" s="1577"/>
      <c r="F42" s="2614">
        <v>6000</v>
      </c>
      <c r="G42" s="2615"/>
      <c r="H42" s="2161"/>
      <c r="I42" s="2161"/>
      <c r="J42" s="322"/>
      <c r="K42" s="322"/>
      <c r="L42" s="322"/>
      <c r="M42" s="76"/>
      <c r="N42" s="338"/>
    </row>
    <row r="43" spans="1:14">
      <c r="A43" s="2064"/>
      <c r="B43" s="2392"/>
      <c r="C43" s="340"/>
      <c r="D43" s="1511"/>
      <c r="E43" s="1511"/>
      <c r="F43" s="1511"/>
      <c r="G43" s="1511"/>
      <c r="H43" s="321"/>
      <c r="I43" s="321"/>
      <c r="J43" s="321"/>
      <c r="K43" s="321"/>
      <c r="L43" s="321"/>
      <c r="M43" s="341"/>
      <c r="N43" s="338"/>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c r="H45" s="2616"/>
      <c r="I45" s="2616"/>
      <c r="J45" s="2616"/>
      <c r="K45" s="91" t="s">
        <v>82</v>
      </c>
      <c r="L45" s="2480"/>
      <c r="M45" s="2481"/>
    </row>
    <row r="46" spans="1:14">
      <c r="A46" s="2064"/>
      <c r="B46" s="2392"/>
      <c r="C46" s="342"/>
      <c r="D46" s="1568"/>
      <c r="E46" s="1566" t="s">
        <v>1495</v>
      </c>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470" t="s">
        <v>2358</v>
      </c>
      <c r="D48" s="2471"/>
      <c r="E48" s="2471"/>
      <c r="F48" s="2471"/>
      <c r="G48" s="2471"/>
      <c r="H48" s="2471"/>
      <c r="I48" s="2471"/>
      <c r="J48" s="2471"/>
      <c r="K48" s="2471"/>
      <c r="L48" s="2471"/>
      <c r="M48" s="2472"/>
    </row>
    <row r="49" spans="1:14" ht="50.1" customHeight="1">
      <c r="A49" s="2064"/>
      <c r="B49" s="1333" t="s">
        <v>85</v>
      </c>
      <c r="C49" s="2470" t="s">
        <v>2349</v>
      </c>
      <c r="D49" s="2471"/>
      <c r="E49" s="2471"/>
      <c r="F49" s="2471"/>
      <c r="G49" s="2471"/>
      <c r="H49" s="2471"/>
      <c r="I49" s="2471"/>
      <c r="J49" s="2471"/>
      <c r="K49" s="2471"/>
      <c r="L49" s="2471"/>
      <c r="M49" s="2472"/>
    </row>
    <row r="50" spans="1:14">
      <c r="A50" s="2064"/>
      <c r="B50" s="1333" t="s">
        <v>87</v>
      </c>
      <c r="C50" s="2488">
        <v>30</v>
      </c>
      <c r="D50" s="2471"/>
      <c r="E50" s="2471"/>
      <c r="F50" s="2471"/>
      <c r="G50" s="2471"/>
      <c r="H50" s="2471"/>
      <c r="I50" s="2471"/>
      <c r="J50" s="2471"/>
      <c r="K50" s="2471"/>
      <c r="L50" s="2471"/>
      <c r="M50" s="2605"/>
    </row>
    <row r="51" spans="1:14">
      <c r="A51" s="2064"/>
      <c r="B51" s="1333" t="s">
        <v>88</v>
      </c>
      <c r="C51" s="2606" t="s">
        <v>89</v>
      </c>
      <c r="D51" s="2607"/>
      <c r="E51" s="2607"/>
      <c r="F51" s="2607"/>
      <c r="G51" s="2607"/>
      <c r="H51" s="2607"/>
      <c r="I51" s="2607"/>
      <c r="J51" s="2607"/>
      <c r="K51" s="2607"/>
      <c r="L51" s="2607"/>
      <c r="M51" s="2608"/>
    </row>
    <row r="52" spans="1:14" ht="15.75" customHeight="1">
      <c r="A52" s="2469" t="s">
        <v>90</v>
      </c>
      <c r="B52" s="1413" t="s">
        <v>91</v>
      </c>
      <c r="C52" s="2495" t="s">
        <v>756</v>
      </c>
      <c r="D52" s="2496"/>
      <c r="E52" s="2496"/>
      <c r="F52" s="2496"/>
      <c r="G52" s="2496"/>
      <c r="H52" s="2496"/>
      <c r="I52" s="2496"/>
      <c r="J52" s="2496"/>
      <c r="K52" s="2496"/>
      <c r="L52" s="2496"/>
      <c r="M52" s="2497"/>
    </row>
    <row r="53" spans="1:14" ht="15.75" customHeight="1">
      <c r="A53" s="2056"/>
      <c r="B53" s="1413" t="s">
        <v>93</v>
      </c>
      <c r="C53" s="2495" t="s">
        <v>2350</v>
      </c>
      <c r="D53" s="2496"/>
      <c r="E53" s="2496"/>
      <c r="F53" s="2496"/>
      <c r="G53" s="2496"/>
      <c r="H53" s="2496"/>
      <c r="I53" s="2496"/>
      <c r="J53" s="2496"/>
      <c r="K53" s="2496"/>
      <c r="L53" s="2496"/>
      <c r="M53" s="2497"/>
    </row>
    <row r="54" spans="1:14" ht="15.75" customHeight="1">
      <c r="A54" s="2056"/>
      <c r="B54" s="1413" t="s">
        <v>95</v>
      </c>
      <c r="C54" s="2495" t="s">
        <v>96</v>
      </c>
      <c r="D54" s="2496"/>
      <c r="E54" s="2496"/>
      <c r="F54" s="2496"/>
      <c r="G54" s="2496"/>
      <c r="H54" s="2496"/>
      <c r="I54" s="2496"/>
      <c r="J54" s="2496"/>
      <c r="K54" s="2496"/>
      <c r="L54" s="2496"/>
      <c r="M54" s="2497"/>
    </row>
    <row r="55" spans="1:14" ht="15.75" customHeight="1">
      <c r="A55" s="2056"/>
      <c r="B55" s="1414" t="s">
        <v>97</v>
      </c>
      <c r="C55" s="2495" t="s">
        <v>2351</v>
      </c>
      <c r="D55" s="2496"/>
      <c r="E55" s="2496"/>
      <c r="F55" s="2496"/>
      <c r="G55" s="2496"/>
      <c r="H55" s="2496"/>
      <c r="I55" s="2496"/>
      <c r="J55" s="2496"/>
      <c r="K55" s="2496"/>
      <c r="L55" s="2496"/>
      <c r="M55" s="2497"/>
      <c r="N55" s="112"/>
    </row>
    <row r="56" spans="1:14" ht="15.75" customHeight="1">
      <c r="A56" s="2056"/>
      <c r="B56" s="1413" t="s">
        <v>99</v>
      </c>
      <c r="C56" s="2565" t="s">
        <v>757</v>
      </c>
      <c r="D56" s="2496"/>
      <c r="E56" s="2496"/>
      <c r="F56" s="2496"/>
      <c r="G56" s="2496"/>
      <c r="H56" s="2496"/>
      <c r="I56" s="2496"/>
      <c r="J56" s="2496"/>
      <c r="K56" s="2496"/>
      <c r="L56" s="2496"/>
      <c r="M56" s="2497"/>
    </row>
    <row r="57" spans="1:14" ht="16.5" customHeight="1" thickBot="1">
      <c r="A57" s="2061"/>
      <c r="B57" s="1413" t="s">
        <v>101</v>
      </c>
      <c r="C57" s="2495">
        <v>3169001</v>
      </c>
      <c r="D57" s="2496"/>
      <c r="E57" s="2496"/>
      <c r="F57" s="2496"/>
      <c r="G57" s="2496"/>
      <c r="H57" s="2496"/>
      <c r="I57" s="2496"/>
      <c r="J57" s="2496"/>
      <c r="K57" s="2496"/>
      <c r="L57" s="2496"/>
      <c r="M57" s="2497"/>
    </row>
    <row r="58" spans="1:14" ht="15.75" customHeight="1">
      <c r="A58" s="2469" t="s">
        <v>103</v>
      </c>
      <c r="B58" s="1415" t="s">
        <v>104</v>
      </c>
      <c r="C58" s="2495" t="s">
        <v>1503</v>
      </c>
      <c r="D58" s="2496"/>
      <c r="E58" s="2496"/>
      <c r="F58" s="2496"/>
      <c r="G58" s="2496"/>
      <c r="H58" s="2496"/>
      <c r="I58" s="2496"/>
      <c r="J58" s="2496"/>
      <c r="K58" s="2496"/>
      <c r="L58" s="2496"/>
      <c r="M58" s="2497"/>
    </row>
    <row r="59" spans="1:14" ht="30" customHeight="1">
      <c r="A59" s="2056"/>
      <c r="B59" s="1415" t="s">
        <v>106</v>
      </c>
      <c r="C59" s="2495" t="s">
        <v>2352</v>
      </c>
      <c r="D59" s="2496"/>
      <c r="E59" s="2496"/>
      <c r="F59" s="2496"/>
      <c r="G59" s="2496"/>
      <c r="H59" s="2496"/>
      <c r="I59" s="2496"/>
      <c r="J59" s="2496"/>
      <c r="K59" s="2496"/>
      <c r="L59" s="2496"/>
      <c r="M59" s="2497"/>
    </row>
    <row r="60" spans="1:14" ht="30" customHeight="1" thickBot="1">
      <c r="A60" s="2056"/>
      <c r="B60" s="1416" t="s">
        <v>14</v>
      </c>
      <c r="C60" s="2495" t="s">
        <v>96</v>
      </c>
      <c r="D60" s="2496"/>
      <c r="E60" s="2496"/>
      <c r="F60" s="2496"/>
      <c r="G60" s="2496"/>
      <c r="H60" s="2496"/>
      <c r="I60" s="2496"/>
      <c r="J60" s="2496"/>
      <c r="K60" s="2496"/>
      <c r="L60" s="2496"/>
      <c r="M60" s="2497"/>
    </row>
    <row r="61" spans="1:14" ht="16.5" thickBot="1">
      <c r="A61" s="139" t="s">
        <v>109</v>
      </c>
      <c r="B61" s="346"/>
      <c r="C61" s="2036"/>
      <c r="D61" s="2275"/>
      <c r="E61" s="2275"/>
      <c r="F61" s="2275"/>
      <c r="G61" s="2275"/>
      <c r="H61" s="2275"/>
      <c r="I61" s="2275"/>
      <c r="J61" s="2275"/>
      <c r="K61" s="2275"/>
      <c r="L61" s="2275"/>
      <c r="M61" s="2276"/>
    </row>
  </sheetData>
  <mergeCells count="54">
    <mergeCell ref="B1:M1"/>
    <mergeCell ref="A2:A14"/>
    <mergeCell ref="C2:M2"/>
    <mergeCell ref="C3:M3"/>
    <mergeCell ref="C4:E4"/>
    <mergeCell ref="F4:G4"/>
    <mergeCell ref="H4:M4"/>
    <mergeCell ref="C5:M5"/>
    <mergeCell ref="C6:M6"/>
    <mergeCell ref="C7:G7"/>
    <mergeCell ref="I7:M7"/>
    <mergeCell ref="B8:B10"/>
    <mergeCell ref="C9:E9"/>
    <mergeCell ref="F9:G9"/>
    <mergeCell ref="I9:J9"/>
    <mergeCell ref="C10:D10"/>
    <mergeCell ref="F10:G10"/>
    <mergeCell ref="I10:J10"/>
    <mergeCell ref="C11:M11"/>
    <mergeCell ref="C12:M12"/>
    <mergeCell ref="C13:M13"/>
    <mergeCell ref="C14:D14"/>
    <mergeCell ref="F14:M14"/>
    <mergeCell ref="C49:M49"/>
    <mergeCell ref="B28:B30"/>
    <mergeCell ref="B31:B33"/>
    <mergeCell ref="C48:M48"/>
    <mergeCell ref="N31:N33"/>
    <mergeCell ref="B34:B43"/>
    <mergeCell ref="F42:G42"/>
    <mergeCell ref="H42:I42"/>
    <mergeCell ref="B44:B47"/>
    <mergeCell ref="F45:F46"/>
    <mergeCell ref="G45:J46"/>
    <mergeCell ref="L45:M46"/>
    <mergeCell ref="C50:M50"/>
    <mergeCell ref="C51:M51"/>
    <mergeCell ref="A52:A57"/>
    <mergeCell ref="C52:M52"/>
    <mergeCell ref="C53:M53"/>
    <mergeCell ref="C54:M54"/>
    <mergeCell ref="C55:M55"/>
    <mergeCell ref="C56:M56"/>
    <mergeCell ref="C57:M57"/>
    <mergeCell ref="A15:A51"/>
    <mergeCell ref="C15:M15"/>
    <mergeCell ref="C16:M16"/>
    <mergeCell ref="B17:B23"/>
    <mergeCell ref="B24:B27"/>
    <mergeCell ref="A58:A60"/>
    <mergeCell ref="C58:M58"/>
    <mergeCell ref="C59:M59"/>
    <mergeCell ref="C60:M60"/>
    <mergeCell ref="C61:M61"/>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3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6300-000001000000}"/>
    <dataValidation allowBlank="1" showInputMessage="1" showErrorMessage="1" prompt="Identifique la meta ODS a que le apunta el indicador de producto. Seleccione de la lista desplegable." sqref="E14" xr:uid="{00000000-0002-0000-6300-000002000000}"/>
    <dataValidation allowBlank="1" showInputMessage="1" showErrorMessage="1" prompt="Identifique el ODS a que le apunta el indicador de producto. Seleccione de la lista desplegable._x000a_" sqref="B14" xr:uid="{00000000-0002-0000-6300-000003000000}"/>
    <dataValidation allowBlank="1" showInputMessage="1" showErrorMessage="1" prompt="Incluir una ficha por cada indicador, ya sea de producto o de resultado" sqref="B1" xr:uid="{00000000-0002-0000-6300-000004000000}"/>
    <dataValidation allowBlank="1" showInputMessage="1" showErrorMessage="1" prompt="Seleccione de la lista desplegable" sqref="B4 B7 H7" xr:uid="{00000000-0002-0000-6300-000005000000}"/>
  </dataValidations>
  <hyperlinks>
    <hyperlink ref="C56" r:id="rId1" xr:uid="{00000000-0004-0000-6300-000000000000}"/>
  </hyperlinks>
  <pageMargins left="0.7" right="0.7" top="0.75" bottom="0.75" header="0.3" footer="0.3"/>
  <pageSetup paperSize="9" orientation="portrait" horizontalDpi="1200" verticalDpi="1200"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theme="0"/>
  </sheetPr>
  <dimension ref="A1:M61"/>
  <sheetViews>
    <sheetView workbookViewId="0"/>
  </sheetViews>
  <sheetFormatPr baseColWidth="10" defaultColWidth="10.85546875" defaultRowHeight="15"/>
  <cols>
    <col min="2" max="2" width="15.5703125" customWidth="1"/>
  </cols>
  <sheetData>
    <row r="1" spans="1:13" ht="16.5" thickBot="1">
      <c r="A1" s="24"/>
      <c r="B1" s="2404" t="s">
        <v>2359</v>
      </c>
      <c r="C1" s="2405"/>
      <c r="D1" s="2405"/>
      <c r="E1" s="2405"/>
      <c r="F1" s="2405"/>
      <c r="G1" s="2405"/>
      <c r="H1" s="2405"/>
      <c r="I1" s="2405"/>
      <c r="J1" s="2405"/>
      <c r="K1" s="2405"/>
      <c r="L1" s="2405"/>
      <c r="M1" s="2406"/>
    </row>
    <row r="2" spans="1:13" ht="31.5">
      <c r="A2" s="2494" t="s">
        <v>1</v>
      </c>
      <c r="B2" s="29" t="s">
        <v>2</v>
      </c>
      <c r="C2" s="2018" t="s">
        <v>2360</v>
      </c>
      <c r="D2" s="2019"/>
      <c r="E2" s="2019"/>
      <c r="F2" s="2019"/>
      <c r="G2" s="2019"/>
      <c r="H2" s="2019"/>
      <c r="I2" s="2019"/>
      <c r="J2" s="2019"/>
      <c r="K2" s="2019"/>
      <c r="L2" s="2019"/>
      <c r="M2" s="2020"/>
    </row>
    <row r="3" spans="1:13" ht="78.75">
      <c r="A3" s="2093"/>
      <c r="B3" s="1331" t="s">
        <v>4</v>
      </c>
      <c r="C3" s="2579" t="s">
        <v>661</v>
      </c>
      <c r="D3" s="2580"/>
      <c r="E3" s="2580"/>
      <c r="F3" s="2580"/>
      <c r="G3" s="2580"/>
      <c r="H3" s="2580"/>
      <c r="I3" s="2580"/>
      <c r="J3" s="2580"/>
      <c r="K3" s="2580"/>
      <c r="L3" s="2580"/>
      <c r="M3" s="2581"/>
    </row>
    <row r="4" spans="1:13" ht="31.5">
      <c r="A4" s="2093"/>
      <c r="B4" s="31" t="s">
        <v>6</v>
      </c>
      <c r="C4" s="2455" t="s">
        <v>231</v>
      </c>
      <c r="D4" s="2456"/>
      <c r="E4" s="2618"/>
      <c r="F4" s="2498" t="s">
        <v>8</v>
      </c>
      <c r="G4" s="2499"/>
      <c r="H4" s="2566" t="s">
        <v>231</v>
      </c>
      <c r="I4" s="2496"/>
      <c r="J4" s="2496"/>
      <c r="K4" s="2496"/>
      <c r="L4" s="2496"/>
      <c r="M4" s="2497"/>
    </row>
    <row r="5" spans="1:13" ht="31.5">
      <c r="A5" s="2093"/>
      <c r="B5" s="31" t="s">
        <v>10</v>
      </c>
      <c r="C5" s="2455" t="s">
        <v>231</v>
      </c>
      <c r="D5" s="2456"/>
      <c r="E5" s="2456"/>
      <c r="F5" s="2456"/>
      <c r="G5" s="2456"/>
      <c r="H5" s="2456"/>
      <c r="I5" s="2456"/>
      <c r="J5" s="2456"/>
      <c r="K5" s="2456"/>
      <c r="L5" s="2456"/>
      <c r="M5" s="2457"/>
    </row>
    <row r="6" spans="1:13" ht="31.5">
      <c r="A6" s="2093"/>
      <c r="B6" s="31" t="s">
        <v>11</v>
      </c>
      <c r="C6" s="2455" t="s">
        <v>231</v>
      </c>
      <c r="D6" s="2456"/>
      <c r="E6" s="2456"/>
      <c r="F6" s="2456"/>
      <c r="G6" s="2456"/>
      <c r="H6" s="2456"/>
      <c r="I6" s="2456"/>
      <c r="J6" s="2456"/>
      <c r="K6" s="2456"/>
      <c r="L6" s="2456"/>
      <c r="M6" s="2457"/>
    </row>
    <row r="7" spans="1:13" ht="31.5">
      <c r="A7" s="2093"/>
      <c r="B7" s="1331" t="s">
        <v>12</v>
      </c>
      <c r="C7" s="2512" t="s">
        <v>13</v>
      </c>
      <c r="D7" s="2513"/>
      <c r="E7" s="2513"/>
      <c r="F7" s="2513"/>
      <c r="G7" s="2619"/>
      <c r="H7" s="1546" t="s">
        <v>14</v>
      </c>
      <c r="I7" s="2514" t="s">
        <v>15</v>
      </c>
      <c r="J7" s="2513"/>
      <c r="K7" s="2513"/>
      <c r="L7" s="2513"/>
      <c r="M7" s="2515"/>
    </row>
    <row r="8" spans="1:13" ht="15.75">
      <c r="A8" s="2093"/>
      <c r="B8" s="2617" t="s">
        <v>16</v>
      </c>
      <c r="C8" s="1562"/>
      <c r="D8" s="315"/>
      <c r="E8" s="315"/>
      <c r="F8" s="315"/>
      <c r="G8" s="315"/>
      <c r="H8" s="315"/>
      <c r="I8" s="315"/>
      <c r="J8" s="315"/>
      <c r="K8" s="315"/>
      <c r="L8" s="315"/>
      <c r="M8" s="1563"/>
    </row>
    <row r="9" spans="1:13" ht="15.75">
      <c r="A9" s="2093"/>
      <c r="B9" s="2397"/>
      <c r="C9" s="2401" t="s">
        <v>9</v>
      </c>
      <c r="D9" s="2401"/>
      <c r="E9" s="2401"/>
      <c r="F9" s="2401" t="s">
        <v>9</v>
      </c>
      <c r="G9" s="2401"/>
      <c r="H9" s="316"/>
      <c r="I9" s="2401" t="s">
        <v>9</v>
      </c>
      <c r="J9" s="2401"/>
      <c r="K9" s="316"/>
      <c r="L9" s="316"/>
      <c r="M9" s="317"/>
    </row>
    <row r="10" spans="1:13" ht="15.75">
      <c r="A10" s="2093"/>
      <c r="B10" s="2398"/>
      <c r="C10" s="2620" t="s">
        <v>18</v>
      </c>
      <c r="D10" s="2621"/>
      <c r="E10" s="318"/>
      <c r="F10" s="2401" t="s">
        <v>18</v>
      </c>
      <c r="G10" s="2401"/>
      <c r="H10" s="318"/>
      <c r="I10" s="2401" t="s">
        <v>18</v>
      </c>
      <c r="J10" s="2401"/>
      <c r="K10" s="318"/>
      <c r="L10" s="318"/>
      <c r="M10" s="319"/>
    </row>
    <row r="11" spans="1:13" ht="31.5">
      <c r="A11" s="2093"/>
      <c r="B11" s="1331" t="s">
        <v>19</v>
      </c>
      <c r="C11" s="2470" t="s">
        <v>2361</v>
      </c>
      <c r="D11" s="2471"/>
      <c r="E11" s="2471"/>
      <c r="F11" s="2471"/>
      <c r="G11" s="2471"/>
      <c r="H11" s="2471"/>
      <c r="I11" s="2471"/>
      <c r="J11" s="2471"/>
      <c r="K11" s="2471"/>
      <c r="L11" s="2471"/>
      <c r="M11" s="2472"/>
    </row>
    <row r="12" spans="1:13" ht="69" customHeight="1">
      <c r="A12" s="2093"/>
      <c r="B12" s="1331" t="s">
        <v>21</v>
      </c>
      <c r="C12" s="2470" t="s">
        <v>2362</v>
      </c>
      <c r="D12" s="2471"/>
      <c r="E12" s="2471"/>
      <c r="F12" s="2471"/>
      <c r="G12" s="2471"/>
      <c r="H12" s="2471"/>
      <c r="I12" s="2471"/>
      <c r="J12" s="2471"/>
      <c r="K12" s="2471"/>
      <c r="L12" s="2471"/>
      <c r="M12" s="2472"/>
    </row>
    <row r="13" spans="1:13" ht="110.25">
      <c r="A13" s="2093"/>
      <c r="B13" s="1331" t="s">
        <v>23</v>
      </c>
      <c r="C13" s="2622" t="s">
        <v>660</v>
      </c>
      <c r="D13" s="2623"/>
      <c r="E13" s="2623"/>
      <c r="F13" s="2623"/>
      <c r="G13" s="2623"/>
      <c r="H13" s="2623"/>
      <c r="I13" s="2623"/>
      <c r="J13" s="2623"/>
      <c r="K13" s="2623"/>
      <c r="L13" s="2623"/>
      <c r="M13" s="2624"/>
    </row>
    <row r="14" spans="1:13" ht="47.25">
      <c r="A14" s="2093"/>
      <c r="B14" s="1564" t="s">
        <v>25</v>
      </c>
      <c r="C14" s="2470" t="s">
        <v>26</v>
      </c>
      <c r="D14" s="2471"/>
      <c r="E14" s="1518" t="s">
        <v>27</v>
      </c>
      <c r="F14" s="2488" t="s">
        <v>289</v>
      </c>
      <c r="G14" s="2471"/>
      <c r="H14" s="2471"/>
      <c r="I14" s="2471"/>
      <c r="J14" s="2471"/>
      <c r="K14" s="2471"/>
      <c r="L14" s="2471"/>
      <c r="M14" s="2472"/>
    </row>
    <row r="15" spans="1:13" ht="15.75">
      <c r="A15" s="2489" t="s">
        <v>29</v>
      </c>
      <c r="B15" s="1333" t="s">
        <v>30</v>
      </c>
      <c r="C15" s="2609" t="s">
        <v>2363</v>
      </c>
      <c r="D15" s="2610"/>
      <c r="E15" s="2610"/>
      <c r="F15" s="2610"/>
      <c r="G15" s="2610"/>
      <c r="H15" s="2610"/>
      <c r="I15" s="2610"/>
      <c r="J15" s="2610"/>
      <c r="K15" s="2610"/>
      <c r="L15" s="2610"/>
      <c r="M15" s="2611"/>
    </row>
    <row r="16" spans="1:13" ht="31.5">
      <c r="A16" s="2064"/>
      <c r="B16" s="1333" t="s">
        <v>32</v>
      </c>
      <c r="C16" s="2470" t="s">
        <v>2364</v>
      </c>
      <c r="D16" s="2471"/>
      <c r="E16" s="2471"/>
      <c r="F16" s="2471"/>
      <c r="G16" s="2471"/>
      <c r="H16" s="2471"/>
      <c r="I16" s="2471"/>
      <c r="J16" s="2471"/>
      <c r="K16" s="2471"/>
      <c r="L16" s="2471"/>
      <c r="M16" s="2472"/>
    </row>
    <row r="17" spans="1:13" ht="15.75">
      <c r="A17" s="2064"/>
      <c r="B17" s="2612" t="s">
        <v>34</v>
      </c>
      <c r="C17" s="1565"/>
      <c r="D17" s="72"/>
      <c r="E17" s="72"/>
      <c r="F17" s="72"/>
      <c r="G17" s="72"/>
      <c r="H17" s="72"/>
      <c r="I17" s="72"/>
      <c r="J17" s="72"/>
      <c r="K17" s="72"/>
      <c r="L17" s="72"/>
      <c r="M17" s="1535"/>
    </row>
    <row r="18" spans="1:13" ht="15.75">
      <c r="A18" s="2064"/>
      <c r="B18" s="2392"/>
      <c r="C18" s="320"/>
      <c r="D18" s="321"/>
      <c r="E18" s="322"/>
      <c r="F18" s="321"/>
      <c r="G18" s="322"/>
      <c r="H18" s="321"/>
      <c r="I18" s="322"/>
      <c r="J18" s="321"/>
      <c r="K18" s="322"/>
      <c r="L18" s="322"/>
      <c r="M18" s="76"/>
    </row>
    <row r="19" spans="1:13" ht="15.75">
      <c r="A19" s="2064"/>
      <c r="B19" s="2392"/>
      <c r="C19" s="323" t="s">
        <v>35</v>
      </c>
      <c r="D19" s="324"/>
      <c r="E19" s="91" t="s">
        <v>36</v>
      </c>
      <c r="F19" s="324"/>
      <c r="G19" s="91" t="s">
        <v>37</v>
      </c>
      <c r="H19" s="324"/>
      <c r="I19" s="91" t="s">
        <v>38</v>
      </c>
      <c r="J19" s="1566"/>
      <c r="K19" s="91"/>
      <c r="L19" s="91"/>
      <c r="M19" s="325"/>
    </row>
    <row r="20" spans="1:13" ht="15.75">
      <c r="A20" s="2064"/>
      <c r="B20" s="2392"/>
      <c r="C20" s="323" t="s">
        <v>39</v>
      </c>
      <c r="D20" s="1566"/>
      <c r="E20" s="91" t="s">
        <v>40</v>
      </c>
      <c r="F20" s="1566"/>
      <c r="G20" s="91" t="s">
        <v>41</v>
      </c>
      <c r="H20" s="1566"/>
      <c r="I20" s="91"/>
      <c r="J20" s="91"/>
      <c r="K20" s="91"/>
      <c r="L20" s="91"/>
      <c r="M20" s="325"/>
    </row>
    <row r="21" spans="1:13" ht="15.75">
      <c r="A21" s="2064"/>
      <c r="B21" s="2392"/>
      <c r="C21" s="323" t="s">
        <v>42</v>
      </c>
      <c r="D21" s="1566"/>
      <c r="E21" s="91" t="s">
        <v>43</v>
      </c>
      <c r="F21" s="1566"/>
      <c r="G21" s="91"/>
      <c r="H21" s="91"/>
      <c r="I21" s="91"/>
      <c r="J21" s="91"/>
      <c r="K21" s="91"/>
      <c r="L21" s="91"/>
      <c r="M21" s="325"/>
    </row>
    <row r="22" spans="1:13" ht="15.75">
      <c r="A22" s="2064"/>
      <c r="B22" s="2392"/>
      <c r="C22" s="323" t="s">
        <v>44</v>
      </c>
      <c r="D22" s="1566" t="s">
        <v>1495</v>
      </c>
      <c r="E22" s="91" t="s">
        <v>46</v>
      </c>
      <c r="F22" s="52" t="s">
        <v>2365</v>
      </c>
      <c r="G22" s="52"/>
      <c r="H22" s="52"/>
      <c r="I22" s="52"/>
      <c r="J22" s="52"/>
      <c r="K22" s="52"/>
      <c r="L22" s="52"/>
      <c r="M22" s="326"/>
    </row>
    <row r="23" spans="1:13" ht="15.75">
      <c r="A23" s="2064"/>
      <c r="B23" s="2393"/>
      <c r="C23" s="327"/>
      <c r="D23" s="328"/>
      <c r="E23" s="328"/>
      <c r="F23" s="328"/>
      <c r="G23" s="328"/>
      <c r="H23" s="328"/>
      <c r="I23" s="328"/>
      <c r="J23" s="328"/>
      <c r="K23" s="328"/>
      <c r="L23" s="328"/>
      <c r="M23" s="329"/>
    </row>
    <row r="24" spans="1:13" ht="15.75">
      <c r="A24" s="2064"/>
      <c r="B24" s="2612" t="s">
        <v>48</v>
      </c>
      <c r="C24" s="1567"/>
      <c r="D24" s="330"/>
      <c r="E24" s="330"/>
      <c r="F24" s="330"/>
      <c r="G24" s="330"/>
      <c r="H24" s="330"/>
      <c r="I24" s="330"/>
      <c r="J24" s="330"/>
      <c r="K24" s="330"/>
      <c r="L24" s="315"/>
      <c r="M24" s="1563"/>
    </row>
    <row r="25" spans="1:13" ht="15.75">
      <c r="A25" s="2064"/>
      <c r="B25" s="2392"/>
      <c r="C25" s="323" t="s">
        <v>49</v>
      </c>
      <c r="D25" s="1566"/>
      <c r="E25" s="91"/>
      <c r="F25" s="91" t="s">
        <v>50</v>
      </c>
      <c r="G25" s="1566"/>
      <c r="H25" s="91"/>
      <c r="I25" s="91" t="s">
        <v>51</v>
      </c>
      <c r="J25" s="1566" t="s">
        <v>1495</v>
      </c>
      <c r="K25" s="91"/>
      <c r="L25" s="316"/>
      <c r="M25" s="317"/>
    </row>
    <row r="26" spans="1:13" ht="15.75">
      <c r="A26" s="2064"/>
      <c r="B26" s="2392"/>
      <c r="C26" s="323" t="s">
        <v>52</v>
      </c>
      <c r="D26" s="1568"/>
      <c r="E26" s="316"/>
      <c r="F26" s="91" t="s">
        <v>53</v>
      </c>
      <c r="G26" s="1566"/>
      <c r="H26" s="316"/>
      <c r="I26" s="316"/>
      <c r="J26" s="316"/>
      <c r="K26" s="316"/>
      <c r="L26" s="316"/>
      <c r="M26" s="317"/>
    </row>
    <row r="27" spans="1:13" ht="15.75">
      <c r="A27" s="2064"/>
      <c r="B27" s="2393"/>
      <c r="C27" s="327"/>
      <c r="D27" s="328"/>
      <c r="E27" s="328"/>
      <c r="F27" s="328"/>
      <c r="G27" s="328"/>
      <c r="H27" s="328"/>
      <c r="I27" s="328"/>
      <c r="J27" s="328"/>
      <c r="K27" s="328"/>
      <c r="L27" s="318"/>
      <c r="M27" s="319"/>
    </row>
    <row r="28" spans="1:13" ht="15.75">
      <c r="A28" s="2064"/>
      <c r="B28" s="2617" t="s">
        <v>54</v>
      </c>
      <c r="C28" s="1567"/>
      <c r="D28" s="330"/>
      <c r="E28" s="330"/>
      <c r="F28" s="330"/>
      <c r="G28" s="330"/>
      <c r="H28" s="330"/>
      <c r="I28" s="330"/>
      <c r="J28" s="330"/>
      <c r="K28" s="330"/>
      <c r="L28" s="330"/>
      <c r="M28" s="1569"/>
    </row>
    <row r="29" spans="1:13" ht="15.75">
      <c r="A29" s="2064"/>
      <c r="B29" s="2397"/>
      <c r="C29" s="331" t="s">
        <v>55</v>
      </c>
      <c r="D29" s="1570" t="s">
        <v>89</v>
      </c>
      <c r="E29" s="91"/>
      <c r="F29" s="332" t="s">
        <v>56</v>
      </c>
      <c r="G29" s="1570" t="s">
        <v>89</v>
      </c>
      <c r="H29" s="91"/>
      <c r="I29" s="332" t="s">
        <v>57</v>
      </c>
      <c r="J29" s="1570" t="s">
        <v>89</v>
      </c>
      <c r="K29" s="1544"/>
      <c r="L29" s="1571"/>
      <c r="M29" s="325"/>
    </row>
    <row r="30" spans="1:13" ht="15.75">
      <c r="A30" s="2064"/>
      <c r="B30" s="2398"/>
      <c r="C30" s="327"/>
      <c r="D30" s="328"/>
      <c r="E30" s="328"/>
      <c r="F30" s="328"/>
      <c r="G30" s="328"/>
      <c r="H30" s="328"/>
      <c r="I30" s="328"/>
      <c r="J30" s="328"/>
      <c r="K30" s="328"/>
      <c r="L30" s="328"/>
      <c r="M30" s="329"/>
    </row>
    <row r="31" spans="1:13" ht="15.75">
      <c r="A31" s="2064"/>
      <c r="B31" s="2612" t="s">
        <v>58</v>
      </c>
      <c r="C31" s="1572"/>
      <c r="D31" s="333"/>
      <c r="E31" s="333"/>
      <c r="F31" s="333"/>
      <c r="G31" s="333"/>
      <c r="H31" s="333"/>
      <c r="I31" s="333"/>
      <c r="J31" s="333"/>
      <c r="K31" s="333"/>
      <c r="L31" s="315"/>
      <c r="M31" s="1563"/>
    </row>
    <row r="32" spans="1:13" ht="15.75">
      <c r="A32" s="2064"/>
      <c r="B32" s="2392"/>
      <c r="C32" s="323" t="s">
        <v>59</v>
      </c>
      <c r="D32" s="1558">
        <v>2020</v>
      </c>
      <c r="E32" s="334"/>
      <c r="F32" s="91" t="s">
        <v>60</v>
      </c>
      <c r="G32" s="1559">
        <v>2030</v>
      </c>
      <c r="H32" s="334"/>
      <c r="I32" s="332"/>
      <c r="J32" s="334"/>
      <c r="K32" s="334"/>
      <c r="L32" s="316"/>
      <c r="M32" s="317"/>
    </row>
    <row r="33" spans="1:13" ht="15.75">
      <c r="A33" s="2064"/>
      <c r="B33" s="2393"/>
      <c r="C33" s="327"/>
      <c r="D33" s="335"/>
      <c r="E33" s="336"/>
      <c r="F33" s="328"/>
      <c r="G33" s="336"/>
      <c r="H33" s="336"/>
      <c r="I33" s="337"/>
      <c r="J33" s="336"/>
      <c r="K33" s="336"/>
      <c r="L33" s="318"/>
      <c r="M33" s="319"/>
    </row>
    <row r="34" spans="1:13" ht="15.75">
      <c r="A34" s="2064"/>
      <c r="B34" s="2612" t="s">
        <v>62</v>
      </c>
      <c r="C34" s="1534"/>
      <c r="D34" s="72"/>
      <c r="E34" s="72"/>
      <c r="F34" s="72"/>
      <c r="G34" s="72"/>
      <c r="H34" s="72"/>
      <c r="I34" s="72"/>
      <c r="J34" s="72"/>
      <c r="K34" s="72"/>
      <c r="L34" s="72"/>
      <c r="M34" s="1535"/>
    </row>
    <row r="35" spans="1:13" ht="15.75">
      <c r="A35" s="2064"/>
      <c r="B35" s="2392"/>
      <c r="C35" s="339"/>
      <c r="D35" s="322" t="s">
        <v>63</v>
      </c>
      <c r="E35" s="322"/>
      <c r="F35" s="322" t="s">
        <v>64</v>
      </c>
      <c r="G35" s="322"/>
      <c r="H35" s="124" t="s">
        <v>65</v>
      </c>
      <c r="I35" s="124"/>
      <c r="J35" s="124" t="s">
        <v>66</v>
      </c>
      <c r="K35" s="322"/>
      <c r="L35" s="322" t="s">
        <v>67</v>
      </c>
      <c r="M35" s="76"/>
    </row>
    <row r="36" spans="1:13" ht="15.75">
      <c r="A36" s="2064"/>
      <c r="B36" s="2392"/>
      <c r="C36" s="339"/>
      <c r="D36" s="1576">
        <v>60</v>
      </c>
      <c r="E36" s="1574"/>
      <c r="F36" s="1576">
        <v>60</v>
      </c>
      <c r="G36" s="1574"/>
      <c r="H36" s="1576">
        <v>60</v>
      </c>
      <c r="I36" s="1574"/>
      <c r="J36" s="1576">
        <v>60</v>
      </c>
      <c r="K36" s="1574"/>
      <c r="L36" s="1576">
        <v>60</v>
      </c>
      <c r="M36" s="1575"/>
    </row>
    <row r="37" spans="1:13" ht="15.75">
      <c r="A37" s="2064"/>
      <c r="B37" s="2392"/>
      <c r="C37" s="339"/>
      <c r="D37" s="322" t="s">
        <v>68</v>
      </c>
      <c r="E37" s="322"/>
      <c r="F37" s="322" t="s">
        <v>69</v>
      </c>
      <c r="G37" s="322"/>
      <c r="H37" s="124" t="s">
        <v>70</v>
      </c>
      <c r="I37" s="124"/>
      <c r="J37" s="124" t="s">
        <v>71</v>
      </c>
      <c r="K37" s="322"/>
      <c r="L37" s="322" t="s">
        <v>72</v>
      </c>
      <c r="M37" s="76"/>
    </row>
    <row r="38" spans="1:13" ht="15.75">
      <c r="A38" s="2064"/>
      <c r="B38" s="2392"/>
      <c r="C38" s="339"/>
      <c r="D38" s="1576">
        <v>60</v>
      </c>
      <c r="E38" s="1574"/>
      <c r="F38" s="1576">
        <v>60</v>
      </c>
      <c r="G38" s="1574"/>
      <c r="H38" s="1576">
        <v>60</v>
      </c>
      <c r="I38" s="1574"/>
      <c r="J38" s="1576">
        <v>60</v>
      </c>
      <c r="K38" s="1574"/>
      <c r="L38" s="1576">
        <v>60</v>
      </c>
      <c r="M38" s="1512"/>
    </row>
    <row r="39" spans="1:13" ht="15.75">
      <c r="A39" s="2064"/>
      <c r="B39" s="2392"/>
      <c r="C39" s="339"/>
      <c r="D39" s="322" t="s">
        <v>73</v>
      </c>
      <c r="E39" s="322"/>
      <c r="F39" s="322" t="s">
        <v>74</v>
      </c>
      <c r="G39" s="322"/>
      <c r="H39" s="124" t="s">
        <v>75</v>
      </c>
      <c r="I39" s="124"/>
      <c r="J39" s="124" t="s">
        <v>76</v>
      </c>
      <c r="K39" s="322"/>
      <c r="L39" s="322" t="s">
        <v>77</v>
      </c>
      <c r="M39" s="76"/>
    </row>
    <row r="40" spans="1:13" ht="15.75">
      <c r="A40" s="2064"/>
      <c r="B40" s="2392"/>
      <c r="C40" s="339"/>
      <c r="D40" s="1576">
        <v>60</v>
      </c>
      <c r="E40" s="1574"/>
      <c r="F40" s="1576"/>
      <c r="G40" s="1574"/>
      <c r="H40" s="1576"/>
      <c r="I40" s="1574"/>
      <c r="J40" s="1576"/>
      <c r="K40" s="1574"/>
      <c r="L40" s="1576"/>
      <c r="M40" s="1575"/>
    </row>
    <row r="41" spans="1:13" ht="15.75">
      <c r="A41" s="2064"/>
      <c r="B41" s="2392"/>
      <c r="C41" s="339"/>
      <c r="D41" s="1511" t="s">
        <v>77</v>
      </c>
      <c r="E41" s="1511"/>
      <c r="F41" s="1511" t="s">
        <v>78</v>
      </c>
      <c r="G41" s="72"/>
      <c r="H41" s="72"/>
      <c r="I41" s="72"/>
      <c r="J41" s="72"/>
      <c r="K41" s="72"/>
      <c r="L41" s="72"/>
      <c r="M41" s="1535"/>
    </row>
    <row r="42" spans="1:13" ht="15.75">
      <c r="A42" s="2064"/>
      <c r="B42" s="2392"/>
      <c r="C42" s="339"/>
      <c r="D42" s="1576"/>
      <c r="E42" s="1577"/>
      <c r="F42" s="1583">
        <v>60</v>
      </c>
      <c r="G42" s="500"/>
      <c r="H42" s="2161"/>
      <c r="I42" s="2161"/>
      <c r="J42" s="322"/>
      <c r="K42" s="322"/>
      <c r="L42" s="322"/>
      <c r="M42" s="76"/>
    </row>
    <row r="43" spans="1:13" ht="15.75">
      <c r="A43" s="2064"/>
      <c r="B43" s="2392"/>
      <c r="C43" s="340"/>
      <c r="D43" s="1511"/>
      <c r="E43" s="1511"/>
      <c r="F43" s="1511"/>
      <c r="G43" s="321"/>
      <c r="H43" s="321"/>
      <c r="I43" s="321"/>
      <c r="J43" s="321"/>
      <c r="K43" s="321"/>
      <c r="L43" s="321"/>
      <c r="M43" s="341"/>
    </row>
    <row r="44" spans="1:13" ht="15.75">
      <c r="A44" s="2064"/>
      <c r="B44" s="2612" t="s">
        <v>79</v>
      </c>
      <c r="C44" s="1567"/>
      <c r="D44" s="330"/>
      <c r="E44" s="330"/>
      <c r="F44" s="330"/>
      <c r="G44" s="330"/>
      <c r="H44" s="330"/>
      <c r="I44" s="330"/>
      <c r="J44" s="330"/>
      <c r="K44" s="330"/>
      <c r="L44" s="316"/>
      <c r="M44" s="317"/>
    </row>
    <row r="45" spans="1:13" ht="15.75">
      <c r="A45" s="2064"/>
      <c r="B45" s="2392"/>
      <c r="C45" s="342"/>
      <c r="D45" s="343" t="s">
        <v>80</v>
      </c>
      <c r="E45" s="344" t="s">
        <v>7</v>
      </c>
      <c r="F45" s="2394" t="s">
        <v>81</v>
      </c>
      <c r="G45" s="2616"/>
      <c r="H45" s="2616"/>
      <c r="I45" s="2616"/>
      <c r="J45" s="2616"/>
      <c r="K45" s="91" t="s">
        <v>82</v>
      </c>
      <c r="L45" s="2480"/>
      <c r="M45" s="2481"/>
    </row>
    <row r="46" spans="1:13" ht="15.75">
      <c r="A46" s="2064"/>
      <c r="B46" s="2392"/>
      <c r="C46" s="342"/>
      <c r="D46" s="1568"/>
      <c r="E46" s="1566" t="s">
        <v>1495</v>
      </c>
      <c r="F46" s="2394"/>
      <c r="G46" s="2616"/>
      <c r="H46" s="2616"/>
      <c r="I46" s="2616"/>
      <c r="J46" s="2616"/>
      <c r="K46" s="316"/>
      <c r="L46" s="2003"/>
      <c r="M46" s="2004"/>
    </row>
    <row r="47" spans="1:13" ht="15.75">
      <c r="A47" s="2064"/>
      <c r="B47" s="2393"/>
      <c r="C47" s="345"/>
      <c r="D47" s="318"/>
      <c r="E47" s="318"/>
      <c r="F47" s="318"/>
      <c r="G47" s="318"/>
      <c r="H47" s="318"/>
      <c r="I47" s="318"/>
      <c r="J47" s="318"/>
      <c r="K47" s="318"/>
      <c r="L47" s="316"/>
      <c r="M47" s="317"/>
    </row>
    <row r="48" spans="1:13" ht="31.5">
      <c r="A48" s="2064"/>
      <c r="B48" s="1331" t="s">
        <v>83</v>
      </c>
      <c r="C48" s="2470" t="s">
        <v>2366</v>
      </c>
      <c r="D48" s="2471"/>
      <c r="E48" s="2471"/>
      <c r="F48" s="2471"/>
      <c r="G48" s="2471"/>
      <c r="H48" s="2471"/>
      <c r="I48" s="2471"/>
      <c r="J48" s="2471"/>
      <c r="K48" s="2471"/>
      <c r="L48" s="2471"/>
      <c r="M48" s="2472"/>
    </row>
    <row r="49" spans="1:13" ht="31.5">
      <c r="A49" s="2064"/>
      <c r="B49" s="1333" t="s">
        <v>85</v>
      </c>
      <c r="C49" s="2470" t="s">
        <v>2349</v>
      </c>
      <c r="D49" s="2471"/>
      <c r="E49" s="2471"/>
      <c r="F49" s="2471"/>
      <c r="G49" s="2471"/>
      <c r="H49" s="2471"/>
      <c r="I49" s="2471"/>
      <c r="J49" s="2471"/>
      <c r="K49" s="2471"/>
      <c r="L49" s="2471"/>
      <c r="M49" s="2472"/>
    </row>
    <row r="50" spans="1:13" ht="15.75">
      <c r="A50" s="2064"/>
      <c r="B50" s="1333" t="s">
        <v>87</v>
      </c>
      <c r="C50" s="2488">
        <v>30</v>
      </c>
      <c r="D50" s="2471"/>
      <c r="E50" s="2471"/>
      <c r="F50" s="2471"/>
      <c r="G50" s="2471"/>
      <c r="H50" s="2471"/>
      <c r="I50" s="2471"/>
      <c r="J50" s="2471"/>
      <c r="K50" s="2471"/>
      <c r="L50" s="2471"/>
      <c r="M50" s="2605"/>
    </row>
    <row r="51" spans="1:13" ht="31.5">
      <c r="A51" s="2064"/>
      <c r="B51" s="1333" t="s">
        <v>88</v>
      </c>
      <c r="C51" s="2606" t="s">
        <v>89</v>
      </c>
      <c r="D51" s="2607"/>
      <c r="E51" s="2607"/>
      <c r="F51" s="2607"/>
      <c r="G51" s="2607"/>
      <c r="H51" s="2607"/>
      <c r="I51" s="2607"/>
      <c r="J51" s="2607"/>
      <c r="K51" s="2607"/>
      <c r="L51" s="2607"/>
      <c r="M51" s="2608"/>
    </row>
    <row r="52" spans="1:13" ht="31.5" customHeight="1">
      <c r="A52" s="2469" t="s">
        <v>90</v>
      </c>
      <c r="B52" s="1413" t="s">
        <v>91</v>
      </c>
      <c r="C52" s="2495" t="s">
        <v>756</v>
      </c>
      <c r="D52" s="2496"/>
      <c r="E52" s="2496"/>
      <c r="F52" s="2496"/>
      <c r="G52" s="2496"/>
      <c r="H52" s="2496"/>
      <c r="I52" s="2496"/>
      <c r="J52" s="2496"/>
      <c r="K52" s="2496"/>
      <c r="L52" s="2496"/>
      <c r="M52" s="2497"/>
    </row>
    <row r="53" spans="1:13" ht="15.75" customHeight="1">
      <c r="A53" s="2056"/>
      <c r="B53" s="1413" t="s">
        <v>93</v>
      </c>
      <c r="C53" s="2495" t="s">
        <v>2350</v>
      </c>
      <c r="D53" s="2496"/>
      <c r="E53" s="2496"/>
      <c r="F53" s="2496"/>
      <c r="G53" s="2496"/>
      <c r="H53" s="2496"/>
      <c r="I53" s="2496"/>
      <c r="J53" s="2496"/>
      <c r="K53" s="2496"/>
      <c r="L53" s="2496"/>
      <c r="M53" s="2497"/>
    </row>
    <row r="54" spans="1:13" ht="15.75" customHeight="1">
      <c r="A54" s="2056"/>
      <c r="B54" s="1413" t="s">
        <v>95</v>
      </c>
      <c r="C54" s="2495" t="s">
        <v>96</v>
      </c>
      <c r="D54" s="2496"/>
      <c r="E54" s="2496"/>
      <c r="F54" s="2496"/>
      <c r="G54" s="2496"/>
      <c r="H54" s="2496"/>
      <c r="I54" s="2496"/>
      <c r="J54" s="2496"/>
      <c r="K54" s="2496"/>
      <c r="L54" s="2496"/>
      <c r="M54" s="2497"/>
    </row>
    <row r="55" spans="1:13" ht="15.75" customHeight="1">
      <c r="A55" s="2056"/>
      <c r="B55" s="1414" t="s">
        <v>97</v>
      </c>
      <c r="C55" s="2495" t="s">
        <v>2351</v>
      </c>
      <c r="D55" s="2496"/>
      <c r="E55" s="2496"/>
      <c r="F55" s="2496"/>
      <c r="G55" s="2496"/>
      <c r="H55" s="2496"/>
      <c r="I55" s="2496"/>
      <c r="J55" s="2496"/>
      <c r="K55" s="2496"/>
      <c r="L55" s="2496"/>
      <c r="M55" s="2497"/>
    </row>
    <row r="56" spans="1:13" ht="31.5" customHeight="1">
      <c r="A56" s="2056"/>
      <c r="B56" s="1413" t="s">
        <v>99</v>
      </c>
      <c r="C56" s="2565" t="s">
        <v>757</v>
      </c>
      <c r="D56" s="2496"/>
      <c r="E56" s="2496"/>
      <c r="F56" s="2496"/>
      <c r="G56" s="2496"/>
      <c r="H56" s="2496"/>
      <c r="I56" s="2496"/>
      <c r="J56" s="2496"/>
      <c r="K56" s="2496"/>
      <c r="L56" s="2496"/>
      <c r="M56" s="2497"/>
    </row>
    <row r="57" spans="1:13" ht="16.5" customHeight="1" thickBot="1">
      <c r="A57" s="2061"/>
      <c r="B57" s="1413" t="s">
        <v>101</v>
      </c>
      <c r="C57" s="2495">
        <v>3169001</v>
      </c>
      <c r="D57" s="2496"/>
      <c r="E57" s="2496"/>
      <c r="F57" s="2496"/>
      <c r="G57" s="2496"/>
      <c r="H57" s="2496"/>
      <c r="I57" s="2496"/>
      <c r="J57" s="2496"/>
      <c r="K57" s="2496"/>
      <c r="L57" s="2496"/>
      <c r="M57" s="2497"/>
    </row>
    <row r="58" spans="1:13" ht="15.75" customHeight="1">
      <c r="A58" s="2469" t="s">
        <v>103</v>
      </c>
      <c r="B58" s="1415" t="s">
        <v>104</v>
      </c>
      <c r="C58" s="2495" t="s">
        <v>1503</v>
      </c>
      <c r="D58" s="2496"/>
      <c r="E58" s="2496"/>
      <c r="F58" s="2496"/>
      <c r="G58" s="2496"/>
      <c r="H58" s="2496"/>
      <c r="I58" s="2496"/>
      <c r="J58" s="2496"/>
      <c r="K58" s="2496"/>
      <c r="L58" s="2496"/>
      <c r="M58" s="2497"/>
    </row>
    <row r="59" spans="1:13" ht="15.75" customHeight="1">
      <c r="A59" s="2056"/>
      <c r="B59" s="1415" t="s">
        <v>106</v>
      </c>
      <c r="C59" s="2495" t="s">
        <v>2352</v>
      </c>
      <c r="D59" s="2496"/>
      <c r="E59" s="2496"/>
      <c r="F59" s="2496"/>
      <c r="G59" s="2496"/>
      <c r="H59" s="2496"/>
      <c r="I59" s="2496"/>
      <c r="J59" s="2496"/>
      <c r="K59" s="2496"/>
      <c r="L59" s="2496"/>
      <c r="M59" s="2497"/>
    </row>
    <row r="60" spans="1:13" ht="16.5" customHeight="1" thickBot="1">
      <c r="A60" s="2056"/>
      <c r="B60" s="1416" t="s">
        <v>14</v>
      </c>
      <c r="C60" s="2495" t="s">
        <v>96</v>
      </c>
      <c r="D60" s="2496"/>
      <c r="E60" s="2496"/>
      <c r="F60" s="2496"/>
      <c r="G60" s="2496"/>
      <c r="H60" s="2496"/>
      <c r="I60" s="2496"/>
      <c r="J60" s="2496"/>
      <c r="K60" s="2496"/>
      <c r="L60" s="2496"/>
      <c r="M60" s="2497"/>
    </row>
    <row r="61" spans="1:13" ht="32.25" thickBot="1">
      <c r="A61" s="139" t="s">
        <v>109</v>
      </c>
      <c r="B61" s="346"/>
      <c r="C61" s="2036"/>
      <c r="D61" s="2275"/>
      <c r="E61" s="2275"/>
      <c r="F61" s="2275"/>
      <c r="G61" s="2275"/>
      <c r="H61" s="2275"/>
      <c r="I61" s="2275"/>
      <c r="J61" s="2275"/>
      <c r="K61" s="2275"/>
      <c r="L61" s="2275"/>
      <c r="M61" s="2276"/>
    </row>
  </sheetData>
  <mergeCells count="52">
    <mergeCell ref="B1:M1"/>
    <mergeCell ref="A2:A14"/>
    <mergeCell ref="C2:M2"/>
    <mergeCell ref="C3:M3"/>
    <mergeCell ref="C4:E4"/>
    <mergeCell ref="F4:G4"/>
    <mergeCell ref="H4:M4"/>
    <mergeCell ref="C5:M5"/>
    <mergeCell ref="C6:M6"/>
    <mergeCell ref="C7:G7"/>
    <mergeCell ref="I7:M7"/>
    <mergeCell ref="B8:B10"/>
    <mergeCell ref="C9:E9"/>
    <mergeCell ref="F9:G9"/>
    <mergeCell ref="I9:J9"/>
    <mergeCell ref="C10:D10"/>
    <mergeCell ref="F10:G10"/>
    <mergeCell ref="I10:J10"/>
    <mergeCell ref="A15:A51"/>
    <mergeCell ref="C15:M15"/>
    <mergeCell ref="C16:M16"/>
    <mergeCell ref="B17:B23"/>
    <mergeCell ref="B24:B27"/>
    <mergeCell ref="C11:M11"/>
    <mergeCell ref="C12:M12"/>
    <mergeCell ref="C13:M13"/>
    <mergeCell ref="C14:D14"/>
    <mergeCell ref="F14:M14"/>
    <mergeCell ref="B28:B30"/>
    <mergeCell ref="B31:B33"/>
    <mergeCell ref="B34:B43"/>
    <mergeCell ref="H42:I42"/>
    <mergeCell ref="B44:B47"/>
    <mergeCell ref="F45:F46"/>
    <mergeCell ref="G45:J46"/>
    <mergeCell ref="L45:M46"/>
    <mergeCell ref="C48:M48"/>
    <mergeCell ref="C49:M49"/>
    <mergeCell ref="C50:M50"/>
    <mergeCell ref="C51:M51"/>
    <mergeCell ref="C61:M61"/>
    <mergeCell ref="C56:M56"/>
    <mergeCell ref="C57:M57"/>
    <mergeCell ref="A58:A60"/>
    <mergeCell ref="C58:M58"/>
    <mergeCell ref="C59:M59"/>
    <mergeCell ref="C60:M60"/>
    <mergeCell ref="A52:A57"/>
    <mergeCell ref="C52:M52"/>
    <mergeCell ref="C53:M53"/>
    <mergeCell ref="C54:M54"/>
    <mergeCell ref="C55:M55"/>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4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6400-000001000000}"/>
    <dataValidation allowBlank="1" showInputMessage="1" showErrorMessage="1" prompt="Identifique la meta ODS a que le apunta el indicador de producto. Seleccione de la lista desplegable." sqref="E14" xr:uid="{00000000-0002-0000-6400-000002000000}"/>
    <dataValidation allowBlank="1" showInputMessage="1" showErrorMessage="1" prompt="Identifique el ODS a que le apunta el indicador de producto. Seleccione de la lista desplegable._x000a_" sqref="B14" xr:uid="{00000000-0002-0000-6400-000003000000}"/>
    <dataValidation allowBlank="1" showInputMessage="1" showErrorMessage="1" prompt="Incluir una ficha por cada indicador, ya sea de producto o de resultado" sqref="B1" xr:uid="{00000000-0002-0000-6400-000004000000}"/>
    <dataValidation allowBlank="1" showInputMessage="1" showErrorMessage="1" prompt="Seleccione de la lista desplegable" sqref="B4 B7 H7" xr:uid="{00000000-0002-0000-6400-000005000000}"/>
  </dataValidations>
  <hyperlinks>
    <hyperlink ref="C56" r:id="rId1" xr:uid="{00000000-0004-0000-6400-000000000000}"/>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4" ht="42.6" customHeight="1" thickBot="1">
      <c r="A1" s="24"/>
      <c r="B1" s="2404" t="s">
        <v>2367</v>
      </c>
      <c r="C1" s="2405"/>
      <c r="D1" s="2405"/>
      <c r="E1" s="2405"/>
      <c r="F1" s="2405"/>
      <c r="G1" s="2405"/>
      <c r="H1" s="2405"/>
      <c r="I1" s="2405"/>
      <c r="J1" s="2405"/>
      <c r="K1" s="2405"/>
      <c r="L1" s="2405"/>
      <c r="M1" s="2406"/>
    </row>
    <row r="2" spans="1:14" ht="39" customHeight="1">
      <c r="A2" s="2494" t="s">
        <v>1</v>
      </c>
      <c r="B2" s="29" t="s">
        <v>2</v>
      </c>
      <c r="C2" s="2018" t="s">
        <v>2368</v>
      </c>
      <c r="D2" s="2019"/>
      <c r="E2" s="2019"/>
      <c r="F2" s="2019"/>
      <c r="G2" s="2019"/>
      <c r="H2" s="2019"/>
      <c r="I2" s="2019"/>
      <c r="J2" s="2019"/>
      <c r="K2" s="2019"/>
      <c r="L2" s="2019"/>
      <c r="M2" s="2020"/>
    </row>
    <row r="3" spans="1:14" ht="31.5" customHeight="1">
      <c r="A3" s="2093"/>
      <c r="B3" s="1331" t="s">
        <v>4</v>
      </c>
      <c r="C3" s="2579" t="s">
        <v>661</v>
      </c>
      <c r="D3" s="2580"/>
      <c r="E3" s="2580"/>
      <c r="F3" s="2580"/>
      <c r="G3" s="2580"/>
      <c r="H3" s="2580"/>
      <c r="I3" s="2580"/>
      <c r="J3" s="2580"/>
      <c r="K3" s="2580"/>
      <c r="L3" s="2580"/>
      <c r="M3" s="2581"/>
    </row>
    <row r="4" spans="1:14">
      <c r="A4" s="2093"/>
      <c r="B4" s="31" t="s">
        <v>6</v>
      </c>
      <c r="C4" s="2455" t="s">
        <v>231</v>
      </c>
      <c r="D4" s="2456"/>
      <c r="E4" s="2618"/>
      <c r="F4" s="2498" t="s">
        <v>8</v>
      </c>
      <c r="G4" s="2499"/>
      <c r="H4" s="2566" t="s">
        <v>231</v>
      </c>
      <c r="I4" s="2496"/>
      <c r="J4" s="2496"/>
      <c r="K4" s="2496"/>
      <c r="L4" s="2496"/>
      <c r="M4" s="2497"/>
    </row>
    <row r="5" spans="1:14">
      <c r="A5" s="2093"/>
      <c r="B5" s="31" t="s">
        <v>10</v>
      </c>
      <c r="C5" s="2455" t="s">
        <v>231</v>
      </c>
      <c r="D5" s="2456"/>
      <c r="E5" s="2456"/>
      <c r="F5" s="2456"/>
      <c r="G5" s="2456"/>
      <c r="H5" s="2456"/>
      <c r="I5" s="2456"/>
      <c r="J5" s="2456"/>
      <c r="K5" s="2456"/>
      <c r="L5" s="2456"/>
      <c r="M5" s="2457"/>
    </row>
    <row r="6" spans="1:14">
      <c r="A6" s="2093"/>
      <c r="B6" s="31" t="s">
        <v>11</v>
      </c>
      <c r="C6" s="2455" t="s">
        <v>231</v>
      </c>
      <c r="D6" s="2456"/>
      <c r="E6" s="2456"/>
      <c r="F6" s="2456"/>
      <c r="G6" s="2456"/>
      <c r="H6" s="2456"/>
      <c r="I6" s="2456"/>
      <c r="J6" s="2456"/>
      <c r="K6" s="2456"/>
      <c r="L6" s="2456"/>
      <c r="M6" s="2457"/>
    </row>
    <row r="7" spans="1:14">
      <c r="A7" s="2093"/>
      <c r="B7" s="1331" t="s">
        <v>12</v>
      </c>
      <c r="C7" s="2512" t="s">
        <v>13</v>
      </c>
      <c r="D7" s="2513"/>
      <c r="E7" s="2513"/>
      <c r="F7" s="2513"/>
      <c r="G7" s="2619"/>
      <c r="H7" s="1546" t="s">
        <v>14</v>
      </c>
      <c r="I7" s="2514" t="s">
        <v>15</v>
      </c>
      <c r="J7" s="2513"/>
      <c r="K7" s="2513"/>
      <c r="L7" s="2513"/>
      <c r="M7" s="2515"/>
    </row>
    <row r="8" spans="1:14">
      <c r="A8" s="2093"/>
      <c r="B8" s="2617" t="s">
        <v>16</v>
      </c>
      <c r="C8" s="1562"/>
      <c r="D8" s="315"/>
      <c r="E8" s="315"/>
      <c r="F8" s="315"/>
      <c r="G8" s="315"/>
      <c r="H8" s="315"/>
      <c r="I8" s="315"/>
      <c r="J8" s="315"/>
      <c r="K8" s="315"/>
      <c r="L8" s="315"/>
      <c r="M8" s="1563"/>
    </row>
    <row r="9" spans="1:14" ht="15.75" customHeight="1">
      <c r="A9" s="2093"/>
      <c r="B9" s="2397"/>
      <c r="C9" s="2401" t="s">
        <v>9</v>
      </c>
      <c r="D9" s="2401"/>
      <c r="E9" s="2401"/>
      <c r="F9" s="2401" t="s">
        <v>9</v>
      </c>
      <c r="G9" s="2401"/>
      <c r="H9" s="316"/>
      <c r="I9" s="2401" t="s">
        <v>9</v>
      </c>
      <c r="J9" s="2401"/>
      <c r="K9" s="316"/>
      <c r="L9" s="316"/>
      <c r="M9" s="317"/>
    </row>
    <row r="10" spans="1:14">
      <c r="A10" s="2093"/>
      <c r="B10" s="2398"/>
      <c r="C10" s="2620" t="s">
        <v>18</v>
      </c>
      <c r="D10" s="2621"/>
      <c r="E10" s="318"/>
      <c r="F10" s="2401" t="s">
        <v>18</v>
      </c>
      <c r="G10" s="2401"/>
      <c r="H10" s="318"/>
      <c r="I10" s="2401" t="s">
        <v>18</v>
      </c>
      <c r="J10" s="2401"/>
      <c r="K10" s="318"/>
      <c r="L10" s="318"/>
      <c r="M10" s="319"/>
    </row>
    <row r="11" spans="1:14" ht="63.6" customHeight="1">
      <c r="A11" s="2093"/>
      <c r="B11" s="1331" t="s">
        <v>19</v>
      </c>
      <c r="C11" s="2470" t="s">
        <v>2369</v>
      </c>
      <c r="D11" s="2471"/>
      <c r="E11" s="2471"/>
      <c r="F11" s="2471"/>
      <c r="G11" s="2471"/>
      <c r="H11" s="2471"/>
      <c r="I11" s="2471"/>
      <c r="J11" s="2471"/>
      <c r="K11" s="2471"/>
      <c r="L11" s="2471"/>
      <c r="M11" s="2472"/>
    </row>
    <row r="12" spans="1:14" ht="69" customHeight="1">
      <c r="A12" s="2093"/>
      <c r="B12" s="1331" t="s">
        <v>21</v>
      </c>
      <c r="C12" s="2470" t="s">
        <v>2370</v>
      </c>
      <c r="D12" s="2471"/>
      <c r="E12" s="2471"/>
      <c r="F12" s="2471"/>
      <c r="G12" s="2471"/>
      <c r="H12" s="2471"/>
      <c r="I12" s="2471"/>
      <c r="J12" s="2471"/>
      <c r="K12" s="2471"/>
      <c r="L12" s="2471"/>
      <c r="M12" s="2472"/>
    </row>
    <row r="13" spans="1:14" ht="38.450000000000003" customHeight="1">
      <c r="A13" s="2093"/>
      <c r="B13" s="1331" t="s">
        <v>23</v>
      </c>
      <c r="C13" s="2622" t="s">
        <v>660</v>
      </c>
      <c r="D13" s="2623"/>
      <c r="E13" s="2623"/>
      <c r="F13" s="2623"/>
      <c r="G13" s="2623"/>
      <c r="H13" s="2623"/>
      <c r="I13" s="2623"/>
      <c r="J13" s="2623"/>
      <c r="K13" s="2623"/>
      <c r="L13" s="2623"/>
      <c r="M13" s="2624"/>
    </row>
    <row r="14" spans="1:14">
      <c r="A14" s="2093"/>
      <c r="B14" s="1564" t="s">
        <v>25</v>
      </c>
      <c r="C14" s="2470" t="s">
        <v>26</v>
      </c>
      <c r="D14" s="2471"/>
      <c r="E14" s="1518" t="s">
        <v>27</v>
      </c>
      <c r="F14" s="2488" t="s">
        <v>289</v>
      </c>
      <c r="G14" s="2471"/>
      <c r="H14" s="2471"/>
      <c r="I14" s="2471"/>
      <c r="J14" s="2471"/>
      <c r="K14" s="2471"/>
      <c r="L14" s="2471"/>
      <c r="M14" s="2472"/>
    </row>
    <row r="15" spans="1:14">
      <c r="A15" s="2489" t="s">
        <v>29</v>
      </c>
      <c r="B15" s="1333" t="s">
        <v>30</v>
      </c>
      <c r="C15" s="2609" t="s">
        <v>2363</v>
      </c>
      <c r="D15" s="2610"/>
      <c r="E15" s="2610"/>
      <c r="F15" s="2610"/>
      <c r="G15" s="2610"/>
      <c r="H15" s="2610"/>
      <c r="I15" s="2610"/>
      <c r="J15" s="2610"/>
      <c r="K15" s="2610"/>
      <c r="L15" s="2610"/>
      <c r="M15" s="2611"/>
      <c r="N15" s="112"/>
    </row>
    <row r="16" spans="1:14" ht="35.1" customHeight="1">
      <c r="A16" s="2064"/>
      <c r="B16" s="1333" t="s">
        <v>32</v>
      </c>
      <c r="C16" s="2470" t="s">
        <v>767</v>
      </c>
      <c r="D16" s="2471"/>
      <c r="E16" s="2471"/>
      <c r="F16" s="2471"/>
      <c r="G16" s="2471"/>
      <c r="H16" s="2471"/>
      <c r="I16" s="2471"/>
      <c r="J16" s="2471"/>
      <c r="K16" s="2471"/>
      <c r="L16" s="2471"/>
      <c r="M16" s="2472"/>
    </row>
    <row r="17" spans="1:14" ht="8.25" customHeight="1">
      <c r="A17" s="2064"/>
      <c r="B17" s="2612" t="s">
        <v>34</v>
      </c>
      <c r="C17" s="1565"/>
      <c r="D17" s="72"/>
      <c r="E17" s="72"/>
      <c r="F17" s="72"/>
      <c r="G17" s="72"/>
      <c r="H17" s="72"/>
      <c r="I17" s="72"/>
      <c r="J17" s="72"/>
      <c r="K17" s="72"/>
      <c r="L17" s="72"/>
      <c r="M17" s="1535"/>
    </row>
    <row r="18" spans="1:14" ht="9" customHeight="1">
      <c r="A18" s="2064"/>
      <c r="B18" s="2392"/>
      <c r="C18" s="320"/>
      <c r="D18" s="321"/>
      <c r="E18" s="322"/>
      <c r="F18" s="321"/>
      <c r="G18" s="322"/>
      <c r="H18" s="321"/>
      <c r="I18" s="322"/>
      <c r="J18" s="321"/>
      <c r="K18" s="322"/>
      <c r="L18" s="322"/>
      <c r="M18" s="76"/>
    </row>
    <row r="19" spans="1:14">
      <c r="A19" s="2064"/>
      <c r="B19" s="2392"/>
      <c r="C19" s="323" t="s">
        <v>35</v>
      </c>
      <c r="D19" s="324"/>
      <c r="E19" s="91" t="s">
        <v>36</v>
      </c>
      <c r="F19" s="324"/>
      <c r="G19" s="91" t="s">
        <v>37</v>
      </c>
      <c r="H19" s="324"/>
      <c r="I19" s="91" t="s">
        <v>38</v>
      </c>
      <c r="J19" s="1566"/>
      <c r="K19" s="91"/>
      <c r="L19" s="91"/>
      <c r="M19" s="325"/>
    </row>
    <row r="20" spans="1:14">
      <c r="A20" s="2064"/>
      <c r="B20" s="2392"/>
      <c r="C20" s="323" t="s">
        <v>39</v>
      </c>
      <c r="D20" s="1566"/>
      <c r="E20" s="91" t="s">
        <v>40</v>
      </c>
      <c r="F20" s="1566"/>
      <c r="G20" s="91" t="s">
        <v>41</v>
      </c>
      <c r="H20" s="1566"/>
      <c r="I20" s="91"/>
      <c r="J20" s="91"/>
      <c r="K20" s="91"/>
      <c r="L20" s="91"/>
      <c r="M20" s="325"/>
    </row>
    <row r="21" spans="1:14">
      <c r="A21" s="2064"/>
      <c r="B21" s="2392"/>
      <c r="C21" s="323" t="s">
        <v>42</v>
      </c>
      <c r="D21" s="1566"/>
      <c r="E21" s="91" t="s">
        <v>43</v>
      </c>
      <c r="F21" s="1566"/>
      <c r="G21" s="91"/>
      <c r="H21" s="91"/>
      <c r="I21" s="91"/>
      <c r="J21" s="91"/>
      <c r="K21" s="91"/>
      <c r="L21" s="91"/>
      <c r="M21" s="325"/>
    </row>
    <row r="22" spans="1:14">
      <c r="A22" s="2064"/>
      <c r="B22" s="2392"/>
      <c r="C22" s="323" t="s">
        <v>44</v>
      </c>
      <c r="D22" s="1566" t="s">
        <v>1495</v>
      </c>
      <c r="E22" s="91" t="s">
        <v>46</v>
      </c>
      <c r="F22" s="52" t="s">
        <v>2371</v>
      </c>
      <c r="G22" s="52"/>
      <c r="H22" s="52"/>
      <c r="I22" s="52"/>
      <c r="J22" s="52"/>
      <c r="K22" s="52"/>
      <c r="L22" s="52"/>
      <c r="M22" s="326"/>
    </row>
    <row r="23" spans="1:14" ht="9.75" customHeight="1">
      <c r="A23" s="2064"/>
      <c r="B23" s="2393"/>
      <c r="C23" s="327"/>
      <c r="D23" s="328"/>
      <c r="E23" s="328"/>
      <c r="F23" s="328"/>
      <c r="G23" s="328"/>
      <c r="H23" s="328"/>
      <c r="I23" s="328"/>
      <c r="J23" s="328"/>
      <c r="K23" s="328"/>
      <c r="L23" s="328"/>
      <c r="M23" s="329"/>
    </row>
    <row r="24" spans="1:14">
      <c r="A24" s="2064"/>
      <c r="B24" s="2612" t="s">
        <v>48</v>
      </c>
      <c r="C24" s="1567"/>
      <c r="D24" s="330"/>
      <c r="E24" s="330"/>
      <c r="F24" s="330"/>
      <c r="G24" s="330"/>
      <c r="H24" s="330"/>
      <c r="I24" s="330"/>
      <c r="J24" s="330"/>
      <c r="K24" s="330"/>
      <c r="L24" s="315"/>
      <c r="M24" s="1563"/>
    </row>
    <row r="25" spans="1:14">
      <c r="A25" s="2064"/>
      <c r="B25" s="2392"/>
      <c r="C25" s="323" t="s">
        <v>49</v>
      </c>
      <c r="D25" s="1566"/>
      <c r="E25" s="91"/>
      <c r="F25" s="91" t="s">
        <v>50</v>
      </c>
      <c r="G25" s="1566"/>
      <c r="H25" s="91"/>
      <c r="I25" s="91" t="s">
        <v>51</v>
      </c>
      <c r="J25" s="1566" t="s">
        <v>1495</v>
      </c>
      <c r="K25" s="91"/>
      <c r="L25" s="316"/>
      <c r="M25" s="317"/>
    </row>
    <row r="26" spans="1:14">
      <c r="A26" s="2064"/>
      <c r="B26" s="2392"/>
      <c r="C26" s="323" t="s">
        <v>52</v>
      </c>
      <c r="D26" s="1568"/>
      <c r="E26" s="316"/>
      <c r="F26" s="91" t="s">
        <v>53</v>
      </c>
      <c r="G26" s="1566"/>
      <c r="H26" s="316"/>
      <c r="I26" s="316"/>
      <c r="J26" s="316"/>
      <c r="K26" s="316"/>
      <c r="L26" s="316"/>
      <c r="M26" s="317"/>
    </row>
    <row r="27" spans="1:14">
      <c r="A27" s="2064"/>
      <c r="B27" s="2393"/>
      <c r="C27" s="327"/>
      <c r="D27" s="328"/>
      <c r="E27" s="328"/>
      <c r="F27" s="328"/>
      <c r="G27" s="328"/>
      <c r="H27" s="328"/>
      <c r="I27" s="328"/>
      <c r="J27" s="328"/>
      <c r="K27" s="328"/>
      <c r="L27" s="318"/>
      <c r="M27" s="319"/>
    </row>
    <row r="28" spans="1:14">
      <c r="A28" s="2064"/>
      <c r="B28" s="2617" t="s">
        <v>54</v>
      </c>
      <c r="C28" s="1567"/>
      <c r="D28" s="330"/>
      <c r="E28" s="330"/>
      <c r="F28" s="330"/>
      <c r="G28" s="330"/>
      <c r="H28" s="330"/>
      <c r="I28" s="330"/>
      <c r="J28" s="330"/>
      <c r="K28" s="330"/>
      <c r="L28" s="330"/>
      <c r="M28" s="1569"/>
    </row>
    <row r="29" spans="1:14">
      <c r="A29" s="2064"/>
      <c r="B29" s="2397"/>
      <c r="C29" s="331" t="s">
        <v>55</v>
      </c>
      <c r="D29" s="1570" t="s">
        <v>89</v>
      </c>
      <c r="E29" s="91"/>
      <c r="F29" s="332" t="s">
        <v>56</v>
      </c>
      <c r="G29" s="1570" t="s">
        <v>89</v>
      </c>
      <c r="H29" s="91"/>
      <c r="I29" s="332" t="s">
        <v>57</v>
      </c>
      <c r="J29" s="1570" t="s">
        <v>89</v>
      </c>
      <c r="K29" s="1544"/>
      <c r="L29" s="1571"/>
      <c r="M29" s="325"/>
    </row>
    <row r="30" spans="1:14">
      <c r="A30" s="2064"/>
      <c r="B30" s="2398"/>
      <c r="C30" s="327"/>
      <c r="D30" s="328"/>
      <c r="E30" s="328"/>
      <c r="F30" s="328"/>
      <c r="G30" s="328"/>
      <c r="H30" s="328"/>
      <c r="I30" s="328"/>
      <c r="J30" s="328"/>
      <c r="K30" s="328"/>
      <c r="L30" s="328"/>
      <c r="M30" s="329"/>
    </row>
    <row r="31" spans="1:14">
      <c r="A31" s="2064"/>
      <c r="B31" s="2612" t="s">
        <v>58</v>
      </c>
      <c r="C31" s="1572"/>
      <c r="D31" s="333"/>
      <c r="E31" s="333"/>
      <c r="F31" s="333"/>
      <c r="G31" s="333"/>
      <c r="H31" s="333"/>
      <c r="I31" s="333"/>
      <c r="J31" s="333"/>
      <c r="K31" s="333"/>
      <c r="L31" s="315"/>
      <c r="M31" s="1563"/>
      <c r="N31" s="2613"/>
    </row>
    <row r="32" spans="1:14">
      <c r="A32" s="2064"/>
      <c r="B32" s="2392"/>
      <c r="C32" s="323" t="s">
        <v>59</v>
      </c>
      <c r="D32" s="1558">
        <v>2020</v>
      </c>
      <c r="E32" s="334"/>
      <c r="F32" s="91" t="s">
        <v>60</v>
      </c>
      <c r="G32" s="1559">
        <v>2030</v>
      </c>
      <c r="H32" s="334"/>
      <c r="I32" s="332"/>
      <c r="J32" s="334"/>
      <c r="K32" s="334"/>
      <c r="L32" s="316"/>
      <c r="M32" s="317"/>
      <c r="N32" s="2613"/>
    </row>
    <row r="33" spans="1:14">
      <c r="A33" s="2064"/>
      <c r="B33" s="2393"/>
      <c r="C33" s="327"/>
      <c r="D33" s="335"/>
      <c r="E33" s="336"/>
      <c r="F33" s="328"/>
      <c r="G33" s="336"/>
      <c r="H33" s="336"/>
      <c r="I33" s="337"/>
      <c r="J33" s="336"/>
      <c r="K33" s="336"/>
      <c r="L33" s="318"/>
      <c r="M33" s="319"/>
      <c r="N33" s="2613"/>
    </row>
    <row r="34" spans="1:14">
      <c r="A34" s="2064"/>
      <c r="B34" s="2612" t="s">
        <v>62</v>
      </c>
      <c r="C34" s="1534"/>
      <c r="D34" s="72"/>
      <c r="E34" s="72"/>
      <c r="F34" s="72"/>
      <c r="G34" s="72"/>
      <c r="H34" s="72"/>
      <c r="I34" s="72"/>
      <c r="J34" s="72"/>
      <c r="K34" s="72"/>
      <c r="L34" s="72"/>
      <c r="M34" s="1535"/>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576">
        <v>1</v>
      </c>
      <c r="E36" s="1574"/>
      <c r="F36" s="1576">
        <v>1</v>
      </c>
      <c r="G36" s="1574"/>
      <c r="H36" s="1576">
        <v>1</v>
      </c>
      <c r="I36" s="1574"/>
      <c r="J36" s="1576">
        <v>1</v>
      </c>
      <c r="K36" s="1574"/>
      <c r="L36" s="1576">
        <v>1</v>
      </c>
      <c r="M36" s="1575"/>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576">
        <v>1</v>
      </c>
      <c r="E38" s="1574"/>
      <c r="F38" s="1576">
        <v>1</v>
      </c>
      <c r="G38" s="1574"/>
      <c r="H38" s="1576">
        <v>1</v>
      </c>
      <c r="I38" s="1574"/>
      <c r="J38" s="1576">
        <v>1</v>
      </c>
      <c r="K38" s="1574"/>
      <c r="L38" s="1576">
        <v>1</v>
      </c>
      <c r="M38" s="1512"/>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576">
        <v>1</v>
      </c>
      <c r="E40" s="1574"/>
      <c r="F40" s="1576"/>
      <c r="G40" s="1574"/>
      <c r="H40" s="1576"/>
      <c r="I40" s="1574"/>
      <c r="J40" s="1576"/>
      <c r="K40" s="1574"/>
      <c r="L40" s="1576"/>
      <c r="M40" s="1575"/>
      <c r="N40" s="338"/>
    </row>
    <row r="41" spans="1:14">
      <c r="A41" s="2064"/>
      <c r="B41" s="2392"/>
      <c r="C41" s="339"/>
      <c r="D41" s="1511" t="s">
        <v>77</v>
      </c>
      <c r="E41" s="1511"/>
      <c r="F41" s="1511" t="s">
        <v>78</v>
      </c>
      <c r="G41" s="72"/>
      <c r="H41" s="72"/>
      <c r="I41" s="72"/>
      <c r="J41" s="72"/>
      <c r="K41" s="72"/>
      <c r="L41" s="72"/>
      <c r="M41" s="1535"/>
      <c r="N41" s="338"/>
    </row>
    <row r="42" spans="1:14">
      <c r="A42" s="2064"/>
      <c r="B42" s="2392"/>
      <c r="C42" s="339"/>
      <c r="D42" s="1576"/>
      <c r="E42" s="1577"/>
      <c r="F42" s="1583">
        <v>1</v>
      </c>
      <c r="G42" s="500"/>
      <c r="H42" s="2161"/>
      <c r="I42" s="2161"/>
      <c r="J42" s="322"/>
      <c r="K42" s="322"/>
      <c r="L42" s="322"/>
      <c r="M42" s="76"/>
      <c r="N42" s="338"/>
    </row>
    <row r="43" spans="1:14">
      <c r="A43" s="2064"/>
      <c r="B43" s="2392"/>
      <c r="C43" s="340"/>
      <c r="D43" s="1511"/>
      <c r="E43" s="1511"/>
      <c r="F43" s="1511"/>
      <c r="G43" s="321"/>
      <c r="H43" s="321"/>
      <c r="I43" s="321"/>
      <c r="J43" s="321"/>
      <c r="K43" s="321"/>
      <c r="L43" s="321"/>
      <c r="M43" s="341"/>
      <c r="N43" s="338"/>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c r="H45" s="2616"/>
      <c r="I45" s="2616"/>
      <c r="J45" s="2616"/>
      <c r="K45" s="91" t="s">
        <v>82</v>
      </c>
      <c r="L45" s="2480"/>
      <c r="M45" s="2481"/>
    </row>
    <row r="46" spans="1:14">
      <c r="A46" s="2064"/>
      <c r="B46" s="2392"/>
      <c r="C46" s="342"/>
      <c r="D46" s="1568"/>
      <c r="E46" s="1566" t="s">
        <v>1495</v>
      </c>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470" t="s">
        <v>2372</v>
      </c>
      <c r="D48" s="2471"/>
      <c r="E48" s="2471"/>
      <c r="F48" s="2471"/>
      <c r="G48" s="2471"/>
      <c r="H48" s="2471"/>
      <c r="I48" s="2471"/>
      <c r="J48" s="2471"/>
      <c r="K48" s="2471"/>
      <c r="L48" s="2471"/>
      <c r="M48" s="2472"/>
    </row>
    <row r="49" spans="1:14" ht="50.1" customHeight="1">
      <c r="A49" s="2064"/>
      <c r="B49" s="1333" t="s">
        <v>85</v>
      </c>
      <c r="C49" s="2470" t="s">
        <v>2349</v>
      </c>
      <c r="D49" s="2471"/>
      <c r="E49" s="2471"/>
      <c r="F49" s="2471"/>
      <c r="G49" s="2471"/>
      <c r="H49" s="2471"/>
      <c r="I49" s="2471"/>
      <c r="J49" s="2471"/>
      <c r="K49" s="2471"/>
      <c r="L49" s="2471"/>
      <c r="M49" s="2472"/>
    </row>
    <row r="50" spans="1:14">
      <c r="A50" s="2064"/>
      <c r="B50" s="1333" t="s">
        <v>87</v>
      </c>
      <c r="C50" s="2488">
        <v>30</v>
      </c>
      <c r="D50" s="2471"/>
      <c r="E50" s="2471"/>
      <c r="F50" s="2471"/>
      <c r="G50" s="2471"/>
      <c r="H50" s="2471"/>
      <c r="I50" s="2471"/>
      <c r="J50" s="2471"/>
      <c r="K50" s="2471"/>
      <c r="L50" s="2471"/>
      <c r="M50" s="2605"/>
    </row>
    <row r="51" spans="1:14">
      <c r="A51" s="2064"/>
      <c r="B51" s="1333" t="s">
        <v>88</v>
      </c>
      <c r="C51" s="2606" t="s">
        <v>89</v>
      </c>
      <c r="D51" s="2607"/>
      <c r="E51" s="2607"/>
      <c r="F51" s="2607"/>
      <c r="G51" s="2607"/>
      <c r="H51" s="2607"/>
      <c r="I51" s="2607"/>
      <c r="J51" s="2607"/>
      <c r="K51" s="2607"/>
      <c r="L51" s="2607"/>
      <c r="M51" s="2608"/>
    </row>
    <row r="52" spans="1:14" ht="15.75" customHeight="1">
      <c r="A52" s="2469" t="s">
        <v>90</v>
      </c>
      <c r="B52" s="1413" t="s">
        <v>91</v>
      </c>
      <c r="C52" s="2495" t="s">
        <v>756</v>
      </c>
      <c r="D52" s="2496"/>
      <c r="E52" s="2496"/>
      <c r="F52" s="2496"/>
      <c r="G52" s="2496"/>
      <c r="H52" s="2496"/>
      <c r="I52" s="2496"/>
      <c r="J52" s="2496"/>
      <c r="K52" s="2496"/>
      <c r="L52" s="2496"/>
      <c r="M52" s="2497"/>
    </row>
    <row r="53" spans="1:14" ht="15.75" customHeight="1">
      <c r="A53" s="2056"/>
      <c r="B53" s="1413" t="s">
        <v>93</v>
      </c>
      <c r="C53" s="2495" t="s">
        <v>2350</v>
      </c>
      <c r="D53" s="2496"/>
      <c r="E53" s="2496"/>
      <c r="F53" s="2496"/>
      <c r="G53" s="2496"/>
      <c r="H53" s="2496"/>
      <c r="I53" s="2496"/>
      <c r="J53" s="2496"/>
      <c r="K53" s="2496"/>
      <c r="L53" s="2496"/>
      <c r="M53" s="2497"/>
    </row>
    <row r="54" spans="1:14" ht="15.75" customHeight="1">
      <c r="A54" s="2056"/>
      <c r="B54" s="1413" t="s">
        <v>95</v>
      </c>
      <c r="C54" s="2495" t="s">
        <v>96</v>
      </c>
      <c r="D54" s="2496"/>
      <c r="E54" s="2496"/>
      <c r="F54" s="2496"/>
      <c r="G54" s="2496"/>
      <c r="H54" s="2496"/>
      <c r="I54" s="2496"/>
      <c r="J54" s="2496"/>
      <c r="K54" s="2496"/>
      <c r="L54" s="2496"/>
      <c r="M54" s="2497"/>
    </row>
    <row r="55" spans="1:14" ht="15.75" customHeight="1">
      <c r="A55" s="2056"/>
      <c r="B55" s="1414" t="s">
        <v>97</v>
      </c>
      <c r="C55" s="2495" t="s">
        <v>2351</v>
      </c>
      <c r="D55" s="2496"/>
      <c r="E55" s="2496"/>
      <c r="F55" s="2496"/>
      <c r="G55" s="2496"/>
      <c r="H55" s="2496"/>
      <c r="I55" s="2496"/>
      <c r="J55" s="2496"/>
      <c r="K55" s="2496"/>
      <c r="L55" s="2496"/>
      <c r="M55" s="2497"/>
      <c r="N55" s="112"/>
    </row>
    <row r="56" spans="1:14" ht="15.75" customHeight="1">
      <c r="A56" s="2056"/>
      <c r="B56" s="1413" t="s">
        <v>99</v>
      </c>
      <c r="C56" s="2565" t="s">
        <v>757</v>
      </c>
      <c r="D56" s="2496"/>
      <c r="E56" s="2496"/>
      <c r="F56" s="2496"/>
      <c r="G56" s="2496"/>
      <c r="H56" s="2496"/>
      <c r="I56" s="2496"/>
      <c r="J56" s="2496"/>
      <c r="K56" s="2496"/>
      <c r="L56" s="2496"/>
      <c r="M56" s="2497"/>
    </row>
    <row r="57" spans="1:14" ht="16.5" customHeight="1" thickBot="1">
      <c r="A57" s="2061"/>
      <c r="B57" s="1413" t="s">
        <v>101</v>
      </c>
      <c r="C57" s="2495">
        <v>3169001</v>
      </c>
      <c r="D57" s="2496"/>
      <c r="E57" s="2496"/>
      <c r="F57" s="2496"/>
      <c r="G57" s="2496"/>
      <c r="H57" s="2496"/>
      <c r="I57" s="2496"/>
      <c r="J57" s="2496"/>
      <c r="K57" s="2496"/>
      <c r="L57" s="2496"/>
      <c r="M57" s="2497"/>
    </row>
    <row r="58" spans="1:14" ht="15.75" customHeight="1">
      <c r="A58" s="2469" t="s">
        <v>103</v>
      </c>
      <c r="B58" s="1415" t="s">
        <v>104</v>
      </c>
      <c r="C58" s="2495" t="s">
        <v>1503</v>
      </c>
      <c r="D58" s="2496"/>
      <c r="E58" s="2496"/>
      <c r="F58" s="2496"/>
      <c r="G58" s="2496"/>
      <c r="H58" s="2496"/>
      <c r="I58" s="2496"/>
      <c r="J58" s="2496"/>
      <c r="K58" s="2496"/>
      <c r="L58" s="2496"/>
      <c r="M58" s="2497"/>
    </row>
    <row r="59" spans="1:14" ht="30" customHeight="1">
      <c r="A59" s="2056"/>
      <c r="B59" s="1415" t="s">
        <v>106</v>
      </c>
      <c r="C59" s="2495" t="s">
        <v>2352</v>
      </c>
      <c r="D59" s="2496"/>
      <c r="E59" s="2496"/>
      <c r="F59" s="2496"/>
      <c r="G59" s="2496"/>
      <c r="H59" s="2496"/>
      <c r="I59" s="2496"/>
      <c r="J59" s="2496"/>
      <c r="K59" s="2496"/>
      <c r="L59" s="2496"/>
      <c r="M59" s="2497"/>
    </row>
    <row r="60" spans="1:14" ht="30" customHeight="1" thickBot="1">
      <c r="A60" s="2056"/>
      <c r="B60" s="1416" t="s">
        <v>14</v>
      </c>
      <c r="C60" s="2495" t="s">
        <v>96</v>
      </c>
      <c r="D60" s="2496"/>
      <c r="E60" s="2496"/>
      <c r="F60" s="2496"/>
      <c r="G60" s="2496"/>
      <c r="H60" s="2496"/>
      <c r="I60" s="2496"/>
      <c r="J60" s="2496"/>
      <c r="K60" s="2496"/>
      <c r="L60" s="2496"/>
      <c r="M60" s="2497"/>
    </row>
    <row r="61" spans="1:14" ht="16.5" thickBot="1">
      <c r="A61" s="139" t="s">
        <v>109</v>
      </c>
      <c r="B61" s="346"/>
      <c r="C61" s="2036"/>
      <c r="D61" s="2275"/>
      <c r="E61" s="2275"/>
      <c r="F61" s="2275"/>
      <c r="G61" s="2275"/>
      <c r="H61" s="2275"/>
      <c r="I61" s="2275"/>
      <c r="J61" s="2275"/>
      <c r="K61" s="2275"/>
      <c r="L61" s="2275"/>
      <c r="M61" s="2276"/>
    </row>
  </sheetData>
  <mergeCells count="53">
    <mergeCell ref="B1:M1"/>
    <mergeCell ref="A2:A14"/>
    <mergeCell ref="C2:M2"/>
    <mergeCell ref="C3:M3"/>
    <mergeCell ref="C4:E4"/>
    <mergeCell ref="F4:G4"/>
    <mergeCell ref="H4:M4"/>
    <mergeCell ref="C5:M5"/>
    <mergeCell ref="C6:M6"/>
    <mergeCell ref="C7:G7"/>
    <mergeCell ref="I7:M7"/>
    <mergeCell ref="B8:B10"/>
    <mergeCell ref="C9:E9"/>
    <mergeCell ref="F9:G9"/>
    <mergeCell ref="I9:J9"/>
    <mergeCell ref="C10:D10"/>
    <mergeCell ref="F10:G10"/>
    <mergeCell ref="I10:J10"/>
    <mergeCell ref="A15:A51"/>
    <mergeCell ref="C15:M15"/>
    <mergeCell ref="C16:M16"/>
    <mergeCell ref="B17:B23"/>
    <mergeCell ref="B24:B27"/>
    <mergeCell ref="B44:B47"/>
    <mergeCell ref="F45:F46"/>
    <mergeCell ref="G45:J46"/>
    <mergeCell ref="L45:M46"/>
    <mergeCell ref="C11:M11"/>
    <mergeCell ref="C12:M12"/>
    <mergeCell ref="C13:M13"/>
    <mergeCell ref="C14:D14"/>
    <mergeCell ref="F14:M14"/>
    <mergeCell ref="B28:B30"/>
    <mergeCell ref="B31:B33"/>
    <mergeCell ref="N31:N33"/>
    <mergeCell ref="B34:B43"/>
    <mergeCell ref="H42:I42"/>
    <mergeCell ref="C61:M61"/>
    <mergeCell ref="C48:M48"/>
    <mergeCell ref="C49:M49"/>
    <mergeCell ref="C50:M50"/>
    <mergeCell ref="C51:M51"/>
    <mergeCell ref="C52:M52"/>
    <mergeCell ref="C53:M53"/>
    <mergeCell ref="C54:M54"/>
    <mergeCell ref="C55:M55"/>
    <mergeCell ref="C56:M56"/>
    <mergeCell ref="C57:M57"/>
    <mergeCell ref="A58:A60"/>
    <mergeCell ref="C58:M58"/>
    <mergeCell ref="C59:M59"/>
    <mergeCell ref="C60:M60"/>
    <mergeCell ref="A52:A57"/>
  </mergeCells>
  <dataValidations count="6">
    <dataValidation allowBlank="1" showInputMessage="1" showErrorMessage="1" prompt="Seleccione de la lista desplegable" sqref="B4 B7 H7" xr:uid="{00000000-0002-0000-6500-000000000000}"/>
    <dataValidation allowBlank="1" showInputMessage="1" showErrorMessage="1" prompt="Incluir una ficha por cada indicador, ya sea de producto o de resultado" sqref="B1" xr:uid="{00000000-0002-0000-6500-000001000000}"/>
    <dataValidation allowBlank="1" showInputMessage="1" showErrorMessage="1" prompt="Identifique el ODS a que le apunta el indicador de producto. Seleccione de la lista desplegable._x000a_" sqref="B14" xr:uid="{00000000-0002-0000-6500-000002000000}"/>
    <dataValidation allowBlank="1" showInputMessage="1" showErrorMessage="1" prompt="Identifique la meta ODS a que le apunta el indicador de producto. Seleccione de la lista desplegable." sqref="E14" xr:uid="{00000000-0002-0000-65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65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500-000005000000}"/>
  </dataValidations>
  <hyperlinks>
    <hyperlink ref="C56" r:id="rId1" xr:uid="{00000000-0004-0000-6500-000000000000}"/>
  </hyperlinks>
  <pageMargins left="0.7" right="0.7" top="0.75" bottom="0.75" header="0.3" footer="0.3"/>
  <pageSetup paperSize="9" orientation="portrait" horizontalDpi="1200" verticalDpi="1200"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abColor theme="9" tint="-0.249977111117893"/>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2373</v>
      </c>
      <c r="C1" s="141"/>
      <c r="D1" s="141"/>
      <c r="E1" s="141"/>
      <c r="F1" s="141"/>
      <c r="G1" s="141"/>
      <c r="H1" s="141"/>
      <c r="I1" s="141"/>
      <c r="J1" s="141"/>
      <c r="K1" s="141"/>
      <c r="L1" s="141"/>
      <c r="M1" s="142"/>
    </row>
    <row r="2" spans="1:13" ht="59.1" customHeight="1">
      <c r="A2" s="2494" t="s">
        <v>1</v>
      </c>
      <c r="B2" s="29" t="s">
        <v>2</v>
      </c>
      <c r="C2" s="2629" t="s">
        <v>769</v>
      </c>
      <c r="D2" s="2019"/>
      <c r="E2" s="2019"/>
      <c r="F2" s="2019"/>
      <c r="G2" s="2019"/>
      <c r="H2" s="2019"/>
      <c r="I2" s="2019"/>
      <c r="J2" s="2019"/>
      <c r="K2" s="2019"/>
      <c r="L2" s="2019"/>
      <c r="M2" s="2020"/>
    </row>
    <row r="3" spans="1:13" ht="42" customHeight="1">
      <c r="A3" s="2093"/>
      <c r="B3" s="1331" t="s">
        <v>4</v>
      </c>
      <c r="C3" s="2495" t="s">
        <v>661</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630" t="s">
        <v>189</v>
      </c>
      <c r="D7" s="2631"/>
      <c r="E7" s="2631"/>
      <c r="F7" s="2631"/>
      <c r="G7" s="2632"/>
      <c r="H7" s="1546" t="s">
        <v>14</v>
      </c>
      <c r="I7" s="2514" t="s">
        <v>2326</v>
      </c>
      <c r="J7" s="2513"/>
      <c r="K7" s="2513"/>
      <c r="L7" s="2513"/>
      <c r="M7" s="2515"/>
    </row>
    <row r="8" spans="1:13" ht="15.75" customHeight="1">
      <c r="A8" s="2093"/>
      <c r="B8" s="2504" t="s">
        <v>16</v>
      </c>
      <c r="C8" s="2633" t="s">
        <v>9</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84.75" customHeight="1">
      <c r="A11" s="2093"/>
      <c r="B11" s="1331" t="s">
        <v>19</v>
      </c>
      <c r="C11" s="2628" t="s">
        <v>2374</v>
      </c>
      <c r="D11" s="2471"/>
      <c r="E11" s="2471"/>
      <c r="F11" s="2471"/>
      <c r="G11" s="2471"/>
      <c r="H11" s="2471"/>
      <c r="I11" s="2471"/>
      <c r="J11" s="2471"/>
      <c r="K11" s="2471"/>
      <c r="L11" s="2471"/>
      <c r="M11" s="2472"/>
    </row>
    <row r="12" spans="1:13" ht="282" customHeight="1">
      <c r="A12" s="2093"/>
      <c r="B12" s="1331" t="s">
        <v>21</v>
      </c>
      <c r="C12" s="2609" t="s">
        <v>2375</v>
      </c>
      <c r="D12" s="2610"/>
      <c r="E12" s="2610"/>
      <c r="F12" s="2610"/>
      <c r="G12" s="2610"/>
      <c r="H12" s="2610"/>
      <c r="I12" s="2610"/>
      <c r="J12" s="2610"/>
      <c r="K12" s="2610"/>
      <c r="L12" s="2610"/>
      <c r="M12" s="2611"/>
    </row>
    <row r="13" spans="1:13" ht="60" customHeight="1">
      <c r="A13" s="2093"/>
      <c r="B13" s="1331" t="s">
        <v>23</v>
      </c>
      <c r="C13" s="2482" t="s">
        <v>660</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2185</v>
      </c>
      <c r="G14" s="2471"/>
      <c r="H14" s="2471"/>
      <c r="I14" s="2471"/>
      <c r="J14" s="2471"/>
      <c r="K14" s="2471"/>
      <c r="L14" s="2471"/>
      <c r="M14" s="2472"/>
    </row>
    <row r="15" spans="1:13" ht="15.75" customHeight="1">
      <c r="A15" s="2489" t="s">
        <v>29</v>
      </c>
      <c r="B15" s="1333" t="s">
        <v>30</v>
      </c>
      <c r="C15" s="2482" t="s">
        <v>2329</v>
      </c>
      <c r="D15" s="2483"/>
      <c r="E15" s="2483"/>
      <c r="F15" s="2483"/>
      <c r="G15" s="2483"/>
      <c r="H15" s="2483"/>
      <c r="I15" s="2483"/>
      <c r="J15" s="2483"/>
      <c r="K15" s="2483"/>
      <c r="L15" s="2483"/>
      <c r="M15" s="2484"/>
    </row>
    <row r="16" spans="1:13" ht="34.5" customHeight="1">
      <c r="A16" s="2064"/>
      <c r="B16" s="1333" t="s">
        <v>32</v>
      </c>
      <c r="C16" s="2482" t="s">
        <v>770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1983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c r="K25" s="59"/>
      <c r="L25" s="37"/>
      <c r="M25" s="38"/>
    </row>
    <row r="26" spans="1:13">
      <c r="A26" s="2064"/>
      <c r="B26" s="1999"/>
      <c r="C26" s="47" t="s">
        <v>52</v>
      </c>
      <c r="D26" s="1526"/>
      <c r="E26" s="37"/>
      <c r="F26" s="49" t="s">
        <v>53</v>
      </c>
      <c r="G26" s="1584" t="s">
        <v>45</v>
      </c>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626"/>
      <c r="E36" s="2627"/>
      <c r="F36" s="2626">
        <v>2</v>
      </c>
      <c r="G36" s="2627"/>
      <c r="H36" s="2626">
        <v>2</v>
      </c>
      <c r="I36" s="2627"/>
      <c r="J36" s="2626">
        <v>2</v>
      </c>
      <c r="K36" s="2627"/>
      <c r="L36" s="2626">
        <v>2</v>
      </c>
      <c r="M36" s="2627"/>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626">
        <v>2</v>
      </c>
      <c r="E38" s="2627"/>
      <c r="F38" s="2626">
        <v>2</v>
      </c>
      <c r="G38" s="2627"/>
      <c r="H38" s="2626">
        <v>2</v>
      </c>
      <c r="I38" s="2627"/>
      <c r="J38" s="2626">
        <v>2</v>
      </c>
      <c r="K38" s="2627"/>
      <c r="L38" s="2626">
        <v>2</v>
      </c>
      <c r="M38" s="2627"/>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485">
        <v>2</v>
      </c>
      <c r="E40" s="2486"/>
      <c r="F40" s="1536" t="s">
        <v>9</v>
      </c>
      <c r="G40" s="1537"/>
      <c r="H40" s="1536"/>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626">
        <v>2</v>
      </c>
      <c r="G42" s="2627"/>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1949</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70" t="s">
        <v>2376</v>
      </c>
      <c r="D48" s="2471"/>
      <c r="E48" s="2471"/>
      <c r="F48" s="2471"/>
      <c r="G48" s="2471"/>
      <c r="H48" s="2471"/>
      <c r="I48" s="2471"/>
      <c r="J48" s="2471"/>
      <c r="K48" s="2471"/>
      <c r="L48" s="2471"/>
      <c r="M48" s="2472"/>
    </row>
    <row r="49" spans="1:13" ht="38.25" customHeight="1">
      <c r="A49" s="2064"/>
      <c r="B49" s="1333" t="s">
        <v>85</v>
      </c>
      <c r="C49" s="2482" t="s">
        <v>2331</v>
      </c>
      <c r="D49" s="2483"/>
      <c r="E49" s="2483"/>
      <c r="F49" s="2483"/>
      <c r="G49" s="2483"/>
      <c r="H49" s="2483"/>
      <c r="I49" s="2483"/>
      <c r="J49" s="2483"/>
      <c r="K49" s="2483"/>
      <c r="L49" s="2483"/>
      <c r="M49" s="2484"/>
    </row>
    <row r="50" spans="1:13" ht="15.75" customHeight="1">
      <c r="A50" s="2064"/>
      <c r="B50" s="1333" t="s">
        <v>87</v>
      </c>
      <c r="C50" s="1543" t="s">
        <v>1894</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15.75" customHeight="1">
      <c r="A52" s="2469" t="s">
        <v>90</v>
      </c>
      <c r="B52" s="1413" t="s">
        <v>91</v>
      </c>
      <c r="C52" s="2455" t="s">
        <v>742</v>
      </c>
      <c r="D52" s="2456"/>
      <c r="E52" s="2456"/>
      <c r="F52" s="2456"/>
      <c r="G52" s="2456"/>
      <c r="H52" s="2456"/>
      <c r="I52" s="2456"/>
      <c r="J52" s="2456"/>
      <c r="K52" s="2456"/>
      <c r="L52" s="2456"/>
      <c r="M52" s="2457"/>
    </row>
    <row r="53" spans="1:13" ht="15.75" customHeight="1">
      <c r="A53" s="2056"/>
      <c r="B53" s="1413" t="s">
        <v>93</v>
      </c>
      <c r="C53" s="2455" t="s">
        <v>1615</v>
      </c>
      <c r="D53" s="2456"/>
      <c r="E53" s="2456"/>
      <c r="F53" s="2456"/>
      <c r="G53" s="2456"/>
      <c r="H53" s="2456"/>
      <c r="I53" s="2456"/>
      <c r="J53" s="2456"/>
      <c r="K53" s="2456"/>
      <c r="L53" s="2456"/>
      <c r="M53" s="2457"/>
    </row>
    <row r="54" spans="1:13" ht="15.75" customHeight="1">
      <c r="A54" s="2056"/>
      <c r="B54" s="1413" t="s">
        <v>95</v>
      </c>
      <c r="C54" s="2455" t="s">
        <v>190</v>
      </c>
      <c r="D54" s="2456"/>
      <c r="E54" s="2456"/>
      <c r="F54" s="2456"/>
      <c r="G54" s="2456"/>
      <c r="H54" s="2456"/>
      <c r="I54" s="2456"/>
      <c r="J54" s="2456"/>
      <c r="K54" s="2456"/>
      <c r="L54" s="2456"/>
      <c r="M54" s="2457"/>
    </row>
    <row r="55" spans="1:13" ht="15.75" customHeight="1">
      <c r="A55" s="2056"/>
      <c r="B55" s="1414" t="s">
        <v>97</v>
      </c>
      <c r="C55" s="2455" t="s">
        <v>741</v>
      </c>
      <c r="D55" s="2456"/>
      <c r="E55" s="2456"/>
      <c r="F55" s="2456"/>
      <c r="G55" s="2456"/>
      <c r="H55" s="2456"/>
      <c r="I55" s="2456"/>
      <c r="J55" s="2456"/>
      <c r="K55" s="2456"/>
      <c r="L55" s="2456"/>
      <c r="M55" s="2457"/>
    </row>
    <row r="56" spans="1:13" ht="15.75" customHeight="1">
      <c r="A56" s="2056"/>
      <c r="B56" s="1413" t="s">
        <v>99</v>
      </c>
      <c r="C56" s="2625" t="s">
        <v>743</v>
      </c>
      <c r="D56" s="2456"/>
      <c r="E56" s="2456"/>
      <c r="F56" s="2456"/>
      <c r="G56" s="2456"/>
      <c r="H56" s="2456"/>
      <c r="I56" s="2456"/>
      <c r="J56" s="2456"/>
      <c r="K56" s="2456"/>
      <c r="L56" s="2456"/>
      <c r="M56" s="2457"/>
    </row>
    <row r="57" spans="1:13" ht="16.5" customHeight="1" thickBot="1">
      <c r="A57" s="2061"/>
      <c r="B57" s="1413" t="s">
        <v>101</v>
      </c>
      <c r="C57" s="2455">
        <v>3358000</v>
      </c>
      <c r="D57" s="2456"/>
      <c r="E57" s="2456"/>
      <c r="F57" s="2456"/>
      <c r="G57" s="2456"/>
      <c r="H57" s="2456"/>
      <c r="I57" s="2456"/>
      <c r="J57" s="2456"/>
      <c r="K57" s="2456"/>
      <c r="L57" s="2456"/>
      <c r="M57" s="2457"/>
    </row>
    <row r="58" spans="1:13" ht="15.75" customHeight="1">
      <c r="A58" s="2469" t="s">
        <v>103</v>
      </c>
      <c r="B58" s="1415" t="s">
        <v>104</v>
      </c>
      <c r="C58" s="2455" t="s">
        <v>1617</v>
      </c>
      <c r="D58" s="2456"/>
      <c r="E58" s="2456"/>
      <c r="F58" s="2456"/>
      <c r="G58" s="2456"/>
      <c r="H58" s="2456"/>
      <c r="I58" s="2456"/>
      <c r="J58" s="2456"/>
      <c r="K58" s="2456"/>
      <c r="L58" s="2456"/>
      <c r="M58" s="2457"/>
    </row>
    <row r="59" spans="1:13" ht="30" customHeight="1">
      <c r="A59" s="2056"/>
      <c r="B59" s="1415" t="s">
        <v>106</v>
      </c>
      <c r="C59" s="2455" t="s">
        <v>1618</v>
      </c>
      <c r="D59" s="2456"/>
      <c r="E59" s="2456"/>
      <c r="F59" s="2456"/>
      <c r="G59" s="2456"/>
      <c r="H59" s="2456"/>
      <c r="I59" s="2456"/>
      <c r="J59" s="2456"/>
      <c r="K59" s="2456"/>
      <c r="L59" s="2456"/>
      <c r="M59" s="2457"/>
    </row>
    <row r="60" spans="1:13" ht="30" customHeight="1" thickBot="1">
      <c r="A60" s="2056"/>
      <c r="B60" s="1416" t="s">
        <v>14</v>
      </c>
      <c r="C60" s="2455" t="s">
        <v>190</v>
      </c>
      <c r="D60" s="2456"/>
      <c r="E60" s="2456"/>
      <c r="F60" s="2456"/>
      <c r="G60" s="2456"/>
      <c r="H60" s="2456"/>
      <c r="I60" s="2456"/>
      <c r="J60" s="2456"/>
      <c r="K60" s="2456"/>
      <c r="L60" s="2456"/>
      <c r="M60" s="2457"/>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6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6600-000001000000}"/>
    <dataValidation allowBlank="1" showInputMessage="1" showErrorMessage="1" prompt="Identifique la meta ODS a que le apunta el indicador de producto. Seleccione de la lista desplegable." sqref="E14" xr:uid="{00000000-0002-0000-6600-000002000000}"/>
    <dataValidation allowBlank="1" showInputMessage="1" showErrorMessage="1" prompt="Identifique el ODS a que le apunta el indicador de producto. Seleccione de la lista desplegable._x000a_" sqref="B14" xr:uid="{00000000-0002-0000-6600-000003000000}"/>
    <dataValidation allowBlank="1" showInputMessage="1" showErrorMessage="1" prompt="Incluir una ficha por cada indicador, ya sea de producto o de resultado" sqref="B1" xr:uid="{00000000-0002-0000-6600-000004000000}"/>
    <dataValidation allowBlank="1" showInputMessage="1" showErrorMessage="1" prompt="Seleccione de la lista desplegable" sqref="B4 B7 H7" xr:uid="{00000000-0002-0000-6600-000005000000}"/>
  </dataValidations>
  <hyperlinks>
    <hyperlink ref="C56" r:id="rId1" xr:uid="{00000000-0004-0000-6600-000000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rgb="FFFFFF00"/>
  </sheetPr>
  <dimension ref="A1:N61"/>
  <sheetViews>
    <sheetView topLeftCell="A3" zoomScale="70" zoomScaleNormal="70" workbookViewId="0">
      <selection activeCell="N11" sqref="N11"/>
    </sheetView>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4" ht="42.6" customHeight="1" thickBot="1">
      <c r="A1" s="24"/>
      <c r="B1" s="2637" t="s">
        <v>3444</v>
      </c>
      <c r="C1" s="2638"/>
      <c r="D1" s="2638"/>
      <c r="E1" s="2638"/>
      <c r="F1" s="2638"/>
      <c r="G1" s="2638"/>
      <c r="H1" s="2638"/>
      <c r="I1" s="2638"/>
      <c r="J1" s="2638"/>
      <c r="K1" s="2638"/>
      <c r="L1" s="2638"/>
      <c r="M1" s="2639"/>
    </row>
    <row r="2" spans="1:14" ht="39" customHeight="1">
      <c r="A2" s="2494" t="s">
        <v>1</v>
      </c>
      <c r="B2" s="29" t="s">
        <v>2</v>
      </c>
      <c r="C2" s="2640" t="s">
        <v>3464</v>
      </c>
      <c r="D2" s="2641"/>
      <c r="E2" s="2641"/>
      <c r="F2" s="2641"/>
      <c r="G2" s="2641"/>
      <c r="H2" s="2641"/>
      <c r="I2" s="2641"/>
      <c r="J2" s="2641"/>
      <c r="K2" s="2641"/>
      <c r="L2" s="2641"/>
      <c r="M2" s="2642"/>
    </row>
    <row r="3" spans="1:14" ht="31.5" customHeight="1">
      <c r="A3" s="2093"/>
      <c r="B3" s="1331" t="s">
        <v>4</v>
      </c>
      <c r="C3" s="2579" t="s">
        <v>661</v>
      </c>
      <c r="D3" s="2580"/>
      <c r="E3" s="2580"/>
      <c r="F3" s="2580"/>
      <c r="G3" s="2580"/>
      <c r="H3" s="2580"/>
      <c r="I3" s="2580"/>
      <c r="J3" s="2580"/>
      <c r="K3" s="2580"/>
      <c r="L3" s="2580"/>
      <c r="M3" s="2581"/>
    </row>
    <row r="4" spans="1:14">
      <c r="A4" s="2093"/>
      <c r="B4" s="31" t="s">
        <v>6</v>
      </c>
      <c r="C4" s="2455" t="s">
        <v>231</v>
      </c>
      <c r="D4" s="2456"/>
      <c r="E4" s="2618"/>
      <c r="F4" s="2498" t="s">
        <v>8</v>
      </c>
      <c r="G4" s="2499"/>
      <c r="H4" s="2566" t="s">
        <v>231</v>
      </c>
      <c r="I4" s="2496"/>
      <c r="J4" s="2496"/>
      <c r="K4" s="2496"/>
      <c r="L4" s="2496"/>
      <c r="M4" s="2497"/>
    </row>
    <row r="5" spans="1:14">
      <c r="A5" s="2093"/>
      <c r="B5" s="31" t="s">
        <v>10</v>
      </c>
      <c r="C5" s="2455" t="s">
        <v>231</v>
      </c>
      <c r="D5" s="2456"/>
      <c r="E5" s="2456"/>
      <c r="F5" s="2456"/>
      <c r="G5" s="2456"/>
      <c r="H5" s="2456"/>
      <c r="I5" s="2456"/>
      <c r="J5" s="2456"/>
      <c r="K5" s="2456"/>
      <c r="L5" s="2456"/>
      <c r="M5" s="2457"/>
    </row>
    <row r="6" spans="1:14">
      <c r="A6" s="2093"/>
      <c r="B6" s="31" t="s">
        <v>11</v>
      </c>
      <c r="C6" s="2455" t="s">
        <v>231</v>
      </c>
      <c r="D6" s="2456"/>
      <c r="E6" s="2456"/>
      <c r="F6" s="2456"/>
      <c r="G6" s="2456"/>
      <c r="H6" s="2456"/>
      <c r="I6" s="2456"/>
      <c r="J6" s="2456"/>
      <c r="K6" s="2456"/>
      <c r="L6" s="2456"/>
      <c r="M6" s="2457"/>
    </row>
    <row r="7" spans="1:14">
      <c r="A7" s="2093"/>
      <c r="B7" s="1331" t="s">
        <v>12</v>
      </c>
      <c r="C7" s="2512" t="s">
        <v>13</v>
      </c>
      <c r="D7" s="2513"/>
      <c r="E7" s="2513"/>
      <c r="F7" s="2513"/>
      <c r="G7" s="2619"/>
      <c r="H7" s="1546" t="s">
        <v>14</v>
      </c>
      <c r="I7" s="2514" t="s">
        <v>15</v>
      </c>
      <c r="J7" s="2513"/>
      <c r="K7" s="2513"/>
      <c r="L7" s="2513"/>
      <c r="M7" s="2515"/>
    </row>
    <row r="8" spans="1:14">
      <c r="A8" s="2093"/>
      <c r="B8" s="2617" t="s">
        <v>16</v>
      </c>
      <c r="C8" s="1562"/>
      <c r="D8" s="315"/>
      <c r="E8" s="315"/>
      <c r="F8" s="315"/>
      <c r="G8" s="315"/>
      <c r="H8" s="315"/>
      <c r="I8" s="315"/>
      <c r="J8" s="315"/>
      <c r="K8" s="315"/>
      <c r="L8" s="315"/>
      <c r="M8" s="1563"/>
    </row>
    <row r="9" spans="1:14" ht="15.75" customHeight="1">
      <c r="A9" s="2093"/>
      <c r="B9" s="2397"/>
      <c r="C9" s="2401" t="s">
        <v>9</v>
      </c>
      <c r="D9" s="2401"/>
      <c r="E9" s="2401"/>
      <c r="F9" s="2401" t="s">
        <v>9</v>
      </c>
      <c r="G9" s="2401"/>
      <c r="H9" s="316"/>
      <c r="I9" s="2401" t="s">
        <v>9</v>
      </c>
      <c r="J9" s="2401"/>
      <c r="K9" s="316"/>
      <c r="L9" s="316"/>
      <c r="M9" s="317"/>
    </row>
    <row r="10" spans="1:14">
      <c r="A10" s="2093"/>
      <c r="B10" s="2398"/>
      <c r="C10" s="2620" t="s">
        <v>18</v>
      </c>
      <c r="D10" s="2621"/>
      <c r="E10" s="318"/>
      <c r="F10" s="2401" t="s">
        <v>18</v>
      </c>
      <c r="G10" s="2401"/>
      <c r="H10" s="318"/>
      <c r="I10" s="2401" t="s">
        <v>18</v>
      </c>
      <c r="J10" s="2401"/>
      <c r="K10" s="318"/>
      <c r="L10" s="318"/>
      <c r="M10" s="319"/>
    </row>
    <row r="11" spans="1:14" ht="63.6" customHeight="1">
      <c r="A11" s="2093"/>
      <c r="B11" s="1331" t="s">
        <v>19</v>
      </c>
      <c r="C11" s="2634" t="s">
        <v>3460</v>
      </c>
      <c r="D11" s="2635"/>
      <c r="E11" s="2635"/>
      <c r="F11" s="2635"/>
      <c r="G11" s="2635"/>
      <c r="H11" s="2635"/>
      <c r="I11" s="2635"/>
      <c r="J11" s="2635"/>
      <c r="K11" s="2635"/>
      <c r="L11" s="2635"/>
      <c r="M11" s="2636"/>
    </row>
    <row r="12" spans="1:14" ht="69" customHeight="1">
      <c r="A12" s="2093"/>
      <c r="B12" s="1331" t="s">
        <v>21</v>
      </c>
      <c r="C12" s="2634" t="s">
        <v>3461</v>
      </c>
      <c r="D12" s="2635"/>
      <c r="E12" s="2635"/>
      <c r="F12" s="2635"/>
      <c r="G12" s="2635"/>
      <c r="H12" s="2635"/>
      <c r="I12" s="2635"/>
      <c r="J12" s="2635"/>
      <c r="K12" s="2635"/>
      <c r="L12" s="2635"/>
      <c r="M12" s="2636"/>
    </row>
    <row r="13" spans="1:14" ht="38.450000000000003" customHeight="1">
      <c r="A13" s="2093"/>
      <c r="B13" s="1331" t="s">
        <v>23</v>
      </c>
      <c r="C13" s="2622" t="s">
        <v>660</v>
      </c>
      <c r="D13" s="2623"/>
      <c r="E13" s="2623"/>
      <c r="F13" s="2623"/>
      <c r="G13" s="2623"/>
      <c r="H13" s="2623"/>
      <c r="I13" s="2623"/>
      <c r="J13" s="2623"/>
      <c r="K13" s="2623"/>
      <c r="L13" s="2623"/>
      <c r="M13" s="2624"/>
    </row>
    <row r="14" spans="1:14">
      <c r="A14" s="2093"/>
      <c r="B14" s="1564" t="s">
        <v>25</v>
      </c>
      <c r="C14" s="2470" t="s">
        <v>26</v>
      </c>
      <c r="D14" s="2471"/>
      <c r="E14" s="1518" t="s">
        <v>27</v>
      </c>
      <c r="F14" s="2488" t="s">
        <v>289</v>
      </c>
      <c r="G14" s="2471"/>
      <c r="H14" s="2471"/>
      <c r="I14" s="2471"/>
      <c r="J14" s="2471"/>
      <c r="K14" s="2471"/>
      <c r="L14" s="2471"/>
      <c r="M14" s="2472"/>
    </row>
    <row r="15" spans="1:14">
      <c r="A15" s="2489" t="s">
        <v>29</v>
      </c>
      <c r="B15" s="1333" t="s">
        <v>30</v>
      </c>
      <c r="C15" s="2609" t="s">
        <v>2363</v>
      </c>
      <c r="D15" s="2610"/>
      <c r="E15" s="2610"/>
      <c r="F15" s="2610"/>
      <c r="G15" s="2610"/>
      <c r="H15" s="2610"/>
      <c r="I15" s="2610"/>
      <c r="J15" s="2610"/>
      <c r="K15" s="2610"/>
      <c r="L15" s="2610"/>
      <c r="M15" s="2611"/>
      <c r="N15" s="112"/>
    </row>
    <row r="16" spans="1:14" ht="35.1" customHeight="1">
      <c r="A16" s="2064"/>
      <c r="B16" s="1333" t="s">
        <v>32</v>
      </c>
      <c r="C16" s="2634" t="s">
        <v>3465</v>
      </c>
      <c r="D16" s="2635"/>
      <c r="E16" s="2635"/>
      <c r="F16" s="2635"/>
      <c r="G16" s="2635"/>
      <c r="H16" s="2635"/>
      <c r="I16" s="2635"/>
      <c r="J16" s="2635"/>
      <c r="K16" s="2635"/>
      <c r="L16" s="2635"/>
      <c r="M16" s="2636"/>
    </row>
    <row r="17" spans="1:14" ht="8.25" customHeight="1">
      <c r="A17" s="2064"/>
      <c r="B17" s="2612" t="s">
        <v>34</v>
      </c>
      <c r="C17" s="1565"/>
      <c r="D17" s="72"/>
      <c r="E17" s="72"/>
      <c r="F17" s="72"/>
      <c r="G17" s="72"/>
      <c r="H17" s="72"/>
      <c r="I17" s="72"/>
      <c r="J17" s="72"/>
      <c r="K17" s="72"/>
      <c r="L17" s="72"/>
      <c r="M17" s="1535"/>
    </row>
    <row r="18" spans="1:14" ht="9" customHeight="1">
      <c r="A18" s="2064"/>
      <c r="B18" s="2392"/>
      <c r="C18" s="320"/>
      <c r="D18" s="321"/>
      <c r="E18" s="322"/>
      <c r="F18" s="321"/>
      <c r="G18" s="322"/>
      <c r="H18" s="321"/>
      <c r="I18" s="322"/>
      <c r="J18" s="321"/>
      <c r="K18" s="322"/>
      <c r="L18" s="322"/>
      <c r="M18" s="76"/>
    </row>
    <row r="19" spans="1:14">
      <c r="A19" s="2064"/>
      <c r="B19" s="2392"/>
      <c r="C19" s="323" t="s">
        <v>35</v>
      </c>
      <c r="D19" s="324"/>
      <c r="E19" s="91" t="s">
        <v>36</v>
      </c>
      <c r="F19" s="324"/>
      <c r="G19" s="91" t="s">
        <v>37</v>
      </c>
      <c r="H19" s="324"/>
      <c r="I19" s="91" t="s">
        <v>38</v>
      </c>
      <c r="J19" s="1566"/>
      <c r="K19" s="91"/>
      <c r="L19" s="91"/>
      <c r="M19" s="325"/>
    </row>
    <row r="20" spans="1:14">
      <c r="A20" s="2064"/>
      <c r="B20" s="2392"/>
      <c r="C20" s="323" t="s">
        <v>39</v>
      </c>
      <c r="D20" s="1566"/>
      <c r="E20" s="91" t="s">
        <v>40</v>
      </c>
      <c r="F20" s="1566"/>
      <c r="G20" s="91" t="s">
        <v>41</v>
      </c>
      <c r="H20" s="1566"/>
      <c r="I20" s="91"/>
      <c r="J20" s="91"/>
      <c r="K20" s="91"/>
      <c r="L20" s="91"/>
      <c r="M20" s="325"/>
    </row>
    <row r="21" spans="1:14">
      <c r="A21" s="2064"/>
      <c r="B21" s="2392"/>
      <c r="C21" s="323" t="s">
        <v>42</v>
      </c>
      <c r="D21" s="1566"/>
      <c r="E21" s="91" t="s">
        <v>43</v>
      </c>
      <c r="F21" s="1566"/>
      <c r="G21" s="91"/>
      <c r="H21" s="91"/>
      <c r="I21" s="91"/>
      <c r="J21" s="91"/>
      <c r="K21" s="91"/>
      <c r="L21" s="91"/>
      <c r="M21" s="325"/>
    </row>
    <row r="22" spans="1:14">
      <c r="A22" s="2064"/>
      <c r="B22" s="2392"/>
      <c r="C22" s="323" t="s">
        <v>44</v>
      </c>
      <c r="D22" s="1566" t="s">
        <v>1495</v>
      </c>
      <c r="E22" s="91" t="s">
        <v>46</v>
      </c>
      <c r="F22" s="1892" t="s">
        <v>3003</v>
      </c>
      <c r="G22" s="52"/>
      <c r="H22" s="52"/>
      <c r="I22" s="52"/>
      <c r="J22" s="52"/>
      <c r="K22" s="52"/>
      <c r="L22" s="52"/>
      <c r="M22" s="326"/>
    </row>
    <row r="23" spans="1:14" ht="9.75" customHeight="1">
      <c r="A23" s="2064"/>
      <c r="B23" s="2393"/>
      <c r="C23" s="327"/>
      <c r="D23" s="328"/>
      <c r="E23" s="328"/>
      <c r="F23" s="328"/>
      <c r="G23" s="328"/>
      <c r="H23" s="328"/>
      <c r="I23" s="328"/>
      <c r="J23" s="328"/>
      <c r="K23" s="328"/>
      <c r="L23" s="328"/>
      <c r="M23" s="329"/>
    </row>
    <row r="24" spans="1:14">
      <c r="A24" s="2064"/>
      <c r="B24" s="2612" t="s">
        <v>48</v>
      </c>
      <c r="C24" s="1567"/>
      <c r="D24" s="330"/>
      <c r="E24" s="330"/>
      <c r="F24" s="330"/>
      <c r="G24" s="330"/>
      <c r="H24" s="330"/>
      <c r="I24" s="330"/>
      <c r="J24" s="330"/>
      <c r="K24" s="330"/>
      <c r="L24" s="315"/>
      <c r="M24" s="1563"/>
    </row>
    <row r="25" spans="1:14">
      <c r="A25" s="2064"/>
      <c r="B25" s="2392"/>
      <c r="C25" s="323" t="s">
        <v>49</v>
      </c>
      <c r="D25" s="1566"/>
      <c r="E25" s="91"/>
      <c r="F25" s="91" t="s">
        <v>50</v>
      </c>
      <c r="G25" s="1566"/>
      <c r="H25" s="91"/>
      <c r="I25" s="91" t="s">
        <v>51</v>
      </c>
      <c r="J25" s="1566" t="s">
        <v>1495</v>
      </c>
      <c r="K25" s="91"/>
      <c r="L25" s="316"/>
      <c r="M25" s="317"/>
    </row>
    <row r="26" spans="1:14">
      <c r="A26" s="2064"/>
      <c r="B26" s="2392"/>
      <c r="C26" s="323" t="s">
        <v>52</v>
      </c>
      <c r="D26" s="1568"/>
      <c r="E26" s="316"/>
      <c r="F26" s="91" t="s">
        <v>53</v>
      </c>
      <c r="G26" s="1566"/>
      <c r="H26" s="316"/>
      <c r="I26" s="316"/>
      <c r="J26" s="316"/>
      <c r="K26" s="316"/>
      <c r="L26" s="316"/>
      <c r="M26" s="317"/>
    </row>
    <row r="27" spans="1:14">
      <c r="A27" s="2064"/>
      <c r="B27" s="2393"/>
      <c r="C27" s="327"/>
      <c r="D27" s="328"/>
      <c r="E27" s="328"/>
      <c r="F27" s="328"/>
      <c r="G27" s="328"/>
      <c r="H27" s="328"/>
      <c r="I27" s="328"/>
      <c r="J27" s="328"/>
      <c r="K27" s="328"/>
      <c r="L27" s="318"/>
      <c r="M27" s="319"/>
    </row>
    <row r="28" spans="1:14">
      <c r="A28" s="2064"/>
      <c r="B28" s="2617" t="s">
        <v>54</v>
      </c>
      <c r="C28" s="1567"/>
      <c r="D28" s="330"/>
      <c r="E28" s="330"/>
      <c r="F28" s="330"/>
      <c r="G28" s="330"/>
      <c r="H28" s="330"/>
      <c r="I28" s="330"/>
      <c r="J28" s="330"/>
      <c r="K28" s="330"/>
      <c r="L28" s="330"/>
      <c r="M28" s="1569"/>
    </row>
    <row r="29" spans="1:14">
      <c r="A29" s="2064"/>
      <c r="B29" s="2397"/>
      <c r="C29" s="331" t="s">
        <v>55</v>
      </c>
      <c r="D29" s="1570" t="s">
        <v>89</v>
      </c>
      <c r="E29" s="91"/>
      <c r="F29" s="332" t="s">
        <v>56</v>
      </c>
      <c r="G29" s="1570" t="s">
        <v>89</v>
      </c>
      <c r="H29" s="91"/>
      <c r="I29" s="332" t="s">
        <v>57</v>
      </c>
      <c r="J29" s="1570" t="s">
        <v>89</v>
      </c>
      <c r="K29" s="1544"/>
      <c r="L29" s="1571"/>
      <c r="M29" s="325"/>
    </row>
    <row r="30" spans="1:14">
      <c r="A30" s="2064"/>
      <c r="B30" s="2398"/>
      <c r="C30" s="327"/>
      <c r="D30" s="328"/>
      <c r="E30" s="328"/>
      <c r="F30" s="328"/>
      <c r="G30" s="328"/>
      <c r="H30" s="328"/>
      <c r="I30" s="328"/>
      <c r="J30" s="328"/>
      <c r="K30" s="328"/>
      <c r="L30" s="328"/>
      <c r="M30" s="329"/>
    </row>
    <row r="31" spans="1:14">
      <c r="A31" s="2064"/>
      <c r="B31" s="2612" t="s">
        <v>58</v>
      </c>
      <c r="C31" s="1572"/>
      <c r="D31" s="333"/>
      <c r="E31" s="333"/>
      <c r="F31" s="333"/>
      <c r="G31" s="333"/>
      <c r="H31" s="333"/>
      <c r="I31" s="333"/>
      <c r="J31" s="333"/>
      <c r="K31" s="333"/>
      <c r="L31" s="315"/>
      <c r="M31" s="1563"/>
      <c r="N31" s="2613"/>
    </row>
    <row r="32" spans="1:14">
      <c r="A32" s="2064"/>
      <c r="B32" s="2392"/>
      <c r="C32" s="323" t="s">
        <v>59</v>
      </c>
      <c r="D32" s="1887">
        <v>2024</v>
      </c>
      <c r="E32" s="334"/>
      <c r="F32" s="91" t="s">
        <v>60</v>
      </c>
      <c r="G32" s="1559">
        <v>2030</v>
      </c>
      <c r="H32" s="334"/>
      <c r="I32" s="332"/>
      <c r="J32" s="334"/>
      <c r="K32" s="334"/>
      <c r="L32" s="316"/>
      <c r="M32" s="317"/>
      <c r="N32" s="2613"/>
    </row>
    <row r="33" spans="1:14">
      <c r="A33" s="2064"/>
      <c r="B33" s="2393"/>
      <c r="C33" s="327"/>
      <c r="D33" s="335"/>
      <c r="E33" s="336"/>
      <c r="F33" s="328"/>
      <c r="G33" s="336"/>
      <c r="H33" s="336"/>
      <c r="I33" s="337"/>
      <c r="J33" s="336"/>
      <c r="K33" s="336"/>
      <c r="L33" s="318"/>
      <c r="M33" s="319"/>
      <c r="N33" s="2613"/>
    </row>
    <row r="34" spans="1:14">
      <c r="A34" s="2064"/>
      <c r="B34" s="2612" t="s">
        <v>62</v>
      </c>
      <c r="C34" s="1534"/>
      <c r="D34" s="72"/>
      <c r="E34" s="72"/>
      <c r="F34" s="72"/>
      <c r="G34" s="72"/>
      <c r="H34" s="72"/>
      <c r="I34" s="72"/>
      <c r="J34" s="72"/>
      <c r="K34" s="72"/>
      <c r="L34" s="72"/>
      <c r="M34" s="1535"/>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888"/>
      <c r="E36" s="1574"/>
      <c r="F36" s="1888"/>
      <c r="G36" s="1574"/>
      <c r="H36" s="1888"/>
      <c r="I36" s="1574"/>
      <c r="J36" s="1888"/>
      <c r="K36" s="1574"/>
      <c r="L36" s="1576">
        <v>45</v>
      </c>
      <c r="M36" s="1575"/>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576">
        <v>45</v>
      </c>
      <c r="E38" s="1574"/>
      <c r="F38" s="1576">
        <v>45</v>
      </c>
      <c r="G38" s="1574"/>
      <c r="H38" s="1576">
        <v>45</v>
      </c>
      <c r="I38" s="1574"/>
      <c r="J38" s="1576">
        <v>45</v>
      </c>
      <c r="K38" s="1574"/>
      <c r="L38" s="1576">
        <v>45</v>
      </c>
      <c r="M38" s="1512"/>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576">
        <v>45</v>
      </c>
      <c r="E40" s="1574"/>
      <c r="F40" s="1576"/>
      <c r="G40" s="1574"/>
      <c r="H40" s="1576"/>
      <c r="I40" s="1574"/>
      <c r="J40" s="1576"/>
      <c r="K40" s="1574"/>
      <c r="L40" s="1576"/>
      <c r="M40" s="1575"/>
      <c r="N40" s="338"/>
    </row>
    <row r="41" spans="1:14">
      <c r="A41" s="2064"/>
      <c r="B41" s="2392"/>
      <c r="C41" s="339"/>
      <c r="D41" s="1511" t="s">
        <v>77</v>
      </c>
      <c r="E41" s="1511"/>
      <c r="F41" s="1511" t="s">
        <v>78</v>
      </c>
      <c r="G41" s="72"/>
      <c r="H41" s="72"/>
      <c r="I41" s="72"/>
      <c r="J41" s="72"/>
      <c r="K41" s="72"/>
      <c r="L41" s="72"/>
      <c r="M41" s="1535"/>
      <c r="N41" s="338"/>
    </row>
    <row r="42" spans="1:14">
      <c r="A42" s="2064"/>
      <c r="B42" s="2392"/>
      <c r="C42" s="339"/>
      <c r="D42" s="1576"/>
      <c r="E42" s="1577"/>
      <c r="F42" s="1583">
        <f>L36+D38+F38+H38+J38+L38+D40</f>
        <v>315</v>
      </c>
      <c r="G42" s="500"/>
      <c r="H42" s="2161"/>
      <c r="I42" s="2161"/>
      <c r="J42" s="322"/>
      <c r="K42" s="322"/>
      <c r="L42" s="322"/>
      <c r="M42" s="76"/>
      <c r="N42" s="338"/>
    </row>
    <row r="43" spans="1:14">
      <c r="A43" s="2064"/>
      <c r="B43" s="2392"/>
      <c r="C43" s="340"/>
      <c r="D43" s="1511"/>
      <c r="E43" s="1511"/>
      <c r="F43" s="1511"/>
      <c r="G43" s="321"/>
      <c r="H43" s="321"/>
      <c r="I43" s="321"/>
      <c r="J43" s="321"/>
      <c r="K43" s="321"/>
      <c r="L43" s="321"/>
      <c r="M43" s="341"/>
      <c r="N43" s="338"/>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c r="H45" s="2616"/>
      <c r="I45" s="2616"/>
      <c r="J45" s="2616"/>
      <c r="K45" s="91" t="s">
        <v>82</v>
      </c>
      <c r="L45" s="2480"/>
      <c r="M45" s="2481"/>
    </row>
    <row r="46" spans="1:14">
      <c r="A46" s="2064"/>
      <c r="B46" s="2392"/>
      <c r="C46" s="342"/>
      <c r="D46" s="1568"/>
      <c r="E46" s="1566" t="s">
        <v>1495</v>
      </c>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634" t="s">
        <v>3466</v>
      </c>
      <c r="D48" s="2635"/>
      <c r="E48" s="2635"/>
      <c r="F48" s="2635"/>
      <c r="G48" s="2635"/>
      <c r="H48" s="2635"/>
      <c r="I48" s="2635"/>
      <c r="J48" s="2635"/>
      <c r="K48" s="2635"/>
      <c r="L48" s="2635"/>
      <c r="M48" s="2636"/>
    </row>
    <row r="49" spans="1:14" ht="50.1" customHeight="1">
      <c r="A49" s="2064"/>
      <c r="B49" s="1333" t="s">
        <v>85</v>
      </c>
      <c r="C49" s="2634" t="s">
        <v>2349</v>
      </c>
      <c r="D49" s="2635"/>
      <c r="E49" s="2635"/>
      <c r="F49" s="2635"/>
      <c r="G49" s="2635"/>
      <c r="H49" s="2635"/>
      <c r="I49" s="2635"/>
      <c r="J49" s="2635"/>
      <c r="K49" s="2635"/>
      <c r="L49" s="2635"/>
      <c r="M49" s="2636"/>
    </row>
    <row r="50" spans="1:14">
      <c r="A50" s="2064"/>
      <c r="B50" s="1333" t="s">
        <v>87</v>
      </c>
      <c r="C50" s="2488">
        <v>30</v>
      </c>
      <c r="D50" s="2471"/>
      <c r="E50" s="2471"/>
      <c r="F50" s="2471"/>
      <c r="G50" s="2471"/>
      <c r="H50" s="2471"/>
      <c r="I50" s="2471"/>
      <c r="J50" s="2471"/>
      <c r="K50" s="2471"/>
      <c r="L50" s="2471"/>
      <c r="M50" s="2605"/>
    </row>
    <row r="51" spans="1:14">
      <c r="A51" s="2064"/>
      <c r="B51" s="1333" t="s">
        <v>88</v>
      </c>
      <c r="C51" s="2606" t="s">
        <v>89</v>
      </c>
      <c r="D51" s="2607"/>
      <c r="E51" s="2607"/>
      <c r="F51" s="2607"/>
      <c r="G51" s="2607"/>
      <c r="H51" s="2607"/>
      <c r="I51" s="2607"/>
      <c r="J51" s="2607"/>
      <c r="K51" s="2607"/>
      <c r="L51" s="2607"/>
      <c r="M51" s="2608"/>
    </row>
    <row r="52" spans="1:14" ht="15.75" customHeight="1">
      <c r="A52" s="2469" t="s">
        <v>90</v>
      </c>
      <c r="B52" s="1413" t="s">
        <v>91</v>
      </c>
      <c r="C52" s="2495" t="s">
        <v>756</v>
      </c>
      <c r="D52" s="2496"/>
      <c r="E52" s="2496"/>
      <c r="F52" s="2496"/>
      <c r="G52" s="2496"/>
      <c r="H52" s="2496"/>
      <c r="I52" s="2496"/>
      <c r="J52" s="2496"/>
      <c r="K52" s="2496"/>
      <c r="L52" s="2496"/>
      <c r="M52" s="2497"/>
    </row>
    <row r="53" spans="1:14" ht="15.75" customHeight="1">
      <c r="A53" s="2056"/>
      <c r="B53" s="1413" t="s">
        <v>93</v>
      </c>
      <c r="C53" s="2495" t="s">
        <v>2350</v>
      </c>
      <c r="D53" s="2496"/>
      <c r="E53" s="2496"/>
      <c r="F53" s="2496"/>
      <c r="G53" s="2496"/>
      <c r="H53" s="2496"/>
      <c r="I53" s="2496"/>
      <c r="J53" s="2496"/>
      <c r="K53" s="2496"/>
      <c r="L53" s="2496"/>
      <c r="M53" s="2497"/>
    </row>
    <row r="54" spans="1:14" ht="15.75" customHeight="1">
      <c r="A54" s="2056"/>
      <c r="B54" s="1413" t="s">
        <v>95</v>
      </c>
      <c r="C54" s="2495" t="s">
        <v>96</v>
      </c>
      <c r="D54" s="2496"/>
      <c r="E54" s="2496"/>
      <c r="F54" s="2496"/>
      <c r="G54" s="2496"/>
      <c r="H54" s="2496"/>
      <c r="I54" s="2496"/>
      <c r="J54" s="2496"/>
      <c r="K54" s="2496"/>
      <c r="L54" s="2496"/>
      <c r="M54" s="2497"/>
    </row>
    <row r="55" spans="1:14" ht="15.75" customHeight="1">
      <c r="A55" s="2056"/>
      <c r="B55" s="1414" t="s">
        <v>97</v>
      </c>
      <c r="C55" s="2495" t="s">
        <v>2351</v>
      </c>
      <c r="D55" s="2496"/>
      <c r="E55" s="2496"/>
      <c r="F55" s="2496"/>
      <c r="G55" s="2496"/>
      <c r="H55" s="2496"/>
      <c r="I55" s="2496"/>
      <c r="J55" s="2496"/>
      <c r="K55" s="2496"/>
      <c r="L55" s="2496"/>
      <c r="M55" s="2497"/>
      <c r="N55" s="112"/>
    </row>
    <row r="56" spans="1:14" ht="15.75" customHeight="1">
      <c r="A56" s="2056"/>
      <c r="B56" s="1413" t="s">
        <v>99</v>
      </c>
      <c r="C56" s="2565" t="s">
        <v>757</v>
      </c>
      <c r="D56" s="2496"/>
      <c r="E56" s="2496"/>
      <c r="F56" s="2496"/>
      <c r="G56" s="2496"/>
      <c r="H56" s="2496"/>
      <c r="I56" s="2496"/>
      <c r="J56" s="2496"/>
      <c r="K56" s="2496"/>
      <c r="L56" s="2496"/>
      <c r="M56" s="2497"/>
    </row>
    <row r="57" spans="1:14" ht="16.5" customHeight="1" thickBot="1">
      <c r="A57" s="2061"/>
      <c r="B57" s="1413" t="s">
        <v>101</v>
      </c>
      <c r="C57" s="2495">
        <v>3169001</v>
      </c>
      <c r="D57" s="2496"/>
      <c r="E57" s="2496"/>
      <c r="F57" s="2496"/>
      <c r="G57" s="2496"/>
      <c r="H57" s="2496"/>
      <c r="I57" s="2496"/>
      <c r="J57" s="2496"/>
      <c r="K57" s="2496"/>
      <c r="L57" s="2496"/>
      <c r="M57" s="2497"/>
    </row>
    <row r="58" spans="1:14" ht="15.75" customHeight="1">
      <c r="A58" s="2469" t="s">
        <v>103</v>
      </c>
      <c r="B58" s="1415" t="s">
        <v>104</v>
      </c>
      <c r="C58" s="2495" t="s">
        <v>1503</v>
      </c>
      <c r="D58" s="2496"/>
      <c r="E58" s="2496"/>
      <c r="F58" s="2496"/>
      <c r="G58" s="2496"/>
      <c r="H58" s="2496"/>
      <c r="I58" s="2496"/>
      <c r="J58" s="2496"/>
      <c r="K58" s="2496"/>
      <c r="L58" s="2496"/>
      <c r="M58" s="2497"/>
    </row>
    <row r="59" spans="1:14" ht="30" customHeight="1">
      <c r="A59" s="2056"/>
      <c r="B59" s="1415" t="s">
        <v>106</v>
      </c>
      <c r="C59" s="2495" t="s">
        <v>2352</v>
      </c>
      <c r="D59" s="2496"/>
      <c r="E59" s="2496"/>
      <c r="F59" s="2496"/>
      <c r="G59" s="2496"/>
      <c r="H59" s="2496"/>
      <c r="I59" s="2496"/>
      <c r="J59" s="2496"/>
      <c r="K59" s="2496"/>
      <c r="L59" s="2496"/>
      <c r="M59" s="2497"/>
    </row>
    <row r="60" spans="1:14" ht="30" customHeight="1" thickBot="1">
      <c r="A60" s="2056"/>
      <c r="B60" s="1416" t="s">
        <v>14</v>
      </c>
      <c r="C60" s="2495" t="s">
        <v>96</v>
      </c>
      <c r="D60" s="2496"/>
      <c r="E60" s="2496"/>
      <c r="F60" s="2496"/>
      <c r="G60" s="2496"/>
      <c r="H60" s="2496"/>
      <c r="I60" s="2496"/>
      <c r="J60" s="2496"/>
      <c r="K60" s="2496"/>
      <c r="L60" s="2496"/>
      <c r="M60" s="2497"/>
    </row>
    <row r="61" spans="1:14" ht="16.5" thickBot="1">
      <c r="A61" s="139" t="s">
        <v>109</v>
      </c>
      <c r="B61" s="346"/>
      <c r="C61" s="2036"/>
      <c r="D61" s="2275"/>
      <c r="E61" s="2275"/>
      <c r="F61" s="2275"/>
      <c r="G61" s="2275"/>
      <c r="H61" s="2275"/>
      <c r="I61" s="2275"/>
      <c r="J61" s="2275"/>
      <c r="K61" s="2275"/>
      <c r="L61" s="2275"/>
      <c r="M61" s="2276"/>
    </row>
  </sheetData>
  <mergeCells count="53">
    <mergeCell ref="B1:M1"/>
    <mergeCell ref="A2:A14"/>
    <mergeCell ref="C2:M2"/>
    <mergeCell ref="C3:M3"/>
    <mergeCell ref="C4:E4"/>
    <mergeCell ref="F4:G4"/>
    <mergeCell ref="H4:M4"/>
    <mergeCell ref="C5:M5"/>
    <mergeCell ref="C6:M6"/>
    <mergeCell ref="C7:G7"/>
    <mergeCell ref="I7:M7"/>
    <mergeCell ref="B8:B10"/>
    <mergeCell ref="C9:E9"/>
    <mergeCell ref="F9:G9"/>
    <mergeCell ref="I9:J9"/>
    <mergeCell ref="C10:D10"/>
    <mergeCell ref="F10:G10"/>
    <mergeCell ref="I10:J10"/>
    <mergeCell ref="A15:A51"/>
    <mergeCell ref="C15:M15"/>
    <mergeCell ref="C16:M16"/>
    <mergeCell ref="B17:B23"/>
    <mergeCell ref="B24:B27"/>
    <mergeCell ref="B44:B47"/>
    <mergeCell ref="F45:F46"/>
    <mergeCell ref="G45:J46"/>
    <mergeCell ref="L45:M46"/>
    <mergeCell ref="C11:M11"/>
    <mergeCell ref="C12:M12"/>
    <mergeCell ref="C13:M13"/>
    <mergeCell ref="C14:D14"/>
    <mergeCell ref="F14:M14"/>
    <mergeCell ref="B28:B30"/>
    <mergeCell ref="B31:B33"/>
    <mergeCell ref="N31:N33"/>
    <mergeCell ref="B34:B43"/>
    <mergeCell ref="H42:I42"/>
    <mergeCell ref="C61:M61"/>
    <mergeCell ref="C48:M48"/>
    <mergeCell ref="C49:M49"/>
    <mergeCell ref="C50:M50"/>
    <mergeCell ref="C51:M51"/>
    <mergeCell ref="C52:M52"/>
    <mergeCell ref="C53:M53"/>
    <mergeCell ref="C54:M54"/>
    <mergeCell ref="C55:M55"/>
    <mergeCell ref="C56:M56"/>
    <mergeCell ref="C57:M57"/>
    <mergeCell ref="A58:A60"/>
    <mergeCell ref="C58:M58"/>
    <mergeCell ref="C59:M59"/>
    <mergeCell ref="C60:M60"/>
    <mergeCell ref="A52:A57"/>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7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6700-000001000000}"/>
    <dataValidation allowBlank="1" showInputMessage="1" showErrorMessage="1" prompt="Identifique la meta ODS a que le apunta el indicador de producto. Seleccione de la lista desplegable." sqref="E14" xr:uid="{00000000-0002-0000-6700-000002000000}"/>
    <dataValidation allowBlank="1" showInputMessage="1" showErrorMessage="1" prompt="Identifique el ODS a que le apunta el indicador de producto. Seleccione de la lista desplegable._x000a_" sqref="B14" xr:uid="{00000000-0002-0000-6700-000003000000}"/>
    <dataValidation allowBlank="1" showInputMessage="1" showErrorMessage="1" prompt="Incluir una ficha por cada indicador, ya sea de producto o de resultado" sqref="B1" xr:uid="{00000000-0002-0000-6700-000004000000}"/>
    <dataValidation allowBlank="1" showInputMessage="1" showErrorMessage="1" prompt="Seleccione de la lista desplegable" sqref="B4 B7 H7" xr:uid="{00000000-0002-0000-6700-000005000000}"/>
  </dataValidations>
  <hyperlinks>
    <hyperlink ref="C56" r:id="rId1" xr:uid="{00000000-0004-0000-6700-000000000000}"/>
  </hyperlinks>
  <pageMargins left="0.7" right="0.7" top="0.75" bottom="0.75" header="0.3" footer="0.3"/>
  <pageSetup paperSize="9" orientation="portrait" horizontalDpi="1200" verticalDpi="1200"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2377</v>
      </c>
      <c r="C1" s="141"/>
      <c r="D1" s="141"/>
      <c r="E1" s="141"/>
      <c r="F1" s="141"/>
      <c r="G1" s="141"/>
      <c r="H1" s="141"/>
      <c r="I1" s="141"/>
      <c r="J1" s="141"/>
      <c r="K1" s="141"/>
      <c r="L1" s="141"/>
      <c r="M1" s="142"/>
    </row>
    <row r="2" spans="1:13" ht="31.5" customHeight="1">
      <c r="A2" s="2494" t="s">
        <v>1</v>
      </c>
      <c r="B2" s="29" t="s">
        <v>2</v>
      </c>
      <c r="C2" s="2120" t="s">
        <v>777</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2378</v>
      </c>
      <c r="J7" s="2513"/>
      <c r="K7" s="2513"/>
      <c r="L7" s="2513"/>
      <c r="M7" s="2515"/>
    </row>
    <row r="8" spans="1:13" ht="15.75" customHeight="1">
      <c r="A8" s="2093"/>
      <c r="B8" s="2504" t="s">
        <v>16</v>
      </c>
      <c r="C8" s="1515"/>
      <c r="D8" s="143"/>
      <c r="E8" s="143"/>
      <c r="F8" s="1515"/>
      <c r="G8" s="143"/>
      <c r="H8" s="143"/>
      <c r="I8" s="143"/>
      <c r="J8" s="143"/>
      <c r="K8" s="143"/>
      <c r="L8" s="143"/>
      <c r="M8" s="1516"/>
    </row>
    <row r="9" spans="1:13" ht="15.75" customHeight="1">
      <c r="A9" s="2093"/>
      <c r="B9" s="2085"/>
      <c r="C9" s="2032" t="s">
        <v>9</v>
      </c>
      <c r="D9" s="2033"/>
      <c r="E9" s="144"/>
      <c r="F9" s="2032" t="s">
        <v>9</v>
      </c>
      <c r="G9" s="2033"/>
      <c r="H9" s="144"/>
      <c r="I9" s="274" t="s">
        <v>9</v>
      </c>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2379</v>
      </c>
      <c r="D11" s="2483"/>
      <c r="E11" s="2483"/>
      <c r="F11" s="2483"/>
      <c r="G11" s="2483"/>
      <c r="H11" s="2483"/>
      <c r="I11" s="2483"/>
      <c r="J11" s="2483"/>
      <c r="K11" s="2483"/>
      <c r="L11" s="2483"/>
      <c r="M11" s="2484"/>
    </row>
    <row r="12" spans="1:13" ht="54.75" customHeight="1">
      <c r="A12" s="2093"/>
      <c r="B12" s="1331" t="s">
        <v>21</v>
      </c>
      <c r="C12" s="2491" t="s">
        <v>2380</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2185</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778</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1728</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2022</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c r="E36" s="1537"/>
      <c r="F36" s="1536"/>
      <c r="G36" s="1537"/>
      <c r="H36" s="1536">
        <v>1</v>
      </c>
      <c r="I36" s="1537"/>
      <c r="J36" s="1536"/>
      <c r="K36" s="1537"/>
      <c r="L36" s="1536">
        <v>1</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c r="E38" s="1537"/>
      <c r="F38" s="1536">
        <v>1</v>
      </c>
      <c r="G38" s="1537"/>
      <c r="H38" s="1536"/>
      <c r="I38" s="1537"/>
      <c r="J38" s="1536">
        <v>1</v>
      </c>
      <c r="K38" s="1537"/>
      <c r="L38" s="1536"/>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1</v>
      </c>
      <c r="E40" s="1537"/>
      <c r="F40" s="1536"/>
      <c r="G40" s="1537"/>
      <c r="H40" s="1536"/>
      <c r="I40" s="1537"/>
      <c r="J40" s="1536"/>
      <c r="K40" s="1537"/>
      <c r="L40" s="1536"/>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c r="E42" s="1537"/>
      <c r="F42" s="2485">
        <v>5</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478"/>
      <c r="H45" s="2479"/>
      <c r="I45" s="2479"/>
      <c r="J45" s="2479"/>
      <c r="K45" s="91" t="s">
        <v>82</v>
      </c>
      <c r="L45" s="2480"/>
      <c r="M45" s="2481"/>
    </row>
    <row r="46" spans="1:13" ht="15.75" customHeight="1">
      <c r="A46" s="2064"/>
      <c r="B46" s="1999"/>
      <c r="C46" s="88"/>
      <c r="D46" s="1542"/>
      <c r="E46" s="1522" t="s">
        <v>45</v>
      </c>
      <c r="F46" s="2008"/>
      <c r="G46" s="2479"/>
      <c r="H46" s="2479"/>
      <c r="I46" s="2479"/>
      <c r="J46" s="2479"/>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2381</v>
      </c>
      <c r="D48" s="2483"/>
      <c r="E48" s="2483"/>
      <c r="F48" s="2483"/>
      <c r="G48" s="2483"/>
      <c r="H48" s="2483"/>
      <c r="I48" s="2483"/>
      <c r="J48" s="2483"/>
      <c r="K48" s="2483"/>
      <c r="L48" s="2483"/>
      <c r="M48" s="2484"/>
    </row>
    <row r="49" spans="1:13" ht="38.25" customHeight="1">
      <c r="A49" s="2064"/>
      <c r="B49" s="1333" t="s">
        <v>85</v>
      </c>
      <c r="C49" s="2482" t="s">
        <v>2382</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784</v>
      </c>
      <c r="D52" s="2456"/>
      <c r="E52" s="2456"/>
      <c r="F52" s="2456"/>
      <c r="G52" s="2456"/>
      <c r="H52" s="2456"/>
      <c r="I52" s="2456"/>
      <c r="J52" s="2456"/>
      <c r="K52" s="2456"/>
      <c r="L52" s="2456"/>
      <c r="M52" s="2457"/>
    </row>
    <row r="53" spans="1:13" ht="15.75" customHeight="1">
      <c r="A53" s="2056"/>
      <c r="B53" s="1413" t="s">
        <v>93</v>
      </c>
      <c r="C53" s="2455" t="s">
        <v>2383</v>
      </c>
      <c r="D53" s="2456"/>
      <c r="E53" s="2456"/>
      <c r="F53" s="2456"/>
      <c r="G53" s="2456"/>
      <c r="H53" s="2456"/>
      <c r="I53" s="2456"/>
      <c r="J53" s="2456"/>
      <c r="K53" s="2456"/>
      <c r="L53" s="2456"/>
      <c r="M53" s="2457"/>
    </row>
    <row r="54" spans="1:13" ht="15.75" customHeight="1">
      <c r="A54" s="2056"/>
      <c r="B54" s="1413" t="s">
        <v>95</v>
      </c>
      <c r="C54" s="2455" t="s">
        <v>2384</v>
      </c>
      <c r="D54" s="2456"/>
      <c r="E54" s="2456"/>
      <c r="F54" s="2456"/>
      <c r="G54" s="2456"/>
      <c r="H54" s="2456"/>
      <c r="I54" s="2456"/>
      <c r="J54" s="2456"/>
      <c r="K54" s="2456"/>
      <c r="L54" s="2456"/>
      <c r="M54" s="2457"/>
    </row>
    <row r="55" spans="1:13" ht="15.75" customHeight="1">
      <c r="A55" s="2056"/>
      <c r="B55" s="1414" t="s">
        <v>97</v>
      </c>
      <c r="C55" s="2455" t="s">
        <v>2385</v>
      </c>
      <c r="D55" s="2456"/>
      <c r="E55" s="2456"/>
      <c r="F55" s="2456"/>
      <c r="G55" s="2456"/>
      <c r="H55" s="2456"/>
      <c r="I55" s="2456"/>
      <c r="J55" s="2456"/>
      <c r="K55" s="2456"/>
      <c r="L55" s="2456"/>
      <c r="M55" s="2457"/>
    </row>
    <row r="56" spans="1:13" ht="15.75" customHeight="1">
      <c r="A56" s="2056"/>
      <c r="B56" s="1413" t="s">
        <v>99</v>
      </c>
      <c r="C56" s="2625" t="s">
        <v>785</v>
      </c>
      <c r="D56" s="2456"/>
      <c r="E56" s="2456"/>
      <c r="F56" s="2456"/>
      <c r="G56" s="2456"/>
      <c r="H56" s="2456"/>
      <c r="I56" s="2456"/>
      <c r="J56" s="2456"/>
      <c r="K56" s="2456"/>
      <c r="L56" s="2456"/>
      <c r="M56" s="2457"/>
    </row>
    <row r="57" spans="1:13" ht="16.5" customHeight="1" thickBot="1">
      <c r="A57" s="2061"/>
      <c r="B57" s="1413" t="s">
        <v>101</v>
      </c>
      <c r="C57" s="2455">
        <v>2170711</v>
      </c>
      <c r="D57" s="2456"/>
      <c r="E57" s="2456"/>
      <c r="F57" s="2456"/>
      <c r="G57" s="2456"/>
      <c r="H57" s="2456"/>
      <c r="I57" s="2456"/>
      <c r="J57" s="2456"/>
      <c r="K57" s="2456"/>
      <c r="L57" s="2456"/>
      <c r="M57" s="2457"/>
    </row>
    <row r="58" spans="1:13" ht="15.75" customHeight="1">
      <c r="A58" s="2469" t="s">
        <v>103</v>
      </c>
      <c r="B58" s="1415" t="s">
        <v>104</v>
      </c>
      <c r="C58" s="2455" t="s">
        <v>2386</v>
      </c>
      <c r="D58" s="2456"/>
      <c r="E58" s="2456"/>
      <c r="F58" s="2456"/>
      <c r="G58" s="2456"/>
      <c r="H58" s="2456"/>
      <c r="I58" s="2456"/>
      <c r="J58" s="2456"/>
      <c r="K58" s="2456"/>
      <c r="L58" s="2456"/>
      <c r="M58" s="2457"/>
    </row>
    <row r="59" spans="1:13" ht="30" customHeight="1">
      <c r="A59" s="2056"/>
      <c r="B59" s="1415" t="s">
        <v>106</v>
      </c>
      <c r="C59" s="2455" t="s">
        <v>107</v>
      </c>
      <c r="D59" s="2456"/>
      <c r="E59" s="2456"/>
      <c r="F59" s="2456"/>
      <c r="G59" s="2456"/>
      <c r="H59" s="2456"/>
      <c r="I59" s="2456"/>
      <c r="J59" s="2456"/>
      <c r="K59" s="2456"/>
      <c r="L59" s="2456"/>
      <c r="M59" s="2457"/>
    </row>
    <row r="60" spans="1:13" ht="30" customHeight="1" thickBot="1">
      <c r="A60" s="2056"/>
      <c r="B60" s="1416" t="s">
        <v>14</v>
      </c>
      <c r="C60" s="2455" t="s">
        <v>2384</v>
      </c>
      <c r="D60" s="2456"/>
      <c r="E60" s="2456"/>
      <c r="F60" s="2456"/>
      <c r="G60" s="2456"/>
      <c r="H60" s="2456"/>
      <c r="I60" s="2456"/>
      <c r="J60" s="2456"/>
      <c r="K60" s="2456"/>
      <c r="L60" s="2456"/>
      <c r="M60" s="245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C49:M49"/>
    <mergeCell ref="C51:M51"/>
    <mergeCell ref="C62:M62"/>
    <mergeCell ref="C63:M63"/>
    <mergeCell ref="C57:M57"/>
    <mergeCell ref="A58:A60"/>
    <mergeCell ref="C58:M58"/>
    <mergeCell ref="C59:M59"/>
    <mergeCell ref="C60:M60"/>
    <mergeCell ref="C61:M61"/>
    <mergeCell ref="A52:A57"/>
    <mergeCell ref="C52:M52"/>
    <mergeCell ref="C53:M53"/>
    <mergeCell ref="C54:M54"/>
    <mergeCell ref="C55:M55"/>
    <mergeCell ref="C56:M56"/>
  </mergeCells>
  <dataValidations count="9">
    <dataValidation type="list" allowBlank="1" showInputMessage="1" showErrorMessage="1" sqref="C14:D14 C7" xr:uid="{00000000-0002-0000-6800-000000000000}"/>
    <dataValidation type="list" allowBlank="1" showInputMessage="1" showErrorMessage="1" sqref="I7:M7" xr:uid="{00000000-0002-0000-6800-000001000000}">
      <formula1>INDIRECT($C$7)</formula1>
    </dataValidation>
    <dataValidation type="list" allowBlank="1" showInputMessage="1" showErrorMessage="1" sqref="G45:J46" xr:uid="{00000000-0002-0000-6800-000002000000}">
      <formula1>"UPZ,Localidad,Otro"</formula1>
    </dataValidation>
    <dataValidation allowBlank="1" showInputMessage="1" showErrorMessage="1" prompt="Seleccione de la lista desplegable" sqref="B4 B7 H7" xr:uid="{00000000-0002-0000-6800-000003000000}"/>
    <dataValidation allowBlank="1" showInputMessage="1" showErrorMessage="1" prompt="Incluir una ficha por cada indicador, ya sea de producto o de resultado" sqref="B1" xr:uid="{00000000-0002-0000-6800-000004000000}"/>
    <dataValidation allowBlank="1" showInputMessage="1" showErrorMessage="1" prompt="Identifique el ODS a que le apunta el indicador de producto. Seleccione de la lista desplegable._x000a_" sqref="B14" xr:uid="{00000000-0002-0000-6800-000005000000}"/>
    <dataValidation allowBlank="1" showInputMessage="1" showErrorMessage="1" prompt="Identifique la meta ODS a que le apunta el indicador de producto. Seleccione de la lista desplegable." sqref="E14" xr:uid="{00000000-0002-0000-6800-000006000000}"/>
    <dataValidation allowBlank="1" showInputMessage="1" showErrorMessage="1" prompt="Determine si el indicador responde a un enfoque (Derechos Humanos, Género, Diferencial, Poblacional, Ambiental y Territorial). Si responde a más de enfoque separelos por ;" sqref="B15" xr:uid="{00000000-0002-0000-6800-000007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800-000008000000}"/>
  </dataValidations>
  <hyperlinks>
    <hyperlink ref="C56" r:id="rId1" xr:uid="{00000000-0004-0000-6800-000000000000}"/>
  </hyperlinks>
  <pageMargins left="0.7" right="0.7" top="0.75" bottom="0.75" header="0.3" footer="0.3"/>
  <pageSetup paperSize="9" orientation="portrait" horizontalDpi="1200" verticalDpi="1200"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2387</v>
      </c>
      <c r="C1" s="141"/>
      <c r="D1" s="141"/>
      <c r="E1" s="141"/>
      <c r="F1" s="141"/>
      <c r="G1" s="141"/>
      <c r="H1" s="141"/>
      <c r="I1" s="141"/>
      <c r="J1" s="141"/>
      <c r="K1" s="141"/>
      <c r="L1" s="141"/>
      <c r="M1" s="142"/>
    </row>
    <row r="2" spans="1:13" ht="31.5" customHeight="1">
      <c r="A2" s="2494" t="s">
        <v>1</v>
      </c>
      <c r="B2" s="29" t="s">
        <v>2</v>
      </c>
      <c r="C2" s="2120" t="s">
        <v>787</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2378</v>
      </c>
      <c r="J7" s="2513"/>
      <c r="K7" s="2513"/>
      <c r="L7" s="2513"/>
      <c r="M7" s="2515"/>
    </row>
    <row r="8" spans="1:13" ht="15.75" customHeight="1">
      <c r="A8" s="2093"/>
      <c r="B8" s="2504" t="s">
        <v>16</v>
      </c>
      <c r="C8" s="1515"/>
      <c r="D8" s="143"/>
      <c r="E8" s="143"/>
      <c r="F8" s="1515"/>
      <c r="G8" s="143"/>
      <c r="H8" s="143"/>
      <c r="I8" s="143"/>
      <c r="J8" s="143"/>
      <c r="K8" s="143"/>
      <c r="L8" s="143"/>
      <c r="M8" s="1516"/>
    </row>
    <row r="9" spans="1:13" ht="15.75" customHeight="1">
      <c r="A9" s="2093"/>
      <c r="B9" s="2085"/>
      <c r="C9" s="2032" t="s">
        <v>9</v>
      </c>
      <c r="D9" s="2033"/>
      <c r="E9" s="144"/>
      <c r="F9" s="2032" t="s">
        <v>9</v>
      </c>
      <c r="G9" s="2033"/>
      <c r="H9" s="144"/>
      <c r="I9" s="274" t="s">
        <v>9</v>
      </c>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2388</v>
      </c>
      <c r="D11" s="2483"/>
      <c r="E11" s="2483"/>
      <c r="F11" s="2483"/>
      <c r="G11" s="2483"/>
      <c r="H11" s="2483"/>
      <c r="I11" s="2483"/>
      <c r="J11" s="2483"/>
      <c r="K11" s="2483"/>
      <c r="L11" s="2483"/>
      <c r="M11" s="2484"/>
    </row>
    <row r="12" spans="1:13" ht="54.75" customHeight="1">
      <c r="A12" s="2093"/>
      <c r="B12" s="1331" t="s">
        <v>21</v>
      </c>
      <c r="C12" s="2491" t="s">
        <v>2389</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2185</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788</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2390</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2022</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c r="E36" s="1537"/>
      <c r="F36" s="1536"/>
      <c r="G36" s="1537"/>
      <c r="H36" s="1536">
        <v>1</v>
      </c>
      <c r="I36" s="1537"/>
      <c r="J36" s="1536"/>
      <c r="K36" s="1537"/>
      <c r="L36" s="1536">
        <v>1</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c r="E38" s="1537"/>
      <c r="F38" s="1536">
        <v>1</v>
      </c>
      <c r="G38" s="1537"/>
      <c r="H38" s="1536"/>
      <c r="I38" s="1537"/>
      <c r="J38" s="1536">
        <v>1</v>
      </c>
      <c r="K38" s="1537"/>
      <c r="L38" s="1536"/>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1</v>
      </c>
      <c r="E40" s="1537"/>
      <c r="F40" s="1536"/>
      <c r="G40" s="1537"/>
      <c r="H40" s="1536"/>
      <c r="I40" s="1537"/>
      <c r="J40" s="1536"/>
      <c r="K40" s="1537"/>
      <c r="L40" s="1536"/>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c r="E42" s="1537"/>
      <c r="F42" s="2485">
        <v>5</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1835</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2391</v>
      </c>
      <c r="D48" s="2483"/>
      <c r="E48" s="2483"/>
      <c r="F48" s="2483"/>
      <c r="G48" s="2483"/>
      <c r="H48" s="2483"/>
      <c r="I48" s="2483"/>
      <c r="J48" s="2483"/>
      <c r="K48" s="2483"/>
      <c r="L48" s="2483"/>
      <c r="M48" s="2484"/>
    </row>
    <row r="49" spans="1:13" ht="38.25" customHeight="1">
      <c r="A49" s="2064"/>
      <c r="B49" s="1333" t="s">
        <v>85</v>
      </c>
      <c r="C49" s="2482" t="s">
        <v>2382</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784</v>
      </c>
      <c r="D52" s="2456"/>
      <c r="E52" s="2456"/>
      <c r="F52" s="2456"/>
      <c r="G52" s="2456"/>
      <c r="H52" s="2456"/>
      <c r="I52" s="2456"/>
      <c r="J52" s="2456"/>
      <c r="K52" s="2456"/>
      <c r="L52" s="2456"/>
      <c r="M52" s="2457"/>
    </row>
    <row r="53" spans="1:13" ht="15.75" customHeight="1">
      <c r="A53" s="2056"/>
      <c r="B53" s="1413" t="s">
        <v>93</v>
      </c>
      <c r="C53" s="2455" t="s">
        <v>2383</v>
      </c>
      <c r="D53" s="2456"/>
      <c r="E53" s="2456"/>
      <c r="F53" s="2456"/>
      <c r="G53" s="2456"/>
      <c r="H53" s="2456"/>
      <c r="I53" s="2456"/>
      <c r="J53" s="2456"/>
      <c r="K53" s="2456"/>
      <c r="L53" s="2456"/>
      <c r="M53" s="2457"/>
    </row>
    <row r="54" spans="1:13" ht="15.75" customHeight="1">
      <c r="A54" s="2056"/>
      <c r="B54" s="1413" t="s">
        <v>95</v>
      </c>
      <c r="C54" s="2455" t="s">
        <v>2392</v>
      </c>
      <c r="D54" s="2456"/>
      <c r="E54" s="2456"/>
      <c r="F54" s="2456"/>
      <c r="G54" s="2456"/>
      <c r="H54" s="2456"/>
      <c r="I54" s="2456"/>
      <c r="J54" s="2456"/>
      <c r="K54" s="2456"/>
      <c r="L54" s="2456"/>
      <c r="M54" s="2457"/>
    </row>
    <row r="55" spans="1:13" ht="15.75" customHeight="1">
      <c r="A55" s="2056"/>
      <c r="B55" s="1414" t="s">
        <v>97</v>
      </c>
      <c r="C55" s="2455" t="s">
        <v>2385</v>
      </c>
      <c r="D55" s="2456"/>
      <c r="E55" s="2456"/>
      <c r="F55" s="2456"/>
      <c r="G55" s="2456"/>
      <c r="H55" s="2456"/>
      <c r="I55" s="2456"/>
      <c r="J55" s="2456"/>
      <c r="K55" s="2456"/>
      <c r="L55" s="2456"/>
      <c r="M55" s="2457"/>
    </row>
    <row r="56" spans="1:13" ht="15.75" customHeight="1">
      <c r="A56" s="2056"/>
      <c r="B56" s="1413" t="s">
        <v>99</v>
      </c>
      <c r="C56" s="2625" t="s">
        <v>785</v>
      </c>
      <c r="D56" s="2456"/>
      <c r="E56" s="2456"/>
      <c r="F56" s="2456"/>
      <c r="G56" s="2456"/>
      <c r="H56" s="2456"/>
      <c r="I56" s="2456"/>
      <c r="J56" s="2456"/>
      <c r="K56" s="2456"/>
      <c r="L56" s="2456"/>
      <c r="M56" s="2457"/>
    </row>
    <row r="57" spans="1:13" ht="16.5" customHeight="1" thickBot="1">
      <c r="A57" s="2061"/>
      <c r="B57" s="1413" t="s">
        <v>101</v>
      </c>
      <c r="C57" s="2455">
        <v>2170711</v>
      </c>
      <c r="D57" s="2456"/>
      <c r="E57" s="2456"/>
      <c r="F57" s="2456"/>
      <c r="G57" s="2456"/>
      <c r="H57" s="2456"/>
      <c r="I57" s="2456"/>
      <c r="J57" s="2456"/>
      <c r="K57" s="2456"/>
      <c r="L57" s="2456"/>
      <c r="M57" s="2457"/>
    </row>
    <row r="58" spans="1:13" ht="15.75" customHeight="1">
      <c r="A58" s="2469" t="s">
        <v>103</v>
      </c>
      <c r="B58" s="1415" t="s">
        <v>104</v>
      </c>
      <c r="C58" s="2455" t="s">
        <v>2386</v>
      </c>
      <c r="D58" s="2456"/>
      <c r="E58" s="2456"/>
      <c r="F58" s="2456"/>
      <c r="G58" s="2456"/>
      <c r="H58" s="2456"/>
      <c r="I58" s="2456"/>
      <c r="J58" s="2456"/>
      <c r="K58" s="2456"/>
      <c r="L58" s="2456"/>
      <c r="M58" s="2457"/>
    </row>
    <row r="59" spans="1:13" ht="30" customHeight="1">
      <c r="A59" s="2056"/>
      <c r="B59" s="1415" t="s">
        <v>106</v>
      </c>
      <c r="C59" s="2455" t="s">
        <v>107</v>
      </c>
      <c r="D59" s="2456"/>
      <c r="E59" s="2456"/>
      <c r="F59" s="2456"/>
      <c r="G59" s="2456"/>
      <c r="H59" s="2456"/>
      <c r="I59" s="2456"/>
      <c r="J59" s="2456"/>
      <c r="K59" s="2456"/>
      <c r="L59" s="2456"/>
      <c r="M59" s="2457"/>
    </row>
    <row r="60" spans="1:13" ht="30" customHeight="1" thickBot="1">
      <c r="A60" s="2056"/>
      <c r="B60" s="1416" t="s">
        <v>14</v>
      </c>
      <c r="C60" s="2455" t="s">
        <v>2384</v>
      </c>
      <c r="D60" s="2456"/>
      <c r="E60" s="2456"/>
      <c r="F60" s="2456"/>
      <c r="G60" s="2456"/>
      <c r="H60" s="2456"/>
      <c r="I60" s="2456"/>
      <c r="J60" s="2456"/>
      <c r="K60" s="2456"/>
      <c r="L60" s="2456"/>
      <c r="M60" s="245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C49:M49"/>
    <mergeCell ref="C51:M51"/>
    <mergeCell ref="C62:M62"/>
    <mergeCell ref="C63:M63"/>
    <mergeCell ref="C57:M57"/>
    <mergeCell ref="A58:A60"/>
    <mergeCell ref="C58:M58"/>
    <mergeCell ref="C59:M59"/>
    <mergeCell ref="C60:M60"/>
    <mergeCell ref="C61:M61"/>
    <mergeCell ref="A52:A57"/>
    <mergeCell ref="C52:M52"/>
    <mergeCell ref="C53:M53"/>
    <mergeCell ref="C54:M54"/>
    <mergeCell ref="C55:M55"/>
    <mergeCell ref="C56:M56"/>
  </mergeCells>
  <dataValidations count="8">
    <dataValidation type="list" allowBlank="1" showInputMessage="1" showErrorMessage="1" sqref="G45:J46 C14:D14 C7" xr:uid="{00000000-0002-0000-69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9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6900-000002000000}"/>
    <dataValidation allowBlank="1" showInputMessage="1" showErrorMessage="1" prompt="Identifique la meta ODS a que le apunta el indicador de producto. Seleccione de la lista desplegable." sqref="E14" xr:uid="{00000000-0002-0000-6900-000003000000}"/>
    <dataValidation allowBlank="1" showInputMessage="1" showErrorMessage="1" prompt="Identifique el ODS a que le apunta el indicador de producto. Seleccione de la lista desplegable._x000a_" sqref="B14" xr:uid="{00000000-0002-0000-6900-000004000000}"/>
    <dataValidation allowBlank="1" showInputMessage="1" showErrorMessage="1" prompt="Incluir una ficha por cada indicador, ya sea de producto o de resultado" sqref="B1" xr:uid="{00000000-0002-0000-6900-000005000000}"/>
    <dataValidation allowBlank="1" showInputMessage="1" showErrorMessage="1" prompt="Seleccione de la lista desplegable" sqref="B4 B7 H7" xr:uid="{00000000-0002-0000-6900-000006000000}"/>
    <dataValidation type="list" allowBlank="1" showInputMessage="1" showErrorMessage="1" sqref="I7:M7" xr:uid="{00000000-0002-0000-6900-000007000000}">
      <formula1>INDIRECT($C$7)</formula1>
    </dataValidation>
  </dataValidations>
  <hyperlinks>
    <hyperlink ref="C56" r:id="rId1" xr:uid="{00000000-0004-0000-6900-000000000000}"/>
  </hyperlinks>
  <pageMargins left="0.7" right="0.7" top="0.75" bottom="0.75" header="0.3" footer="0.3"/>
  <pageSetup paperSize="9" orientation="portrait" horizontalDpi="1200" verticalDpi="1200"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2393</v>
      </c>
      <c r="C1" s="141"/>
      <c r="D1" s="141"/>
      <c r="E1" s="141"/>
      <c r="F1" s="141"/>
      <c r="G1" s="141"/>
      <c r="H1" s="141"/>
      <c r="I1" s="141"/>
      <c r="J1" s="141"/>
      <c r="K1" s="141"/>
      <c r="L1" s="141"/>
      <c r="M1" s="142"/>
    </row>
    <row r="2" spans="1:13" ht="31.5" customHeight="1">
      <c r="A2" s="2494" t="s">
        <v>1</v>
      </c>
      <c r="B2" s="29" t="s">
        <v>2</v>
      </c>
      <c r="C2" s="2120" t="s">
        <v>790</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2394</v>
      </c>
      <c r="J7" s="2513"/>
      <c r="K7" s="2513"/>
      <c r="L7" s="2513"/>
      <c r="M7" s="2515"/>
    </row>
    <row r="8" spans="1:13" ht="15.75" customHeight="1">
      <c r="A8" s="2093"/>
      <c r="B8" s="2504" t="s">
        <v>16</v>
      </c>
      <c r="C8" s="2633" t="s">
        <v>825</v>
      </c>
      <c r="D8" s="2031"/>
      <c r="E8" s="143"/>
      <c r="F8" s="1515"/>
      <c r="G8" s="143"/>
      <c r="H8" s="143"/>
      <c r="I8" s="143"/>
      <c r="J8" s="143"/>
      <c r="K8" s="143"/>
      <c r="L8" s="143"/>
      <c r="M8" s="1516"/>
    </row>
    <row r="9" spans="1:13" ht="15.75" customHeight="1">
      <c r="A9" s="2093"/>
      <c r="B9" s="2085"/>
      <c r="C9" s="2032"/>
      <c r="D9" s="2033"/>
      <c r="E9" s="144"/>
      <c r="F9" s="2032" t="s">
        <v>9</v>
      </c>
      <c r="G9" s="2033"/>
      <c r="H9" s="144"/>
      <c r="I9" s="274" t="s">
        <v>9</v>
      </c>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2395</v>
      </c>
      <c r="D11" s="2483"/>
      <c r="E11" s="2483"/>
      <c r="F11" s="2483"/>
      <c r="G11" s="2483"/>
      <c r="H11" s="2483"/>
      <c r="I11" s="2483"/>
      <c r="J11" s="2483"/>
      <c r="K11" s="2483"/>
      <c r="L11" s="2483"/>
      <c r="M11" s="2484"/>
    </row>
    <row r="12" spans="1:13" ht="54.75" customHeight="1">
      <c r="A12" s="2093"/>
      <c r="B12" s="1331" t="s">
        <v>21</v>
      </c>
      <c r="C12" s="2491" t="s">
        <v>2396</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2397</v>
      </c>
      <c r="D14" s="2487"/>
      <c r="E14" s="1518" t="s">
        <v>27</v>
      </c>
      <c r="F14" s="2488" t="s">
        <v>793</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791</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v>1151</v>
      </c>
      <c r="E29" s="59"/>
      <c r="F29" s="66" t="s">
        <v>56</v>
      </c>
      <c r="G29" s="1530">
        <v>2019</v>
      </c>
      <c r="H29" s="59"/>
      <c r="I29" s="66" t="s">
        <v>57</v>
      </c>
      <c r="J29" s="2490" t="s">
        <v>2398</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v>83</v>
      </c>
      <c r="E36" s="1537"/>
      <c r="F36" s="1536">
        <v>468</v>
      </c>
      <c r="G36" s="1537"/>
      <c r="H36" s="1536">
        <v>468</v>
      </c>
      <c r="I36" s="1537"/>
      <c r="J36" s="1536">
        <v>330</v>
      </c>
      <c r="K36" s="1537"/>
      <c r="L36" s="1536">
        <v>28</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83</v>
      </c>
      <c r="E38" s="1537"/>
      <c r="F38" s="1536">
        <v>468</v>
      </c>
      <c r="G38" s="1537"/>
      <c r="H38" s="1536">
        <v>468</v>
      </c>
      <c r="I38" s="1537"/>
      <c r="J38" s="1536">
        <v>330</v>
      </c>
      <c r="K38" s="1537"/>
      <c r="L38" s="1536">
        <v>28</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83</v>
      </c>
      <c r="E40" s="1537"/>
      <c r="F40" s="1536"/>
      <c r="G40" s="1537"/>
      <c r="H40" s="1536"/>
      <c r="I40" s="1537"/>
      <c r="J40" s="1536"/>
      <c r="K40" s="1537"/>
      <c r="L40" s="1536"/>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c r="E42" s="1537"/>
      <c r="F42" s="2485">
        <v>2833</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1835</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2399</v>
      </c>
      <c r="D48" s="2483"/>
      <c r="E48" s="2483"/>
      <c r="F48" s="2483"/>
      <c r="G48" s="2483"/>
      <c r="H48" s="2483"/>
      <c r="I48" s="2483"/>
      <c r="J48" s="2483"/>
      <c r="K48" s="2483"/>
      <c r="L48" s="2483"/>
      <c r="M48" s="2484"/>
    </row>
    <row r="49" spans="1:13" ht="38.25" customHeight="1">
      <c r="A49" s="2064"/>
      <c r="B49" s="1333" t="s">
        <v>85</v>
      </c>
      <c r="C49" s="2482" t="s">
        <v>2400</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v>2019</v>
      </c>
      <c r="D51" s="2471"/>
      <c r="E51" s="2471"/>
      <c r="F51" s="2471"/>
      <c r="G51" s="2471"/>
      <c r="H51" s="2471"/>
      <c r="I51" s="2471"/>
      <c r="J51" s="2471"/>
      <c r="K51" s="2471"/>
      <c r="L51" s="2471"/>
      <c r="M51" s="2472"/>
    </row>
    <row r="52" spans="1:13" ht="30" customHeight="1">
      <c r="A52" s="2469" t="s">
        <v>90</v>
      </c>
      <c r="B52" s="1413" t="s">
        <v>91</v>
      </c>
      <c r="C52" s="2643" t="s">
        <v>803</v>
      </c>
      <c r="D52" s="2644"/>
      <c r="E52" s="2644"/>
      <c r="F52" s="2644"/>
      <c r="G52" s="2644"/>
      <c r="H52" s="2644"/>
      <c r="I52" s="2644"/>
      <c r="J52" s="2644"/>
      <c r="K52" s="2644"/>
      <c r="L52" s="2644"/>
      <c r="M52" s="2645"/>
    </row>
    <row r="53" spans="1:13" ht="15.75" customHeight="1">
      <c r="A53" s="2056"/>
      <c r="B53" s="1413" t="s">
        <v>93</v>
      </c>
      <c r="C53" s="2643" t="s">
        <v>2401</v>
      </c>
      <c r="D53" s="2644"/>
      <c r="E53" s="2644"/>
      <c r="F53" s="2644"/>
      <c r="G53" s="2644"/>
      <c r="H53" s="2644"/>
      <c r="I53" s="2644"/>
      <c r="J53" s="2644"/>
      <c r="K53" s="2644"/>
      <c r="L53" s="2644"/>
      <c r="M53" s="2645"/>
    </row>
    <row r="54" spans="1:13" ht="15.75" customHeight="1">
      <c r="A54" s="2056"/>
      <c r="B54" s="1413" t="s">
        <v>95</v>
      </c>
      <c r="C54" s="2643" t="s">
        <v>2394</v>
      </c>
      <c r="D54" s="2644"/>
      <c r="E54" s="2644"/>
      <c r="F54" s="2644"/>
      <c r="G54" s="2644"/>
      <c r="H54" s="2644"/>
      <c r="I54" s="2644"/>
      <c r="J54" s="2644"/>
      <c r="K54" s="2644"/>
      <c r="L54" s="2644"/>
      <c r="M54" s="2645"/>
    </row>
    <row r="55" spans="1:13" ht="15.75" customHeight="1">
      <c r="A55" s="2056"/>
      <c r="B55" s="1414" t="s">
        <v>97</v>
      </c>
      <c r="C55" s="2643" t="s">
        <v>2402</v>
      </c>
      <c r="D55" s="2644"/>
      <c r="E55" s="2644"/>
      <c r="F55" s="2644"/>
      <c r="G55" s="2644"/>
      <c r="H55" s="2644"/>
      <c r="I55" s="2644"/>
      <c r="J55" s="2644"/>
      <c r="K55" s="2644"/>
      <c r="L55" s="2644"/>
      <c r="M55" s="2645"/>
    </row>
    <row r="56" spans="1:13" ht="15.75" customHeight="1">
      <c r="A56" s="2056"/>
      <c r="B56" s="1413" t="s">
        <v>99</v>
      </c>
      <c r="C56" s="2646" t="s">
        <v>818</v>
      </c>
      <c r="D56" s="2644"/>
      <c r="E56" s="2644"/>
      <c r="F56" s="2644"/>
      <c r="G56" s="2644"/>
      <c r="H56" s="2644"/>
      <c r="I56" s="2644"/>
      <c r="J56" s="2644"/>
      <c r="K56" s="2644"/>
      <c r="L56" s="2644"/>
      <c r="M56" s="2645"/>
    </row>
    <row r="57" spans="1:13" ht="16.5" customHeight="1" thickBot="1">
      <c r="A57" s="2061"/>
      <c r="B57" s="1413" t="s">
        <v>101</v>
      </c>
      <c r="C57" s="2643">
        <v>2976030</v>
      </c>
      <c r="D57" s="2644"/>
      <c r="E57" s="2644"/>
      <c r="F57" s="2644"/>
      <c r="G57" s="2644"/>
      <c r="H57" s="2644"/>
      <c r="I57" s="2644"/>
      <c r="J57" s="2644"/>
      <c r="K57" s="2644"/>
      <c r="L57" s="2644"/>
      <c r="M57" s="2645"/>
    </row>
    <row r="58" spans="1:13" ht="15.75" customHeight="1">
      <c r="A58" s="2469" t="s">
        <v>103</v>
      </c>
      <c r="B58" s="1415" t="s">
        <v>104</v>
      </c>
      <c r="C58" s="2646" t="s">
        <v>2403</v>
      </c>
      <c r="D58" s="2644"/>
      <c r="E58" s="2644"/>
      <c r="F58" s="2644"/>
      <c r="G58" s="2644"/>
      <c r="H58" s="2644"/>
      <c r="I58" s="2644"/>
      <c r="J58" s="2644"/>
      <c r="K58" s="2644"/>
      <c r="L58" s="2644"/>
      <c r="M58" s="2645"/>
    </row>
    <row r="59" spans="1:13" ht="30" customHeight="1">
      <c r="A59" s="2056"/>
      <c r="B59" s="1415" t="s">
        <v>106</v>
      </c>
      <c r="C59" s="2643" t="s">
        <v>2404</v>
      </c>
      <c r="D59" s="2644"/>
      <c r="E59" s="2644"/>
      <c r="F59" s="2644"/>
      <c r="G59" s="2644"/>
      <c r="H59" s="2644"/>
      <c r="I59" s="2644"/>
      <c r="J59" s="2644"/>
      <c r="K59" s="2644"/>
      <c r="L59" s="2644"/>
      <c r="M59" s="2645"/>
    </row>
    <row r="60" spans="1:13" ht="30" customHeight="1" thickBot="1">
      <c r="A60" s="2056"/>
      <c r="B60" s="1416" t="s">
        <v>14</v>
      </c>
      <c r="C60" s="2643" t="s">
        <v>2394</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C12:M12"/>
    <mergeCell ref="A2:A14"/>
    <mergeCell ref="C2:M2"/>
    <mergeCell ref="C3:M3"/>
    <mergeCell ref="F4:G4"/>
    <mergeCell ref="C5:M5"/>
    <mergeCell ref="C6:M6"/>
    <mergeCell ref="C7:D7"/>
    <mergeCell ref="I7:M7"/>
    <mergeCell ref="B8:B10"/>
    <mergeCell ref="C8: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C49:M49"/>
    <mergeCell ref="C51:M51"/>
    <mergeCell ref="C62:M62"/>
    <mergeCell ref="C63:M63"/>
    <mergeCell ref="C57:M57"/>
    <mergeCell ref="A58:A60"/>
    <mergeCell ref="C58:M58"/>
    <mergeCell ref="C59:M59"/>
    <mergeCell ref="C60:M60"/>
    <mergeCell ref="C61:M61"/>
    <mergeCell ref="A52:A57"/>
    <mergeCell ref="C52:M52"/>
    <mergeCell ref="C53:M53"/>
    <mergeCell ref="C54:M54"/>
    <mergeCell ref="C55:M55"/>
    <mergeCell ref="C56:M56"/>
  </mergeCells>
  <dataValidations count="8">
    <dataValidation type="list" allowBlank="1" showInputMessage="1" showErrorMessage="1" sqref="C14:D14 C7 G45:J46" xr:uid="{00000000-0002-0000-6A00-000000000000}"/>
    <dataValidation type="list" allowBlank="1" showInputMessage="1" showErrorMessage="1" sqref="I7:M7" xr:uid="{00000000-0002-0000-6A00-000001000000}">
      <formula1>INDIRECT($C$7)</formula1>
    </dataValidation>
    <dataValidation allowBlank="1" showInputMessage="1" showErrorMessage="1" prompt="Seleccione de la lista desplegable" sqref="B4 B7 H7" xr:uid="{00000000-0002-0000-6A00-000002000000}"/>
    <dataValidation allowBlank="1" showInputMessage="1" showErrorMessage="1" prompt="Incluir una ficha por cada indicador, ya sea de producto o de resultado" sqref="B1" xr:uid="{00000000-0002-0000-6A00-000003000000}"/>
    <dataValidation allowBlank="1" showInputMessage="1" showErrorMessage="1" prompt="Identifique el ODS a que le apunta el indicador de producto. Seleccione de la lista desplegable._x000a_" sqref="B14" xr:uid="{00000000-0002-0000-6A00-000004000000}"/>
    <dataValidation allowBlank="1" showInputMessage="1" showErrorMessage="1" prompt="Identifique la meta ODS a que le apunta el indicador de producto. Seleccione de la lista desplegable." sqref="E14" xr:uid="{00000000-0002-0000-6A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6A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A00-000007000000}"/>
  </dataValidations>
  <hyperlinks>
    <hyperlink ref="C56" r:id="rId1" display="daniel.valencia@idt.gov.co" xr:uid="{00000000-0004-0000-6A00-000000000000}"/>
  </hyperlinks>
  <pageMargins left="0.7" right="0.7" top="0.75" bottom="0.75" header="0.3" footer="0.3"/>
  <pageSetup paperSize="9" orientation="portrait" horizontalDpi="1200" verticalDpi="1200"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2405</v>
      </c>
      <c r="C1" s="141"/>
      <c r="D1" s="141"/>
      <c r="E1" s="141"/>
      <c r="F1" s="141"/>
      <c r="G1" s="141"/>
      <c r="H1" s="141"/>
      <c r="I1" s="141"/>
      <c r="J1" s="141"/>
      <c r="K1" s="141"/>
      <c r="L1" s="141"/>
      <c r="M1" s="142"/>
    </row>
    <row r="2" spans="1:13" ht="31.5" customHeight="1">
      <c r="A2" s="2494" t="s">
        <v>1</v>
      </c>
      <c r="B2" s="29" t="s">
        <v>2</v>
      </c>
      <c r="C2" s="2120" t="s">
        <v>799</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2394</v>
      </c>
      <c r="J7" s="2513"/>
      <c r="K7" s="2513"/>
      <c r="L7" s="2513"/>
      <c r="M7" s="2515"/>
    </row>
    <row r="8" spans="1:13" ht="15.75" customHeight="1">
      <c r="A8" s="2093"/>
      <c r="B8" s="2504" t="s">
        <v>16</v>
      </c>
      <c r="C8" s="2633" t="s">
        <v>2406</v>
      </c>
      <c r="D8" s="2031"/>
      <c r="E8" s="143"/>
      <c r="F8" s="1515"/>
      <c r="G8" s="143"/>
      <c r="H8" s="143"/>
      <c r="I8" s="143"/>
      <c r="J8" s="143"/>
      <c r="K8" s="143"/>
      <c r="L8" s="143"/>
      <c r="M8" s="1516"/>
    </row>
    <row r="9" spans="1:13" ht="15.75" customHeight="1">
      <c r="A9" s="2093"/>
      <c r="B9" s="2085"/>
      <c r="C9" s="2032"/>
      <c r="D9" s="2033"/>
      <c r="E9" s="144"/>
      <c r="F9" s="2032" t="s">
        <v>9</v>
      </c>
      <c r="G9" s="2033"/>
      <c r="H9" s="144"/>
      <c r="I9" s="274" t="s">
        <v>9</v>
      </c>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2407</v>
      </c>
      <c r="D11" s="2483"/>
      <c r="E11" s="2483"/>
      <c r="F11" s="2483"/>
      <c r="G11" s="2483"/>
      <c r="H11" s="2483"/>
      <c r="I11" s="2483"/>
      <c r="J11" s="2483"/>
      <c r="K11" s="2483"/>
      <c r="L11" s="2483"/>
      <c r="M11" s="2484"/>
    </row>
    <row r="12" spans="1:13" ht="54.75" customHeight="1">
      <c r="A12" s="2093"/>
      <c r="B12" s="1331" t="s">
        <v>21</v>
      </c>
      <c r="C12" s="2491" t="s">
        <v>2408</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2397</v>
      </c>
      <c r="D14" s="2487"/>
      <c r="E14" s="1518" t="s">
        <v>27</v>
      </c>
      <c r="F14" s="2488" t="s">
        <v>793</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800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1495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v>1421</v>
      </c>
      <c r="E29" s="59"/>
      <c r="F29" s="66" t="s">
        <v>56</v>
      </c>
      <c r="G29" s="1530">
        <v>2019</v>
      </c>
      <c r="H29" s="59"/>
      <c r="I29" s="66" t="s">
        <v>57</v>
      </c>
      <c r="J29" s="2490" t="s">
        <v>2398</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v>404</v>
      </c>
      <c r="E36" s="1537"/>
      <c r="F36" s="1536">
        <v>541</v>
      </c>
      <c r="G36" s="1537"/>
      <c r="H36" s="1536">
        <v>538</v>
      </c>
      <c r="I36" s="1537"/>
      <c r="J36" s="1536">
        <v>528</v>
      </c>
      <c r="K36" s="1537"/>
      <c r="L36" s="1536">
        <v>512</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404</v>
      </c>
      <c r="E38" s="1537"/>
      <c r="F38" s="1536">
        <v>541</v>
      </c>
      <c r="G38" s="1537"/>
      <c r="H38" s="1536">
        <v>538</v>
      </c>
      <c r="I38" s="1537"/>
      <c r="J38" s="1536">
        <v>528</v>
      </c>
      <c r="K38" s="1537"/>
      <c r="L38" s="1536">
        <v>512</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404</v>
      </c>
      <c r="E40" s="1537"/>
      <c r="F40" s="1536"/>
      <c r="G40" s="1537"/>
      <c r="H40" s="1536"/>
      <c r="I40" s="1537"/>
      <c r="J40" s="1536"/>
      <c r="K40" s="1537"/>
      <c r="L40" s="1536"/>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c r="E42" s="1537"/>
      <c r="F42" s="2485">
        <v>5450</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1835</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2409</v>
      </c>
      <c r="D48" s="2483"/>
      <c r="E48" s="2483"/>
      <c r="F48" s="2483"/>
      <c r="G48" s="2483"/>
      <c r="H48" s="2483"/>
      <c r="I48" s="2483"/>
      <c r="J48" s="2483"/>
      <c r="K48" s="2483"/>
      <c r="L48" s="2483"/>
      <c r="M48" s="2484"/>
    </row>
    <row r="49" spans="1:13" ht="38.25" customHeight="1">
      <c r="A49" s="2064"/>
      <c r="B49" s="1333" t="s">
        <v>85</v>
      </c>
      <c r="C49" s="2482" t="s">
        <v>2400</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v>2019</v>
      </c>
      <c r="D51" s="2471"/>
      <c r="E51" s="2471"/>
      <c r="F51" s="2471"/>
      <c r="G51" s="2471"/>
      <c r="H51" s="2471"/>
      <c r="I51" s="2471"/>
      <c r="J51" s="2471"/>
      <c r="K51" s="2471"/>
      <c r="L51" s="2471"/>
      <c r="M51" s="2472"/>
    </row>
    <row r="52" spans="1:13" ht="30" customHeight="1">
      <c r="A52" s="2469" t="s">
        <v>90</v>
      </c>
      <c r="B52" s="1413" t="s">
        <v>91</v>
      </c>
      <c r="C52" s="2646" t="s">
        <v>2410</v>
      </c>
      <c r="D52" s="2644"/>
      <c r="E52" s="2644"/>
      <c r="F52" s="2644"/>
      <c r="G52" s="2644"/>
      <c r="H52" s="2644"/>
      <c r="I52" s="2644"/>
      <c r="J52" s="2644"/>
      <c r="K52" s="2644"/>
      <c r="L52" s="2644"/>
      <c r="M52" s="2645"/>
    </row>
    <row r="53" spans="1:13" ht="15.75" customHeight="1">
      <c r="A53" s="2056"/>
      <c r="B53" s="1413" t="s">
        <v>93</v>
      </c>
      <c r="C53" s="2646" t="s">
        <v>2411</v>
      </c>
      <c r="D53" s="2644"/>
      <c r="E53" s="2644"/>
      <c r="F53" s="2644"/>
      <c r="G53" s="2644"/>
      <c r="H53" s="2644"/>
      <c r="I53" s="2644"/>
      <c r="J53" s="2644"/>
      <c r="K53" s="2644"/>
      <c r="L53" s="2644"/>
      <c r="M53" s="2645"/>
    </row>
    <row r="54" spans="1:13" ht="15.75" customHeight="1">
      <c r="A54" s="2056"/>
      <c r="B54" s="1413" t="s">
        <v>95</v>
      </c>
      <c r="C54" s="2646" t="s">
        <v>2394</v>
      </c>
      <c r="D54" s="2644"/>
      <c r="E54" s="2644"/>
      <c r="F54" s="2644"/>
      <c r="G54" s="2644"/>
      <c r="H54" s="2644"/>
      <c r="I54" s="2644"/>
      <c r="J54" s="2644"/>
      <c r="K54" s="2644"/>
      <c r="L54" s="2644"/>
      <c r="M54" s="2645"/>
    </row>
    <row r="55" spans="1:13" ht="15.75" customHeight="1">
      <c r="A55" s="2056"/>
      <c r="B55" s="1414" t="s">
        <v>97</v>
      </c>
      <c r="C55" s="2646" t="s">
        <v>2412</v>
      </c>
      <c r="D55" s="2644"/>
      <c r="E55" s="2644"/>
      <c r="F55" s="2644"/>
      <c r="G55" s="2644"/>
      <c r="H55" s="2644"/>
      <c r="I55" s="2644"/>
      <c r="J55" s="2644"/>
      <c r="K55" s="2644"/>
      <c r="L55" s="2644"/>
      <c r="M55" s="2645"/>
    </row>
    <row r="56" spans="1:13" ht="15.75" customHeight="1">
      <c r="A56" s="2056"/>
      <c r="B56" s="1413" t="s">
        <v>99</v>
      </c>
      <c r="C56" s="2646" t="s">
        <v>804</v>
      </c>
      <c r="D56" s="2644"/>
      <c r="E56" s="2644"/>
      <c r="F56" s="2644"/>
      <c r="G56" s="2644"/>
      <c r="H56" s="2644"/>
      <c r="I56" s="2644"/>
      <c r="J56" s="2644"/>
      <c r="K56" s="2644"/>
      <c r="L56" s="2644"/>
      <c r="M56" s="2645"/>
    </row>
    <row r="57" spans="1:13" ht="16.5" customHeight="1" thickBot="1">
      <c r="A57" s="2061"/>
      <c r="B57" s="1413" t="s">
        <v>101</v>
      </c>
      <c r="C57" s="2646">
        <v>2976030</v>
      </c>
      <c r="D57" s="2644"/>
      <c r="E57" s="2644"/>
      <c r="F57" s="2644"/>
      <c r="G57" s="2644"/>
      <c r="H57" s="2644"/>
      <c r="I57" s="2644"/>
      <c r="J57" s="2644"/>
      <c r="K57" s="2644"/>
      <c r="L57" s="2644"/>
      <c r="M57" s="2645"/>
    </row>
    <row r="58" spans="1:13" ht="15.75" customHeight="1">
      <c r="A58" s="2469" t="s">
        <v>103</v>
      </c>
      <c r="B58" s="1415" t="s">
        <v>104</v>
      </c>
      <c r="C58" s="2646" t="s">
        <v>2403</v>
      </c>
      <c r="D58" s="2644"/>
      <c r="E58" s="2644"/>
      <c r="F58" s="2644"/>
      <c r="G58" s="2644"/>
      <c r="H58" s="2644"/>
      <c r="I58" s="2644"/>
      <c r="J58" s="2644"/>
      <c r="K58" s="2644"/>
      <c r="L58" s="2644"/>
      <c r="M58" s="2645"/>
    </row>
    <row r="59" spans="1:13" ht="30" customHeight="1">
      <c r="A59" s="2056"/>
      <c r="B59" s="1415" t="s">
        <v>106</v>
      </c>
      <c r="C59" s="2643" t="s">
        <v>2404</v>
      </c>
      <c r="D59" s="2644"/>
      <c r="E59" s="2644"/>
      <c r="F59" s="2644"/>
      <c r="G59" s="2644"/>
      <c r="H59" s="2644"/>
      <c r="I59" s="2644"/>
      <c r="J59" s="2644"/>
      <c r="K59" s="2644"/>
      <c r="L59" s="2644"/>
      <c r="M59" s="2645"/>
    </row>
    <row r="60" spans="1:13" ht="30" customHeight="1" thickBot="1">
      <c r="A60" s="2056"/>
      <c r="B60" s="1416" t="s">
        <v>14</v>
      </c>
      <c r="C60" s="2643" t="s">
        <v>2394</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C12:M12"/>
    <mergeCell ref="A2:A14"/>
    <mergeCell ref="C2:M2"/>
    <mergeCell ref="C3:M3"/>
    <mergeCell ref="F4:G4"/>
    <mergeCell ref="C5:M5"/>
    <mergeCell ref="C6:M6"/>
    <mergeCell ref="C7:D7"/>
    <mergeCell ref="I7:M7"/>
    <mergeCell ref="B8:B10"/>
    <mergeCell ref="C8: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C49:M49"/>
    <mergeCell ref="C51:M51"/>
    <mergeCell ref="C62:M62"/>
    <mergeCell ref="C63:M63"/>
    <mergeCell ref="C57:M57"/>
    <mergeCell ref="A58:A60"/>
    <mergeCell ref="C58:M58"/>
    <mergeCell ref="C59:M59"/>
    <mergeCell ref="C60:M60"/>
    <mergeCell ref="C61:M61"/>
    <mergeCell ref="A52:A57"/>
    <mergeCell ref="C52:M52"/>
    <mergeCell ref="C53:M53"/>
    <mergeCell ref="C54:M54"/>
    <mergeCell ref="C55:M55"/>
    <mergeCell ref="C56:M56"/>
  </mergeCells>
  <dataValidations count="8">
    <dataValidation type="list" allowBlank="1" showInputMessage="1" showErrorMessage="1" sqref="G45:J46 C14:D14 C7" xr:uid="{00000000-0002-0000-6B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B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6B00-000002000000}"/>
    <dataValidation allowBlank="1" showInputMessage="1" showErrorMessage="1" prompt="Identifique la meta ODS a que le apunta el indicador de producto. Seleccione de la lista desplegable." sqref="E14" xr:uid="{00000000-0002-0000-6B00-000003000000}"/>
    <dataValidation allowBlank="1" showInputMessage="1" showErrorMessage="1" prompt="Identifique el ODS a que le apunta el indicador de producto. Seleccione de la lista desplegable._x000a_" sqref="B14" xr:uid="{00000000-0002-0000-6B00-000004000000}"/>
    <dataValidation allowBlank="1" showInputMessage="1" showErrorMessage="1" prompt="Incluir una ficha por cada indicador, ya sea de producto o de resultado" sqref="B1" xr:uid="{00000000-0002-0000-6B00-000005000000}"/>
    <dataValidation allowBlank="1" showInputMessage="1" showErrorMessage="1" prompt="Seleccione de la lista desplegable" sqref="B4 B7 H7" xr:uid="{00000000-0002-0000-6B00-000006000000}"/>
    <dataValidation type="list" allowBlank="1" showInputMessage="1" showErrorMessage="1" sqref="I7:M7" xr:uid="{00000000-0002-0000-6B00-000007000000}">
      <formula1>INDIRECT($C$7)</formula1>
    </dataValidation>
  </dataValidations>
  <hyperlinks>
    <hyperlink ref="C56" r:id="rId1" display="daniel.valencia@idt.gov.co" xr:uid="{00000000-0004-0000-6B00-000000000000}"/>
  </hyperlinks>
  <pageMargins left="0.7" right="0.7" top="0.75" bottom="0.75" header="0.3" footer="0.3"/>
  <pageSetup paperSize="9" orientation="portrait" horizontalDpi="1200" verticalDpi="1200"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2413</v>
      </c>
      <c r="C1" s="141"/>
      <c r="D1" s="141"/>
      <c r="E1" s="141"/>
      <c r="F1" s="141"/>
      <c r="G1" s="141"/>
      <c r="H1" s="141"/>
      <c r="I1" s="141"/>
      <c r="J1" s="141"/>
      <c r="K1" s="141"/>
      <c r="L1" s="141"/>
      <c r="M1" s="142"/>
    </row>
    <row r="2" spans="1:13" ht="31.5" customHeight="1">
      <c r="A2" s="2494" t="s">
        <v>1</v>
      </c>
      <c r="B2" s="29" t="s">
        <v>2</v>
      </c>
      <c r="C2" s="2120" t="s">
        <v>807</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2394</v>
      </c>
      <c r="J7" s="2513"/>
      <c r="K7" s="2513"/>
      <c r="L7" s="2513"/>
      <c r="M7" s="2515"/>
    </row>
    <row r="8" spans="1:13" ht="15.75" customHeight="1">
      <c r="A8" s="2093"/>
      <c r="B8" s="2504" t="s">
        <v>16</v>
      </c>
      <c r="C8" s="2633" t="s">
        <v>2414</v>
      </c>
      <c r="D8" s="2031"/>
      <c r="E8" s="143"/>
      <c r="F8" s="1515"/>
      <c r="G8" s="143"/>
      <c r="H8" s="143"/>
      <c r="I8" s="143"/>
      <c r="J8" s="143"/>
      <c r="K8" s="143"/>
      <c r="L8" s="143"/>
      <c r="M8" s="1516"/>
    </row>
    <row r="9" spans="1:13" ht="15.75" customHeight="1">
      <c r="A9" s="2093"/>
      <c r="B9" s="2085"/>
      <c r="C9" s="2032"/>
      <c r="D9" s="2033"/>
      <c r="E9" s="144"/>
      <c r="F9" s="2032" t="s">
        <v>9</v>
      </c>
      <c r="G9" s="2033"/>
      <c r="H9" s="144"/>
      <c r="I9" s="274" t="s">
        <v>9</v>
      </c>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2415</v>
      </c>
      <c r="D11" s="2483"/>
      <c r="E11" s="2483"/>
      <c r="F11" s="2483"/>
      <c r="G11" s="2483"/>
      <c r="H11" s="2483"/>
      <c r="I11" s="2483"/>
      <c r="J11" s="2483"/>
      <c r="K11" s="2483"/>
      <c r="L11" s="2483"/>
      <c r="M11" s="2484"/>
    </row>
    <row r="12" spans="1:13" ht="54.75" customHeight="1">
      <c r="A12" s="2093"/>
      <c r="B12" s="1331" t="s">
        <v>21</v>
      </c>
      <c r="C12" s="2491" t="s">
        <v>2416</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2397</v>
      </c>
      <c r="D14" s="2487"/>
      <c r="E14" s="1518" t="s">
        <v>27</v>
      </c>
      <c r="F14" s="2488" t="s">
        <v>793</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808</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1495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v>536</v>
      </c>
      <c r="E29" s="59"/>
      <c r="F29" s="66" t="s">
        <v>56</v>
      </c>
      <c r="G29" s="1530">
        <v>2019</v>
      </c>
      <c r="H29" s="59"/>
      <c r="I29" s="66" t="s">
        <v>57</v>
      </c>
      <c r="J29" s="2490" t="s">
        <v>2398</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v>10</v>
      </c>
      <c r="E36" s="1537"/>
      <c r="F36" s="1536">
        <v>250</v>
      </c>
      <c r="G36" s="1537"/>
      <c r="H36" s="1536">
        <v>300</v>
      </c>
      <c r="I36" s="1537"/>
      <c r="J36" s="1536">
        <v>300</v>
      </c>
      <c r="K36" s="1537"/>
      <c r="L36" s="1536">
        <v>300</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300</v>
      </c>
      <c r="E38" s="1537"/>
      <c r="F38" s="1536">
        <v>300</v>
      </c>
      <c r="G38" s="1537"/>
      <c r="H38" s="1536">
        <v>300</v>
      </c>
      <c r="I38" s="1537"/>
      <c r="J38" s="1536">
        <v>300</v>
      </c>
      <c r="K38" s="1537"/>
      <c r="L38" s="1536">
        <v>300</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154</v>
      </c>
      <c r="E40" s="1537"/>
      <c r="F40" s="1536"/>
      <c r="G40" s="1537"/>
      <c r="H40" s="1536"/>
      <c r="I40" s="1537"/>
      <c r="J40" s="1536"/>
      <c r="K40" s="1537"/>
      <c r="L40" s="1536"/>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c r="E42" s="1537"/>
      <c r="F42" s="2485">
        <v>2814</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1835</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2417</v>
      </c>
      <c r="D48" s="2483"/>
      <c r="E48" s="2483"/>
      <c r="F48" s="2483"/>
      <c r="G48" s="2483"/>
      <c r="H48" s="2483"/>
      <c r="I48" s="2483"/>
      <c r="J48" s="2483"/>
      <c r="K48" s="2483"/>
      <c r="L48" s="2483"/>
      <c r="M48" s="2484"/>
    </row>
    <row r="49" spans="1:13" ht="38.25" customHeight="1">
      <c r="A49" s="2064"/>
      <c r="B49" s="1333" t="s">
        <v>85</v>
      </c>
      <c r="C49" s="2482" t="s">
        <v>2400</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v>2019</v>
      </c>
      <c r="D51" s="2471"/>
      <c r="E51" s="2471"/>
      <c r="F51" s="2471"/>
      <c r="G51" s="2471"/>
      <c r="H51" s="2471"/>
      <c r="I51" s="2471"/>
      <c r="J51" s="2471"/>
      <c r="K51" s="2471"/>
      <c r="L51" s="2471"/>
      <c r="M51" s="2472"/>
    </row>
    <row r="52" spans="1:13" ht="30" customHeight="1">
      <c r="A52" s="2469" t="s">
        <v>90</v>
      </c>
      <c r="B52" s="1413" t="s">
        <v>91</v>
      </c>
      <c r="C52" s="2646" t="s">
        <v>797</v>
      </c>
      <c r="D52" s="2644"/>
      <c r="E52" s="2644"/>
      <c r="F52" s="2644"/>
      <c r="G52" s="2644"/>
      <c r="H52" s="2644"/>
      <c r="I52" s="2644"/>
      <c r="J52" s="2644"/>
      <c r="K52" s="2644"/>
      <c r="L52" s="2644"/>
      <c r="M52" s="2645"/>
    </row>
    <row r="53" spans="1:13" ht="15.75" customHeight="1">
      <c r="A53" s="2056"/>
      <c r="B53" s="1413" t="s">
        <v>93</v>
      </c>
      <c r="C53" s="2646" t="s">
        <v>2418</v>
      </c>
      <c r="D53" s="2644"/>
      <c r="E53" s="2644"/>
      <c r="F53" s="2644"/>
      <c r="G53" s="2644"/>
      <c r="H53" s="2644"/>
      <c r="I53" s="2644"/>
      <c r="J53" s="2644"/>
      <c r="K53" s="2644"/>
      <c r="L53" s="2644"/>
      <c r="M53" s="2645"/>
    </row>
    <row r="54" spans="1:13" ht="15.75" customHeight="1">
      <c r="A54" s="2056"/>
      <c r="B54" s="1413" t="s">
        <v>95</v>
      </c>
      <c r="C54" s="2643" t="s">
        <v>2394</v>
      </c>
      <c r="D54" s="2644"/>
      <c r="E54" s="2644"/>
      <c r="F54" s="2644"/>
      <c r="G54" s="2644"/>
      <c r="H54" s="2644"/>
      <c r="I54" s="2644"/>
      <c r="J54" s="2644"/>
      <c r="K54" s="2644"/>
      <c r="L54" s="2644"/>
      <c r="M54" s="2645"/>
    </row>
    <row r="55" spans="1:13" ht="15.75" customHeight="1">
      <c r="A55" s="2056"/>
      <c r="B55" s="1414" t="s">
        <v>97</v>
      </c>
      <c r="C55" s="2646" t="s">
        <v>2419</v>
      </c>
      <c r="D55" s="2644"/>
      <c r="E55" s="2644"/>
      <c r="F55" s="2644"/>
      <c r="G55" s="2644"/>
      <c r="H55" s="2644"/>
      <c r="I55" s="2644"/>
      <c r="J55" s="2644"/>
      <c r="K55" s="2644"/>
      <c r="L55" s="2644"/>
      <c r="M55" s="2645"/>
    </row>
    <row r="56" spans="1:13" ht="15.75" customHeight="1">
      <c r="A56" s="2056"/>
      <c r="B56" s="1413" t="s">
        <v>99</v>
      </c>
      <c r="C56" s="2643"/>
      <c r="D56" s="2644"/>
      <c r="E56" s="2644"/>
      <c r="F56" s="2644"/>
      <c r="G56" s="2644"/>
      <c r="H56" s="2644"/>
      <c r="I56" s="2644"/>
      <c r="J56" s="2644"/>
      <c r="K56" s="2644"/>
      <c r="L56" s="2644"/>
      <c r="M56" s="2645"/>
    </row>
    <row r="57" spans="1:13" ht="16.5" customHeight="1" thickBot="1">
      <c r="A57" s="2061"/>
      <c r="B57" s="1413" t="s">
        <v>101</v>
      </c>
      <c r="C57" s="2646">
        <v>2976030</v>
      </c>
      <c r="D57" s="2644"/>
      <c r="E57" s="2644"/>
      <c r="F57" s="2644"/>
      <c r="G57" s="2644"/>
      <c r="H57" s="2644"/>
      <c r="I57" s="2644"/>
      <c r="J57" s="2644"/>
      <c r="K57" s="2644"/>
      <c r="L57" s="2644"/>
      <c r="M57" s="2645"/>
    </row>
    <row r="58" spans="1:13" ht="15.75" customHeight="1">
      <c r="A58" s="2469" t="s">
        <v>103</v>
      </c>
      <c r="B58" s="1415" t="s">
        <v>104</v>
      </c>
      <c r="C58" s="2646" t="s">
        <v>2403</v>
      </c>
      <c r="D58" s="2644"/>
      <c r="E58" s="2644"/>
      <c r="F58" s="2644"/>
      <c r="G58" s="2644"/>
      <c r="H58" s="2644"/>
      <c r="I58" s="2644"/>
      <c r="J58" s="2644"/>
      <c r="K58" s="2644"/>
      <c r="L58" s="2644"/>
      <c r="M58" s="2645"/>
    </row>
    <row r="59" spans="1:13" ht="30" customHeight="1">
      <c r="A59" s="2056"/>
      <c r="B59" s="1415" t="s">
        <v>106</v>
      </c>
      <c r="C59" s="2646" t="s">
        <v>2404</v>
      </c>
      <c r="D59" s="2644"/>
      <c r="E59" s="2644"/>
      <c r="F59" s="2644"/>
      <c r="G59" s="2644"/>
      <c r="H59" s="2644"/>
      <c r="I59" s="2644"/>
      <c r="J59" s="2644"/>
      <c r="K59" s="2644"/>
      <c r="L59" s="2644"/>
      <c r="M59" s="2645"/>
    </row>
    <row r="60" spans="1:13" ht="30" customHeight="1" thickBot="1">
      <c r="A60" s="2056"/>
      <c r="B60" s="1416" t="s">
        <v>14</v>
      </c>
      <c r="C60" s="2646" t="s">
        <v>2394</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C12:M12"/>
    <mergeCell ref="A2:A14"/>
    <mergeCell ref="C2:M2"/>
    <mergeCell ref="C3:M3"/>
    <mergeCell ref="F4:G4"/>
    <mergeCell ref="C5:M5"/>
    <mergeCell ref="C6:M6"/>
    <mergeCell ref="C7:D7"/>
    <mergeCell ref="I7:M7"/>
    <mergeCell ref="B8:B10"/>
    <mergeCell ref="C8: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C49:M49"/>
    <mergeCell ref="C51:M51"/>
    <mergeCell ref="C62:M62"/>
    <mergeCell ref="C63:M63"/>
    <mergeCell ref="C57:M57"/>
    <mergeCell ref="A58:A60"/>
    <mergeCell ref="C58:M58"/>
    <mergeCell ref="C59:M59"/>
    <mergeCell ref="C60:M60"/>
    <mergeCell ref="C61:M61"/>
    <mergeCell ref="A52:A57"/>
    <mergeCell ref="C52:M52"/>
    <mergeCell ref="C53:M53"/>
    <mergeCell ref="C54:M54"/>
    <mergeCell ref="C55:M55"/>
    <mergeCell ref="C56:M56"/>
  </mergeCells>
  <dataValidations count="8">
    <dataValidation type="list" allowBlank="1" showInputMessage="1" showErrorMessage="1" sqref="C14:D14 C7 G45:J46" xr:uid="{00000000-0002-0000-6C00-000000000000}"/>
    <dataValidation type="list" allowBlank="1" showInputMessage="1" showErrorMessage="1" sqref="I7:M7" xr:uid="{00000000-0002-0000-6C00-000001000000}">
      <formula1>INDIRECT($C$7)</formula1>
    </dataValidation>
    <dataValidation allowBlank="1" showInputMessage="1" showErrorMessage="1" prompt="Seleccione de la lista desplegable" sqref="B4 B7 H7" xr:uid="{00000000-0002-0000-6C00-000002000000}"/>
    <dataValidation allowBlank="1" showInputMessage="1" showErrorMessage="1" prompt="Incluir una ficha por cada indicador, ya sea de producto o de resultado" sqref="B1" xr:uid="{00000000-0002-0000-6C00-000003000000}"/>
    <dataValidation allowBlank="1" showInputMessage="1" showErrorMessage="1" prompt="Identifique el ODS a que le apunta el indicador de producto. Seleccione de la lista desplegable._x000a_" sqref="B14" xr:uid="{00000000-0002-0000-6C00-000004000000}"/>
    <dataValidation allowBlank="1" showInputMessage="1" showErrorMessage="1" prompt="Identifique la meta ODS a que le apunta el indicador de producto. Seleccione de la lista desplegable." sqref="E14" xr:uid="{00000000-0002-0000-6C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6C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C00-000007000000}"/>
  </dataValidations>
  <hyperlinks>
    <hyperlink ref="C56" r:id="rId1" display="daniel.valencia@idt.gov.co" xr:uid="{00000000-0004-0000-6C00-000000000000}"/>
  </hyperlinks>
  <pageMargins left="0.7" right="0.7" top="0.75" bottom="0.75" header="0.3" footer="0.3"/>
  <pageSetup paperSize="9" orientation="portrait" horizontalDpi="1200" verticalDpi="120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1564</v>
      </c>
      <c r="C1" s="26"/>
      <c r="D1" s="26"/>
      <c r="E1" s="26"/>
      <c r="F1" s="26"/>
      <c r="G1" s="26"/>
      <c r="H1" s="26"/>
      <c r="I1" s="26"/>
      <c r="J1" s="26"/>
      <c r="K1" s="26"/>
      <c r="L1" s="26"/>
      <c r="M1" s="27"/>
    </row>
    <row r="2" spans="1:13" ht="15.6" customHeight="1">
      <c r="A2" s="2015" t="s">
        <v>1</v>
      </c>
      <c r="B2" s="29" t="s">
        <v>2</v>
      </c>
      <c r="C2" s="2018" t="s">
        <v>1025</v>
      </c>
      <c r="D2" s="2019"/>
      <c r="E2" s="2019"/>
      <c r="F2" s="2019"/>
      <c r="G2" s="2019"/>
      <c r="H2" s="2019"/>
      <c r="I2" s="2019"/>
      <c r="J2" s="2019"/>
      <c r="K2" s="2019"/>
      <c r="L2" s="2019"/>
      <c r="M2" s="2020"/>
    </row>
    <row r="3" spans="1:13" ht="70.349999999999994" customHeight="1">
      <c r="A3" s="2016"/>
      <c r="B3" s="1333" t="s">
        <v>1487</v>
      </c>
      <c r="C3" s="1972" t="s">
        <v>1565</v>
      </c>
      <c r="D3" s="1990"/>
      <c r="E3" s="1990"/>
      <c r="F3" s="1973"/>
      <c r="G3" s="1973"/>
      <c r="H3" s="1973"/>
      <c r="I3" s="1973"/>
      <c r="J3" s="1973"/>
      <c r="K3" s="1973"/>
      <c r="L3" s="1973"/>
      <c r="M3" s="1974"/>
    </row>
    <row r="4" spans="1:13">
      <c r="A4" s="2016"/>
      <c r="B4" s="30" t="s">
        <v>6</v>
      </c>
      <c r="C4" s="1198" t="s">
        <v>7</v>
      </c>
      <c r="D4" s="1203"/>
      <c r="E4" s="1204"/>
      <c r="F4" s="2021" t="s">
        <v>8</v>
      </c>
      <c r="G4" s="2022"/>
      <c r="H4" s="1205" t="s">
        <v>17</v>
      </c>
      <c r="I4" s="1199"/>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1282"/>
      <c r="D8" s="33"/>
      <c r="E8" s="33"/>
      <c r="F8" s="33"/>
      <c r="G8" s="33"/>
      <c r="H8" s="33"/>
      <c r="I8" s="33"/>
      <c r="J8" s="33"/>
      <c r="K8" s="33"/>
      <c r="L8" s="34"/>
      <c r="M8" s="675"/>
    </row>
    <row r="9" spans="1:13" ht="33" customHeight="1">
      <c r="A9" s="2016"/>
      <c r="B9" s="1999"/>
      <c r="C9" s="2032" t="s">
        <v>1566</v>
      </c>
      <c r="D9" s="2033"/>
      <c r="E9" s="35"/>
      <c r="F9" s="2033" t="s">
        <v>1567</v>
      </c>
      <c r="G9" s="2033"/>
      <c r="H9" s="35"/>
      <c r="I9" s="2033"/>
      <c r="J9" s="2033"/>
      <c r="K9" s="36"/>
      <c r="L9" s="37"/>
      <c r="M9" s="38"/>
    </row>
    <row r="10" spans="1:13">
      <c r="A10" s="2016"/>
      <c r="B10" s="2000"/>
      <c r="C10" s="2034" t="s">
        <v>18</v>
      </c>
      <c r="D10" s="2035"/>
      <c r="E10" s="39"/>
      <c r="F10" s="2035" t="s">
        <v>18</v>
      </c>
      <c r="G10" s="2035"/>
      <c r="H10" s="39"/>
      <c r="I10" s="2035" t="s">
        <v>18</v>
      </c>
      <c r="J10" s="2035"/>
      <c r="K10" s="39"/>
      <c r="L10" s="40"/>
      <c r="M10" s="41"/>
    </row>
    <row r="11" spans="1:13" ht="87.75" customHeight="1">
      <c r="A11" s="2017"/>
      <c r="B11" s="1333" t="s">
        <v>19</v>
      </c>
      <c r="C11" s="1995" t="s">
        <v>1568</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0.09</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35"/>
      <c r="F37" s="1235" t="s">
        <v>78</v>
      </c>
      <c r="G37" s="1235"/>
      <c r="H37" s="96"/>
      <c r="I37" s="96"/>
      <c r="J37" s="96"/>
      <c r="K37" s="96"/>
      <c r="L37" s="96"/>
      <c r="M37" s="986"/>
    </row>
    <row r="38" spans="1:13">
      <c r="A38" s="1993"/>
      <c r="B38" s="64"/>
      <c r="C38" s="73"/>
      <c r="D38" s="1230"/>
      <c r="E38" s="1248"/>
      <c r="F38" s="2005">
        <v>1</v>
      </c>
      <c r="G38" s="2006"/>
      <c r="H38" s="77"/>
      <c r="I38" s="77"/>
      <c r="J38" s="77"/>
      <c r="K38" s="77"/>
      <c r="L38" s="77"/>
      <c r="M38" s="9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t="s">
        <v>1548</v>
      </c>
      <c r="H41" s="2010"/>
      <c r="I41" s="2010"/>
      <c r="J41" s="2011"/>
      <c r="K41" s="91" t="s">
        <v>82</v>
      </c>
      <c r="L41" s="2001"/>
      <c r="M41" s="2002"/>
    </row>
    <row r="42" spans="1:13">
      <c r="A42" s="1993"/>
      <c r="B42" s="1999"/>
      <c r="C42" s="88"/>
      <c r="D42" s="1236" t="s">
        <v>1495</v>
      </c>
      <c r="E42" s="1218"/>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1569</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A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A00-000001000000}"/>
    <dataValidation type="list" allowBlank="1" showInputMessage="1" showErrorMessage="1" sqref="I7:M7" xr:uid="{00000000-0002-0000-0A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A00-000003000000}"/>
    <dataValidation allowBlank="1" showInputMessage="1" showErrorMessage="1" prompt="Seleccione de la lista desplegable" sqref="B4 B7 H7" xr:uid="{00000000-0002-0000-0A00-000004000000}"/>
    <dataValidation allowBlank="1" showInputMessage="1" showErrorMessage="1" prompt="Incluir una ficha por cada indicador, ya sea de producto o de resultado" sqref="B1" xr:uid="{00000000-0002-0000-0A00-000005000000}"/>
  </dataValidations>
  <hyperlinks>
    <hyperlink ref="C52" r:id="rId1" xr:uid="{00000000-0004-0000-0A00-000000000000}"/>
  </hyperlinks>
  <pageMargins left="0.7" right="0.7" top="0.75" bottom="0.75" header="0.3" footer="0.3"/>
  <pageSetup paperSize="9" orientation="portrait" horizontalDpi="1200" verticalDpi="12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2420</v>
      </c>
      <c r="C1" s="141"/>
      <c r="D1" s="141"/>
      <c r="E1" s="141"/>
      <c r="F1" s="141"/>
      <c r="G1" s="141"/>
      <c r="H1" s="141"/>
      <c r="I1" s="141"/>
      <c r="J1" s="141"/>
      <c r="K1" s="141"/>
      <c r="L1" s="141"/>
      <c r="M1" s="142"/>
    </row>
    <row r="2" spans="1:13" ht="31.5" customHeight="1">
      <c r="A2" s="2494" t="s">
        <v>1</v>
      </c>
      <c r="B2" s="29" t="s">
        <v>2</v>
      </c>
      <c r="C2" s="2120" t="s">
        <v>812</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2394</v>
      </c>
      <c r="J7" s="2513"/>
      <c r="K7" s="2513"/>
      <c r="L7" s="2513"/>
      <c r="M7" s="2515"/>
    </row>
    <row r="8" spans="1:13" ht="15.75" customHeight="1">
      <c r="A8" s="2093"/>
      <c r="B8" s="2504" t="s">
        <v>16</v>
      </c>
      <c r="C8" s="2633" t="s">
        <v>2421</v>
      </c>
      <c r="D8" s="2031"/>
      <c r="E8" s="143"/>
      <c r="F8" s="1515"/>
      <c r="G8" s="143"/>
      <c r="H8" s="143"/>
      <c r="I8" s="2031" t="s">
        <v>2422</v>
      </c>
      <c r="J8" s="2031"/>
      <c r="K8" s="143"/>
      <c r="L8" s="143"/>
      <c r="M8" s="1516"/>
    </row>
    <row r="9" spans="1:13" ht="15.75" customHeight="1">
      <c r="A9" s="2093"/>
      <c r="B9" s="2085"/>
      <c r="C9" s="2032"/>
      <c r="D9" s="2033"/>
      <c r="E9" s="144"/>
      <c r="F9" s="2032" t="s">
        <v>2423</v>
      </c>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2424</v>
      </c>
      <c r="D11" s="2483"/>
      <c r="E11" s="2483"/>
      <c r="F11" s="2483"/>
      <c r="G11" s="2483"/>
      <c r="H11" s="2483"/>
      <c r="I11" s="2483"/>
      <c r="J11" s="2483"/>
      <c r="K11" s="2483"/>
      <c r="L11" s="2483"/>
      <c r="M11" s="2484"/>
    </row>
    <row r="12" spans="1:13" ht="54.75" customHeight="1">
      <c r="A12" s="2093"/>
      <c r="B12" s="1331" t="s">
        <v>21</v>
      </c>
      <c r="C12" s="2491" t="s">
        <v>2425</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2397</v>
      </c>
      <c r="D14" s="2487"/>
      <c r="E14" s="1518" t="s">
        <v>27</v>
      </c>
      <c r="F14" s="2488" t="s">
        <v>793</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813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1495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v>758</v>
      </c>
      <c r="E29" s="59"/>
      <c r="F29" s="66" t="s">
        <v>56</v>
      </c>
      <c r="G29" s="1530">
        <v>2019</v>
      </c>
      <c r="H29" s="59"/>
      <c r="I29" s="66" t="s">
        <v>57</v>
      </c>
      <c r="J29" s="2490" t="s">
        <v>2398</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v>816</v>
      </c>
      <c r="E36" s="1537"/>
      <c r="F36" s="1536">
        <v>1022</v>
      </c>
      <c r="G36" s="1537"/>
      <c r="H36" s="1536">
        <v>2751</v>
      </c>
      <c r="I36" s="1537"/>
      <c r="J36" s="1536">
        <v>2751</v>
      </c>
      <c r="K36" s="1537"/>
      <c r="L36" s="1536">
        <v>816</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832</v>
      </c>
      <c r="E38" s="1537"/>
      <c r="F38" s="1536">
        <v>849</v>
      </c>
      <c r="G38" s="1537"/>
      <c r="H38" s="1536">
        <v>866</v>
      </c>
      <c r="I38" s="1537"/>
      <c r="J38" s="1536">
        <v>883</v>
      </c>
      <c r="K38" s="1537"/>
      <c r="L38" s="1536">
        <v>901</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919</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485">
        <v>13402</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1835</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2426</v>
      </c>
      <c r="D48" s="2483"/>
      <c r="E48" s="2483"/>
      <c r="F48" s="2483"/>
      <c r="G48" s="2483"/>
      <c r="H48" s="2483"/>
      <c r="I48" s="2483"/>
      <c r="J48" s="2483"/>
      <c r="K48" s="2483"/>
      <c r="L48" s="2483"/>
      <c r="M48" s="2484"/>
    </row>
    <row r="49" spans="1:13" ht="38.25" customHeight="1">
      <c r="A49" s="2064"/>
      <c r="B49" s="1333" t="s">
        <v>85</v>
      </c>
      <c r="C49" s="2482" t="s">
        <v>2400</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v>2019</v>
      </c>
      <c r="D51" s="2471"/>
      <c r="E51" s="2471"/>
      <c r="F51" s="2471"/>
      <c r="G51" s="2471"/>
      <c r="H51" s="2471"/>
      <c r="I51" s="2471"/>
      <c r="J51" s="2471"/>
      <c r="K51" s="2471"/>
      <c r="L51" s="2471"/>
      <c r="M51" s="2472"/>
    </row>
    <row r="52" spans="1:13" ht="30" customHeight="1">
      <c r="A52" s="2469" t="s">
        <v>90</v>
      </c>
      <c r="B52" s="1413" t="s">
        <v>91</v>
      </c>
      <c r="C52" s="2646" t="s">
        <v>797</v>
      </c>
      <c r="D52" s="2644"/>
      <c r="E52" s="2644"/>
      <c r="F52" s="2644"/>
      <c r="G52" s="2644"/>
      <c r="H52" s="2644"/>
      <c r="I52" s="2644"/>
      <c r="J52" s="2644"/>
      <c r="K52" s="2644"/>
      <c r="L52" s="2644"/>
      <c r="M52" s="2645"/>
    </row>
    <row r="53" spans="1:13" ht="15.75" customHeight="1">
      <c r="A53" s="2056"/>
      <c r="B53" s="1413" t="s">
        <v>93</v>
      </c>
      <c r="C53" s="2646" t="s">
        <v>2418</v>
      </c>
      <c r="D53" s="2644"/>
      <c r="E53" s="2644"/>
      <c r="F53" s="2644"/>
      <c r="G53" s="2644"/>
      <c r="H53" s="2644"/>
      <c r="I53" s="2644"/>
      <c r="J53" s="2644"/>
      <c r="K53" s="2644"/>
      <c r="L53" s="2644"/>
      <c r="M53" s="2645"/>
    </row>
    <row r="54" spans="1:13" ht="15.75" customHeight="1">
      <c r="A54" s="2056"/>
      <c r="B54" s="1413" t="s">
        <v>95</v>
      </c>
      <c r="C54" s="2643" t="s">
        <v>2394</v>
      </c>
      <c r="D54" s="2644"/>
      <c r="E54" s="2644"/>
      <c r="F54" s="2644"/>
      <c r="G54" s="2644"/>
      <c r="H54" s="2644"/>
      <c r="I54" s="2644"/>
      <c r="J54" s="2644"/>
      <c r="K54" s="2644"/>
      <c r="L54" s="2644"/>
      <c r="M54" s="2645"/>
    </row>
    <row r="55" spans="1:13" ht="15.75" customHeight="1">
      <c r="A55" s="2056"/>
      <c r="B55" s="1414" t="s">
        <v>97</v>
      </c>
      <c r="C55" s="2646" t="s">
        <v>2419</v>
      </c>
      <c r="D55" s="2644"/>
      <c r="E55" s="2644"/>
      <c r="F55" s="2644"/>
      <c r="G55" s="2644"/>
      <c r="H55" s="2644"/>
      <c r="I55" s="2644"/>
      <c r="J55" s="2644"/>
      <c r="K55" s="2644"/>
      <c r="L55" s="2644"/>
      <c r="M55" s="2645"/>
    </row>
    <row r="56" spans="1:13" ht="15.75" customHeight="1">
      <c r="A56" s="2056"/>
      <c r="B56" s="1413" t="s">
        <v>99</v>
      </c>
      <c r="C56" s="2643"/>
      <c r="D56" s="2644"/>
      <c r="E56" s="2644"/>
      <c r="F56" s="2644"/>
      <c r="G56" s="2644"/>
      <c r="H56" s="2644"/>
      <c r="I56" s="2644"/>
      <c r="J56" s="2644"/>
      <c r="K56" s="2644"/>
      <c r="L56" s="2644"/>
      <c r="M56" s="2645"/>
    </row>
    <row r="57" spans="1:13" ht="16.5" customHeight="1" thickBot="1">
      <c r="A57" s="2061"/>
      <c r="B57" s="1413" t="s">
        <v>101</v>
      </c>
      <c r="C57" s="2646">
        <v>2976030</v>
      </c>
      <c r="D57" s="2644"/>
      <c r="E57" s="2644"/>
      <c r="F57" s="2644"/>
      <c r="G57" s="2644"/>
      <c r="H57" s="2644"/>
      <c r="I57" s="2644"/>
      <c r="J57" s="2644"/>
      <c r="K57" s="2644"/>
      <c r="L57" s="2644"/>
      <c r="M57" s="2645"/>
    </row>
    <row r="58" spans="1:13" ht="15.75" customHeight="1">
      <c r="A58" s="2469" t="s">
        <v>103</v>
      </c>
      <c r="B58" s="1415" t="s">
        <v>104</v>
      </c>
      <c r="C58" s="2646" t="s">
        <v>2403</v>
      </c>
      <c r="D58" s="2644"/>
      <c r="E58" s="2644"/>
      <c r="F58" s="2644"/>
      <c r="G58" s="2644"/>
      <c r="H58" s="2644"/>
      <c r="I58" s="2644"/>
      <c r="J58" s="2644"/>
      <c r="K58" s="2644"/>
      <c r="L58" s="2644"/>
      <c r="M58" s="2645"/>
    </row>
    <row r="59" spans="1:13" ht="30" customHeight="1">
      <c r="A59" s="2056"/>
      <c r="B59" s="1415" t="s">
        <v>106</v>
      </c>
      <c r="C59" s="2646" t="s">
        <v>2404</v>
      </c>
      <c r="D59" s="2644"/>
      <c r="E59" s="2644"/>
      <c r="F59" s="2644"/>
      <c r="G59" s="2644"/>
      <c r="H59" s="2644"/>
      <c r="I59" s="2644"/>
      <c r="J59" s="2644"/>
      <c r="K59" s="2644"/>
      <c r="L59" s="2644"/>
      <c r="M59" s="2645"/>
    </row>
    <row r="60" spans="1:13" ht="30" customHeight="1" thickBot="1">
      <c r="A60" s="2056"/>
      <c r="B60" s="1416" t="s">
        <v>14</v>
      </c>
      <c r="C60" s="2646" t="s">
        <v>2394</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F10:G10"/>
    <mergeCell ref="I10:J10"/>
    <mergeCell ref="B31:B33"/>
    <mergeCell ref="B34:B43"/>
    <mergeCell ref="C11:M11"/>
    <mergeCell ref="C16:M16"/>
    <mergeCell ref="B17:B23"/>
    <mergeCell ref="F22:I22"/>
    <mergeCell ref="B24:B27"/>
    <mergeCell ref="J29:L29"/>
    <mergeCell ref="F14:M14"/>
    <mergeCell ref="C15:M15"/>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C51:M51"/>
    <mergeCell ref="B44:B47"/>
    <mergeCell ref="F45:F46"/>
    <mergeCell ref="G45:J46"/>
    <mergeCell ref="L45:M46"/>
    <mergeCell ref="A15:A51"/>
    <mergeCell ref="C63:M63"/>
    <mergeCell ref="A58:A60"/>
    <mergeCell ref="C58:M58"/>
    <mergeCell ref="C59:M59"/>
    <mergeCell ref="C60:M60"/>
    <mergeCell ref="C61:M61"/>
    <mergeCell ref="C62:M62"/>
    <mergeCell ref="A52:A57"/>
    <mergeCell ref="C52:M52"/>
    <mergeCell ref="C53:M53"/>
    <mergeCell ref="C54:M54"/>
    <mergeCell ref="C55:M55"/>
    <mergeCell ref="C56:M56"/>
    <mergeCell ref="C57:M57"/>
    <mergeCell ref="F42:G42"/>
  </mergeCells>
  <dataValidations count="8">
    <dataValidation type="list" allowBlank="1" showInputMessage="1" showErrorMessage="1" sqref="G45:J46 C14:D14 C7" xr:uid="{00000000-0002-0000-6D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D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6D00-000002000000}"/>
    <dataValidation allowBlank="1" showInputMessage="1" showErrorMessage="1" prompt="Identifique la meta ODS a que le apunta el indicador de producto. Seleccione de la lista desplegable." sqref="E14" xr:uid="{00000000-0002-0000-6D00-000003000000}"/>
    <dataValidation allowBlank="1" showInputMessage="1" showErrorMessage="1" prompt="Identifique el ODS a que le apunta el indicador de producto. Seleccione de la lista desplegable._x000a_" sqref="B14" xr:uid="{00000000-0002-0000-6D00-000004000000}"/>
    <dataValidation allowBlank="1" showInputMessage="1" showErrorMessage="1" prompt="Incluir una ficha por cada indicador, ya sea de producto o de resultado" sqref="B1" xr:uid="{00000000-0002-0000-6D00-000005000000}"/>
    <dataValidation allowBlank="1" showInputMessage="1" showErrorMessage="1" prompt="Seleccione de la lista desplegable" sqref="B4 B7 H7" xr:uid="{00000000-0002-0000-6D00-000006000000}"/>
    <dataValidation type="list" allowBlank="1" showInputMessage="1" showErrorMessage="1" sqref="I7:M7" xr:uid="{00000000-0002-0000-6D00-000007000000}">
      <formula1>INDIRECT($C$7)</formula1>
    </dataValidation>
  </dataValidations>
  <hyperlinks>
    <hyperlink ref="C56" r:id="rId1" display="daniel.valencia@idt.gov.co" xr:uid="{00000000-0004-0000-6D00-000000000000}"/>
  </hyperlinks>
  <pageMargins left="0.7" right="0.7" top="0.75" bottom="0.75" header="0.3" footer="0.3"/>
  <pageSetup paperSize="9" orientation="portrait" horizontalDpi="1200" verticalDpi="1200"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abColor theme="0"/>
  </sheetPr>
  <dimension ref="A1:M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501"/>
      <c r="B1" s="502" t="s">
        <v>2427</v>
      </c>
      <c r="C1" s="503"/>
      <c r="D1" s="503"/>
      <c r="E1" s="503"/>
      <c r="F1" s="503"/>
      <c r="G1" s="503"/>
      <c r="H1" s="503"/>
      <c r="I1" s="503"/>
      <c r="J1" s="503"/>
      <c r="K1" s="503"/>
      <c r="L1" s="503"/>
      <c r="M1" s="504"/>
    </row>
    <row r="2" spans="1:13">
      <c r="A2" s="2679" t="s">
        <v>1</v>
      </c>
      <c r="B2" s="29" t="s">
        <v>2</v>
      </c>
      <c r="C2" s="2681" t="s">
        <v>815</v>
      </c>
      <c r="D2" s="2682"/>
      <c r="E2" s="2682"/>
      <c r="F2" s="2682"/>
      <c r="G2" s="2682"/>
      <c r="H2" s="2682"/>
      <c r="I2" s="2682"/>
      <c r="J2" s="2682"/>
      <c r="K2" s="2682"/>
      <c r="L2" s="2682"/>
      <c r="M2" s="2683"/>
    </row>
    <row r="3" spans="1:13" ht="31.5">
      <c r="A3" s="2680"/>
      <c r="B3" s="1585" t="s">
        <v>4</v>
      </c>
      <c r="C3" s="2684" t="s">
        <v>773</v>
      </c>
      <c r="D3" s="2685"/>
      <c r="E3" s="2685"/>
      <c r="F3" s="2685"/>
      <c r="G3" s="2685"/>
      <c r="H3" s="2685"/>
      <c r="I3" s="2685"/>
      <c r="J3" s="2685"/>
      <c r="K3" s="2685"/>
      <c r="L3" s="2685"/>
      <c r="M3" s="2686"/>
    </row>
    <row r="4" spans="1:13" ht="15.75" customHeight="1">
      <c r="A4" s="2680"/>
      <c r="B4" s="505" t="s">
        <v>6</v>
      </c>
      <c r="C4" s="1586" t="s">
        <v>7</v>
      </c>
      <c r="D4" s="1587"/>
      <c r="E4" s="1509"/>
      <c r="F4" s="2687" t="s">
        <v>8</v>
      </c>
      <c r="G4" s="2688"/>
      <c r="H4" s="1588" t="s">
        <v>9</v>
      </c>
      <c r="I4" s="1589"/>
      <c r="J4" s="1589"/>
      <c r="K4" s="1589"/>
      <c r="L4" s="1589"/>
      <c r="M4" s="1590"/>
    </row>
    <row r="5" spans="1:13">
      <c r="A5" s="2680"/>
      <c r="B5" s="505" t="s">
        <v>10</v>
      </c>
      <c r="C5" s="2684" t="s">
        <v>9</v>
      </c>
      <c r="D5" s="2685"/>
      <c r="E5" s="2685"/>
      <c r="F5" s="2685"/>
      <c r="G5" s="2685"/>
      <c r="H5" s="2685"/>
      <c r="I5" s="2685"/>
      <c r="J5" s="2685"/>
      <c r="K5" s="2685"/>
      <c r="L5" s="2685"/>
      <c r="M5" s="2686"/>
    </row>
    <row r="6" spans="1:13">
      <c r="A6" s="2680"/>
      <c r="B6" s="505" t="s">
        <v>11</v>
      </c>
      <c r="C6" s="2684" t="s">
        <v>9</v>
      </c>
      <c r="D6" s="2685"/>
      <c r="E6" s="2685"/>
      <c r="F6" s="2685"/>
      <c r="G6" s="2685"/>
      <c r="H6" s="2685"/>
      <c r="I6" s="2685"/>
      <c r="J6" s="2685"/>
      <c r="K6" s="2685"/>
      <c r="L6" s="2685"/>
      <c r="M6" s="2686"/>
    </row>
    <row r="7" spans="1:13">
      <c r="A7" s="2680"/>
      <c r="B7" s="1585" t="s">
        <v>12</v>
      </c>
      <c r="C7" s="2689" t="s">
        <v>781</v>
      </c>
      <c r="D7" s="2690"/>
      <c r="E7" s="1591"/>
      <c r="F7" s="1591"/>
      <c r="G7" s="1592"/>
      <c r="H7" s="1593" t="s">
        <v>14</v>
      </c>
      <c r="I7" s="2691" t="s">
        <v>2394</v>
      </c>
      <c r="J7" s="2690"/>
      <c r="K7" s="2690"/>
      <c r="L7" s="2690"/>
      <c r="M7" s="2692"/>
    </row>
    <row r="8" spans="1:13" ht="15.75" customHeight="1">
      <c r="A8" s="2680"/>
      <c r="B8" s="2693" t="s">
        <v>16</v>
      </c>
      <c r="C8" s="2696" t="s">
        <v>15</v>
      </c>
      <c r="D8" s="2697"/>
      <c r="E8" s="506"/>
      <c r="F8" s="1594"/>
      <c r="G8" s="506"/>
      <c r="H8" s="506"/>
      <c r="I8" s="2697"/>
      <c r="J8" s="2697"/>
      <c r="K8" s="506"/>
      <c r="L8" s="506"/>
      <c r="M8" s="1595"/>
    </row>
    <row r="9" spans="1:13">
      <c r="A9" s="2680"/>
      <c r="B9" s="2694"/>
      <c r="C9" s="2698"/>
      <c r="D9" s="2699"/>
      <c r="E9" s="507"/>
      <c r="F9" s="2698"/>
      <c r="G9" s="2699"/>
      <c r="H9" s="507"/>
      <c r="I9" s="2699"/>
      <c r="J9" s="2699"/>
      <c r="K9" s="507"/>
      <c r="L9" s="507"/>
      <c r="M9" s="508"/>
    </row>
    <row r="10" spans="1:13">
      <c r="A10" s="2680"/>
      <c r="B10" s="2695"/>
      <c r="C10" s="2700" t="s">
        <v>18</v>
      </c>
      <c r="D10" s="2701"/>
      <c r="E10" s="509"/>
      <c r="F10" s="2678" t="s">
        <v>18</v>
      </c>
      <c r="G10" s="2678"/>
      <c r="H10" s="509"/>
      <c r="I10" s="2678" t="s">
        <v>18</v>
      </c>
      <c r="J10" s="2678"/>
      <c r="K10" s="509"/>
      <c r="L10" s="510"/>
      <c r="M10" s="511"/>
    </row>
    <row r="11" spans="1:13" ht="64.5" customHeight="1">
      <c r="A11" s="2680"/>
      <c r="B11" s="1585" t="s">
        <v>19</v>
      </c>
      <c r="C11" s="2659" t="s">
        <v>2428</v>
      </c>
      <c r="D11" s="2660"/>
      <c r="E11" s="2660"/>
      <c r="F11" s="2660"/>
      <c r="G11" s="2660"/>
      <c r="H11" s="2660"/>
      <c r="I11" s="2660"/>
      <c r="J11" s="2660"/>
      <c r="K11" s="2660"/>
      <c r="L11" s="2660"/>
      <c r="M11" s="2661"/>
    </row>
    <row r="12" spans="1:13" ht="48.75" customHeight="1">
      <c r="A12" s="2680"/>
      <c r="B12" s="1585" t="s">
        <v>21</v>
      </c>
      <c r="C12" s="2671" t="s">
        <v>2429</v>
      </c>
      <c r="D12" s="2672"/>
      <c r="E12" s="2672"/>
      <c r="F12" s="2672"/>
      <c r="G12" s="2672"/>
      <c r="H12" s="2672"/>
      <c r="I12" s="2672"/>
      <c r="J12" s="2672"/>
      <c r="K12" s="2672"/>
      <c r="L12" s="2672"/>
      <c r="M12" s="2673"/>
    </row>
    <row r="13" spans="1:13" ht="42" customHeight="1">
      <c r="A13" s="2680"/>
      <c r="B13" s="1585" t="s">
        <v>23</v>
      </c>
      <c r="C13" s="2659" t="s">
        <v>772</v>
      </c>
      <c r="D13" s="2660"/>
      <c r="E13" s="2660"/>
      <c r="F13" s="2660"/>
      <c r="G13" s="2660"/>
      <c r="H13" s="2660"/>
      <c r="I13" s="2660"/>
      <c r="J13" s="2660"/>
      <c r="K13" s="2660"/>
      <c r="L13" s="2660"/>
      <c r="M13" s="2661"/>
    </row>
    <row r="14" spans="1:13">
      <c r="A14" s="2680"/>
      <c r="B14" s="1596" t="s">
        <v>25</v>
      </c>
      <c r="C14" s="2659" t="s">
        <v>26</v>
      </c>
      <c r="D14" s="2674"/>
      <c r="E14" s="1597" t="s">
        <v>27</v>
      </c>
      <c r="F14" s="2675" t="s">
        <v>228</v>
      </c>
      <c r="G14" s="2663"/>
      <c r="H14" s="2663"/>
      <c r="I14" s="2663"/>
      <c r="J14" s="2663"/>
      <c r="K14" s="2663"/>
      <c r="L14" s="2663"/>
      <c r="M14" s="2664"/>
    </row>
    <row r="15" spans="1:13">
      <c r="A15" s="2647" t="s">
        <v>29</v>
      </c>
      <c r="B15" s="1333" t="s">
        <v>30</v>
      </c>
      <c r="C15" s="2659" t="s">
        <v>2215</v>
      </c>
      <c r="D15" s="2660"/>
      <c r="E15" s="2660"/>
      <c r="F15" s="2660"/>
      <c r="G15" s="2660"/>
      <c r="H15" s="2660"/>
      <c r="I15" s="2660"/>
      <c r="J15" s="2660"/>
      <c r="K15" s="2660"/>
      <c r="L15" s="2660"/>
      <c r="M15" s="2661"/>
    </row>
    <row r="16" spans="1:13" ht="39" customHeight="1">
      <c r="A16" s="2648"/>
      <c r="B16" s="1333" t="s">
        <v>32</v>
      </c>
      <c r="C16" s="2659" t="s">
        <v>816</v>
      </c>
      <c r="D16" s="2660"/>
      <c r="E16" s="2660"/>
      <c r="F16" s="2660"/>
      <c r="G16" s="2660"/>
      <c r="H16" s="2660"/>
      <c r="I16" s="2660"/>
      <c r="J16" s="2660"/>
      <c r="K16" s="2660"/>
      <c r="L16" s="2660"/>
      <c r="M16" s="2661"/>
    </row>
    <row r="17" spans="1:13">
      <c r="A17" s="2648"/>
      <c r="B17" s="2477" t="s">
        <v>34</v>
      </c>
      <c r="C17" s="1598"/>
      <c r="D17" s="512"/>
      <c r="E17" s="512"/>
      <c r="F17" s="512"/>
      <c r="G17" s="512"/>
      <c r="H17" s="512"/>
      <c r="I17" s="512"/>
      <c r="J17" s="512"/>
      <c r="K17" s="512"/>
      <c r="L17" s="512"/>
      <c r="M17" s="1599"/>
    </row>
    <row r="18" spans="1:13" ht="8.25" customHeight="1">
      <c r="A18" s="2648"/>
      <c r="B18" s="1999"/>
      <c r="C18" s="513"/>
      <c r="D18" s="514"/>
      <c r="E18" s="515"/>
      <c r="F18" s="514"/>
      <c r="G18" s="515"/>
      <c r="H18" s="514"/>
      <c r="I18" s="515"/>
      <c r="J18" s="514"/>
      <c r="K18" s="515"/>
      <c r="L18" s="515"/>
      <c r="M18" s="516"/>
    </row>
    <row r="19" spans="1:13" ht="15" customHeight="1">
      <c r="A19" s="2648"/>
      <c r="B19" s="1999"/>
      <c r="C19" s="517" t="s">
        <v>35</v>
      </c>
      <c r="D19" s="1600"/>
      <c r="E19" s="518" t="s">
        <v>36</v>
      </c>
      <c r="F19" s="1600"/>
      <c r="G19" s="518" t="s">
        <v>37</v>
      </c>
      <c r="H19" s="1600"/>
      <c r="I19" s="518" t="s">
        <v>38</v>
      </c>
      <c r="J19" s="1600"/>
      <c r="K19" s="518"/>
      <c r="L19" s="518"/>
      <c r="M19" s="519"/>
    </row>
    <row r="20" spans="1:13">
      <c r="A20" s="2648"/>
      <c r="B20" s="1999"/>
      <c r="C20" s="517" t="s">
        <v>39</v>
      </c>
      <c r="D20" s="1601"/>
      <c r="E20" s="518" t="s">
        <v>40</v>
      </c>
      <c r="F20" s="1602"/>
      <c r="G20" s="518" t="s">
        <v>41</v>
      </c>
      <c r="H20" s="1602"/>
      <c r="I20" s="518"/>
      <c r="J20" s="520"/>
      <c r="K20" s="518"/>
      <c r="L20" s="518"/>
      <c r="M20" s="519"/>
    </row>
    <row r="21" spans="1:13">
      <c r="A21" s="2648"/>
      <c r="B21" s="1999"/>
      <c r="C21" s="517" t="s">
        <v>42</v>
      </c>
      <c r="D21" s="1601"/>
      <c r="E21" s="518" t="s">
        <v>43</v>
      </c>
      <c r="F21" s="1601"/>
      <c r="G21" s="518"/>
      <c r="H21" s="520"/>
      <c r="I21" s="518"/>
      <c r="J21" s="520"/>
      <c r="K21" s="518"/>
      <c r="L21" s="518"/>
      <c r="M21" s="519"/>
    </row>
    <row r="22" spans="1:13">
      <c r="A22" s="2648"/>
      <c r="B22" s="1999"/>
      <c r="C22" s="517" t="s">
        <v>44</v>
      </c>
      <c r="D22" s="1602" t="s">
        <v>45</v>
      </c>
      <c r="E22" s="518" t="s">
        <v>46</v>
      </c>
      <c r="F22" s="2676" t="s">
        <v>2430</v>
      </c>
      <c r="G22" s="2676"/>
      <c r="H22" s="2676"/>
      <c r="I22" s="2676"/>
      <c r="J22" s="521"/>
      <c r="K22" s="521"/>
      <c r="L22" s="521"/>
      <c r="M22" s="522"/>
    </row>
    <row r="23" spans="1:13">
      <c r="A23" s="2648"/>
      <c r="B23" s="2000"/>
      <c r="C23" s="523"/>
      <c r="D23" s="524"/>
      <c r="E23" s="524"/>
      <c r="F23" s="524"/>
      <c r="G23" s="524"/>
      <c r="H23" s="524"/>
      <c r="I23" s="524"/>
      <c r="J23" s="524"/>
      <c r="K23" s="524"/>
      <c r="L23" s="524"/>
      <c r="M23" s="525"/>
    </row>
    <row r="24" spans="1:13" ht="9.75" customHeight="1">
      <c r="A24" s="2648"/>
      <c r="B24" s="2477" t="s">
        <v>48</v>
      </c>
      <c r="C24" s="1603"/>
      <c r="D24" s="526"/>
      <c r="E24" s="526"/>
      <c r="F24" s="526"/>
      <c r="G24" s="526"/>
      <c r="H24" s="526"/>
      <c r="I24" s="526"/>
      <c r="J24" s="526"/>
      <c r="K24" s="526"/>
      <c r="L24" s="527"/>
      <c r="M24" s="1604"/>
    </row>
    <row r="25" spans="1:13">
      <c r="A25" s="2648"/>
      <c r="B25" s="1999"/>
      <c r="C25" s="517" t="s">
        <v>49</v>
      </c>
      <c r="D25" s="1602"/>
      <c r="E25" s="528"/>
      <c r="F25" s="518" t="s">
        <v>50</v>
      </c>
      <c r="G25" s="1601" t="s">
        <v>1495</v>
      </c>
      <c r="H25" s="528"/>
      <c r="I25" s="518" t="s">
        <v>51</v>
      </c>
      <c r="J25" s="1601"/>
      <c r="K25" s="528"/>
      <c r="L25" s="529"/>
      <c r="M25" s="530"/>
    </row>
    <row r="26" spans="1:13">
      <c r="A26" s="2648"/>
      <c r="B26" s="1999"/>
      <c r="C26" s="517" t="s">
        <v>52</v>
      </c>
      <c r="D26" s="1605"/>
      <c r="E26" s="529"/>
      <c r="F26" s="518" t="s">
        <v>53</v>
      </c>
      <c r="G26" s="1602"/>
      <c r="H26" s="529"/>
      <c r="I26" s="531"/>
      <c r="J26" s="529"/>
      <c r="K26" s="532"/>
      <c r="L26" s="529"/>
      <c r="M26" s="530"/>
    </row>
    <row r="27" spans="1:13">
      <c r="A27" s="2648"/>
      <c r="B27" s="2000"/>
      <c r="C27" s="533"/>
      <c r="D27" s="534"/>
      <c r="E27" s="534"/>
      <c r="F27" s="534"/>
      <c r="G27" s="534"/>
      <c r="H27" s="534"/>
      <c r="I27" s="534"/>
      <c r="J27" s="534"/>
      <c r="K27" s="534"/>
      <c r="L27" s="510"/>
      <c r="M27" s="511"/>
    </row>
    <row r="28" spans="1:13">
      <c r="A28" s="2648"/>
      <c r="B28" s="535" t="s">
        <v>54</v>
      </c>
      <c r="C28" s="1606"/>
      <c r="D28" s="536"/>
      <c r="E28" s="536"/>
      <c r="F28" s="536"/>
      <c r="G28" s="536"/>
      <c r="H28" s="536"/>
      <c r="I28" s="536"/>
      <c r="J28" s="536"/>
      <c r="K28" s="536"/>
      <c r="L28" s="536"/>
      <c r="M28" s="1607"/>
    </row>
    <row r="29" spans="1:13">
      <c r="A29" s="2648"/>
      <c r="B29" s="535"/>
      <c r="C29" s="537" t="s">
        <v>55</v>
      </c>
      <c r="D29" s="538">
        <v>13</v>
      </c>
      <c r="E29" s="528"/>
      <c r="F29" s="539" t="s">
        <v>56</v>
      </c>
      <c r="G29" s="1602">
        <v>2019</v>
      </c>
      <c r="H29" s="528"/>
      <c r="I29" s="539" t="s">
        <v>57</v>
      </c>
      <c r="J29" s="2677" t="s">
        <v>2398</v>
      </c>
      <c r="K29" s="2660"/>
      <c r="L29" s="2674"/>
      <c r="M29" s="540"/>
    </row>
    <row r="30" spans="1:13">
      <c r="A30" s="2648"/>
      <c r="B30" s="505"/>
      <c r="C30" s="523"/>
      <c r="D30" s="524"/>
      <c r="E30" s="524"/>
      <c r="F30" s="524"/>
      <c r="G30" s="524"/>
      <c r="H30" s="524"/>
      <c r="I30" s="524"/>
      <c r="J30" s="524"/>
      <c r="K30" s="524"/>
      <c r="L30" s="524"/>
      <c r="M30" s="525"/>
    </row>
    <row r="31" spans="1:13">
      <c r="A31" s="2648"/>
      <c r="B31" s="2477" t="s">
        <v>58</v>
      </c>
      <c r="C31" s="1608"/>
      <c r="D31" s="541"/>
      <c r="E31" s="541"/>
      <c r="F31" s="541"/>
      <c r="G31" s="541"/>
      <c r="H31" s="541"/>
      <c r="I31" s="541"/>
      <c r="J31" s="541"/>
      <c r="K31" s="541"/>
      <c r="L31" s="527"/>
      <c r="M31" s="1604"/>
    </row>
    <row r="32" spans="1:13">
      <c r="A32" s="2648"/>
      <c r="B32" s="1999"/>
      <c r="C32" s="542" t="s">
        <v>59</v>
      </c>
      <c r="D32" s="1609">
        <v>2020</v>
      </c>
      <c r="E32" s="543"/>
      <c r="F32" s="528" t="s">
        <v>60</v>
      </c>
      <c r="G32" s="1610" t="s">
        <v>61</v>
      </c>
      <c r="H32" s="543"/>
      <c r="I32" s="539"/>
      <c r="J32" s="543"/>
      <c r="K32" s="543"/>
      <c r="L32" s="529"/>
      <c r="M32" s="530"/>
    </row>
    <row r="33" spans="1:13">
      <c r="A33" s="2648"/>
      <c r="B33" s="2000"/>
      <c r="C33" s="523"/>
      <c r="D33" s="544"/>
      <c r="E33" s="545"/>
      <c r="F33" s="524"/>
      <c r="G33" s="545"/>
      <c r="H33" s="545"/>
      <c r="I33" s="546"/>
      <c r="J33" s="545"/>
      <c r="K33" s="545"/>
      <c r="L33" s="510"/>
      <c r="M33" s="511"/>
    </row>
    <row r="34" spans="1:13">
      <c r="A34" s="2648"/>
      <c r="B34" s="2477" t="s">
        <v>62</v>
      </c>
      <c r="C34" s="1611"/>
      <c r="D34" s="547"/>
      <c r="E34" s="547"/>
      <c r="F34" s="547"/>
      <c r="G34" s="547"/>
      <c r="H34" s="547"/>
      <c r="I34" s="547"/>
      <c r="J34" s="547"/>
      <c r="K34" s="547"/>
      <c r="L34" s="547"/>
      <c r="M34" s="1612"/>
    </row>
    <row r="35" spans="1:13">
      <c r="A35" s="2648"/>
      <c r="B35" s="1999"/>
      <c r="C35" s="548"/>
      <c r="D35" s="549" t="s">
        <v>63</v>
      </c>
      <c r="E35" s="549"/>
      <c r="F35" s="549" t="s">
        <v>64</v>
      </c>
      <c r="G35" s="549"/>
      <c r="H35" s="550" t="s">
        <v>65</v>
      </c>
      <c r="I35" s="550"/>
      <c r="J35" s="550" t="s">
        <v>66</v>
      </c>
      <c r="K35" s="549"/>
      <c r="L35" s="549" t="s">
        <v>67</v>
      </c>
      <c r="M35" s="551"/>
    </row>
    <row r="36" spans="1:13">
      <c r="A36" s="2648"/>
      <c r="B36" s="1999"/>
      <c r="C36" s="548"/>
      <c r="D36" s="1613">
        <v>14</v>
      </c>
      <c r="E36" s="1614"/>
      <c r="F36" s="1613">
        <v>14</v>
      </c>
      <c r="G36" s="1614"/>
      <c r="H36" s="1613">
        <v>14</v>
      </c>
      <c r="I36" s="1614"/>
      <c r="J36" s="1613">
        <v>14</v>
      </c>
      <c r="K36" s="1614"/>
      <c r="L36" s="1613">
        <v>14</v>
      </c>
      <c r="M36" s="1615"/>
    </row>
    <row r="37" spans="1:13">
      <c r="A37" s="2648"/>
      <c r="B37" s="1999"/>
      <c r="C37" s="548"/>
      <c r="D37" s="549" t="s">
        <v>68</v>
      </c>
      <c r="E37" s="549"/>
      <c r="F37" s="549" t="s">
        <v>69</v>
      </c>
      <c r="G37" s="549"/>
      <c r="H37" s="550" t="s">
        <v>70</v>
      </c>
      <c r="I37" s="550"/>
      <c r="J37" s="550" t="s">
        <v>71</v>
      </c>
      <c r="K37" s="549"/>
      <c r="L37" s="549" t="s">
        <v>72</v>
      </c>
      <c r="M37" s="516"/>
    </row>
    <row r="38" spans="1:13">
      <c r="A38" s="2648"/>
      <c r="B38" s="1999"/>
      <c r="C38" s="548"/>
      <c r="D38" s="1613">
        <v>14</v>
      </c>
      <c r="E38" s="1614"/>
      <c r="F38" s="1613">
        <v>14</v>
      </c>
      <c r="G38" s="1614"/>
      <c r="H38" s="1613">
        <v>14</v>
      </c>
      <c r="I38" s="1614"/>
      <c r="J38" s="1613">
        <v>14</v>
      </c>
      <c r="K38" s="1614"/>
      <c r="L38" s="1613">
        <v>14</v>
      </c>
      <c r="M38" s="1615"/>
    </row>
    <row r="39" spans="1:13">
      <c r="A39" s="2648"/>
      <c r="B39" s="1999"/>
      <c r="C39" s="548"/>
      <c r="D39" s="549" t="s">
        <v>73</v>
      </c>
      <c r="E39" s="549"/>
      <c r="F39" s="549" t="s">
        <v>74</v>
      </c>
      <c r="G39" s="549"/>
      <c r="H39" s="550" t="s">
        <v>75</v>
      </c>
      <c r="I39" s="550"/>
      <c r="J39" s="550" t="s">
        <v>76</v>
      </c>
      <c r="K39" s="549"/>
      <c r="L39" s="549" t="s">
        <v>77</v>
      </c>
      <c r="M39" s="516"/>
    </row>
    <row r="40" spans="1:13">
      <c r="A40" s="2648"/>
      <c r="B40" s="1999"/>
      <c r="C40" s="548"/>
      <c r="D40" s="1613">
        <v>14</v>
      </c>
      <c r="E40" s="1614"/>
      <c r="F40" s="1613" t="s">
        <v>9</v>
      </c>
      <c r="G40" s="1614"/>
      <c r="H40" s="1613" t="s">
        <v>9</v>
      </c>
      <c r="I40" s="1614"/>
      <c r="J40" s="1613" t="s">
        <v>9</v>
      </c>
      <c r="K40" s="1614"/>
      <c r="L40" s="1613" t="s">
        <v>9</v>
      </c>
      <c r="M40" s="1615"/>
    </row>
    <row r="41" spans="1:13">
      <c r="A41" s="2648"/>
      <c r="B41" s="1999"/>
      <c r="C41" s="548"/>
      <c r="D41" s="1616" t="s">
        <v>77</v>
      </c>
      <c r="E41" s="1616"/>
      <c r="F41" s="1616" t="s">
        <v>78</v>
      </c>
      <c r="G41" s="1616"/>
      <c r="H41" s="552"/>
      <c r="I41" s="552"/>
      <c r="J41" s="552"/>
      <c r="K41" s="552"/>
      <c r="L41" s="552"/>
      <c r="M41" s="1617"/>
    </row>
    <row r="42" spans="1:13">
      <c r="A42" s="2648"/>
      <c r="B42" s="1999"/>
      <c r="C42" s="548"/>
      <c r="D42" s="1613" t="s">
        <v>9</v>
      </c>
      <c r="E42" s="1614"/>
      <c r="F42" s="2655">
        <v>154</v>
      </c>
      <c r="G42" s="2656"/>
      <c r="H42" s="2657"/>
      <c r="I42" s="2657"/>
      <c r="J42" s="549"/>
      <c r="K42" s="549"/>
      <c r="L42" s="549"/>
      <c r="M42" s="553"/>
    </row>
    <row r="43" spans="1:13">
      <c r="A43" s="2648"/>
      <c r="B43" s="1999"/>
      <c r="C43" s="554"/>
      <c r="D43" s="1618"/>
      <c r="E43" s="1616"/>
      <c r="F43" s="1618"/>
      <c r="G43" s="1616"/>
      <c r="H43" s="555"/>
      <c r="I43" s="556"/>
      <c r="J43" s="555"/>
      <c r="K43" s="556"/>
      <c r="L43" s="555"/>
      <c r="M43" s="557"/>
    </row>
    <row r="44" spans="1:13">
      <c r="A44" s="2648"/>
      <c r="B44" s="2477" t="s">
        <v>79</v>
      </c>
      <c r="C44" s="1603"/>
      <c r="D44" s="526"/>
      <c r="E44" s="526"/>
      <c r="F44" s="526"/>
      <c r="G44" s="526"/>
      <c r="H44" s="526"/>
      <c r="I44" s="526"/>
      <c r="J44" s="526"/>
      <c r="K44" s="526"/>
      <c r="L44" s="529"/>
      <c r="M44" s="530"/>
    </row>
    <row r="45" spans="1:13" ht="18" customHeight="1">
      <c r="A45" s="2648"/>
      <c r="B45" s="1999"/>
      <c r="C45" s="558"/>
      <c r="D45" s="559" t="s">
        <v>80</v>
      </c>
      <c r="E45" s="560" t="s">
        <v>7</v>
      </c>
      <c r="F45" s="2658" t="s">
        <v>81</v>
      </c>
      <c r="G45" s="2666" t="s">
        <v>1835</v>
      </c>
      <c r="H45" s="2666"/>
      <c r="I45" s="2666"/>
      <c r="J45" s="2666"/>
      <c r="K45" s="561" t="s">
        <v>82</v>
      </c>
      <c r="L45" s="2667"/>
      <c r="M45" s="2668"/>
    </row>
    <row r="46" spans="1:13">
      <c r="A46" s="2648"/>
      <c r="B46" s="1999"/>
      <c r="C46" s="558"/>
      <c r="D46" s="1619" t="s">
        <v>45</v>
      </c>
      <c r="E46" s="1601"/>
      <c r="F46" s="2658"/>
      <c r="G46" s="2666"/>
      <c r="H46" s="2666"/>
      <c r="I46" s="2666"/>
      <c r="J46" s="2666"/>
      <c r="K46" s="529"/>
      <c r="L46" s="2669"/>
      <c r="M46" s="2670"/>
    </row>
    <row r="47" spans="1:13">
      <c r="A47" s="2648"/>
      <c r="B47" s="2000"/>
      <c r="C47" s="562"/>
      <c r="D47" s="510"/>
      <c r="E47" s="510"/>
      <c r="F47" s="510"/>
      <c r="G47" s="510"/>
      <c r="H47" s="510"/>
      <c r="I47" s="510"/>
      <c r="J47" s="510"/>
      <c r="K47" s="510"/>
      <c r="L47" s="529"/>
      <c r="M47" s="530"/>
    </row>
    <row r="48" spans="1:13">
      <c r="A48" s="2648"/>
      <c r="B48" s="1585" t="s">
        <v>83</v>
      </c>
      <c r="C48" s="2659" t="s">
        <v>2431</v>
      </c>
      <c r="D48" s="2660"/>
      <c r="E48" s="2660"/>
      <c r="F48" s="2660"/>
      <c r="G48" s="2660"/>
      <c r="H48" s="2660"/>
      <c r="I48" s="2660"/>
      <c r="J48" s="2660"/>
      <c r="K48" s="2660"/>
      <c r="L48" s="2660"/>
      <c r="M48" s="2661"/>
    </row>
    <row r="49" spans="1:13">
      <c r="A49" s="2648"/>
      <c r="B49" s="1333" t="s">
        <v>85</v>
      </c>
      <c r="C49" s="2659" t="s">
        <v>2400</v>
      </c>
      <c r="D49" s="2660"/>
      <c r="E49" s="2660"/>
      <c r="F49" s="2660"/>
      <c r="G49" s="2660"/>
      <c r="H49" s="2660"/>
      <c r="I49" s="2660"/>
      <c r="J49" s="2660"/>
      <c r="K49" s="2660"/>
      <c r="L49" s="2660"/>
      <c r="M49" s="2661"/>
    </row>
    <row r="50" spans="1:13">
      <c r="A50" s="2648"/>
      <c r="B50" s="1333" t="s">
        <v>87</v>
      </c>
      <c r="C50" s="1620" t="s">
        <v>1498</v>
      </c>
      <c r="D50" s="1621"/>
      <c r="E50" s="1621"/>
      <c r="F50" s="1621"/>
      <c r="G50" s="1621"/>
      <c r="H50" s="1621"/>
      <c r="I50" s="1621"/>
      <c r="J50" s="1621"/>
      <c r="K50" s="1621"/>
      <c r="L50" s="1621"/>
      <c r="M50" s="1622"/>
    </row>
    <row r="51" spans="1:13">
      <c r="A51" s="2648"/>
      <c r="B51" s="1333" t="s">
        <v>88</v>
      </c>
      <c r="C51" s="2662">
        <v>2019</v>
      </c>
      <c r="D51" s="2663"/>
      <c r="E51" s="2663"/>
      <c r="F51" s="2663"/>
      <c r="G51" s="2663"/>
      <c r="H51" s="2663"/>
      <c r="I51" s="2663"/>
      <c r="J51" s="2663"/>
      <c r="K51" s="2663"/>
      <c r="L51" s="2663"/>
      <c r="M51" s="2664"/>
    </row>
    <row r="52" spans="1:13">
      <c r="A52" s="2649" t="s">
        <v>90</v>
      </c>
      <c r="B52" s="1413" t="s">
        <v>91</v>
      </c>
      <c r="C52" s="2651" t="s">
        <v>803</v>
      </c>
      <c r="D52" s="2652"/>
      <c r="E52" s="2652"/>
      <c r="F52" s="2652"/>
      <c r="G52" s="2652"/>
      <c r="H52" s="2652"/>
      <c r="I52" s="2652"/>
      <c r="J52" s="2652"/>
      <c r="K52" s="2652"/>
      <c r="L52" s="2652"/>
      <c r="M52" s="2653"/>
    </row>
    <row r="53" spans="1:13" ht="15.75" customHeight="1">
      <c r="A53" s="2650"/>
      <c r="B53" s="1413" t="s">
        <v>93</v>
      </c>
      <c r="C53" s="2651" t="s">
        <v>2401</v>
      </c>
      <c r="D53" s="2652"/>
      <c r="E53" s="2652"/>
      <c r="F53" s="2652"/>
      <c r="G53" s="2652"/>
      <c r="H53" s="2652"/>
      <c r="I53" s="2652"/>
      <c r="J53" s="2652"/>
      <c r="K53" s="2652"/>
      <c r="L53" s="2652"/>
      <c r="M53" s="2653"/>
    </row>
    <row r="54" spans="1:13">
      <c r="A54" s="2650"/>
      <c r="B54" s="1413" t="s">
        <v>95</v>
      </c>
      <c r="C54" s="2651" t="s">
        <v>2394</v>
      </c>
      <c r="D54" s="2652"/>
      <c r="E54" s="2652"/>
      <c r="F54" s="2652"/>
      <c r="G54" s="2652"/>
      <c r="H54" s="2652"/>
      <c r="I54" s="2652"/>
      <c r="J54" s="2652"/>
      <c r="K54" s="2652"/>
      <c r="L54" s="2652"/>
      <c r="M54" s="2653"/>
    </row>
    <row r="55" spans="1:13">
      <c r="A55" s="2650"/>
      <c r="B55" s="1414" t="s">
        <v>97</v>
      </c>
      <c r="C55" s="2651" t="s">
        <v>2402</v>
      </c>
      <c r="D55" s="2652"/>
      <c r="E55" s="2652"/>
      <c r="F55" s="2652"/>
      <c r="G55" s="2652"/>
      <c r="H55" s="2652"/>
      <c r="I55" s="2652"/>
      <c r="J55" s="2652"/>
      <c r="K55" s="2652"/>
      <c r="L55" s="2652"/>
      <c r="M55" s="2653"/>
    </row>
    <row r="56" spans="1:13" ht="15.75" customHeight="1">
      <c r="A56" s="2650"/>
      <c r="B56" s="1413" t="s">
        <v>99</v>
      </c>
      <c r="C56" s="2651" t="s">
        <v>818</v>
      </c>
      <c r="D56" s="2652"/>
      <c r="E56" s="2652"/>
      <c r="F56" s="2652"/>
      <c r="G56" s="2652"/>
      <c r="H56" s="2652"/>
      <c r="I56" s="2652"/>
      <c r="J56" s="2652"/>
      <c r="K56" s="2652"/>
      <c r="L56" s="2652"/>
      <c r="M56" s="2653"/>
    </row>
    <row r="57" spans="1:13" ht="15.75" customHeight="1" thickBot="1">
      <c r="A57" s="2654"/>
      <c r="B57" s="1413" t="s">
        <v>101</v>
      </c>
      <c r="C57" s="2651">
        <v>2976030</v>
      </c>
      <c r="D57" s="2652"/>
      <c r="E57" s="2652"/>
      <c r="F57" s="2652"/>
      <c r="G57" s="2652"/>
      <c r="H57" s="2652"/>
      <c r="I57" s="2652"/>
      <c r="J57" s="2652"/>
      <c r="K57" s="2652"/>
      <c r="L57" s="2652"/>
      <c r="M57" s="2653"/>
    </row>
    <row r="58" spans="1:13">
      <c r="A58" s="2649" t="s">
        <v>103</v>
      </c>
      <c r="B58" s="1415" t="s">
        <v>104</v>
      </c>
      <c r="C58" s="2651" t="s">
        <v>2403</v>
      </c>
      <c r="D58" s="2652"/>
      <c r="E58" s="2652"/>
      <c r="F58" s="2652"/>
      <c r="G58" s="2652"/>
      <c r="H58" s="2652"/>
      <c r="I58" s="2652"/>
      <c r="J58" s="2652"/>
      <c r="K58" s="2652"/>
      <c r="L58" s="2652"/>
      <c r="M58" s="2653"/>
    </row>
    <row r="59" spans="1:13" ht="15.75" customHeight="1">
      <c r="A59" s="2650"/>
      <c r="B59" s="1415" t="s">
        <v>106</v>
      </c>
      <c r="C59" s="2651" t="s">
        <v>2404</v>
      </c>
      <c r="D59" s="2652"/>
      <c r="E59" s="2652"/>
      <c r="F59" s="2652"/>
      <c r="G59" s="2652"/>
      <c r="H59" s="2652"/>
      <c r="I59" s="2652"/>
      <c r="J59" s="2652"/>
      <c r="K59" s="2652"/>
      <c r="L59" s="2652"/>
      <c r="M59" s="2653"/>
    </row>
    <row r="60" spans="1:13" ht="30" customHeight="1" thickBot="1">
      <c r="A60" s="2650"/>
      <c r="B60" s="1416" t="s">
        <v>14</v>
      </c>
      <c r="C60" s="2651" t="s">
        <v>2394</v>
      </c>
      <c r="D60" s="2652"/>
      <c r="E60" s="2652"/>
      <c r="F60" s="2652"/>
      <c r="G60" s="2652"/>
      <c r="H60" s="2652"/>
      <c r="I60" s="2652"/>
      <c r="J60" s="2652"/>
      <c r="K60" s="2652"/>
      <c r="L60" s="2652"/>
      <c r="M60" s="2653"/>
    </row>
    <row r="61" spans="1:13" ht="30" customHeight="1" thickBot="1">
      <c r="A61" s="563" t="s">
        <v>109</v>
      </c>
      <c r="B61" s="564"/>
      <c r="C61" s="2665"/>
      <c r="D61" s="2037"/>
      <c r="E61" s="2037"/>
      <c r="F61" s="2037"/>
      <c r="G61" s="2037"/>
      <c r="H61" s="2037"/>
      <c r="I61" s="2037"/>
      <c r="J61" s="2037"/>
      <c r="K61" s="2037"/>
      <c r="L61" s="2037"/>
      <c r="M61" s="2038"/>
    </row>
    <row r="62" spans="1:13" ht="16.5" thickBot="1">
      <c r="A62" s="139" t="s">
        <v>109</v>
      </c>
      <c r="B62" s="108"/>
      <c r="C62" s="2036"/>
      <c r="D62" s="2037"/>
      <c r="E62" s="2037"/>
      <c r="F62" s="2037"/>
      <c r="G62" s="2037"/>
      <c r="H62" s="2037"/>
      <c r="I62" s="2037"/>
      <c r="J62" s="2037"/>
      <c r="K62" s="2037"/>
      <c r="L62" s="2037"/>
      <c r="M62" s="2038"/>
    </row>
  </sheetData>
  <mergeCells count="51">
    <mergeCell ref="I10:J10"/>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B31:B33"/>
    <mergeCell ref="G45:J46"/>
    <mergeCell ref="L45:M46"/>
    <mergeCell ref="C12:M12"/>
    <mergeCell ref="C13:M13"/>
    <mergeCell ref="C14:D14"/>
    <mergeCell ref="F14:M14"/>
    <mergeCell ref="C15:M15"/>
    <mergeCell ref="C16:M16"/>
    <mergeCell ref="B34:B43"/>
    <mergeCell ref="B17:B23"/>
    <mergeCell ref="F22:I22"/>
    <mergeCell ref="B24:B27"/>
    <mergeCell ref="J29:L29"/>
    <mergeCell ref="C62:M62"/>
    <mergeCell ref="C48:M48"/>
    <mergeCell ref="C49:M49"/>
    <mergeCell ref="C51:M51"/>
    <mergeCell ref="C61:M61"/>
    <mergeCell ref="A15:A51"/>
    <mergeCell ref="A58:A60"/>
    <mergeCell ref="C58:M58"/>
    <mergeCell ref="C59:M59"/>
    <mergeCell ref="C60:M60"/>
    <mergeCell ref="A52:A57"/>
    <mergeCell ref="C52:M52"/>
    <mergeCell ref="C53:M53"/>
    <mergeCell ref="C54:M54"/>
    <mergeCell ref="C55:M55"/>
    <mergeCell ref="C56:M56"/>
    <mergeCell ref="C57:M57"/>
    <mergeCell ref="F42:G42"/>
    <mergeCell ref="H42:I42"/>
    <mergeCell ref="B44:B47"/>
    <mergeCell ref="F45:F46"/>
  </mergeCells>
  <dataValidations count="7">
    <dataValidation allowBlank="1" showInputMessage="1" showErrorMessage="1" prompt="Seleccione de la lista desplegable" sqref="H7 B7 B4" xr:uid="{00000000-0002-0000-6E00-000000000000}"/>
    <dataValidation allowBlank="1" showInputMessage="1" showErrorMessage="1" prompt="Incluir una ficha por cada indicador, ya sea de producto o de resultado" sqref="B1" xr:uid="{00000000-0002-0000-6E00-000001000000}"/>
    <dataValidation allowBlank="1" showInputMessage="1" showErrorMessage="1" prompt="Identifique la meta ODS a que le apunta el indicador de producto. Seleccione de la lista desplegable." sqref="E14" xr:uid="{00000000-0002-0000-6E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6E00-000003000000}"/>
    <dataValidation type="list" allowBlank="1" showInputMessage="1" showErrorMessage="1" sqref="I7:M7" xr:uid="{00000000-0002-0000-6E00-000004000000}">
      <formula1>INDIRECT($C$7)</formula1>
    </dataValidation>
    <dataValidation allowBlank="1" showInputMessage="1" showErrorMessage="1" prompt="Identifique el ODS a que le apunta el indicador de producto. Seleccione de la lista desplegable. " sqref="B14" xr:uid="{00000000-0002-0000-6E00-000005000000}"/>
    <dataValidation allowBlank="1" showInputMessage="1" showErrorMessage="1" prompt="Si corresponde a un indicador del PDD, identifique el código de la meta el cual se encuentra en el listado de indicadores del plan que se encuentra en la caja de herramientas.  " sqref="F4" xr:uid="{00000000-0002-0000-6E00-000006000000}"/>
  </dataValidations>
  <hyperlinks>
    <hyperlink ref="C56" r:id="rId1" xr:uid="{00000000-0004-0000-6E00-000000000000}"/>
  </hyperlinks>
  <pageMargins left="0.7" right="0.7" top="0.75" bottom="0.75" header="0.3" footer="0.3"/>
  <pageSetup paperSize="9" orientation="portrait" horizontalDpi="1200" verticalDpi="1200"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2432</v>
      </c>
      <c r="C1" s="141"/>
      <c r="D1" s="141"/>
      <c r="E1" s="141"/>
      <c r="F1" s="141"/>
      <c r="G1" s="141"/>
      <c r="H1" s="141"/>
      <c r="I1" s="141"/>
      <c r="J1" s="141"/>
      <c r="K1" s="141"/>
      <c r="L1" s="141"/>
      <c r="M1" s="142"/>
    </row>
    <row r="2" spans="1:13" ht="31.5" customHeight="1">
      <c r="A2" s="2494" t="s">
        <v>1</v>
      </c>
      <c r="B2" s="29" t="s">
        <v>2</v>
      </c>
      <c r="C2" s="2120" t="s">
        <v>820</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2433</v>
      </c>
      <c r="D11" s="2483"/>
      <c r="E11" s="2483"/>
      <c r="F11" s="2483"/>
      <c r="G11" s="2483"/>
      <c r="H11" s="2483"/>
      <c r="I11" s="2483"/>
      <c r="J11" s="2483"/>
      <c r="K11" s="2483"/>
      <c r="L11" s="2483"/>
      <c r="M11" s="2484"/>
    </row>
    <row r="12" spans="1:13" ht="54.75" customHeight="1">
      <c r="A12" s="2093"/>
      <c r="B12" s="1331" t="s">
        <v>21</v>
      </c>
      <c r="C12" s="2491" t="s">
        <v>2434</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792</v>
      </c>
      <c r="D14" s="2487"/>
      <c r="E14" s="1518" t="s">
        <v>27</v>
      </c>
      <c r="F14" s="2488" t="s">
        <v>822</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821</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2435</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v>3</v>
      </c>
      <c r="E36" s="1537"/>
      <c r="F36" s="1536">
        <v>6</v>
      </c>
      <c r="G36" s="1537"/>
      <c r="H36" s="1536">
        <v>6</v>
      </c>
      <c r="I36" s="1537"/>
      <c r="J36" s="1536">
        <v>6</v>
      </c>
      <c r="K36" s="1537"/>
      <c r="L36" s="1536">
        <v>6</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6</v>
      </c>
      <c r="E38" s="1537"/>
      <c r="F38" s="1536">
        <v>6</v>
      </c>
      <c r="G38" s="1537"/>
      <c r="H38" s="1536">
        <v>6</v>
      </c>
      <c r="I38" s="1537"/>
      <c r="J38" s="1536">
        <v>6</v>
      </c>
      <c r="K38" s="1537"/>
      <c r="L38" s="1536">
        <v>6</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6</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485">
        <v>63</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2436</v>
      </c>
      <c r="D48" s="2483"/>
      <c r="E48" s="2483"/>
      <c r="F48" s="2483"/>
      <c r="G48" s="2483"/>
      <c r="H48" s="2483"/>
      <c r="I48" s="2483"/>
      <c r="J48" s="2483"/>
      <c r="K48" s="2483"/>
      <c r="L48" s="2483"/>
      <c r="M48" s="2484"/>
    </row>
    <row r="49" spans="1:13" ht="38.25" customHeight="1">
      <c r="A49" s="2064"/>
      <c r="B49" s="1333" t="s">
        <v>85</v>
      </c>
      <c r="C49" s="2482" t="s">
        <v>2437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643" t="s">
        <v>2438</v>
      </c>
      <c r="D52" s="2644"/>
      <c r="E52" s="2644"/>
      <c r="F52" s="2644"/>
      <c r="G52" s="2644"/>
      <c r="H52" s="2644"/>
      <c r="I52" s="2644"/>
      <c r="J52" s="2644"/>
      <c r="K52" s="2644"/>
      <c r="L52" s="2644"/>
      <c r="M52" s="2645"/>
    </row>
    <row r="53" spans="1:13" ht="15.75" customHeight="1">
      <c r="A53" s="2056"/>
      <c r="B53" s="1413" t="s">
        <v>93</v>
      </c>
      <c r="C53" s="2643" t="s">
        <v>2439</v>
      </c>
      <c r="D53" s="2644"/>
      <c r="E53" s="2644"/>
      <c r="F53" s="2644"/>
      <c r="G53" s="2644"/>
      <c r="H53" s="2644"/>
      <c r="I53" s="2644"/>
      <c r="J53" s="2644"/>
      <c r="K53" s="2644"/>
      <c r="L53" s="2644"/>
      <c r="M53" s="2645"/>
    </row>
    <row r="54" spans="1:13" ht="15.75" customHeight="1">
      <c r="A54" s="2056"/>
      <c r="B54" s="1413" t="s">
        <v>95</v>
      </c>
      <c r="C54" s="2643" t="s">
        <v>825</v>
      </c>
      <c r="D54" s="2644"/>
      <c r="E54" s="2644"/>
      <c r="F54" s="2644"/>
      <c r="G54" s="2644"/>
      <c r="H54" s="2644"/>
      <c r="I54" s="2644"/>
      <c r="J54" s="2644"/>
      <c r="K54" s="2644"/>
      <c r="L54" s="2644"/>
      <c r="M54" s="2645"/>
    </row>
    <row r="55" spans="1:13" ht="15.75" customHeight="1">
      <c r="A55" s="2056"/>
      <c r="B55" s="1414" t="s">
        <v>97</v>
      </c>
      <c r="C55" s="2643" t="s">
        <v>826</v>
      </c>
      <c r="D55" s="2644"/>
      <c r="E55" s="2644"/>
      <c r="F55" s="2644"/>
      <c r="G55" s="2644"/>
      <c r="H55" s="2644"/>
      <c r="I55" s="2644"/>
      <c r="J55" s="2644"/>
      <c r="K55" s="2644"/>
      <c r="L55" s="2644"/>
      <c r="M55" s="2645"/>
    </row>
    <row r="56" spans="1:13" ht="15.75" customHeight="1">
      <c r="A56" s="2056"/>
      <c r="B56" s="1413" t="s">
        <v>99</v>
      </c>
      <c r="C56" s="2646" t="s">
        <v>829</v>
      </c>
      <c r="D56" s="2644"/>
      <c r="E56" s="2644"/>
      <c r="F56" s="2644"/>
      <c r="G56" s="2644"/>
      <c r="H56" s="2644"/>
      <c r="I56" s="2644"/>
      <c r="J56" s="2644"/>
      <c r="K56" s="2644"/>
      <c r="L56" s="2644"/>
      <c r="M56" s="2645"/>
    </row>
    <row r="57" spans="1:13" ht="16.5" customHeight="1" thickBot="1">
      <c r="A57" s="2061"/>
      <c r="B57" s="1413" t="s">
        <v>101</v>
      </c>
      <c r="C57" s="2643" t="s">
        <v>828</v>
      </c>
      <c r="D57" s="2644"/>
      <c r="E57" s="2644"/>
      <c r="F57" s="2644"/>
      <c r="G57" s="2644"/>
      <c r="H57" s="2644"/>
      <c r="I57" s="2644"/>
      <c r="J57" s="2644"/>
      <c r="K57" s="2644"/>
      <c r="L57" s="2644"/>
      <c r="M57" s="2645"/>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F10:G10"/>
    <mergeCell ref="I10:J10"/>
    <mergeCell ref="B31:B33"/>
    <mergeCell ref="B34:B43"/>
    <mergeCell ref="C11:M11"/>
    <mergeCell ref="C16:M16"/>
    <mergeCell ref="B17:B23"/>
    <mergeCell ref="F22:I22"/>
    <mergeCell ref="B24:B27"/>
    <mergeCell ref="J29:L29"/>
    <mergeCell ref="F14:M14"/>
    <mergeCell ref="C15:M15"/>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C51:M51"/>
    <mergeCell ref="B44:B47"/>
    <mergeCell ref="F45:F46"/>
    <mergeCell ref="G45:J46"/>
    <mergeCell ref="L45:M46"/>
    <mergeCell ref="A15:A51"/>
    <mergeCell ref="C63:M63"/>
    <mergeCell ref="A58:A60"/>
    <mergeCell ref="C58:M58"/>
    <mergeCell ref="C59:M59"/>
    <mergeCell ref="C60:M60"/>
    <mergeCell ref="C61:M61"/>
    <mergeCell ref="C62:M62"/>
    <mergeCell ref="A52:A57"/>
    <mergeCell ref="C52:M52"/>
    <mergeCell ref="C53:M53"/>
    <mergeCell ref="C54:M54"/>
    <mergeCell ref="C55:M55"/>
    <mergeCell ref="C56:M56"/>
    <mergeCell ref="C57:M57"/>
    <mergeCell ref="F42:G42"/>
  </mergeCells>
  <dataValidations count="8">
    <dataValidation type="list" allowBlank="1" showInputMessage="1" showErrorMessage="1" sqref="G45:J46 C14:D14 C7" xr:uid="{00000000-0002-0000-6F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F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6F00-000002000000}"/>
    <dataValidation allowBlank="1" showInputMessage="1" showErrorMessage="1" prompt="Identifique la meta ODS a que le apunta el indicador de producto. Seleccione de la lista desplegable." sqref="E14" xr:uid="{00000000-0002-0000-6F00-000003000000}"/>
    <dataValidation allowBlank="1" showInputMessage="1" showErrorMessage="1" prompt="Identifique el ODS a que le apunta el indicador de producto. Seleccione de la lista desplegable._x000a_" sqref="B14" xr:uid="{00000000-0002-0000-6F00-000004000000}"/>
    <dataValidation allowBlank="1" showInputMessage="1" showErrorMessage="1" prompt="Incluir una ficha por cada indicador, ya sea de producto o de resultado" sqref="B1" xr:uid="{00000000-0002-0000-6F00-000005000000}"/>
    <dataValidation allowBlank="1" showInputMessage="1" showErrorMessage="1" prompt="Seleccione de la lista desplegable" sqref="B4 B7 H7" xr:uid="{00000000-0002-0000-6F00-000006000000}"/>
    <dataValidation type="list" allowBlank="1" showInputMessage="1" showErrorMessage="1" sqref="I7:M7" xr:uid="{00000000-0002-0000-6F00-000007000000}">
      <formula1>INDIRECT($C$7)</formula1>
    </dataValidation>
  </dataValidations>
  <hyperlinks>
    <hyperlink ref="C56" r:id="rId1" display="daniel.valencia@idt.gov.co" xr:uid="{00000000-0004-0000-6F00-000000000000}"/>
  </hyperlinks>
  <pageMargins left="0.7" right="0.7" top="0.75" bottom="0.75" header="0.3" footer="0.3"/>
  <pageSetup paperSize="9" orientation="portrait" horizontalDpi="1200" verticalDpi="1200"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2441</v>
      </c>
      <c r="C1" s="141"/>
      <c r="D1" s="141"/>
      <c r="E1" s="141"/>
      <c r="F1" s="141"/>
      <c r="G1" s="141"/>
      <c r="H1" s="141"/>
      <c r="I1" s="141"/>
      <c r="J1" s="141"/>
      <c r="K1" s="141"/>
      <c r="L1" s="141"/>
      <c r="M1" s="142"/>
    </row>
    <row r="2" spans="1:13" ht="31.5" customHeight="1">
      <c r="A2" s="2494" t="s">
        <v>1</v>
      </c>
      <c r="B2" s="29" t="s">
        <v>2</v>
      </c>
      <c r="C2" s="2120" t="s">
        <v>831</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122</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t="s">
        <v>2257</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2442</v>
      </c>
      <c r="D11" s="2483"/>
      <c r="E11" s="2483"/>
      <c r="F11" s="2483"/>
      <c r="G11" s="2483"/>
      <c r="H11" s="2483"/>
      <c r="I11" s="2483"/>
      <c r="J11" s="2483"/>
      <c r="K11" s="2483"/>
      <c r="L11" s="2483"/>
      <c r="M11" s="2484"/>
    </row>
    <row r="12" spans="1:13" ht="54.75" customHeight="1">
      <c r="A12" s="2093"/>
      <c r="B12" s="1331" t="s">
        <v>21</v>
      </c>
      <c r="C12" s="2491" t="s">
        <v>2443</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792</v>
      </c>
      <c r="D14" s="2487"/>
      <c r="E14" s="1518" t="s">
        <v>27</v>
      </c>
      <c r="F14" s="2488" t="s">
        <v>822</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832</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t="s">
        <v>2435</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v>461</v>
      </c>
      <c r="E36" s="1537"/>
      <c r="F36" s="1536">
        <v>23638</v>
      </c>
      <c r="G36" s="1537"/>
      <c r="H36" s="1536">
        <v>21333</v>
      </c>
      <c r="I36" s="1537"/>
      <c r="J36" s="1536">
        <v>13480</v>
      </c>
      <c r="K36" s="1537"/>
      <c r="L36" s="1536">
        <v>11088</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15000</v>
      </c>
      <c r="E38" s="1537"/>
      <c r="F38" s="1536">
        <v>15000</v>
      </c>
      <c r="G38" s="1537"/>
      <c r="H38" s="1536">
        <v>15000</v>
      </c>
      <c r="I38" s="1537"/>
      <c r="J38" s="1536">
        <v>7500</v>
      </c>
      <c r="K38" s="1537"/>
      <c r="L38" s="1536">
        <v>15000</v>
      </c>
      <c r="M38" s="1537"/>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15000</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485">
        <v>152500</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2444</v>
      </c>
      <c r="D48" s="2483"/>
      <c r="E48" s="2483"/>
      <c r="F48" s="2483"/>
      <c r="G48" s="2483"/>
      <c r="H48" s="2483"/>
      <c r="I48" s="2483"/>
      <c r="J48" s="2483"/>
      <c r="K48" s="2483"/>
      <c r="L48" s="2483"/>
      <c r="M48" s="2484"/>
    </row>
    <row r="49" spans="1:13" ht="38.25" customHeight="1">
      <c r="A49" s="2064"/>
      <c r="B49" s="1333" t="s">
        <v>85</v>
      </c>
      <c r="C49" s="2482" t="s">
        <v>2437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643" t="s">
        <v>2438</v>
      </c>
      <c r="D52" s="2644"/>
      <c r="E52" s="2644"/>
      <c r="F52" s="2644"/>
      <c r="G52" s="2644"/>
      <c r="H52" s="2644"/>
      <c r="I52" s="2644"/>
      <c r="J52" s="2644"/>
      <c r="K52" s="2644"/>
      <c r="L52" s="2644"/>
      <c r="M52" s="2645"/>
    </row>
    <row r="53" spans="1:13" ht="15.75" customHeight="1">
      <c r="A53" s="2056"/>
      <c r="B53" s="1413" t="s">
        <v>93</v>
      </c>
      <c r="C53" s="2643" t="s">
        <v>2439</v>
      </c>
      <c r="D53" s="2644"/>
      <c r="E53" s="2644"/>
      <c r="F53" s="2644"/>
      <c r="G53" s="2644"/>
      <c r="H53" s="2644"/>
      <c r="I53" s="2644"/>
      <c r="J53" s="2644"/>
      <c r="K53" s="2644"/>
      <c r="L53" s="2644"/>
      <c r="M53" s="2645"/>
    </row>
    <row r="54" spans="1:13" ht="15.75" customHeight="1">
      <c r="A54" s="2056"/>
      <c r="B54" s="1413" t="s">
        <v>95</v>
      </c>
      <c r="C54" s="2643" t="s">
        <v>825</v>
      </c>
      <c r="D54" s="2644"/>
      <c r="E54" s="2644"/>
      <c r="F54" s="2644"/>
      <c r="G54" s="2644"/>
      <c r="H54" s="2644"/>
      <c r="I54" s="2644"/>
      <c r="J54" s="2644"/>
      <c r="K54" s="2644"/>
      <c r="L54" s="2644"/>
      <c r="M54" s="2645"/>
    </row>
    <row r="55" spans="1:13" ht="15.75" customHeight="1">
      <c r="A55" s="2056"/>
      <c r="B55" s="1414" t="s">
        <v>97</v>
      </c>
      <c r="C55" s="2643" t="s">
        <v>826</v>
      </c>
      <c r="D55" s="2644"/>
      <c r="E55" s="2644"/>
      <c r="F55" s="2644"/>
      <c r="G55" s="2644"/>
      <c r="H55" s="2644"/>
      <c r="I55" s="2644"/>
      <c r="J55" s="2644"/>
      <c r="K55" s="2644"/>
      <c r="L55" s="2644"/>
      <c r="M55" s="2645"/>
    </row>
    <row r="56" spans="1:13" ht="15.75" customHeight="1">
      <c r="A56" s="2056"/>
      <c r="B56" s="1413" t="s">
        <v>99</v>
      </c>
      <c r="C56" s="2646" t="s">
        <v>829</v>
      </c>
      <c r="D56" s="2644"/>
      <c r="E56" s="2644"/>
      <c r="F56" s="2644"/>
      <c r="G56" s="2644"/>
      <c r="H56" s="2644"/>
      <c r="I56" s="2644"/>
      <c r="J56" s="2644"/>
      <c r="K56" s="2644"/>
      <c r="L56" s="2644"/>
      <c r="M56" s="2645"/>
    </row>
    <row r="57" spans="1:13" ht="16.5" customHeight="1" thickBot="1">
      <c r="A57" s="2061"/>
      <c r="B57" s="1413" t="s">
        <v>101</v>
      </c>
      <c r="C57" s="2643" t="s">
        <v>828</v>
      </c>
      <c r="D57" s="2644"/>
      <c r="E57" s="2644"/>
      <c r="F57" s="2644"/>
      <c r="G57" s="2644"/>
      <c r="H57" s="2644"/>
      <c r="I57" s="2644"/>
      <c r="J57" s="2644"/>
      <c r="K57" s="2644"/>
      <c r="L57" s="2644"/>
      <c r="M57" s="2645"/>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F10:G10"/>
    <mergeCell ref="I10:J10"/>
    <mergeCell ref="B31:B33"/>
    <mergeCell ref="B34:B43"/>
    <mergeCell ref="C11:M11"/>
    <mergeCell ref="C16:M16"/>
    <mergeCell ref="B17:B23"/>
    <mergeCell ref="F22:I22"/>
    <mergeCell ref="B24:B27"/>
    <mergeCell ref="J29:L29"/>
    <mergeCell ref="F14:M14"/>
    <mergeCell ref="C15:M15"/>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C51:M51"/>
    <mergeCell ref="B44:B47"/>
    <mergeCell ref="F45:F46"/>
    <mergeCell ref="G45:J46"/>
    <mergeCell ref="L45:M46"/>
    <mergeCell ref="A15:A51"/>
    <mergeCell ref="C63:M63"/>
    <mergeCell ref="A58:A60"/>
    <mergeCell ref="C58:M58"/>
    <mergeCell ref="C59:M59"/>
    <mergeCell ref="C60:M60"/>
    <mergeCell ref="C61:M61"/>
    <mergeCell ref="C62:M62"/>
    <mergeCell ref="A52:A57"/>
    <mergeCell ref="C52:M52"/>
    <mergeCell ref="C53:M53"/>
    <mergeCell ref="C54:M54"/>
    <mergeCell ref="C55:M55"/>
    <mergeCell ref="C56:M56"/>
    <mergeCell ref="C57:M57"/>
    <mergeCell ref="F42:G42"/>
  </mergeCells>
  <dataValidations count="8">
    <dataValidation type="list" allowBlank="1" showInputMessage="1" showErrorMessage="1" sqref="C7 C14:D14 G45:J46" xr:uid="{00000000-0002-0000-7000-000000000000}"/>
    <dataValidation type="list" allowBlank="1" showInputMessage="1" showErrorMessage="1" sqref="I7:M7" xr:uid="{00000000-0002-0000-7000-000001000000}">
      <formula1>INDIRECT($C$7)</formula1>
    </dataValidation>
    <dataValidation allowBlank="1" showInputMessage="1" showErrorMessage="1" prompt="Seleccione de la lista desplegable" sqref="B4 B7 H7" xr:uid="{00000000-0002-0000-7000-000002000000}"/>
    <dataValidation allowBlank="1" showInputMessage="1" showErrorMessage="1" prompt="Incluir una ficha por cada indicador, ya sea de producto o de resultado" sqref="B1" xr:uid="{00000000-0002-0000-7000-000003000000}"/>
    <dataValidation allowBlank="1" showInputMessage="1" showErrorMessage="1" prompt="Identifique el ODS a que le apunta el indicador de producto. Seleccione de la lista desplegable._x000a_" sqref="B14" xr:uid="{00000000-0002-0000-7000-000004000000}"/>
    <dataValidation allowBlank="1" showInputMessage="1" showErrorMessage="1" prompt="Identifique la meta ODS a que le apunta el indicador de producto. Seleccione de la lista desplegable." sqref="E14" xr:uid="{00000000-0002-0000-70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70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000-000007000000}"/>
  </dataValidations>
  <hyperlinks>
    <hyperlink ref="C56" r:id="rId1" display="daniel.valencia@idt.gov.co" xr:uid="{00000000-0004-0000-7000-000000000000}"/>
  </hyperlinks>
  <pageMargins left="0.7" right="0.7" top="0.75" bottom="0.75" header="0.3" footer="0.3"/>
  <pageSetup paperSize="9" orientation="portrait" horizontalDpi="1200" verticalDpi="1200"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2445</v>
      </c>
      <c r="C1" s="141"/>
      <c r="D1" s="141"/>
      <c r="E1" s="141"/>
      <c r="F1" s="141"/>
      <c r="G1" s="141"/>
      <c r="H1" s="141"/>
      <c r="I1" s="141"/>
      <c r="J1" s="141"/>
      <c r="K1" s="141"/>
      <c r="L1" s="141"/>
      <c r="M1" s="142"/>
    </row>
    <row r="2" spans="1:13" ht="31.5" customHeight="1">
      <c r="A2" s="2494" t="s">
        <v>1</v>
      </c>
      <c r="B2" s="29" t="s">
        <v>2</v>
      </c>
      <c r="C2" s="2120" t="s">
        <v>838</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117</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2446</v>
      </c>
      <c r="D11" s="2483"/>
      <c r="E11" s="2483"/>
      <c r="F11" s="2483"/>
      <c r="G11" s="2483"/>
      <c r="H11" s="2483"/>
      <c r="I11" s="2483"/>
      <c r="J11" s="2483"/>
      <c r="K11" s="2483"/>
      <c r="L11" s="2483"/>
      <c r="M11" s="2484"/>
    </row>
    <row r="12" spans="1:13" ht="54.75" customHeight="1">
      <c r="A12" s="2093"/>
      <c r="B12" s="1331" t="s">
        <v>21</v>
      </c>
      <c r="C12" s="2491" t="s">
        <v>2447</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792</v>
      </c>
      <c r="D14" s="2487"/>
      <c r="E14" s="1518" t="s">
        <v>27</v>
      </c>
      <c r="F14" s="2488" t="s">
        <v>2448</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839</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13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66">
        <v>275</v>
      </c>
      <c r="E36" s="2567"/>
      <c r="F36" s="2566">
        <v>2783</v>
      </c>
      <c r="G36" s="2567"/>
      <c r="H36" s="2566">
        <v>2619</v>
      </c>
      <c r="I36" s="2567"/>
      <c r="J36" s="2566">
        <v>1719</v>
      </c>
      <c r="K36" s="2567"/>
      <c r="L36" s="2566">
        <v>1352</v>
      </c>
      <c r="M36" s="2567"/>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66">
        <v>2300</v>
      </c>
      <c r="E38" s="2567"/>
      <c r="F38" s="2566">
        <v>2300</v>
      </c>
      <c r="G38" s="2567"/>
      <c r="H38" s="2566">
        <v>2300</v>
      </c>
      <c r="I38" s="2567"/>
      <c r="J38" s="2566">
        <v>1150</v>
      </c>
      <c r="K38" s="2567"/>
      <c r="L38" s="2566">
        <v>2300</v>
      </c>
      <c r="M38" s="2567"/>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566">
        <v>2300</v>
      </c>
      <c r="E40" s="2567"/>
      <c r="F40" s="2566" t="s">
        <v>9</v>
      </c>
      <c r="G40" s="2567"/>
      <c r="H40" s="2566" t="s">
        <v>9</v>
      </c>
      <c r="I40" s="2567"/>
      <c r="J40" s="2566" t="s">
        <v>9</v>
      </c>
      <c r="K40" s="2567"/>
      <c r="L40" s="1536"/>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47"/>
      <c r="E42" s="1537"/>
      <c r="F42" s="2566">
        <v>21398</v>
      </c>
      <c r="G42" s="2567"/>
      <c r="H42" s="2070"/>
      <c r="I42" s="2070"/>
      <c r="J42" s="77"/>
      <c r="K42" s="74"/>
      <c r="L42" s="77"/>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2449</v>
      </c>
      <c r="D48" s="2483"/>
      <c r="E48" s="2483"/>
      <c r="F48" s="2483"/>
      <c r="G48" s="2483"/>
      <c r="H48" s="2483"/>
      <c r="I48" s="2483"/>
      <c r="J48" s="2483"/>
      <c r="K48" s="2483"/>
      <c r="L48" s="2483"/>
      <c r="M48" s="2484"/>
    </row>
    <row r="49" spans="1:13" ht="38.25" customHeight="1">
      <c r="A49" s="2064"/>
      <c r="B49" s="1333" t="s">
        <v>85</v>
      </c>
      <c r="C49" s="2482" t="s">
        <v>2437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2450</v>
      </c>
      <c r="D52" s="2456"/>
      <c r="E52" s="2456"/>
      <c r="F52" s="2456"/>
      <c r="G52" s="2456"/>
      <c r="H52" s="2456"/>
      <c r="I52" s="2456"/>
      <c r="J52" s="2456"/>
      <c r="K52" s="2456"/>
      <c r="L52" s="2456"/>
      <c r="M52" s="2457"/>
    </row>
    <row r="53" spans="1:13" ht="15.75" customHeight="1">
      <c r="A53" s="2056"/>
      <c r="B53" s="1413" t="s">
        <v>93</v>
      </c>
      <c r="C53" s="2455" t="s">
        <v>2451</v>
      </c>
      <c r="D53" s="2456"/>
      <c r="E53" s="2456"/>
      <c r="F53" s="2456"/>
      <c r="G53" s="2456"/>
      <c r="H53" s="2456"/>
      <c r="I53" s="2456"/>
      <c r="J53" s="2456"/>
      <c r="K53" s="2456"/>
      <c r="L53" s="2456"/>
      <c r="M53" s="2457"/>
    </row>
    <row r="54" spans="1:13" ht="15.75" customHeight="1">
      <c r="A54" s="2056"/>
      <c r="B54" s="1413" t="s">
        <v>95</v>
      </c>
      <c r="C54" s="2455" t="s">
        <v>2452</v>
      </c>
      <c r="D54" s="2456"/>
      <c r="E54" s="2456"/>
      <c r="F54" s="2456"/>
      <c r="G54" s="2456"/>
      <c r="H54" s="2456"/>
      <c r="I54" s="2456"/>
      <c r="J54" s="2456"/>
      <c r="K54" s="2456"/>
      <c r="L54" s="2456"/>
      <c r="M54" s="2457"/>
    </row>
    <row r="55" spans="1:13" ht="15.75" customHeight="1">
      <c r="A55" s="2056"/>
      <c r="B55" s="1414" t="s">
        <v>97</v>
      </c>
      <c r="C55" s="2455" t="s">
        <v>2453</v>
      </c>
      <c r="D55" s="2456"/>
      <c r="E55" s="2456"/>
      <c r="F55" s="2456"/>
      <c r="G55" s="2456"/>
      <c r="H55" s="2456"/>
      <c r="I55" s="2456"/>
      <c r="J55" s="2456"/>
      <c r="K55" s="2456"/>
      <c r="L55" s="2456"/>
      <c r="M55" s="2457"/>
    </row>
    <row r="56" spans="1:13" ht="15.75" customHeight="1">
      <c r="A56" s="2056"/>
      <c r="B56" s="1413" t="s">
        <v>99</v>
      </c>
      <c r="C56" s="2455" t="s">
        <v>2454</v>
      </c>
      <c r="D56" s="2456"/>
      <c r="E56" s="2456"/>
      <c r="F56" s="2456"/>
      <c r="G56" s="2456"/>
      <c r="H56" s="2456"/>
      <c r="I56" s="2456"/>
      <c r="J56" s="2456"/>
      <c r="K56" s="2456"/>
      <c r="L56" s="2456"/>
      <c r="M56" s="2457"/>
    </row>
    <row r="57" spans="1:13" ht="16.5" customHeight="1" thickBot="1">
      <c r="A57" s="2061"/>
      <c r="B57" s="1413" t="s">
        <v>101</v>
      </c>
      <c r="C57" s="2455" t="s">
        <v>854</v>
      </c>
      <c r="D57" s="2456"/>
      <c r="E57" s="2456"/>
      <c r="F57" s="2456"/>
      <c r="G57" s="2456"/>
      <c r="H57" s="2456"/>
      <c r="I57" s="2456"/>
      <c r="J57" s="2456"/>
      <c r="K57" s="2456"/>
      <c r="L57" s="2456"/>
      <c r="M57" s="2457"/>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6">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C7" xr:uid="{00000000-0002-0000-71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1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7100-000002000000}"/>
    <dataValidation allowBlank="1" showInputMessage="1" showErrorMessage="1" prompt="Identifique la meta ODS a que le apunta el indicador de producto. Seleccione de la lista desplegable." sqref="E14" xr:uid="{00000000-0002-0000-7100-000003000000}"/>
    <dataValidation allowBlank="1" showInputMessage="1" showErrorMessage="1" prompt="Identifique el ODS a que le apunta el indicador de producto. Seleccione de la lista desplegable._x000a_" sqref="B14" xr:uid="{00000000-0002-0000-7100-000004000000}"/>
    <dataValidation allowBlank="1" showInputMessage="1" showErrorMessage="1" prompt="Incluir una ficha por cada indicador, ya sea de producto o de resultado" sqref="B1" xr:uid="{00000000-0002-0000-7100-000005000000}"/>
    <dataValidation allowBlank="1" showInputMessage="1" showErrorMessage="1" prompt="Seleccione de la lista desplegable" sqref="B4 B7 H7" xr:uid="{00000000-0002-0000-7100-000006000000}"/>
    <dataValidation type="list" allowBlank="1" showInputMessage="1" showErrorMessage="1" sqref="I7:M7" xr:uid="{00000000-0002-0000-7100-000007000000}">
      <formula1>INDIRECT($C$7)</formula1>
    </dataValidation>
  </dataValidations>
  <hyperlinks>
    <hyperlink ref="C56" r:id="rId1" display="daniel.valencia@idt.gov.co" xr:uid="{00000000-0004-0000-7100-000000000000}"/>
  </hyperlinks>
  <pageMargins left="0.7" right="0.7" top="0.75" bottom="0.75" header="0.3" footer="0.3"/>
  <pageSetup paperSize="9" orientation="portrait" horizontalDpi="1200" verticalDpi="1200"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tabColor theme="0"/>
  </sheetPr>
  <dimension ref="A1:M63"/>
  <sheetViews>
    <sheetView workbookViewId="0"/>
  </sheetViews>
  <sheetFormatPr baseColWidth="10" defaultColWidth="11.42578125" defaultRowHeight="15.75"/>
  <cols>
    <col min="1" max="1" width="25.140625" style="569" customWidth="1"/>
    <col min="2" max="2" width="39.140625" style="630" customWidth="1"/>
    <col min="3" max="5" width="11.42578125" style="569"/>
    <col min="6" max="6" width="12.140625" style="569" customWidth="1"/>
    <col min="7" max="16384" width="11.42578125" style="569"/>
  </cols>
  <sheetData>
    <row r="1" spans="1:13" ht="16.5" thickBot="1">
      <c r="A1" s="565"/>
      <c r="B1" s="566" t="s">
        <v>2455</v>
      </c>
      <c r="C1" s="567"/>
      <c r="D1" s="567"/>
      <c r="E1" s="567"/>
      <c r="F1" s="567"/>
      <c r="G1" s="567"/>
      <c r="H1" s="567"/>
      <c r="I1" s="567"/>
      <c r="J1" s="567"/>
      <c r="K1" s="567"/>
      <c r="L1" s="567"/>
      <c r="M1" s="568"/>
    </row>
    <row r="2" spans="1:13" ht="31.5" customHeight="1">
      <c r="A2" s="2741" t="s">
        <v>1</v>
      </c>
      <c r="B2" s="570" t="s">
        <v>2</v>
      </c>
      <c r="C2" s="2743" t="s">
        <v>846</v>
      </c>
      <c r="D2" s="2744"/>
      <c r="E2" s="2744"/>
      <c r="F2" s="2744"/>
      <c r="G2" s="2744"/>
      <c r="H2" s="2744"/>
      <c r="I2" s="2744"/>
      <c r="J2" s="2744"/>
      <c r="K2" s="2744"/>
      <c r="L2" s="2744"/>
      <c r="M2" s="2745"/>
    </row>
    <row r="3" spans="1:13" ht="42" customHeight="1">
      <c r="A3" s="2742"/>
      <c r="B3" s="1623" t="s">
        <v>4</v>
      </c>
      <c r="C3" s="2746" t="s">
        <v>773</v>
      </c>
      <c r="D3" s="2747"/>
      <c r="E3" s="2747"/>
      <c r="F3" s="2747"/>
      <c r="G3" s="2747"/>
      <c r="H3" s="2747"/>
      <c r="I3" s="2747"/>
      <c r="J3" s="2747"/>
      <c r="K3" s="2747"/>
      <c r="L3" s="2747"/>
      <c r="M3" s="2748"/>
    </row>
    <row r="4" spans="1:13" ht="15.75" customHeight="1">
      <c r="A4" s="2742"/>
      <c r="B4" s="571" t="s">
        <v>6</v>
      </c>
      <c r="C4" s="1624" t="s">
        <v>323</v>
      </c>
      <c r="D4" s="1625"/>
      <c r="E4" s="1626"/>
      <c r="F4" s="2749" t="s">
        <v>8</v>
      </c>
      <c r="G4" s="2750"/>
      <c r="H4" s="1627">
        <v>118</v>
      </c>
      <c r="I4" s="1628"/>
      <c r="J4" s="1628"/>
      <c r="K4" s="1628"/>
      <c r="L4" s="1628"/>
      <c r="M4" s="1629"/>
    </row>
    <row r="5" spans="1:13" ht="30" customHeight="1">
      <c r="A5" s="2742"/>
      <c r="B5" s="571" t="s">
        <v>10</v>
      </c>
      <c r="C5" s="2746" t="s">
        <v>9</v>
      </c>
      <c r="D5" s="2747"/>
      <c r="E5" s="2747"/>
      <c r="F5" s="2747"/>
      <c r="G5" s="2747"/>
      <c r="H5" s="2747"/>
      <c r="I5" s="2747"/>
      <c r="J5" s="2747"/>
      <c r="K5" s="2747"/>
      <c r="L5" s="2747"/>
      <c r="M5" s="2748"/>
    </row>
    <row r="6" spans="1:13" ht="23.25" customHeight="1">
      <c r="A6" s="2742"/>
      <c r="B6" s="571" t="s">
        <v>11</v>
      </c>
      <c r="C6" s="2746" t="s">
        <v>9</v>
      </c>
      <c r="D6" s="2747"/>
      <c r="E6" s="2747"/>
      <c r="F6" s="2747"/>
      <c r="G6" s="2747"/>
      <c r="H6" s="2747"/>
      <c r="I6" s="2747"/>
      <c r="J6" s="2747"/>
      <c r="K6" s="2747"/>
      <c r="L6" s="2747"/>
      <c r="M6" s="2748"/>
    </row>
    <row r="7" spans="1:13" ht="15.75" customHeight="1">
      <c r="A7" s="2742"/>
      <c r="B7" s="1623" t="s">
        <v>12</v>
      </c>
      <c r="C7" s="2751" t="s">
        <v>781</v>
      </c>
      <c r="D7" s="2752"/>
      <c r="E7" s="1630"/>
      <c r="F7" s="1630"/>
      <c r="G7" s="1631"/>
      <c r="H7" s="1632" t="s">
        <v>14</v>
      </c>
      <c r="I7" s="2753" t="s">
        <v>825</v>
      </c>
      <c r="J7" s="2752"/>
      <c r="K7" s="2752"/>
      <c r="L7" s="2752"/>
      <c r="M7" s="2754"/>
    </row>
    <row r="8" spans="1:13" ht="15.75" customHeight="1">
      <c r="A8" s="2742"/>
      <c r="B8" s="2755" t="s">
        <v>16</v>
      </c>
      <c r="C8" s="2758" t="s">
        <v>9</v>
      </c>
      <c r="D8" s="2759"/>
      <c r="E8" s="572"/>
      <c r="F8" s="1633"/>
      <c r="G8" s="572"/>
      <c r="H8" s="572"/>
      <c r="I8" s="2759"/>
      <c r="J8" s="2759"/>
      <c r="K8" s="572"/>
      <c r="L8" s="572"/>
      <c r="M8" s="1634"/>
    </row>
    <row r="9" spans="1:13" ht="15.75" customHeight="1">
      <c r="A9" s="2742"/>
      <c r="B9" s="2756"/>
      <c r="C9" s="2760"/>
      <c r="D9" s="2761"/>
      <c r="E9" s="573"/>
      <c r="F9" s="2760"/>
      <c r="G9" s="2761"/>
      <c r="H9" s="573"/>
      <c r="I9" s="2761"/>
      <c r="J9" s="2761"/>
      <c r="K9" s="573"/>
      <c r="L9" s="573"/>
      <c r="M9" s="574"/>
    </row>
    <row r="10" spans="1:13">
      <c r="A10" s="2742"/>
      <c r="B10" s="2757"/>
      <c r="C10" s="2762" t="s">
        <v>18</v>
      </c>
      <c r="D10" s="2763"/>
      <c r="E10" s="575"/>
      <c r="F10" s="2764" t="s">
        <v>18</v>
      </c>
      <c r="G10" s="2764"/>
      <c r="H10" s="575"/>
      <c r="I10" s="2764" t="s">
        <v>18</v>
      </c>
      <c r="J10" s="2764"/>
      <c r="K10" s="575"/>
      <c r="L10" s="576"/>
      <c r="M10" s="577"/>
    </row>
    <row r="11" spans="1:13" ht="75" customHeight="1">
      <c r="A11" s="2742"/>
      <c r="B11" s="1623" t="s">
        <v>19</v>
      </c>
      <c r="C11" s="2722" t="s">
        <v>2456</v>
      </c>
      <c r="D11" s="2723"/>
      <c r="E11" s="2723"/>
      <c r="F11" s="2723"/>
      <c r="G11" s="2723"/>
      <c r="H11" s="2723"/>
      <c r="I11" s="2723"/>
      <c r="J11" s="2723"/>
      <c r="K11" s="2723"/>
      <c r="L11" s="2723"/>
      <c r="M11" s="2724"/>
    </row>
    <row r="12" spans="1:13" ht="54.75" customHeight="1">
      <c r="A12" s="2742"/>
      <c r="B12" s="1623" t="s">
        <v>21</v>
      </c>
      <c r="C12" s="2732" t="s">
        <v>2457</v>
      </c>
      <c r="D12" s="2733"/>
      <c r="E12" s="2733"/>
      <c r="F12" s="2733"/>
      <c r="G12" s="2733"/>
      <c r="H12" s="2733"/>
      <c r="I12" s="2733"/>
      <c r="J12" s="2733"/>
      <c r="K12" s="2733"/>
      <c r="L12" s="2733"/>
      <c r="M12" s="2734"/>
    </row>
    <row r="13" spans="1:13" ht="60" customHeight="1">
      <c r="A13" s="2742"/>
      <c r="B13" s="1623" t="s">
        <v>23</v>
      </c>
      <c r="C13" s="2722" t="s">
        <v>772</v>
      </c>
      <c r="D13" s="2723"/>
      <c r="E13" s="2723"/>
      <c r="F13" s="2723"/>
      <c r="G13" s="2723"/>
      <c r="H13" s="2723"/>
      <c r="I13" s="2723"/>
      <c r="J13" s="2723"/>
      <c r="K13" s="2723"/>
      <c r="L13" s="2723"/>
      <c r="M13" s="2724"/>
    </row>
    <row r="14" spans="1:13" ht="102.95" customHeight="1">
      <c r="A14" s="2742"/>
      <c r="B14" s="1635" t="s">
        <v>25</v>
      </c>
      <c r="C14" s="2722" t="s">
        <v>792</v>
      </c>
      <c r="D14" s="2735"/>
      <c r="E14" s="1636" t="s">
        <v>27</v>
      </c>
      <c r="F14" s="2736" t="s">
        <v>2448</v>
      </c>
      <c r="G14" s="2711"/>
      <c r="H14" s="2711"/>
      <c r="I14" s="2711"/>
      <c r="J14" s="2711"/>
      <c r="K14" s="2711"/>
      <c r="L14" s="2711"/>
      <c r="M14" s="2712"/>
    </row>
    <row r="15" spans="1:13">
      <c r="A15" s="2737" t="s">
        <v>29</v>
      </c>
      <c r="B15" s="1637" t="s">
        <v>30</v>
      </c>
      <c r="C15" s="2722" t="s">
        <v>241</v>
      </c>
      <c r="D15" s="2723"/>
      <c r="E15" s="2723"/>
      <c r="F15" s="2723"/>
      <c r="G15" s="2723"/>
      <c r="H15" s="2723"/>
      <c r="I15" s="2723"/>
      <c r="J15" s="2723"/>
      <c r="K15" s="2723"/>
      <c r="L15" s="2723"/>
      <c r="M15" s="2724"/>
    </row>
    <row r="16" spans="1:13" ht="47.25" customHeight="1">
      <c r="A16" s="2738"/>
      <c r="B16" s="1637" t="s">
        <v>32</v>
      </c>
      <c r="C16" s="2722" t="s">
        <v>847</v>
      </c>
      <c r="D16" s="2723"/>
      <c r="E16" s="2723"/>
      <c r="F16" s="2723"/>
      <c r="G16" s="2723"/>
      <c r="H16" s="2723"/>
      <c r="I16" s="2723"/>
      <c r="J16" s="2723"/>
      <c r="K16" s="2723"/>
      <c r="L16" s="2723"/>
      <c r="M16" s="2724"/>
    </row>
    <row r="17" spans="1:13" ht="8.25" customHeight="1">
      <c r="A17" s="2738"/>
      <c r="B17" s="2717" t="s">
        <v>34</v>
      </c>
      <c r="C17" s="1638"/>
      <c r="D17" s="578"/>
      <c r="E17" s="578"/>
      <c r="F17" s="578"/>
      <c r="G17" s="578"/>
      <c r="H17" s="578"/>
      <c r="I17" s="578"/>
      <c r="J17" s="578"/>
      <c r="K17" s="578"/>
      <c r="L17" s="578"/>
      <c r="M17" s="1639"/>
    </row>
    <row r="18" spans="1:13" ht="9" customHeight="1">
      <c r="A18" s="2738"/>
      <c r="B18" s="2718"/>
      <c r="C18" s="579"/>
      <c r="D18" s="580"/>
      <c r="E18" s="581"/>
      <c r="F18" s="580"/>
      <c r="G18" s="581"/>
      <c r="H18" s="580"/>
      <c r="I18" s="581"/>
      <c r="J18" s="580"/>
      <c r="K18" s="581"/>
      <c r="L18" s="581"/>
      <c r="M18" s="582"/>
    </row>
    <row r="19" spans="1:13">
      <c r="A19" s="2738"/>
      <c r="B19" s="2718"/>
      <c r="C19" s="583" t="s">
        <v>35</v>
      </c>
      <c r="D19" s="1640"/>
      <c r="E19" s="584" t="s">
        <v>36</v>
      </c>
      <c r="F19" s="1640"/>
      <c r="G19" s="584" t="s">
        <v>37</v>
      </c>
      <c r="H19" s="1640"/>
      <c r="I19" s="584" t="s">
        <v>38</v>
      </c>
      <c r="J19" s="1640"/>
      <c r="K19" s="584"/>
      <c r="L19" s="584"/>
      <c r="M19" s="585"/>
    </row>
    <row r="20" spans="1:13">
      <c r="A20" s="2738"/>
      <c r="B20" s="2718"/>
      <c r="C20" s="583" t="s">
        <v>39</v>
      </c>
      <c r="D20" s="1641"/>
      <c r="E20" s="584" t="s">
        <v>40</v>
      </c>
      <c r="F20" s="1642"/>
      <c r="G20" s="584" t="s">
        <v>41</v>
      </c>
      <c r="H20" s="1642"/>
      <c r="I20" s="584"/>
      <c r="J20" s="586"/>
      <c r="K20" s="584"/>
      <c r="L20" s="584"/>
      <c r="M20" s="585"/>
    </row>
    <row r="21" spans="1:13">
      <c r="A21" s="2738"/>
      <c r="B21" s="2718"/>
      <c r="C21" s="583" t="s">
        <v>42</v>
      </c>
      <c r="D21" s="1641"/>
      <c r="E21" s="584" t="s">
        <v>43</v>
      </c>
      <c r="F21" s="1641"/>
      <c r="G21" s="584"/>
      <c r="H21" s="586"/>
      <c r="I21" s="584"/>
      <c r="J21" s="586"/>
      <c r="K21" s="584"/>
      <c r="L21" s="584"/>
      <c r="M21" s="585"/>
    </row>
    <row r="22" spans="1:13">
      <c r="A22" s="2738"/>
      <c r="B22" s="2718"/>
      <c r="C22" s="583" t="s">
        <v>44</v>
      </c>
      <c r="D22" s="1642" t="s">
        <v>45</v>
      </c>
      <c r="E22" s="584" t="s">
        <v>46</v>
      </c>
      <c r="F22" s="2739" t="s">
        <v>2458</v>
      </c>
      <c r="G22" s="2739"/>
      <c r="H22" s="2739"/>
      <c r="I22" s="2739"/>
      <c r="J22" s="587"/>
      <c r="K22" s="587"/>
      <c r="L22" s="587"/>
      <c r="M22" s="588"/>
    </row>
    <row r="23" spans="1:13" ht="9.75" customHeight="1">
      <c r="A23" s="2738"/>
      <c r="B23" s="2719"/>
      <c r="C23" s="589"/>
      <c r="D23" s="590"/>
      <c r="E23" s="590"/>
      <c r="F23" s="590"/>
      <c r="G23" s="590"/>
      <c r="H23" s="590"/>
      <c r="I23" s="590"/>
      <c r="J23" s="590"/>
      <c r="K23" s="590"/>
      <c r="L23" s="590"/>
      <c r="M23" s="591"/>
    </row>
    <row r="24" spans="1:13">
      <c r="A24" s="2738"/>
      <c r="B24" s="2717" t="s">
        <v>48</v>
      </c>
      <c r="C24" s="1643"/>
      <c r="D24" s="592"/>
      <c r="E24" s="592"/>
      <c r="F24" s="592"/>
      <c r="G24" s="592"/>
      <c r="H24" s="592"/>
      <c r="I24" s="592"/>
      <c r="J24" s="592"/>
      <c r="K24" s="592"/>
      <c r="L24" s="593"/>
      <c r="M24" s="1644"/>
    </row>
    <row r="25" spans="1:13">
      <c r="A25" s="2738"/>
      <c r="B25" s="2718"/>
      <c r="C25" s="583" t="s">
        <v>49</v>
      </c>
      <c r="D25" s="1642"/>
      <c r="E25" s="594"/>
      <c r="F25" s="584" t="s">
        <v>50</v>
      </c>
      <c r="G25" s="1641"/>
      <c r="H25" s="594"/>
      <c r="I25" s="584" t="s">
        <v>51</v>
      </c>
      <c r="J25" s="1641" t="s">
        <v>45</v>
      </c>
      <c r="K25" s="594"/>
      <c r="L25" s="595"/>
      <c r="M25" s="596"/>
    </row>
    <row r="26" spans="1:13">
      <c r="A26" s="2738"/>
      <c r="B26" s="2718"/>
      <c r="C26" s="583" t="s">
        <v>52</v>
      </c>
      <c r="D26" s="1645"/>
      <c r="E26" s="595"/>
      <c r="F26" s="584" t="s">
        <v>53</v>
      </c>
      <c r="G26" s="1642"/>
      <c r="H26" s="595"/>
      <c r="I26" s="597"/>
      <c r="J26" s="595"/>
      <c r="K26" s="598"/>
      <c r="L26" s="595"/>
      <c r="M26" s="596"/>
    </row>
    <row r="27" spans="1:13" ht="24" customHeight="1">
      <c r="A27" s="2738"/>
      <c r="B27" s="2719"/>
      <c r="C27" s="599"/>
      <c r="D27" s="600"/>
      <c r="E27" s="600"/>
      <c r="F27" s="600"/>
      <c r="G27" s="600"/>
      <c r="H27" s="600"/>
      <c r="I27" s="600"/>
      <c r="J27" s="600"/>
      <c r="K27" s="600"/>
      <c r="L27" s="576"/>
      <c r="M27" s="577"/>
    </row>
    <row r="28" spans="1:13">
      <c r="A28" s="2738"/>
      <c r="B28" s="601" t="s">
        <v>54</v>
      </c>
      <c r="C28" s="1646"/>
      <c r="D28" s="602"/>
      <c r="E28" s="602"/>
      <c r="F28" s="602"/>
      <c r="G28" s="602"/>
      <c r="H28" s="602"/>
      <c r="I28" s="602"/>
      <c r="J28" s="602"/>
      <c r="K28" s="602"/>
      <c r="L28" s="602"/>
      <c r="M28" s="1647"/>
    </row>
    <row r="29" spans="1:13" ht="15.75" customHeight="1">
      <c r="A29" s="2738"/>
      <c r="B29" s="601"/>
      <c r="C29" s="603" t="s">
        <v>55</v>
      </c>
      <c r="D29" s="538" t="s">
        <v>89</v>
      </c>
      <c r="E29" s="594"/>
      <c r="F29" s="604" t="s">
        <v>56</v>
      </c>
      <c r="G29" s="1642" t="s">
        <v>9</v>
      </c>
      <c r="H29" s="594"/>
      <c r="I29" s="604" t="s">
        <v>57</v>
      </c>
      <c r="J29" s="2740" t="s">
        <v>9</v>
      </c>
      <c r="K29" s="2723"/>
      <c r="L29" s="2735"/>
      <c r="M29" s="605"/>
    </row>
    <row r="30" spans="1:13">
      <c r="A30" s="2738"/>
      <c r="B30" s="571"/>
      <c r="C30" s="589"/>
      <c r="D30" s="590"/>
      <c r="E30" s="590"/>
      <c r="F30" s="590"/>
      <c r="G30" s="590"/>
      <c r="H30" s="590"/>
      <c r="I30" s="590"/>
      <c r="J30" s="590"/>
      <c r="K30" s="590"/>
      <c r="L30" s="590"/>
      <c r="M30" s="591"/>
    </row>
    <row r="31" spans="1:13">
      <c r="A31" s="2738"/>
      <c r="B31" s="2717" t="s">
        <v>58</v>
      </c>
      <c r="C31" s="1648"/>
      <c r="D31" s="606"/>
      <c r="E31" s="606"/>
      <c r="F31" s="606"/>
      <c r="G31" s="606"/>
      <c r="H31" s="606"/>
      <c r="I31" s="606"/>
      <c r="J31" s="606"/>
      <c r="K31" s="606"/>
      <c r="L31" s="593"/>
      <c r="M31" s="1644"/>
    </row>
    <row r="32" spans="1:13">
      <c r="A32" s="2738"/>
      <c r="B32" s="2718"/>
      <c r="C32" s="607" t="s">
        <v>59</v>
      </c>
      <c r="D32" s="1649">
        <v>2020</v>
      </c>
      <c r="E32" s="608"/>
      <c r="F32" s="594" t="s">
        <v>60</v>
      </c>
      <c r="G32" s="1650" t="s">
        <v>61</v>
      </c>
      <c r="H32" s="608"/>
      <c r="I32" s="604"/>
      <c r="J32" s="608"/>
      <c r="K32" s="608"/>
      <c r="L32" s="595"/>
      <c r="M32" s="596"/>
    </row>
    <row r="33" spans="1:13">
      <c r="A33" s="2738"/>
      <c r="B33" s="2719"/>
      <c r="C33" s="589"/>
      <c r="D33" s="609"/>
      <c r="E33" s="610"/>
      <c r="F33" s="590"/>
      <c r="G33" s="610"/>
      <c r="H33" s="610"/>
      <c r="I33" s="611"/>
      <c r="J33" s="610"/>
      <c r="K33" s="610"/>
      <c r="L33" s="576"/>
      <c r="M33" s="577"/>
    </row>
    <row r="34" spans="1:13">
      <c r="A34" s="2738"/>
      <c r="B34" s="2717" t="s">
        <v>62</v>
      </c>
      <c r="C34" s="1651"/>
      <c r="D34" s="612"/>
      <c r="E34" s="612"/>
      <c r="F34" s="612"/>
      <c r="G34" s="612"/>
      <c r="H34" s="612"/>
      <c r="I34" s="612"/>
      <c r="J34" s="612"/>
      <c r="K34" s="612"/>
      <c r="L34" s="612"/>
      <c r="M34" s="1652"/>
    </row>
    <row r="35" spans="1:13">
      <c r="A35" s="2738"/>
      <c r="B35" s="2718"/>
      <c r="C35" s="613"/>
      <c r="D35" s="614" t="s">
        <v>63</v>
      </c>
      <c r="E35" s="614"/>
      <c r="F35" s="614" t="s">
        <v>64</v>
      </c>
      <c r="G35" s="614"/>
      <c r="H35" s="615" t="s">
        <v>65</v>
      </c>
      <c r="I35" s="615"/>
      <c r="J35" s="615" t="s">
        <v>66</v>
      </c>
      <c r="K35" s="614"/>
      <c r="L35" s="614" t="s">
        <v>67</v>
      </c>
      <c r="M35" s="616"/>
    </row>
    <row r="36" spans="1:13">
      <c r="A36" s="2738"/>
      <c r="B36" s="2718"/>
      <c r="C36" s="613"/>
      <c r="D36" s="2725">
        <v>436</v>
      </c>
      <c r="E36" s="2726"/>
      <c r="F36" s="2725">
        <v>4894</v>
      </c>
      <c r="G36" s="2726"/>
      <c r="H36" s="2725">
        <v>4595</v>
      </c>
      <c r="I36" s="2726"/>
      <c r="J36" s="2725">
        <v>2999</v>
      </c>
      <c r="K36" s="2726"/>
      <c r="L36" s="2725">
        <v>1856</v>
      </c>
      <c r="M36" s="2726"/>
    </row>
    <row r="37" spans="1:13">
      <c r="A37" s="2738"/>
      <c r="B37" s="2718"/>
      <c r="C37" s="613"/>
      <c r="D37" s="614" t="s">
        <v>68</v>
      </c>
      <c r="E37" s="614"/>
      <c r="F37" s="614" t="s">
        <v>69</v>
      </c>
      <c r="G37" s="614"/>
      <c r="H37" s="615" t="s">
        <v>70</v>
      </c>
      <c r="I37" s="615"/>
      <c r="J37" s="615" t="s">
        <v>71</v>
      </c>
      <c r="K37" s="614"/>
      <c r="L37" s="614" t="s">
        <v>72</v>
      </c>
      <c r="M37" s="582"/>
    </row>
    <row r="38" spans="1:13">
      <c r="A38" s="2738"/>
      <c r="B38" s="2718"/>
      <c r="C38" s="613"/>
      <c r="D38" s="2725">
        <v>4000</v>
      </c>
      <c r="E38" s="2726"/>
      <c r="F38" s="2725">
        <v>4000</v>
      </c>
      <c r="G38" s="2726"/>
      <c r="H38" s="2725">
        <v>4000</v>
      </c>
      <c r="I38" s="2726"/>
      <c r="J38" s="2725">
        <v>2000</v>
      </c>
      <c r="K38" s="2726"/>
      <c r="L38" s="2725">
        <v>4000</v>
      </c>
      <c r="M38" s="2726"/>
    </row>
    <row r="39" spans="1:13">
      <c r="A39" s="2738"/>
      <c r="B39" s="2718"/>
      <c r="C39" s="613"/>
      <c r="D39" s="614" t="s">
        <v>73</v>
      </c>
      <c r="E39" s="614"/>
      <c r="F39" s="614" t="s">
        <v>74</v>
      </c>
      <c r="G39" s="614"/>
      <c r="H39" s="615" t="s">
        <v>75</v>
      </c>
      <c r="I39" s="615"/>
      <c r="J39" s="615" t="s">
        <v>76</v>
      </c>
      <c r="K39" s="614"/>
      <c r="L39" s="614" t="s">
        <v>77</v>
      </c>
      <c r="M39" s="582"/>
    </row>
    <row r="40" spans="1:13">
      <c r="A40" s="2738"/>
      <c r="B40" s="2718"/>
      <c r="C40" s="613"/>
      <c r="D40" s="2725">
        <v>4000</v>
      </c>
      <c r="E40" s="2726"/>
      <c r="F40" s="2725" t="s">
        <v>9</v>
      </c>
      <c r="G40" s="2726"/>
      <c r="H40" s="2725" t="s">
        <v>9</v>
      </c>
      <c r="I40" s="2726"/>
      <c r="J40" s="2725" t="s">
        <v>9</v>
      </c>
      <c r="K40" s="2726"/>
      <c r="L40" s="1653"/>
      <c r="M40" s="1654"/>
    </row>
    <row r="41" spans="1:13">
      <c r="A41" s="2738"/>
      <c r="B41" s="2718"/>
      <c r="C41" s="613"/>
      <c r="D41" s="1655" t="s">
        <v>77</v>
      </c>
      <c r="E41" s="1655"/>
      <c r="F41" s="1655" t="s">
        <v>78</v>
      </c>
      <c r="G41" s="1655"/>
      <c r="H41" s="617"/>
      <c r="I41" s="617"/>
      <c r="J41" s="617"/>
      <c r="K41" s="617"/>
      <c r="L41" s="617"/>
      <c r="M41" s="1656"/>
    </row>
    <row r="42" spans="1:13">
      <c r="A42" s="2738"/>
      <c r="B42" s="2718"/>
      <c r="C42" s="613"/>
      <c r="D42" s="1653"/>
      <c r="E42" s="1657"/>
      <c r="F42" s="2725">
        <v>36780</v>
      </c>
      <c r="G42" s="2726"/>
      <c r="H42" s="2731"/>
      <c r="I42" s="2731"/>
      <c r="J42" s="614"/>
      <c r="K42" s="614"/>
      <c r="L42" s="614"/>
      <c r="M42" s="618"/>
    </row>
    <row r="43" spans="1:13">
      <c r="A43" s="2738"/>
      <c r="B43" s="2718"/>
      <c r="C43" s="619"/>
      <c r="D43" s="1658"/>
      <c r="E43" s="1655"/>
      <c r="F43" s="1658"/>
      <c r="G43" s="1655"/>
      <c r="H43" s="620"/>
      <c r="I43" s="621"/>
      <c r="J43" s="620"/>
      <c r="K43" s="621"/>
      <c r="L43" s="620"/>
      <c r="M43" s="622"/>
    </row>
    <row r="44" spans="1:13" ht="18" customHeight="1">
      <c r="A44" s="2738"/>
      <c r="B44" s="2717" t="s">
        <v>79</v>
      </c>
      <c r="C44" s="1643"/>
      <c r="D44" s="592"/>
      <c r="E44" s="592"/>
      <c r="F44" s="592"/>
      <c r="G44" s="592"/>
      <c r="H44" s="592"/>
      <c r="I44" s="592"/>
      <c r="J44" s="592"/>
      <c r="K44" s="592"/>
      <c r="L44" s="595"/>
      <c r="M44" s="596"/>
    </row>
    <row r="45" spans="1:13" ht="15.75" customHeight="1">
      <c r="A45" s="2738"/>
      <c r="B45" s="2718"/>
      <c r="C45" s="623"/>
      <c r="D45" s="624" t="s">
        <v>80</v>
      </c>
      <c r="E45" s="625" t="s">
        <v>7</v>
      </c>
      <c r="F45" s="2720" t="s">
        <v>81</v>
      </c>
      <c r="G45" s="2721"/>
      <c r="H45" s="2721"/>
      <c r="I45" s="2721"/>
      <c r="J45" s="2721"/>
      <c r="K45" s="626" t="s">
        <v>82</v>
      </c>
      <c r="L45" s="2727"/>
      <c r="M45" s="2728"/>
    </row>
    <row r="46" spans="1:13" ht="15.75" customHeight="1">
      <c r="A46" s="2738"/>
      <c r="B46" s="2718"/>
      <c r="C46" s="623"/>
      <c r="D46" s="1659"/>
      <c r="E46" s="1641" t="s">
        <v>45</v>
      </c>
      <c r="F46" s="2720"/>
      <c r="G46" s="2721"/>
      <c r="H46" s="2721"/>
      <c r="I46" s="2721"/>
      <c r="J46" s="2721"/>
      <c r="K46" s="595"/>
      <c r="L46" s="2729"/>
      <c r="M46" s="2730"/>
    </row>
    <row r="47" spans="1:13">
      <c r="A47" s="2738"/>
      <c r="B47" s="2719"/>
      <c r="C47" s="627"/>
      <c r="D47" s="576"/>
      <c r="E47" s="576"/>
      <c r="F47" s="576"/>
      <c r="G47" s="576"/>
      <c r="H47" s="576"/>
      <c r="I47" s="576"/>
      <c r="J47" s="576"/>
      <c r="K47" s="576"/>
      <c r="L47" s="595"/>
      <c r="M47" s="596"/>
    </row>
    <row r="48" spans="1:13" ht="48.75" customHeight="1">
      <c r="A48" s="2738"/>
      <c r="B48" s="1623" t="s">
        <v>83</v>
      </c>
      <c r="C48" s="2722" t="s">
        <v>2459</v>
      </c>
      <c r="D48" s="2723"/>
      <c r="E48" s="2723"/>
      <c r="F48" s="2723"/>
      <c r="G48" s="2723"/>
      <c r="H48" s="2723"/>
      <c r="I48" s="2723"/>
      <c r="J48" s="2723"/>
      <c r="K48" s="2723"/>
      <c r="L48" s="2723"/>
      <c r="M48" s="2724"/>
    </row>
    <row r="49" spans="1:13" ht="38.25" customHeight="1">
      <c r="A49" s="2738"/>
      <c r="B49" s="1637" t="s">
        <v>85</v>
      </c>
      <c r="C49" s="2722" t="s">
        <v>2437</v>
      </c>
      <c r="D49" s="2723"/>
      <c r="E49" s="2723"/>
      <c r="F49" s="2723"/>
      <c r="G49" s="2723"/>
      <c r="H49" s="2723"/>
      <c r="I49" s="2723"/>
      <c r="J49" s="2723"/>
      <c r="K49" s="2723"/>
      <c r="L49" s="2723"/>
      <c r="M49" s="2724"/>
    </row>
    <row r="50" spans="1:13" ht="15.75" customHeight="1">
      <c r="A50" s="2738"/>
      <c r="B50" s="1637" t="s">
        <v>87</v>
      </c>
      <c r="C50" s="1660" t="s">
        <v>1498</v>
      </c>
      <c r="D50" s="1661"/>
      <c r="E50" s="1661"/>
      <c r="F50" s="1661"/>
      <c r="G50" s="1661"/>
      <c r="H50" s="1661"/>
      <c r="I50" s="1661"/>
      <c r="J50" s="1661"/>
      <c r="K50" s="1661"/>
      <c r="L50" s="1661"/>
      <c r="M50" s="1662"/>
    </row>
    <row r="51" spans="1:13">
      <c r="A51" s="2738"/>
      <c r="B51" s="1637" t="s">
        <v>88</v>
      </c>
      <c r="C51" s="2710" t="s">
        <v>89</v>
      </c>
      <c r="D51" s="2711"/>
      <c r="E51" s="2711"/>
      <c r="F51" s="2711"/>
      <c r="G51" s="2711"/>
      <c r="H51" s="2711"/>
      <c r="I51" s="2711"/>
      <c r="J51" s="2711"/>
      <c r="K51" s="2711"/>
      <c r="L51" s="2711"/>
      <c r="M51" s="2712"/>
    </row>
    <row r="52" spans="1:13" ht="30" customHeight="1">
      <c r="A52" s="2703" t="s">
        <v>90</v>
      </c>
      <c r="B52" s="1663" t="s">
        <v>91</v>
      </c>
      <c r="C52" s="2714" t="s">
        <v>2450</v>
      </c>
      <c r="D52" s="2715"/>
      <c r="E52" s="2715"/>
      <c r="F52" s="2715"/>
      <c r="G52" s="2715"/>
      <c r="H52" s="2715"/>
      <c r="I52" s="2715"/>
      <c r="J52" s="2715"/>
      <c r="K52" s="2715"/>
      <c r="L52" s="2715"/>
      <c r="M52" s="2716"/>
    </row>
    <row r="53" spans="1:13" ht="15.75" customHeight="1">
      <c r="A53" s="2704"/>
      <c r="B53" s="1663" t="s">
        <v>93</v>
      </c>
      <c r="C53" s="2714" t="s">
        <v>2451</v>
      </c>
      <c r="D53" s="2715"/>
      <c r="E53" s="2715"/>
      <c r="F53" s="2715"/>
      <c r="G53" s="2715"/>
      <c r="H53" s="2715"/>
      <c r="I53" s="2715"/>
      <c r="J53" s="2715"/>
      <c r="K53" s="2715"/>
      <c r="L53" s="2715"/>
      <c r="M53" s="2716"/>
    </row>
    <row r="54" spans="1:13" ht="15.75" customHeight="1">
      <c r="A54" s="2704"/>
      <c r="B54" s="1663" t="s">
        <v>95</v>
      </c>
      <c r="C54" s="2714" t="s">
        <v>2452</v>
      </c>
      <c r="D54" s="2715"/>
      <c r="E54" s="2715"/>
      <c r="F54" s="2715"/>
      <c r="G54" s="2715"/>
      <c r="H54" s="2715"/>
      <c r="I54" s="2715"/>
      <c r="J54" s="2715"/>
      <c r="K54" s="2715"/>
      <c r="L54" s="2715"/>
      <c r="M54" s="2716"/>
    </row>
    <row r="55" spans="1:13" ht="15.75" customHeight="1">
      <c r="A55" s="2704"/>
      <c r="B55" s="1664" t="s">
        <v>97</v>
      </c>
      <c r="C55" s="2714" t="s">
        <v>2453</v>
      </c>
      <c r="D55" s="2715"/>
      <c r="E55" s="2715"/>
      <c r="F55" s="2715"/>
      <c r="G55" s="2715"/>
      <c r="H55" s="2715"/>
      <c r="I55" s="2715"/>
      <c r="J55" s="2715"/>
      <c r="K55" s="2715"/>
      <c r="L55" s="2715"/>
      <c r="M55" s="2716"/>
    </row>
    <row r="56" spans="1:13" ht="15.75" customHeight="1">
      <c r="A56" s="2704"/>
      <c r="B56" s="1663" t="s">
        <v>99</v>
      </c>
      <c r="C56" s="2714" t="s">
        <v>2454</v>
      </c>
      <c r="D56" s="2715"/>
      <c r="E56" s="2715"/>
      <c r="F56" s="2715"/>
      <c r="G56" s="2715"/>
      <c r="H56" s="2715"/>
      <c r="I56" s="2715"/>
      <c r="J56" s="2715"/>
      <c r="K56" s="2715"/>
      <c r="L56" s="2715"/>
      <c r="M56" s="2716"/>
    </row>
    <row r="57" spans="1:13" ht="16.5" customHeight="1" thickBot="1">
      <c r="A57" s="2713"/>
      <c r="B57" s="1663" t="s">
        <v>101</v>
      </c>
      <c r="C57" s="2714" t="s">
        <v>854</v>
      </c>
      <c r="D57" s="2715"/>
      <c r="E57" s="2715"/>
      <c r="F57" s="2715"/>
      <c r="G57" s="2715"/>
      <c r="H57" s="2715"/>
      <c r="I57" s="2715"/>
      <c r="J57" s="2715"/>
      <c r="K57" s="2715"/>
      <c r="L57" s="2715"/>
      <c r="M57" s="2716"/>
    </row>
    <row r="58" spans="1:13" ht="15.75" customHeight="1">
      <c r="A58" s="2703" t="s">
        <v>103</v>
      </c>
      <c r="B58" s="1665" t="s">
        <v>104</v>
      </c>
      <c r="C58" s="2651" t="s">
        <v>2460</v>
      </c>
      <c r="D58" s="2652"/>
      <c r="E58" s="2652"/>
      <c r="F58" s="2652"/>
      <c r="G58" s="2652"/>
      <c r="H58" s="2652"/>
      <c r="I58" s="2652"/>
      <c r="J58" s="2652"/>
      <c r="K58" s="2652"/>
      <c r="L58" s="2652"/>
      <c r="M58" s="2653"/>
    </row>
    <row r="59" spans="1:13" ht="30" customHeight="1">
      <c r="A59" s="2704"/>
      <c r="B59" s="1665" t="s">
        <v>106</v>
      </c>
      <c r="C59" s="2651" t="s">
        <v>107</v>
      </c>
      <c r="D59" s="2652"/>
      <c r="E59" s="2652"/>
      <c r="F59" s="2652"/>
      <c r="G59" s="2652"/>
      <c r="H59" s="2652"/>
      <c r="I59" s="2652"/>
      <c r="J59" s="2652"/>
      <c r="K59" s="2652"/>
      <c r="L59" s="2652"/>
      <c r="M59" s="2653"/>
    </row>
    <row r="60" spans="1:13" ht="30" customHeight="1" thickBot="1">
      <c r="A60" s="2704"/>
      <c r="B60" s="1666" t="s">
        <v>14</v>
      </c>
      <c r="C60" s="2651" t="s">
        <v>825</v>
      </c>
      <c r="D60" s="2652"/>
      <c r="E60" s="2652"/>
      <c r="F60" s="2652"/>
      <c r="G60" s="2652"/>
      <c r="H60" s="2652"/>
      <c r="I60" s="2652"/>
      <c r="J60" s="2652"/>
      <c r="K60" s="2652"/>
      <c r="L60" s="2652"/>
      <c r="M60" s="2653"/>
    </row>
    <row r="61" spans="1:13" ht="16.5" customHeight="1" thickBot="1">
      <c r="A61" s="628" t="s">
        <v>109</v>
      </c>
      <c r="B61" s="629"/>
      <c r="C61" s="2705"/>
      <c r="D61" s="2706"/>
      <c r="E61" s="2706"/>
      <c r="F61" s="2706"/>
      <c r="G61" s="2706"/>
      <c r="H61" s="2706"/>
      <c r="I61" s="2706"/>
      <c r="J61" s="2706"/>
      <c r="K61" s="2706"/>
      <c r="L61" s="2706"/>
      <c r="M61" s="2707"/>
    </row>
    <row r="62" spans="1:13" ht="15.75" customHeight="1">
      <c r="C62" s="2708"/>
      <c r="D62" s="2709"/>
      <c r="E62" s="2709"/>
      <c r="F62" s="2709"/>
      <c r="G62" s="2709"/>
      <c r="H62" s="2709"/>
      <c r="I62" s="2709"/>
      <c r="J62" s="2709"/>
      <c r="K62" s="2709"/>
      <c r="L62" s="2709"/>
      <c r="M62" s="2709"/>
    </row>
    <row r="63" spans="1:13" ht="15.75" customHeight="1">
      <c r="C63" s="2702"/>
      <c r="D63" s="2702"/>
      <c r="E63" s="2702"/>
      <c r="F63" s="2702"/>
      <c r="G63" s="2702"/>
      <c r="H63" s="2702"/>
      <c r="I63" s="2702"/>
      <c r="J63" s="2702"/>
      <c r="K63" s="2702"/>
      <c r="L63" s="2702"/>
      <c r="M63" s="2702"/>
    </row>
  </sheetData>
  <mergeCells count="66">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allowBlank="1" showInputMessage="1" showErrorMessage="1" prompt="Si corresponde a un indicador del PDD, identifique el código de la meta el cual se encuentra en el listado de indicadores del plan que se encuentra en la caja de herramientas.  " sqref="F4" xr:uid="{00000000-0002-0000-7200-000000000000}"/>
    <dataValidation allowBlank="1" showInputMessage="1" showErrorMessage="1" prompt="Seleccione de la lista desplegable" sqref="H7 B7 B4" xr:uid="{00000000-0002-0000-7200-000001000000}"/>
    <dataValidation type="list" allowBlank="1" showInputMessage="1" showErrorMessage="1" sqref="I7:M7" xr:uid="{00000000-0002-0000-7200-000002000000}">
      <formula1>INDIRECT($C$7)</formula1>
    </dataValidation>
    <dataValidation allowBlank="1" showInputMessage="1" showErrorMessage="1" prompt="Incluir una ficha por cada indicador, ya sea de producto o de resultado" sqref="B1" xr:uid="{00000000-0002-0000-72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7200-000004000000}"/>
    <dataValidation allowBlank="1" showInputMessage="1" showErrorMessage="1" prompt="Identifique la meta ODS a que le apunta el indicador de producto. Seleccione de la lista desplegable." sqref="E14" xr:uid="{00000000-0002-0000-7200-000005000000}"/>
    <dataValidation allowBlank="1" showInputMessage="1" showErrorMessage="1" prompt="Identifique el ODS a que le apunta el indicador de producto. Seleccione de la lista desplegable. " sqref="B14" xr:uid="{00000000-0002-0000-7200-000006000000}"/>
    <dataValidation type="list" allowBlank="1" showInputMessage="1" showErrorMessage="1" sqref="C7 G45:J46 C14:D14" xr:uid="{00000000-0002-0000-7200-000007000000}">
      <formula1>#REF!</formula1>
    </dataValidation>
  </dataValidations>
  <hyperlinks>
    <hyperlink ref="C56" r:id="rId1" xr:uid="{00000000-0004-0000-7200-00000000000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tabColor theme="0"/>
  </sheetPr>
  <dimension ref="A1:M63"/>
  <sheetViews>
    <sheetView workbookViewId="0"/>
  </sheetViews>
  <sheetFormatPr baseColWidth="10" defaultColWidth="11.42578125" defaultRowHeight="15.75"/>
  <cols>
    <col min="1" max="1" width="25.140625" style="569" customWidth="1"/>
    <col min="2" max="2" width="39.140625" style="630" customWidth="1"/>
    <col min="3" max="5" width="11.42578125" style="569"/>
    <col min="6" max="6" width="12.140625" style="569" customWidth="1"/>
    <col min="7" max="16384" width="11.42578125" style="569"/>
  </cols>
  <sheetData>
    <row r="1" spans="1:13" ht="16.5" thickBot="1">
      <c r="A1" s="565"/>
      <c r="B1" s="566" t="s">
        <v>2461</v>
      </c>
      <c r="C1" s="567"/>
      <c r="D1" s="567"/>
      <c r="E1" s="567"/>
      <c r="F1" s="567"/>
      <c r="G1" s="567"/>
      <c r="H1" s="567"/>
      <c r="I1" s="567"/>
      <c r="J1" s="567"/>
      <c r="K1" s="567"/>
      <c r="L1" s="567"/>
      <c r="M1" s="568"/>
    </row>
    <row r="2" spans="1:13" ht="31.5" customHeight="1">
      <c r="A2" s="2741" t="s">
        <v>1</v>
      </c>
      <c r="B2" s="570" t="s">
        <v>2</v>
      </c>
      <c r="C2" s="2743" t="s">
        <v>849</v>
      </c>
      <c r="D2" s="2744"/>
      <c r="E2" s="2744"/>
      <c r="F2" s="2744"/>
      <c r="G2" s="2744"/>
      <c r="H2" s="2744"/>
      <c r="I2" s="2744"/>
      <c r="J2" s="2744"/>
      <c r="K2" s="2744"/>
      <c r="L2" s="2744"/>
      <c r="M2" s="2745"/>
    </row>
    <row r="3" spans="1:13" ht="42" customHeight="1">
      <c r="A3" s="2742"/>
      <c r="B3" s="1623" t="s">
        <v>4</v>
      </c>
      <c r="C3" s="2746" t="s">
        <v>773</v>
      </c>
      <c r="D3" s="2747"/>
      <c r="E3" s="2747"/>
      <c r="F3" s="2747"/>
      <c r="G3" s="2747"/>
      <c r="H3" s="2747"/>
      <c r="I3" s="2747"/>
      <c r="J3" s="2747"/>
      <c r="K3" s="2747"/>
      <c r="L3" s="2747"/>
      <c r="M3" s="2748"/>
    </row>
    <row r="4" spans="1:13" ht="15.75" customHeight="1">
      <c r="A4" s="2742"/>
      <c r="B4" s="571" t="s">
        <v>6</v>
      </c>
      <c r="C4" s="1624" t="s">
        <v>7</v>
      </c>
      <c r="D4" s="1625"/>
      <c r="E4" s="1626"/>
      <c r="F4" s="2749" t="s">
        <v>8</v>
      </c>
      <c r="G4" s="2750"/>
      <c r="H4" s="1627" t="s">
        <v>9</v>
      </c>
      <c r="I4" s="1628"/>
      <c r="J4" s="1628"/>
      <c r="K4" s="1628"/>
      <c r="L4" s="1628"/>
      <c r="M4" s="1629"/>
    </row>
    <row r="5" spans="1:13" ht="30" customHeight="1">
      <c r="A5" s="2742"/>
      <c r="B5" s="571" t="s">
        <v>10</v>
      </c>
      <c r="C5" s="2746" t="s">
        <v>9</v>
      </c>
      <c r="D5" s="2747"/>
      <c r="E5" s="2747"/>
      <c r="F5" s="2747"/>
      <c r="G5" s="2747"/>
      <c r="H5" s="2747"/>
      <c r="I5" s="2747"/>
      <c r="J5" s="2747"/>
      <c r="K5" s="2747"/>
      <c r="L5" s="2747"/>
      <c r="M5" s="2748"/>
    </row>
    <row r="6" spans="1:13" ht="23.25" customHeight="1">
      <c r="A6" s="2742"/>
      <c r="B6" s="571" t="s">
        <v>11</v>
      </c>
      <c r="C6" s="2746" t="s">
        <v>9</v>
      </c>
      <c r="D6" s="2747"/>
      <c r="E6" s="2747"/>
      <c r="F6" s="2747"/>
      <c r="G6" s="2747"/>
      <c r="H6" s="2747"/>
      <c r="I6" s="2747"/>
      <c r="J6" s="2747"/>
      <c r="K6" s="2747"/>
      <c r="L6" s="2747"/>
      <c r="M6" s="2748"/>
    </row>
    <row r="7" spans="1:13" ht="15.75" customHeight="1">
      <c r="A7" s="2742"/>
      <c r="B7" s="1623" t="s">
        <v>12</v>
      </c>
      <c r="C7" s="2751" t="s">
        <v>781</v>
      </c>
      <c r="D7" s="2752"/>
      <c r="E7" s="1630"/>
      <c r="F7" s="1630"/>
      <c r="G7" s="1631"/>
      <c r="H7" s="1632" t="s">
        <v>14</v>
      </c>
      <c r="I7" s="2753" t="s">
        <v>825</v>
      </c>
      <c r="J7" s="2752"/>
      <c r="K7" s="2752"/>
      <c r="L7" s="2752"/>
      <c r="M7" s="2754"/>
    </row>
    <row r="8" spans="1:13" ht="15.75" customHeight="1">
      <c r="A8" s="2742"/>
      <c r="B8" s="2755" t="s">
        <v>16</v>
      </c>
      <c r="C8" s="2758" t="s">
        <v>9</v>
      </c>
      <c r="D8" s="2759"/>
      <c r="E8" s="572"/>
      <c r="F8" s="1633"/>
      <c r="G8" s="572"/>
      <c r="H8" s="572"/>
      <c r="I8" s="2759"/>
      <c r="J8" s="2759"/>
      <c r="K8" s="572"/>
      <c r="L8" s="572"/>
      <c r="M8" s="1634"/>
    </row>
    <row r="9" spans="1:13" ht="15.75" customHeight="1">
      <c r="A9" s="2742"/>
      <c r="B9" s="2756"/>
      <c r="C9" s="2760"/>
      <c r="D9" s="2761"/>
      <c r="E9" s="573"/>
      <c r="F9" s="2760"/>
      <c r="G9" s="2761"/>
      <c r="H9" s="573"/>
      <c r="I9" s="2761"/>
      <c r="J9" s="2761"/>
      <c r="K9" s="573"/>
      <c r="L9" s="573"/>
      <c r="M9" s="574"/>
    </row>
    <row r="10" spans="1:13">
      <c r="A10" s="2742"/>
      <c r="B10" s="2757"/>
      <c r="C10" s="2762" t="s">
        <v>18</v>
      </c>
      <c r="D10" s="2763"/>
      <c r="E10" s="575"/>
      <c r="F10" s="2764" t="s">
        <v>18</v>
      </c>
      <c r="G10" s="2764"/>
      <c r="H10" s="575"/>
      <c r="I10" s="2764" t="s">
        <v>18</v>
      </c>
      <c r="J10" s="2764"/>
      <c r="K10" s="575"/>
      <c r="L10" s="576"/>
      <c r="M10" s="577"/>
    </row>
    <row r="11" spans="1:13" ht="75" customHeight="1">
      <c r="A11" s="2742"/>
      <c r="B11" s="1623" t="s">
        <v>19</v>
      </c>
      <c r="C11" s="2722" t="s">
        <v>2462</v>
      </c>
      <c r="D11" s="2723"/>
      <c r="E11" s="2723"/>
      <c r="F11" s="2723"/>
      <c r="G11" s="2723"/>
      <c r="H11" s="2723"/>
      <c r="I11" s="2723"/>
      <c r="J11" s="2723"/>
      <c r="K11" s="2723"/>
      <c r="L11" s="2723"/>
      <c r="M11" s="2724"/>
    </row>
    <row r="12" spans="1:13" ht="54.75" customHeight="1">
      <c r="A12" s="2742"/>
      <c r="B12" s="1623" t="s">
        <v>21</v>
      </c>
      <c r="C12" s="2732" t="s">
        <v>2463</v>
      </c>
      <c r="D12" s="2733"/>
      <c r="E12" s="2733"/>
      <c r="F12" s="2733"/>
      <c r="G12" s="2733"/>
      <c r="H12" s="2733"/>
      <c r="I12" s="2733"/>
      <c r="J12" s="2733"/>
      <c r="K12" s="2733"/>
      <c r="L12" s="2733"/>
      <c r="M12" s="2734"/>
    </row>
    <row r="13" spans="1:13" ht="60" customHeight="1">
      <c r="A13" s="2742"/>
      <c r="B13" s="1623" t="s">
        <v>23</v>
      </c>
      <c r="C13" s="2722" t="s">
        <v>772</v>
      </c>
      <c r="D13" s="2723"/>
      <c r="E13" s="2723"/>
      <c r="F13" s="2723"/>
      <c r="G13" s="2723"/>
      <c r="H13" s="2723"/>
      <c r="I13" s="2723"/>
      <c r="J13" s="2723"/>
      <c r="K13" s="2723"/>
      <c r="L13" s="2723"/>
      <c r="M13" s="2724"/>
    </row>
    <row r="14" spans="1:13" ht="102.95" customHeight="1">
      <c r="A14" s="2742"/>
      <c r="B14" s="1635" t="s">
        <v>25</v>
      </c>
      <c r="C14" s="2722" t="s">
        <v>792</v>
      </c>
      <c r="D14" s="2735"/>
      <c r="E14" s="1636" t="s">
        <v>27</v>
      </c>
      <c r="F14" s="2736" t="s">
        <v>851</v>
      </c>
      <c r="G14" s="2711"/>
      <c r="H14" s="2711"/>
      <c r="I14" s="2711"/>
      <c r="J14" s="2711"/>
      <c r="K14" s="2711"/>
      <c r="L14" s="2711"/>
      <c r="M14" s="2712"/>
    </row>
    <row r="15" spans="1:13">
      <c r="A15" s="2737" t="s">
        <v>29</v>
      </c>
      <c r="B15" s="1637" t="s">
        <v>30</v>
      </c>
      <c r="C15" s="2722" t="s">
        <v>241</v>
      </c>
      <c r="D15" s="2723"/>
      <c r="E15" s="2723"/>
      <c r="F15" s="2723"/>
      <c r="G15" s="2723"/>
      <c r="H15" s="2723"/>
      <c r="I15" s="2723"/>
      <c r="J15" s="2723"/>
      <c r="K15" s="2723"/>
      <c r="L15" s="2723"/>
      <c r="M15" s="2724"/>
    </row>
    <row r="16" spans="1:13" ht="47.25" customHeight="1">
      <c r="A16" s="2738"/>
      <c r="B16" s="1637" t="s">
        <v>32</v>
      </c>
      <c r="C16" s="2722" t="s">
        <v>850</v>
      </c>
      <c r="D16" s="2723"/>
      <c r="E16" s="2723"/>
      <c r="F16" s="2723"/>
      <c r="G16" s="2723"/>
      <c r="H16" s="2723"/>
      <c r="I16" s="2723"/>
      <c r="J16" s="2723"/>
      <c r="K16" s="2723"/>
      <c r="L16" s="2723"/>
      <c r="M16" s="2724"/>
    </row>
    <row r="17" spans="1:13" ht="8.25" customHeight="1">
      <c r="A17" s="2738"/>
      <c r="B17" s="2717" t="s">
        <v>34</v>
      </c>
      <c r="C17" s="1638"/>
      <c r="D17" s="578"/>
      <c r="E17" s="578"/>
      <c r="F17" s="578"/>
      <c r="G17" s="578"/>
      <c r="H17" s="578"/>
      <c r="I17" s="578"/>
      <c r="J17" s="578"/>
      <c r="K17" s="578"/>
      <c r="L17" s="578"/>
      <c r="M17" s="1639"/>
    </row>
    <row r="18" spans="1:13" ht="9" customHeight="1">
      <c r="A18" s="2738"/>
      <c r="B18" s="2718"/>
      <c r="C18" s="579"/>
      <c r="D18" s="580"/>
      <c r="E18" s="581"/>
      <c r="F18" s="580"/>
      <c r="G18" s="581"/>
      <c r="H18" s="580"/>
      <c r="I18" s="581"/>
      <c r="J18" s="580"/>
      <c r="K18" s="581"/>
      <c r="L18" s="581"/>
      <c r="M18" s="582"/>
    </row>
    <row r="19" spans="1:13">
      <c r="A19" s="2738"/>
      <c r="B19" s="2718"/>
      <c r="C19" s="583" t="s">
        <v>35</v>
      </c>
      <c r="D19" s="1640"/>
      <c r="E19" s="584" t="s">
        <v>36</v>
      </c>
      <c r="F19" s="1640"/>
      <c r="G19" s="584" t="s">
        <v>37</v>
      </c>
      <c r="H19" s="1640"/>
      <c r="I19" s="584" t="s">
        <v>38</v>
      </c>
      <c r="J19" s="1640"/>
      <c r="K19" s="584"/>
      <c r="L19" s="584"/>
      <c r="M19" s="585"/>
    </row>
    <row r="20" spans="1:13">
      <c r="A20" s="2738"/>
      <c r="B20" s="2718"/>
      <c r="C20" s="583" t="s">
        <v>39</v>
      </c>
      <c r="D20" s="1641"/>
      <c r="E20" s="584" t="s">
        <v>40</v>
      </c>
      <c r="F20" s="1642"/>
      <c r="G20" s="584" t="s">
        <v>41</v>
      </c>
      <c r="H20" s="1642"/>
      <c r="I20" s="584"/>
      <c r="J20" s="586"/>
      <c r="K20" s="584"/>
      <c r="L20" s="584"/>
      <c r="M20" s="585"/>
    </row>
    <row r="21" spans="1:13">
      <c r="A21" s="2738"/>
      <c r="B21" s="2718"/>
      <c r="C21" s="583" t="s">
        <v>42</v>
      </c>
      <c r="D21" s="1641"/>
      <c r="E21" s="584" t="s">
        <v>43</v>
      </c>
      <c r="F21" s="1641"/>
      <c r="G21" s="584"/>
      <c r="H21" s="586"/>
      <c r="I21" s="584"/>
      <c r="J21" s="586"/>
      <c r="K21" s="584"/>
      <c r="L21" s="584"/>
      <c r="M21" s="585"/>
    </row>
    <row r="22" spans="1:13">
      <c r="A22" s="2738"/>
      <c r="B22" s="2718"/>
      <c r="C22" s="583" t="s">
        <v>44</v>
      </c>
      <c r="D22" s="1642" t="s">
        <v>45</v>
      </c>
      <c r="E22" s="584" t="s">
        <v>46</v>
      </c>
      <c r="F22" s="2739" t="s">
        <v>47</v>
      </c>
      <c r="G22" s="2739"/>
      <c r="H22" s="2739"/>
      <c r="I22" s="2739"/>
      <c r="J22" s="587"/>
      <c r="K22" s="587"/>
      <c r="L22" s="587"/>
      <c r="M22" s="588"/>
    </row>
    <row r="23" spans="1:13" ht="9.75" customHeight="1">
      <c r="A23" s="2738"/>
      <c r="B23" s="2719"/>
      <c r="C23" s="589"/>
      <c r="D23" s="590"/>
      <c r="E23" s="590"/>
      <c r="F23" s="590"/>
      <c r="G23" s="590"/>
      <c r="H23" s="590"/>
      <c r="I23" s="590"/>
      <c r="J23" s="590"/>
      <c r="K23" s="590"/>
      <c r="L23" s="590"/>
      <c r="M23" s="591"/>
    </row>
    <row r="24" spans="1:13">
      <c r="A24" s="2738"/>
      <c r="B24" s="2717" t="s">
        <v>48</v>
      </c>
      <c r="C24" s="1643"/>
      <c r="D24" s="592"/>
      <c r="E24" s="592"/>
      <c r="F24" s="592"/>
      <c r="G24" s="592"/>
      <c r="H24" s="592"/>
      <c r="I24" s="592"/>
      <c r="J24" s="592"/>
      <c r="K24" s="592"/>
      <c r="L24" s="593"/>
      <c r="M24" s="1644"/>
    </row>
    <row r="25" spans="1:13">
      <c r="A25" s="2738"/>
      <c r="B25" s="2718"/>
      <c r="C25" s="583" t="s">
        <v>49</v>
      </c>
      <c r="D25" s="1642"/>
      <c r="E25" s="594"/>
      <c r="F25" s="584" t="s">
        <v>50</v>
      </c>
      <c r="G25" s="1641"/>
      <c r="H25" s="594"/>
      <c r="I25" s="584" t="s">
        <v>51</v>
      </c>
      <c r="J25" s="1641" t="s">
        <v>45</v>
      </c>
      <c r="K25" s="594"/>
      <c r="L25" s="595"/>
      <c r="M25" s="596"/>
    </row>
    <row r="26" spans="1:13">
      <c r="A26" s="2738"/>
      <c r="B26" s="2718"/>
      <c r="C26" s="583" t="s">
        <v>52</v>
      </c>
      <c r="D26" s="1645"/>
      <c r="E26" s="595"/>
      <c r="F26" s="584" t="s">
        <v>53</v>
      </c>
      <c r="G26" s="1642"/>
      <c r="H26" s="595"/>
      <c r="I26" s="597"/>
      <c r="J26" s="595"/>
      <c r="K26" s="598"/>
      <c r="L26" s="595"/>
      <c r="M26" s="596"/>
    </row>
    <row r="27" spans="1:13" ht="24" customHeight="1">
      <c r="A27" s="2738"/>
      <c r="B27" s="2719"/>
      <c r="C27" s="599"/>
      <c r="D27" s="600"/>
      <c r="E27" s="600"/>
      <c r="F27" s="600"/>
      <c r="G27" s="600"/>
      <c r="H27" s="600"/>
      <c r="I27" s="600"/>
      <c r="J27" s="600"/>
      <c r="K27" s="600"/>
      <c r="L27" s="576"/>
      <c r="M27" s="577"/>
    </row>
    <row r="28" spans="1:13">
      <c r="A28" s="2738"/>
      <c r="B28" s="601" t="s">
        <v>54</v>
      </c>
      <c r="C28" s="1646"/>
      <c r="D28" s="602"/>
      <c r="E28" s="602"/>
      <c r="F28" s="602"/>
      <c r="G28" s="602"/>
      <c r="H28" s="602"/>
      <c r="I28" s="602"/>
      <c r="J28" s="602"/>
      <c r="K28" s="602"/>
      <c r="L28" s="602"/>
      <c r="M28" s="1647"/>
    </row>
    <row r="29" spans="1:13" ht="15.75" customHeight="1">
      <c r="A29" s="2738"/>
      <c r="B29" s="601"/>
      <c r="C29" s="603" t="s">
        <v>55</v>
      </c>
      <c r="D29" s="538">
        <v>0</v>
      </c>
      <c r="E29" s="594"/>
      <c r="F29" s="604" t="s">
        <v>56</v>
      </c>
      <c r="G29" s="1642">
        <v>2019</v>
      </c>
      <c r="H29" s="594"/>
      <c r="I29" s="604" t="s">
        <v>57</v>
      </c>
      <c r="J29" s="2740" t="s">
        <v>9</v>
      </c>
      <c r="K29" s="2723"/>
      <c r="L29" s="2735"/>
      <c r="M29" s="605"/>
    </row>
    <row r="30" spans="1:13">
      <c r="A30" s="2738"/>
      <c r="B30" s="571"/>
      <c r="C30" s="589"/>
      <c r="D30" s="590"/>
      <c r="E30" s="590"/>
      <c r="F30" s="590"/>
      <c r="G30" s="590"/>
      <c r="H30" s="590"/>
      <c r="I30" s="590"/>
      <c r="J30" s="590"/>
      <c r="K30" s="590"/>
      <c r="L30" s="590"/>
      <c r="M30" s="591"/>
    </row>
    <row r="31" spans="1:13">
      <c r="A31" s="2738"/>
      <c r="B31" s="2717" t="s">
        <v>58</v>
      </c>
      <c r="C31" s="1648"/>
      <c r="D31" s="606"/>
      <c r="E31" s="606"/>
      <c r="F31" s="606"/>
      <c r="G31" s="606"/>
      <c r="H31" s="606"/>
      <c r="I31" s="606"/>
      <c r="J31" s="606"/>
      <c r="K31" s="606"/>
      <c r="L31" s="593"/>
      <c r="M31" s="1644"/>
    </row>
    <row r="32" spans="1:13">
      <c r="A32" s="2738"/>
      <c r="B32" s="2718"/>
      <c r="C32" s="607" t="s">
        <v>59</v>
      </c>
      <c r="D32" s="1649">
        <v>2020</v>
      </c>
      <c r="E32" s="608"/>
      <c r="F32" s="594" t="s">
        <v>60</v>
      </c>
      <c r="G32" s="1650" t="s">
        <v>61</v>
      </c>
      <c r="H32" s="608"/>
      <c r="I32" s="604"/>
      <c r="J32" s="608"/>
      <c r="K32" s="608"/>
      <c r="L32" s="595"/>
      <c r="M32" s="596"/>
    </row>
    <row r="33" spans="1:13">
      <c r="A33" s="2738"/>
      <c r="B33" s="2719"/>
      <c r="C33" s="589"/>
      <c r="D33" s="609"/>
      <c r="E33" s="610"/>
      <c r="F33" s="590"/>
      <c r="G33" s="610"/>
      <c r="H33" s="610"/>
      <c r="I33" s="611"/>
      <c r="J33" s="610"/>
      <c r="K33" s="610"/>
      <c r="L33" s="576"/>
      <c r="M33" s="577"/>
    </row>
    <row r="34" spans="1:13">
      <c r="A34" s="2738"/>
      <c r="B34" s="2717" t="s">
        <v>62</v>
      </c>
      <c r="C34" s="1651"/>
      <c r="D34" s="612"/>
      <c r="E34" s="612"/>
      <c r="F34" s="612"/>
      <c r="G34" s="612"/>
      <c r="H34" s="612"/>
      <c r="I34" s="612"/>
      <c r="J34" s="612"/>
      <c r="K34" s="612"/>
      <c r="L34" s="612"/>
      <c r="M34" s="1652"/>
    </row>
    <row r="35" spans="1:13">
      <c r="A35" s="2738"/>
      <c r="B35" s="2718"/>
      <c r="C35" s="613"/>
      <c r="D35" s="614" t="s">
        <v>63</v>
      </c>
      <c r="E35" s="614"/>
      <c r="F35" s="614" t="s">
        <v>64</v>
      </c>
      <c r="G35" s="614"/>
      <c r="H35" s="615" t="s">
        <v>65</v>
      </c>
      <c r="I35" s="615"/>
      <c r="J35" s="615" t="s">
        <v>66</v>
      </c>
      <c r="K35" s="614"/>
      <c r="L35" s="614" t="s">
        <v>67</v>
      </c>
      <c r="M35" s="616"/>
    </row>
    <row r="36" spans="1:13">
      <c r="A36" s="2738"/>
      <c r="B36" s="2718"/>
      <c r="C36" s="613"/>
      <c r="D36" s="2765">
        <v>1</v>
      </c>
      <c r="E36" s="2766"/>
      <c r="F36" s="2765">
        <v>1</v>
      </c>
      <c r="G36" s="2766"/>
      <c r="H36" s="2765">
        <v>1</v>
      </c>
      <c r="I36" s="2766"/>
      <c r="J36" s="2765">
        <v>1</v>
      </c>
      <c r="K36" s="2766"/>
      <c r="L36" s="2765">
        <v>1</v>
      </c>
      <c r="M36" s="2766"/>
    </row>
    <row r="37" spans="1:13">
      <c r="A37" s="2738"/>
      <c r="B37" s="2718"/>
      <c r="C37" s="613"/>
      <c r="D37" s="631" t="s">
        <v>68</v>
      </c>
      <c r="E37" s="631"/>
      <c r="F37" s="631" t="s">
        <v>69</v>
      </c>
      <c r="G37" s="631"/>
      <c r="H37" s="632" t="s">
        <v>70</v>
      </c>
      <c r="I37" s="632"/>
      <c r="J37" s="632" t="s">
        <v>71</v>
      </c>
      <c r="K37" s="631"/>
      <c r="L37" s="631" t="s">
        <v>72</v>
      </c>
      <c r="M37" s="633"/>
    </row>
    <row r="38" spans="1:13">
      <c r="A38" s="2738"/>
      <c r="B38" s="2718"/>
      <c r="C38" s="613"/>
      <c r="D38" s="2765">
        <v>1</v>
      </c>
      <c r="E38" s="2766"/>
      <c r="F38" s="2765">
        <v>1</v>
      </c>
      <c r="G38" s="2766"/>
      <c r="H38" s="2765">
        <v>1</v>
      </c>
      <c r="I38" s="2766"/>
      <c r="J38" s="2765">
        <v>1</v>
      </c>
      <c r="K38" s="2766"/>
      <c r="L38" s="2765">
        <v>1</v>
      </c>
      <c r="M38" s="2766"/>
    </row>
    <row r="39" spans="1:13">
      <c r="A39" s="2738"/>
      <c r="B39" s="2718"/>
      <c r="C39" s="613"/>
      <c r="D39" s="631" t="s">
        <v>73</v>
      </c>
      <c r="E39" s="631"/>
      <c r="F39" s="631" t="s">
        <v>74</v>
      </c>
      <c r="G39" s="631"/>
      <c r="H39" s="632" t="s">
        <v>75</v>
      </c>
      <c r="I39" s="632"/>
      <c r="J39" s="632" t="s">
        <v>76</v>
      </c>
      <c r="K39" s="631"/>
      <c r="L39" s="631" t="s">
        <v>77</v>
      </c>
      <c r="M39" s="633"/>
    </row>
    <row r="40" spans="1:13">
      <c r="A40" s="2738"/>
      <c r="B40" s="2718"/>
      <c r="C40" s="613"/>
      <c r="D40" s="2765">
        <v>1</v>
      </c>
      <c r="E40" s="2766"/>
      <c r="F40" s="2765" t="s">
        <v>9</v>
      </c>
      <c r="G40" s="2766"/>
      <c r="H40" s="2765" t="s">
        <v>9</v>
      </c>
      <c r="I40" s="2766"/>
      <c r="J40" s="2765" t="s">
        <v>9</v>
      </c>
      <c r="K40" s="2766"/>
      <c r="L40" s="1667"/>
      <c r="M40" s="1668"/>
    </row>
    <row r="41" spans="1:13">
      <c r="A41" s="2738"/>
      <c r="B41" s="2718"/>
      <c r="C41" s="613"/>
      <c r="D41" s="1655" t="s">
        <v>77</v>
      </c>
      <c r="E41" s="1655"/>
      <c r="F41" s="1655" t="s">
        <v>78</v>
      </c>
      <c r="G41" s="1655"/>
      <c r="H41" s="617"/>
      <c r="I41" s="617"/>
      <c r="J41" s="617"/>
      <c r="K41" s="617"/>
      <c r="L41" s="617"/>
      <c r="M41" s="1656"/>
    </row>
    <row r="42" spans="1:13">
      <c r="A42" s="2738"/>
      <c r="B42" s="2718"/>
      <c r="C42" s="613"/>
      <c r="D42" s="1653"/>
      <c r="E42" s="1657"/>
      <c r="F42" s="2767">
        <v>1</v>
      </c>
      <c r="G42" s="2726"/>
      <c r="H42" s="2731"/>
      <c r="I42" s="2731"/>
      <c r="J42" s="614"/>
      <c r="K42" s="614"/>
      <c r="L42" s="614"/>
      <c r="M42" s="618"/>
    </row>
    <row r="43" spans="1:13">
      <c r="A43" s="2738"/>
      <c r="B43" s="2718"/>
      <c r="C43" s="619"/>
      <c r="D43" s="1658"/>
      <c r="E43" s="1655"/>
      <c r="F43" s="1658"/>
      <c r="G43" s="1655"/>
      <c r="H43" s="620"/>
      <c r="I43" s="621"/>
      <c r="J43" s="620"/>
      <c r="K43" s="621"/>
      <c r="L43" s="620"/>
      <c r="M43" s="622"/>
    </row>
    <row r="44" spans="1:13" ht="18" customHeight="1">
      <c r="A44" s="2738"/>
      <c r="B44" s="2717" t="s">
        <v>79</v>
      </c>
      <c r="C44" s="1643"/>
      <c r="D44" s="592"/>
      <c r="E44" s="592"/>
      <c r="F44" s="592"/>
      <c r="G44" s="592"/>
      <c r="H44" s="592"/>
      <c r="I44" s="592"/>
      <c r="J44" s="592"/>
      <c r="K44" s="592"/>
      <c r="L44" s="595"/>
      <c r="M44" s="596"/>
    </row>
    <row r="45" spans="1:13" ht="15.75" customHeight="1">
      <c r="A45" s="2738"/>
      <c r="B45" s="2718"/>
      <c r="C45" s="623"/>
      <c r="D45" s="624" t="s">
        <v>80</v>
      </c>
      <c r="E45" s="625" t="s">
        <v>7</v>
      </c>
      <c r="F45" s="2720" t="s">
        <v>81</v>
      </c>
      <c r="G45" s="2721"/>
      <c r="H45" s="2721"/>
      <c r="I45" s="2721"/>
      <c r="J45" s="2721"/>
      <c r="K45" s="626" t="s">
        <v>82</v>
      </c>
      <c r="L45" s="2727"/>
      <c r="M45" s="2728"/>
    </row>
    <row r="46" spans="1:13" ht="15.75" customHeight="1">
      <c r="A46" s="2738"/>
      <c r="B46" s="2718"/>
      <c r="C46" s="623"/>
      <c r="D46" s="1659"/>
      <c r="E46" s="1641" t="s">
        <v>45</v>
      </c>
      <c r="F46" s="2720"/>
      <c r="G46" s="2721"/>
      <c r="H46" s="2721"/>
      <c r="I46" s="2721"/>
      <c r="J46" s="2721"/>
      <c r="K46" s="595"/>
      <c r="L46" s="2729"/>
      <c r="M46" s="2730"/>
    </row>
    <row r="47" spans="1:13">
      <c r="A47" s="2738"/>
      <c r="B47" s="2719"/>
      <c r="C47" s="627"/>
      <c r="D47" s="576"/>
      <c r="E47" s="576"/>
      <c r="F47" s="576"/>
      <c r="G47" s="576"/>
      <c r="H47" s="576"/>
      <c r="I47" s="576"/>
      <c r="J47" s="576"/>
      <c r="K47" s="576"/>
      <c r="L47" s="595"/>
      <c r="M47" s="596"/>
    </row>
    <row r="48" spans="1:13" ht="58.5" customHeight="1">
      <c r="A48" s="2738"/>
      <c r="B48" s="1623" t="s">
        <v>83</v>
      </c>
      <c r="C48" s="2722" t="s">
        <v>2464</v>
      </c>
      <c r="D48" s="2723"/>
      <c r="E48" s="2723"/>
      <c r="F48" s="2723"/>
      <c r="G48" s="2723"/>
      <c r="H48" s="2723"/>
      <c r="I48" s="2723"/>
      <c r="J48" s="2723"/>
      <c r="K48" s="2723"/>
      <c r="L48" s="2723"/>
      <c r="M48" s="2724"/>
    </row>
    <row r="49" spans="1:13" ht="38.25" customHeight="1">
      <c r="A49" s="2738"/>
      <c r="B49" s="1637" t="s">
        <v>85</v>
      </c>
      <c r="C49" s="2722" t="s">
        <v>2437</v>
      </c>
      <c r="D49" s="2723"/>
      <c r="E49" s="2723"/>
      <c r="F49" s="2723"/>
      <c r="G49" s="2723"/>
      <c r="H49" s="2723"/>
      <c r="I49" s="2723"/>
      <c r="J49" s="2723"/>
      <c r="K49" s="2723"/>
      <c r="L49" s="2723"/>
      <c r="M49" s="2724"/>
    </row>
    <row r="50" spans="1:13" ht="15.75" customHeight="1">
      <c r="A50" s="2738"/>
      <c r="B50" s="1637" t="s">
        <v>87</v>
      </c>
      <c r="C50" s="1660" t="s">
        <v>1498</v>
      </c>
      <c r="D50" s="1661"/>
      <c r="E50" s="1661"/>
      <c r="F50" s="1661"/>
      <c r="G50" s="1661"/>
      <c r="H50" s="1661"/>
      <c r="I50" s="1661"/>
      <c r="J50" s="1661"/>
      <c r="K50" s="1661"/>
      <c r="L50" s="1661"/>
      <c r="M50" s="1662"/>
    </row>
    <row r="51" spans="1:13">
      <c r="A51" s="2738"/>
      <c r="B51" s="1637" t="s">
        <v>88</v>
      </c>
      <c r="C51" s="2710" t="s">
        <v>89</v>
      </c>
      <c r="D51" s="2711"/>
      <c r="E51" s="2711"/>
      <c r="F51" s="2711"/>
      <c r="G51" s="2711"/>
      <c r="H51" s="2711"/>
      <c r="I51" s="2711"/>
      <c r="J51" s="2711"/>
      <c r="K51" s="2711"/>
      <c r="L51" s="2711"/>
      <c r="M51" s="2712"/>
    </row>
    <row r="52" spans="1:13" ht="30" customHeight="1">
      <c r="A52" s="2703" t="s">
        <v>90</v>
      </c>
      <c r="B52" s="1663" t="s">
        <v>91</v>
      </c>
      <c r="C52" s="2714" t="s">
        <v>2465</v>
      </c>
      <c r="D52" s="2715"/>
      <c r="E52" s="2715"/>
      <c r="F52" s="2715"/>
      <c r="G52" s="2715"/>
      <c r="H52" s="2715"/>
      <c r="I52" s="2715"/>
      <c r="J52" s="2715"/>
      <c r="K52" s="2715"/>
      <c r="L52" s="2715"/>
      <c r="M52" s="2716"/>
    </row>
    <row r="53" spans="1:13" ht="15.75" customHeight="1">
      <c r="A53" s="2704"/>
      <c r="B53" s="1663" t="s">
        <v>93</v>
      </c>
      <c r="C53" s="2714" t="s">
        <v>2452</v>
      </c>
      <c r="D53" s="2715"/>
      <c r="E53" s="2715"/>
      <c r="F53" s="2715"/>
      <c r="G53" s="2715"/>
      <c r="H53" s="2715"/>
      <c r="I53" s="2715"/>
      <c r="J53" s="2715"/>
      <c r="K53" s="2715"/>
      <c r="L53" s="2715"/>
      <c r="M53" s="2716"/>
    </row>
    <row r="54" spans="1:13" ht="15.75" customHeight="1">
      <c r="A54" s="2704"/>
      <c r="B54" s="1663" t="s">
        <v>95</v>
      </c>
      <c r="C54" s="2714" t="s">
        <v>852</v>
      </c>
      <c r="D54" s="2715"/>
      <c r="E54" s="2715"/>
      <c r="F54" s="2715"/>
      <c r="G54" s="2715"/>
      <c r="H54" s="2715"/>
      <c r="I54" s="2715"/>
      <c r="J54" s="2715"/>
      <c r="K54" s="2715"/>
      <c r="L54" s="2715"/>
      <c r="M54" s="2716"/>
    </row>
    <row r="55" spans="1:13" ht="15.75" customHeight="1">
      <c r="A55" s="2704"/>
      <c r="B55" s="1664" t="s">
        <v>97</v>
      </c>
      <c r="C55" s="2714" t="s">
        <v>2453</v>
      </c>
      <c r="D55" s="2715"/>
      <c r="E55" s="2715"/>
      <c r="F55" s="2715"/>
      <c r="G55" s="2715"/>
      <c r="H55" s="2715"/>
      <c r="I55" s="2715"/>
      <c r="J55" s="2715"/>
      <c r="K55" s="2715"/>
      <c r="L55" s="2715"/>
      <c r="M55" s="2716"/>
    </row>
    <row r="56" spans="1:13" ht="15.75" customHeight="1">
      <c r="A56" s="2704"/>
      <c r="B56" s="1663" t="s">
        <v>99</v>
      </c>
      <c r="C56" s="2714" t="s">
        <v>2454</v>
      </c>
      <c r="D56" s="2715"/>
      <c r="E56" s="2715"/>
      <c r="F56" s="2715"/>
      <c r="G56" s="2715"/>
      <c r="H56" s="2715"/>
      <c r="I56" s="2715"/>
      <c r="J56" s="2715"/>
      <c r="K56" s="2715"/>
      <c r="L56" s="2715"/>
      <c r="M56" s="2716"/>
    </row>
    <row r="57" spans="1:13" ht="16.5" customHeight="1" thickBot="1">
      <c r="A57" s="2713"/>
      <c r="B57" s="1663" t="s">
        <v>101</v>
      </c>
      <c r="C57" s="2714" t="s">
        <v>854</v>
      </c>
      <c r="D57" s="2715"/>
      <c r="E57" s="2715"/>
      <c r="F57" s="2715"/>
      <c r="G57" s="2715"/>
      <c r="H57" s="2715"/>
      <c r="I57" s="2715"/>
      <c r="J57" s="2715"/>
      <c r="K57" s="2715"/>
      <c r="L57" s="2715"/>
      <c r="M57" s="2716"/>
    </row>
    <row r="58" spans="1:13" ht="15.75" customHeight="1">
      <c r="A58" s="2703" t="s">
        <v>103</v>
      </c>
      <c r="B58" s="1665" t="s">
        <v>104</v>
      </c>
      <c r="C58" s="2651" t="s">
        <v>2440</v>
      </c>
      <c r="D58" s="2652"/>
      <c r="E58" s="2652"/>
      <c r="F58" s="2652"/>
      <c r="G58" s="2652"/>
      <c r="H58" s="2652"/>
      <c r="I58" s="2652"/>
      <c r="J58" s="2652"/>
      <c r="K58" s="2652"/>
      <c r="L58" s="2652"/>
      <c r="M58" s="2653"/>
    </row>
    <row r="59" spans="1:13" ht="30" customHeight="1">
      <c r="A59" s="2704"/>
      <c r="B59" s="1665" t="s">
        <v>106</v>
      </c>
      <c r="C59" s="2651" t="s">
        <v>107</v>
      </c>
      <c r="D59" s="2652"/>
      <c r="E59" s="2652"/>
      <c r="F59" s="2652"/>
      <c r="G59" s="2652"/>
      <c r="H59" s="2652"/>
      <c r="I59" s="2652"/>
      <c r="J59" s="2652"/>
      <c r="K59" s="2652"/>
      <c r="L59" s="2652"/>
      <c r="M59" s="2653"/>
    </row>
    <row r="60" spans="1:13" ht="30" customHeight="1" thickBot="1">
      <c r="A60" s="2704"/>
      <c r="B60" s="1666" t="s">
        <v>14</v>
      </c>
      <c r="C60" s="2651" t="s">
        <v>825</v>
      </c>
      <c r="D60" s="2652"/>
      <c r="E60" s="2652"/>
      <c r="F60" s="2652"/>
      <c r="G60" s="2652"/>
      <c r="H60" s="2652"/>
      <c r="I60" s="2652"/>
      <c r="J60" s="2652"/>
      <c r="K60" s="2652"/>
      <c r="L60" s="2652"/>
      <c r="M60" s="2653"/>
    </row>
    <row r="61" spans="1:13" ht="16.5" customHeight="1" thickBot="1">
      <c r="A61" s="628" t="s">
        <v>109</v>
      </c>
      <c r="B61" s="629"/>
      <c r="C61" s="2705"/>
      <c r="D61" s="2706"/>
      <c r="E61" s="2706"/>
      <c r="F61" s="2706"/>
      <c r="G61" s="2706"/>
      <c r="H61" s="2706"/>
      <c r="I61" s="2706"/>
      <c r="J61" s="2706"/>
      <c r="K61" s="2706"/>
      <c r="L61" s="2706"/>
      <c r="M61" s="2707"/>
    </row>
    <row r="62" spans="1:13" ht="15.75" customHeight="1">
      <c r="C62" s="2708"/>
      <c r="D62" s="2709"/>
      <c r="E62" s="2709"/>
      <c r="F62" s="2709"/>
      <c r="G62" s="2709"/>
      <c r="H62" s="2709"/>
      <c r="I62" s="2709"/>
      <c r="J62" s="2709"/>
      <c r="K62" s="2709"/>
      <c r="L62" s="2709"/>
      <c r="M62" s="2709"/>
    </row>
    <row r="63" spans="1:13" ht="15.75" customHeight="1">
      <c r="C63" s="2702"/>
      <c r="D63" s="2702"/>
      <c r="E63" s="2702"/>
      <c r="F63" s="2702"/>
      <c r="G63" s="2702"/>
      <c r="H63" s="2702"/>
      <c r="I63" s="2702"/>
      <c r="J63" s="2702"/>
      <c r="K63" s="2702"/>
      <c r="L63" s="2702"/>
      <c r="M63" s="2702"/>
    </row>
  </sheetData>
  <mergeCells count="66">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I7:M7" xr:uid="{00000000-0002-0000-7300-000000000000}">
      <formula1>INDIRECT($C$7)</formula1>
    </dataValidation>
    <dataValidation allowBlank="1" showInputMessage="1" showErrorMessage="1" prompt="Seleccione de la lista desplegable" sqref="H7 B4 B7" xr:uid="{00000000-0002-0000-7300-000001000000}"/>
    <dataValidation allowBlank="1" showInputMessage="1" showErrorMessage="1" prompt="Si corresponde a un indicador del PDD, identifique el código de la meta el cual se encuentra en el listado de indicadores del plan que se encuentra en la caja de herramientas.  " sqref="F4" xr:uid="{00000000-0002-0000-7300-000002000000}"/>
    <dataValidation allowBlank="1" showInputMessage="1" showErrorMessage="1" prompt="Incluir una ficha por cada indicador, ya sea de producto o de resultado" sqref="B1" xr:uid="{00000000-0002-0000-7300-000003000000}"/>
    <dataValidation allowBlank="1" showInputMessage="1" showErrorMessage="1" prompt="Identifique el ODS a que le apunta el indicador de producto. Seleccione de la lista desplegable. " sqref="B14" xr:uid="{00000000-0002-0000-7300-000004000000}"/>
    <dataValidation allowBlank="1" showInputMessage="1" showErrorMessage="1" prompt="Identifique la meta ODS a que le apunta el indicador de producto. Seleccione de la lista desplegable." sqref="E14" xr:uid="{00000000-0002-0000-73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7300-000006000000}"/>
    <dataValidation type="list" allowBlank="1" showInputMessage="1" showErrorMessage="1" sqref="C7 G45:J46 C14:D14" xr:uid="{00000000-0002-0000-7300-000007000000}">
      <formula1>#REF!</formula1>
    </dataValidation>
  </dataValidations>
  <hyperlinks>
    <hyperlink ref="C56" r:id="rId1" xr:uid="{00000000-0004-0000-7300-000000000000}"/>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2466</v>
      </c>
      <c r="C1" s="141"/>
      <c r="D1" s="141"/>
      <c r="E1" s="141"/>
      <c r="F1" s="141"/>
      <c r="G1" s="141"/>
      <c r="H1" s="141"/>
      <c r="I1" s="141"/>
      <c r="J1" s="141"/>
      <c r="K1" s="141"/>
      <c r="L1" s="141"/>
      <c r="M1" s="142"/>
    </row>
    <row r="2" spans="1:13" ht="31.5" customHeight="1">
      <c r="A2" s="2494" t="s">
        <v>1</v>
      </c>
      <c r="B2" s="29" t="s">
        <v>2</v>
      </c>
      <c r="C2" s="2120" t="s">
        <v>857</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184</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2467</v>
      </c>
      <c r="D11" s="2483"/>
      <c r="E11" s="2483"/>
      <c r="F11" s="2483"/>
      <c r="G11" s="2483"/>
      <c r="H11" s="2483"/>
      <c r="I11" s="2483"/>
      <c r="J11" s="2483"/>
      <c r="K11" s="2483"/>
      <c r="L11" s="2483"/>
      <c r="M11" s="2484"/>
    </row>
    <row r="12" spans="1:13" ht="54.75" customHeight="1">
      <c r="A12" s="2093"/>
      <c r="B12" s="1331" t="s">
        <v>21</v>
      </c>
      <c r="C12" s="2491" t="s">
        <v>2468</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792</v>
      </c>
      <c r="D14" s="2487"/>
      <c r="E14" s="1518" t="s">
        <v>27</v>
      </c>
      <c r="F14" s="2488" t="s">
        <v>851</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858</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2469</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v>1</v>
      </c>
      <c r="E29" s="59"/>
      <c r="F29" s="66" t="s">
        <v>56</v>
      </c>
      <c r="G29" s="1530">
        <v>2019</v>
      </c>
      <c r="H29" s="59"/>
      <c r="I29" s="66" t="s">
        <v>57</v>
      </c>
      <c r="J29" s="2490" t="s">
        <v>825</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485">
        <v>1</v>
      </c>
      <c r="E36" s="2486"/>
      <c r="F36" s="2485">
        <v>2</v>
      </c>
      <c r="G36" s="2486"/>
      <c r="H36" s="2485">
        <v>2</v>
      </c>
      <c r="I36" s="2486"/>
      <c r="J36" s="2485">
        <v>3</v>
      </c>
      <c r="K36" s="2486"/>
      <c r="L36" s="2485">
        <v>3</v>
      </c>
      <c r="M36" s="2486"/>
    </row>
    <row r="37" spans="1:13">
      <c r="A37" s="2064"/>
      <c r="B37" s="1999"/>
      <c r="C37" s="73"/>
      <c r="D37" s="634" t="s">
        <v>68</v>
      </c>
      <c r="E37" s="634"/>
      <c r="F37" s="634" t="s">
        <v>69</v>
      </c>
      <c r="G37" s="634"/>
      <c r="H37" s="635" t="s">
        <v>70</v>
      </c>
      <c r="I37" s="635"/>
      <c r="J37" s="635" t="s">
        <v>71</v>
      </c>
      <c r="K37" s="634"/>
      <c r="L37" s="634" t="s">
        <v>72</v>
      </c>
      <c r="M37" s="636"/>
    </row>
    <row r="38" spans="1:13">
      <c r="A38" s="2064"/>
      <c r="B38" s="1999"/>
      <c r="C38" s="73"/>
      <c r="D38" s="2485">
        <v>3</v>
      </c>
      <c r="E38" s="2486"/>
      <c r="F38" s="2485">
        <v>4</v>
      </c>
      <c r="G38" s="2486"/>
      <c r="H38" s="2485">
        <v>4</v>
      </c>
      <c r="I38" s="2486"/>
      <c r="J38" s="2485">
        <v>4</v>
      </c>
      <c r="K38" s="2486"/>
      <c r="L38" s="2485">
        <v>4</v>
      </c>
      <c r="M38" s="2486"/>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485">
        <v>4</v>
      </c>
      <c r="E40" s="2486"/>
      <c r="F40" s="2485" t="s">
        <v>9</v>
      </c>
      <c r="G40" s="2486"/>
      <c r="H40" s="2485" t="s">
        <v>9</v>
      </c>
      <c r="I40" s="2486"/>
      <c r="J40" s="2485" t="s">
        <v>9</v>
      </c>
      <c r="K40" s="2486"/>
      <c r="L40" s="1669"/>
      <c r="M40" s="1670"/>
    </row>
    <row r="41" spans="1:13">
      <c r="A41" s="2064"/>
      <c r="B41" s="1999"/>
      <c r="C41" s="73"/>
      <c r="D41" s="1539" t="s">
        <v>77</v>
      </c>
      <c r="E41" s="1539"/>
      <c r="F41" s="1539" t="s">
        <v>78</v>
      </c>
      <c r="G41" s="1539"/>
      <c r="H41" s="110"/>
      <c r="I41" s="110"/>
      <c r="J41" s="110"/>
      <c r="K41" s="110"/>
      <c r="L41" s="110"/>
      <c r="M41" s="1540"/>
    </row>
    <row r="42" spans="1:13">
      <c r="A42" s="2064"/>
      <c r="B42" s="1999"/>
      <c r="C42" s="73"/>
      <c r="D42" s="1536"/>
      <c r="E42" s="1537"/>
      <c r="F42" s="2566">
        <v>34</v>
      </c>
      <c r="G42" s="2567"/>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2470</v>
      </c>
      <c r="D48" s="2483"/>
      <c r="E48" s="2483"/>
      <c r="F48" s="2483"/>
      <c r="G48" s="2483"/>
      <c r="H48" s="2483"/>
      <c r="I48" s="2483"/>
      <c r="J48" s="2483"/>
      <c r="K48" s="2483"/>
      <c r="L48" s="2483"/>
      <c r="M48" s="2484"/>
    </row>
    <row r="49" spans="1:13" ht="38.25" customHeight="1">
      <c r="A49" s="2064"/>
      <c r="B49" s="1333" t="s">
        <v>85</v>
      </c>
      <c r="C49" s="2482" t="s">
        <v>2437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860</v>
      </c>
      <c r="D52" s="2456"/>
      <c r="E52" s="2456"/>
      <c r="F52" s="2456"/>
      <c r="G52" s="2456"/>
      <c r="H52" s="2456"/>
      <c r="I52" s="2456"/>
      <c r="J52" s="2456"/>
      <c r="K52" s="2456"/>
      <c r="L52" s="2456"/>
      <c r="M52" s="2457"/>
    </row>
    <row r="53" spans="1:13" ht="15.75" customHeight="1">
      <c r="A53" s="2056"/>
      <c r="B53" s="1413" t="s">
        <v>93</v>
      </c>
      <c r="C53" s="2455" t="s">
        <v>2471</v>
      </c>
      <c r="D53" s="2456"/>
      <c r="E53" s="2456"/>
      <c r="F53" s="2456"/>
      <c r="G53" s="2456"/>
      <c r="H53" s="2456"/>
      <c r="I53" s="2456"/>
      <c r="J53" s="2456"/>
      <c r="K53" s="2456"/>
      <c r="L53" s="2456"/>
      <c r="M53" s="2457"/>
    </row>
    <row r="54" spans="1:13" ht="15.75" customHeight="1">
      <c r="A54" s="2056"/>
      <c r="B54" s="1413" t="s">
        <v>95</v>
      </c>
      <c r="C54" s="2455" t="s">
        <v>2472</v>
      </c>
      <c r="D54" s="2456"/>
      <c r="E54" s="2456"/>
      <c r="F54" s="2456"/>
      <c r="G54" s="2456"/>
      <c r="H54" s="2456"/>
      <c r="I54" s="2456"/>
      <c r="J54" s="2456"/>
      <c r="K54" s="2456"/>
      <c r="L54" s="2456"/>
      <c r="M54" s="2457"/>
    </row>
    <row r="55" spans="1:13" ht="15.75" customHeight="1">
      <c r="A55" s="2056"/>
      <c r="B55" s="1414" t="s">
        <v>97</v>
      </c>
      <c r="C55" s="2455" t="s">
        <v>2473</v>
      </c>
      <c r="D55" s="2456"/>
      <c r="E55" s="2456"/>
      <c r="F55" s="2456"/>
      <c r="G55" s="2456"/>
      <c r="H55" s="2456"/>
      <c r="I55" s="2456"/>
      <c r="J55" s="2456"/>
      <c r="K55" s="2456"/>
      <c r="L55" s="2456"/>
      <c r="M55" s="2457"/>
    </row>
    <row r="56" spans="1:13" ht="15.75" customHeight="1">
      <c r="A56" s="2056"/>
      <c r="B56" s="1413" t="s">
        <v>99</v>
      </c>
      <c r="C56" s="2455" t="s">
        <v>862</v>
      </c>
      <c r="D56" s="2456"/>
      <c r="E56" s="2456"/>
      <c r="F56" s="2456"/>
      <c r="G56" s="2456"/>
      <c r="H56" s="2456"/>
      <c r="I56" s="2456"/>
      <c r="J56" s="2456"/>
      <c r="K56" s="2456"/>
      <c r="L56" s="2456"/>
      <c r="M56" s="2457"/>
    </row>
    <row r="57" spans="1:13" ht="16.5" customHeight="1" thickBot="1">
      <c r="A57" s="2061"/>
      <c r="B57" s="1413" t="s">
        <v>101</v>
      </c>
      <c r="C57" s="2455" t="s">
        <v>2474</v>
      </c>
      <c r="D57" s="2456"/>
      <c r="E57" s="2456"/>
      <c r="F57" s="2456"/>
      <c r="G57" s="2456"/>
      <c r="H57" s="2456"/>
      <c r="I57" s="2456"/>
      <c r="J57" s="2456"/>
      <c r="K57" s="2456"/>
      <c r="L57" s="2456"/>
      <c r="M57" s="2457"/>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6">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G45:J46" xr:uid="{00000000-0002-0000-7400-000000000000}"/>
    <dataValidation type="list" allowBlank="1" showInputMessage="1" showErrorMessage="1" sqref="I7:M7" xr:uid="{00000000-0002-0000-7400-000001000000}">
      <formula1>INDIRECT($C$7)</formula1>
    </dataValidation>
    <dataValidation allowBlank="1" showInputMessage="1" showErrorMessage="1" prompt="Seleccione de la lista desplegable" sqref="B4 B7 H7" xr:uid="{00000000-0002-0000-7400-000002000000}"/>
    <dataValidation allowBlank="1" showInputMessage="1" showErrorMessage="1" prompt="Incluir una ficha por cada indicador, ya sea de producto o de resultado" sqref="B1" xr:uid="{00000000-0002-0000-7400-000003000000}"/>
    <dataValidation allowBlank="1" showInputMessage="1" showErrorMessage="1" prompt="Identifique el ODS a que le apunta el indicador de producto. Seleccione de la lista desplegable._x000a_" sqref="B14" xr:uid="{00000000-0002-0000-7400-000004000000}"/>
    <dataValidation allowBlank="1" showInputMessage="1" showErrorMessage="1" prompt="Identifique la meta ODS a que le apunta el indicador de producto. Seleccione de la lista desplegable." sqref="E14" xr:uid="{00000000-0002-0000-74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74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400-000007000000}"/>
  </dataValidations>
  <hyperlinks>
    <hyperlink ref="C56" r:id="rId1" display="daniel.valencia@idt.gov.co" xr:uid="{00000000-0004-0000-7400-000000000000}"/>
  </hyperlinks>
  <pageMargins left="0.7" right="0.7" top="0.75" bottom="0.75" header="0.3" footer="0.3"/>
  <pageSetup paperSize="9" orientation="portrait" horizontalDpi="1200" verticalDpi="1200"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2475</v>
      </c>
      <c r="C1" s="141"/>
      <c r="D1" s="141"/>
      <c r="E1" s="141"/>
      <c r="F1" s="141"/>
      <c r="G1" s="141"/>
      <c r="H1" s="141"/>
      <c r="I1" s="141"/>
      <c r="J1" s="141"/>
      <c r="K1" s="141"/>
      <c r="L1" s="141"/>
      <c r="M1" s="142"/>
    </row>
    <row r="2" spans="1:13" ht="31.5" customHeight="1">
      <c r="A2" s="2494" t="s">
        <v>1</v>
      </c>
      <c r="B2" s="29" t="s">
        <v>2</v>
      </c>
      <c r="C2" s="2120" t="s">
        <v>2476</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2477</v>
      </c>
      <c r="D11" s="2483"/>
      <c r="E11" s="2483"/>
      <c r="F11" s="2483"/>
      <c r="G11" s="2483"/>
      <c r="H11" s="2483"/>
      <c r="I11" s="2483"/>
      <c r="J11" s="2483"/>
      <c r="K11" s="2483"/>
      <c r="L11" s="2483"/>
      <c r="M11" s="2484"/>
    </row>
    <row r="12" spans="1:13" ht="54.75" customHeight="1">
      <c r="A12" s="2093"/>
      <c r="B12" s="1331" t="s">
        <v>21</v>
      </c>
      <c r="C12" s="2491" t="s">
        <v>2478</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792</v>
      </c>
      <c r="D14" s="2487"/>
      <c r="E14" s="1518" t="s">
        <v>27</v>
      </c>
      <c r="F14" s="2488" t="s">
        <v>866</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865</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2479</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v>0</v>
      </c>
      <c r="E29" s="59"/>
      <c r="F29" s="66" t="s">
        <v>56</v>
      </c>
      <c r="G29" s="1530">
        <v>2019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485">
        <v>2</v>
      </c>
      <c r="E36" s="2486"/>
      <c r="F36" s="2485">
        <v>12</v>
      </c>
      <c r="G36" s="2486"/>
      <c r="H36" s="2485">
        <v>12</v>
      </c>
      <c r="I36" s="2486"/>
      <c r="J36" s="2485">
        <v>12</v>
      </c>
      <c r="K36" s="2486"/>
      <c r="L36" s="2485">
        <v>12</v>
      </c>
      <c r="M36" s="2486"/>
    </row>
    <row r="37" spans="1:13">
      <c r="A37" s="2064"/>
      <c r="B37" s="1999"/>
      <c r="C37" s="73"/>
      <c r="D37" s="634" t="s">
        <v>68</v>
      </c>
      <c r="E37" s="634"/>
      <c r="F37" s="634" t="s">
        <v>69</v>
      </c>
      <c r="G37" s="634"/>
      <c r="H37" s="635" t="s">
        <v>70</v>
      </c>
      <c r="I37" s="635"/>
      <c r="J37" s="635" t="s">
        <v>71</v>
      </c>
      <c r="K37" s="634"/>
      <c r="L37" s="634" t="s">
        <v>72</v>
      </c>
      <c r="M37" s="636"/>
    </row>
    <row r="38" spans="1:13">
      <c r="A38" s="2064"/>
      <c r="B38" s="1999"/>
      <c r="C38" s="73"/>
      <c r="D38" s="2485">
        <v>12</v>
      </c>
      <c r="E38" s="2486"/>
      <c r="F38" s="2485">
        <v>12</v>
      </c>
      <c r="G38" s="2486"/>
      <c r="H38" s="2485">
        <v>12</v>
      </c>
      <c r="I38" s="2486"/>
      <c r="J38" s="2485">
        <v>12</v>
      </c>
      <c r="K38" s="2486"/>
      <c r="L38" s="2485">
        <v>12</v>
      </c>
      <c r="M38" s="2486"/>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485">
        <v>12</v>
      </c>
      <c r="E40" s="2486"/>
      <c r="F40" s="2485" t="s">
        <v>9</v>
      </c>
      <c r="G40" s="2486"/>
      <c r="H40" s="2485" t="s">
        <v>9</v>
      </c>
      <c r="I40" s="2486"/>
      <c r="J40" s="2485" t="s">
        <v>9</v>
      </c>
      <c r="K40" s="2486"/>
      <c r="L40" s="1669"/>
      <c r="M40" s="1670"/>
    </row>
    <row r="41" spans="1:13">
      <c r="A41" s="2064"/>
      <c r="B41" s="1999"/>
      <c r="C41" s="73"/>
      <c r="D41" s="1539" t="s">
        <v>77</v>
      </c>
      <c r="E41" s="1539"/>
      <c r="F41" s="1539" t="s">
        <v>78</v>
      </c>
      <c r="G41" s="1539"/>
      <c r="H41" s="110"/>
      <c r="I41" s="110"/>
      <c r="J41" s="110"/>
      <c r="K41" s="110"/>
      <c r="L41" s="110"/>
      <c r="M41" s="1540"/>
    </row>
    <row r="42" spans="1:13">
      <c r="A42" s="2064"/>
      <c r="B42" s="1999"/>
      <c r="C42" s="73"/>
      <c r="D42" s="1536"/>
      <c r="E42" s="1537"/>
      <c r="F42" s="2566">
        <v>122</v>
      </c>
      <c r="G42" s="2567"/>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2480</v>
      </c>
      <c r="D48" s="2483"/>
      <c r="E48" s="2483"/>
      <c r="F48" s="2483"/>
      <c r="G48" s="2483"/>
      <c r="H48" s="2483"/>
      <c r="I48" s="2483"/>
      <c r="J48" s="2483"/>
      <c r="K48" s="2483"/>
      <c r="L48" s="2483"/>
      <c r="M48" s="2484"/>
    </row>
    <row r="49" spans="1:13" ht="38.25" customHeight="1">
      <c r="A49" s="2064"/>
      <c r="B49" s="1333" t="s">
        <v>85</v>
      </c>
      <c r="C49" s="2482" t="s">
        <v>2437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868</v>
      </c>
      <c r="D52" s="2456"/>
      <c r="E52" s="2456"/>
      <c r="F52" s="2456"/>
      <c r="G52" s="2456"/>
      <c r="H52" s="2456"/>
      <c r="I52" s="2456"/>
      <c r="J52" s="2456"/>
      <c r="K52" s="2456"/>
      <c r="L52" s="2456"/>
      <c r="M52" s="2457"/>
    </row>
    <row r="53" spans="1:13" ht="15.75" customHeight="1">
      <c r="A53" s="2056"/>
      <c r="B53" s="1413" t="s">
        <v>93</v>
      </c>
      <c r="C53" s="2455" t="s">
        <v>1615</v>
      </c>
      <c r="D53" s="2456"/>
      <c r="E53" s="2456"/>
      <c r="F53" s="2456"/>
      <c r="G53" s="2456"/>
      <c r="H53" s="2456"/>
      <c r="I53" s="2456"/>
      <c r="J53" s="2456"/>
      <c r="K53" s="2456"/>
      <c r="L53" s="2456"/>
      <c r="M53" s="2457"/>
    </row>
    <row r="54" spans="1:13" ht="15.75" customHeight="1">
      <c r="A54" s="2056"/>
      <c r="B54" s="1413" t="s">
        <v>95</v>
      </c>
      <c r="C54" s="2455" t="s">
        <v>2452</v>
      </c>
      <c r="D54" s="2456"/>
      <c r="E54" s="2456"/>
      <c r="F54" s="2456"/>
      <c r="G54" s="2456"/>
      <c r="H54" s="2456"/>
      <c r="I54" s="2456"/>
      <c r="J54" s="2456"/>
      <c r="K54" s="2456"/>
      <c r="L54" s="2456"/>
      <c r="M54" s="2457"/>
    </row>
    <row r="55" spans="1:13" ht="15.75" customHeight="1">
      <c r="A55" s="2056"/>
      <c r="B55" s="1414" t="s">
        <v>97</v>
      </c>
      <c r="C55" s="2455" t="s">
        <v>867</v>
      </c>
      <c r="D55" s="2456"/>
      <c r="E55" s="2456"/>
      <c r="F55" s="2456"/>
      <c r="G55" s="2456"/>
      <c r="H55" s="2456"/>
      <c r="I55" s="2456"/>
      <c r="J55" s="2456"/>
      <c r="K55" s="2456"/>
      <c r="L55" s="2456"/>
      <c r="M55" s="2457"/>
    </row>
    <row r="56" spans="1:13" ht="15.75" customHeight="1">
      <c r="A56" s="2056"/>
      <c r="B56" s="1413" t="s">
        <v>99</v>
      </c>
      <c r="C56" s="2455" t="s">
        <v>869</v>
      </c>
      <c r="D56" s="2456"/>
      <c r="E56" s="2456"/>
      <c r="F56" s="2456"/>
      <c r="G56" s="2456"/>
      <c r="H56" s="2456"/>
      <c r="I56" s="2456"/>
      <c r="J56" s="2456"/>
      <c r="K56" s="2456"/>
      <c r="L56" s="2456"/>
      <c r="M56" s="2457"/>
    </row>
    <row r="57" spans="1:13" ht="16.5" customHeight="1" thickBot="1">
      <c r="A57" s="2061"/>
      <c r="B57" s="1413" t="s">
        <v>101</v>
      </c>
      <c r="C57" s="2455" t="s">
        <v>2474</v>
      </c>
      <c r="D57" s="2456"/>
      <c r="E57" s="2456"/>
      <c r="F57" s="2456"/>
      <c r="G57" s="2456"/>
      <c r="H57" s="2456"/>
      <c r="I57" s="2456"/>
      <c r="J57" s="2456"/>
      <c r="K57" s="2456"/>
      <c r="L57" s="2456"/>
      <c r="M57" s="2457"/>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6">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C7" xr:uid="{00000000-0002-0000-75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5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7500-000002000000}"/>
    <dataValidation allowBlank="1" showInputMessage="1" showErrorMessage="1" prompt="Identifique la meta ODS a que le apunta el indicador de producto. Seleccione de la lista desplegable." sqref="E14" xr:uid="{00000000-0002-0000-7500-000003000000}"/>
    <dataValidation allowBlank="1" showInputMessage="1" showErrorMessage="1" prompt="Identifique el ODS a que le apunta el indicador de producto. Seleccione de la lista desplegable._x000a_" sqref="B14" xr:uid="{00000000-0002-0000-7500-000004000000}"/>
    <dataValidation allowBlank="1" showInputMessage="1" showErrorMessage="1" prompt="Incluir una ficha por cada indicador, ya sea de producto o de resultado" sqref="B1" xr:uid="{00000000-0002-0000-7500-000005000000}"/>
    <dataValidation allowBlank="1" showInputMessage="1" showErrorMessage="1" prompt="Seleccione de la lista desplegable" sqref="B4 B7 H7" xr:uid="{00000000-0002-0000-7500-000006000000}"/>
    <dataValidation type="list" allowBlank="1" showInputMessage="1" showErrorMessage="1" sqref="I7:M7" xr:uid="{00000000-0002-0000-7500-000007000000}">
      <formula1>INDIRECT($C$7)</formula1>
    </dataValidation>
  </dataValidations>
  <hyperlinks>
    <hyperlink ref="C56" r:id="rId1" display="daniel.valencia@idt.gov.co" xr:uid="{00000000-0004-0000-7500-000000000000}"/>
  </hyperlinks>
  <pageMargins left="0.7" right="0.7" top="0.75" bottom="0.75" header="0.3" footer="0.3"/>
  <pageSetup paperSize="9" orientation="portrait" horizontalDpi="1200" verticalDpi="1200"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2481</v>
      </c>
      <c r="C1" s="141"/>
      <c r="D1" s="141"/>
      <c r="E1" s="141"/>
      <c r="F1" s="141"/>
      <c r="G1" s="141"/>
      <c r="H1" s="141"/>
      <c r="I1" s="141"/>
      <c r="J1" s="141"/>
      <c r="K1" s="141"/>
      <c r="L1" s="141"/>
      <c r="M1" s="142"/>
    </row>
    <row r="2" spans="1:13" ht="31.5" customHeight="1">
      <c r="A2" s="2494" t="s">
        <v>1</v>
      </c>
      <c r="B2" s="29" t="s">
        <v>2</v>
      </c>
      <c r="C2" s="2120" t="s">
        <v>871</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2482</v>
      </c>
      <c r="D11" s="2483"/>
      <c r="E11" s="2483"/>
      <c r="F11" s="2483"/>
      <c r="G11" s="2483"/>
      <c r="H11" s="2483"/>
      <c r="I11" s="2483"/>
      <c r="J11" s="2483"/>
      <c r="K11" s="2483"/>
      <c r="L11" s="2483"/>
      <c r="M11" s="2484"/>
    </row>
    <row r="12" spans="1:13" ht="54.75" customHeight="1">
      <c r="A12" s="2093"/>
      <c r="B12" s="1331" t="s">
        <v>21</v>
      </c>
      <c r="C12" s="2491" t="s">
        <v>2483</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184</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872</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2484</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66">
        <v>2</v>
      </c>
      <c r="E36" s="2567"/>
      <c r="F36" s="2566">
        <v>2</v>
      </c>
      <c r="G36" s="2567"/>
      <c r="H36" s="2566">
        <v>2</v>
      </c>
      <c r="I36" s="2567"/>
      <c r="J36" s="2566">
        <v>2</v>
      </c>
      <c r="K36" s="2567"/>
      <c r="L36" s="2566">
        <v>2</v>
      </c>
      <c r="M36" s="2567"/>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66">
        <v>2</v>
      </c>
      <c r="E38" s="2567"/>
      <c r="F38" s="2566">
        <v>2</v>
      </c>
      <c r="G38" s="2567"/>
      <c r="H38" s="2566">
        <v>2</v>
      </c>
      <c r="I38" s="2567"/>
      <c r="J38" s="2566">
        <v>2</v>
      </c>
      <c r="K38" s="2567"/>
      <c r="L38" s="2566">
        <v>2</v>
      </c>
      <c r="M38" s="2567"/>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768">
        <v>2</v>
      </c>
      <c r="E40" s="2769"/>
      <c r="F40" s="2770"/>
      <c r="G40" s="2771"/>
      <c r="H40" s="1547"/>
      <c r="I40" s="1537"/>
      <c r="J40" s="1547"/>
      <c r="K40" s="1537"/>
      <c r="L40" s="1547"/>
      <c r="M40" s="1538"/>
    </row>
    <row r="41" spans="1:13">
      <c r="A41" s="2064"/>
      <c r="B41" s="1999"/>
      <c r="C41" s="73"/>
      <c r="D41" s="1671" t="s">
        <v>77</v>
      </c>
      <c r="E41" s="1672"/>
      <c r="F41" s="1671" t="s">
        <v>78</v>
      </c>
      <c r="G41" s="1672"/>
      <c r="H41" s="96"/>
      <c r="I41" s="110"/>
      <c r="J41" s="96"/>
      <c r="K41" s="110"/>
      <c r="L41" s="96"/>
      <c r="M41" s="1540"/>
    </row>
    <row r="42" spans="1:13">
      <c r="A42" s="2064"/>
      <c r="B42" s="1999"/>
      <c r="C42" s="73"/>
      <c r="D42" s="1673"/>
      <c r="E42" s="1674"/>
      <c r="F42" s="2768">
        <v>22</v>
      </c>
      <c r="G42" s="2769"/>
      <c r="H42" s="2772"/>
      <c r="I42" s="2772"/>
      <c r="J42" s="77"/>
      <c r="K42" s="74"/>
      <c r="L42" s="77"/>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2485</v>
      </c>
      <c r="D48" s="2483"/>
      <c r="E48" s="2483"/>
      <c r="F48" s="2483"/>
      <c r="G48" s="2483"/>
      <c r="H48" s="2483"/>
      <c r="I48" s="2483"/>
      <c r="J48" s="2483"/>
      <c r="K48" s="2483"/>
      <c r="L48" s="2483"/>
      <c r="M48" s="2484"/>
    </row>
    <row r="49" spans="1:13" ht="38.25" customHeight="1">
      <c r="A49" s="2064"/>
      <c r="B49" s="1333" t="s">
        <v>85</v>
      </c>
      <c r="C49" s="2482" t="s">
        <v>2437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868</v>
      </c>
      <c r="D52" s="2456"/>
      <c r="E52" s="2456"/>
      <c r="F52" s="2456"/>
      <c r="G52" s="2456"/>
      <c r="H52" s="2456"/>
      <c r="I52" s="2456"/>
      <c r="J52" s="2456"/>
      <c r="K52" s="2456"/>
      <c r="L52" s="2456"/>
      <c r="M52" s="2457"/>
    </row>
    <row r="53" spans="1:13" ht="15.75" customHeight="1">
      <c r="A53" s="2056"/>
      <c r="B53" s="1413" t="s">
        <v>93</v>
      </c>
      <c r="C53" s="2455" t="s">
        <v>1615</v>
      </c>
      <c r="D53" s="2456"/>
      <c r="E53" s="2456"/>
      <c r="F53" s="2456"/>
      <c r="G53" s="2456"/>
      <c r="H53" s="2456"/>
      <c r="I53" s="2456"/>
      <c r="J53" s="2456"/>
      <c r="K53" s="2456"/>
      <c r="L53" s="2456"/>
      <c r="M53" s="2457"/>
    </row>
    <row r="54" spans="1:13" ht="15.75" customHeight="1">
      <c r="A54" s="2056"/>
      <c r="B54" s="1413" t="s">
        <v>95</v>
      </c>
      <c r="C54" s="2455" t="s">
        <v>2452</v>
      </c>
      <c r="D54" s="2456"/>
      <c r="E54" s="2456"/>
      <c r="F54" s="2456"/>
      <c r="G54" s="2456"/>
      <c r="H54" s="2456"/>
      <c r="I54" s="2456"/>
      <c r="J54" s="2456"/>
      <c r="K54" s="2456"/>
      <c r="L54" s="2456"/>
      <c r="M54" s="2457"/>
    </row>
    <row r="55" spans="1:13" ht="15.75" customHeight="1">
      <c r="A55" s="2056"/>
      <c r="B55" s="1414" t="s">
        <v>97</v>
      </c>
      <c r="C55" s="2455" t="s">
        <v>867</v>
      </c>
      <c r="D55" s="2456"/>
      <c r="E55" s="2456"/>
      <c r="F55" s="2456"/>
      <c r="G55" s="2456"/>
      <c r="H55" s="2456"/>
      <c r="I55" s="2456"/>
      <c r="J55" s="2456"/>
      <c r="K55" s="2456"/>
      <c r="L55" s="2456"/>
      <c r="M55" s="2457"/>
    </row>
    <row r="56" spans="1:13" ht="15.75" customHeight="1">
      <c r="A56" s="2056"/>
      <c r="B56" s="1413" t="s">
        <v>99</v>
      </c>
      <c r="C56" s="2455" t="s">
        <v>869</v>
      </c>
      <c r="D56" s="2456"/>
      <c r="E56" s="2456"/>
      <c r="F56" s="2456"/>
      <c r="G56" s="2456"/>
      <c r="H56" s="2456"/>
      <c r="I56" s="2456"/>
      <c r="J56" s="2456"/>
      <c r="K56" s="2456"/>
      <c r="L56" s="2456"/>
      <c r="M56" s="2457"/>
    </row>
    <row r="57" spans="1:13" ht="16.5" customHeight="1" thickBot="1">
      <c r="A57" s="2061"/>
      <c r="B57" s="1413" t="s">
        <v>101</v>
      </c>
      <c r="C57" s="2455" t="s">
        <v>2474</v>
      </c>
      <c r="D57" s="2456"/>
      <c r="E57" s="2456"/>
      <c r="F57" s="2456"/>
      <c r="G57" s="2456"/>
      <c r="H57" s="2456"/>
      <c r="I57" s="2456"/>
      <c r="J57" s="2456"/>
      <c r="K57" s="2456"/>
      <c r="L57" s="2456"/>
      <c r="M57" s="2457"/>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4">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0:G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G45:J46" xr:uid="{00000000-0002-0000-7600-000000000000}"/>
    <dataValidation type="list" allowBlank="1" showInputMessage="1" showErrorMessage="1" sqref="I7:M7" xr:uid="{00000000-0002-0000-7600-000001000000}">
      <formula1>INDIRECT($C$7)</formula1>
    </dataValidation>
    <dataValidation allowBlank="1" showInputMessage="1" showErrorMessage="1" prompt="Seleccione de la lista desplegable" sqref="B4 B7 H7" xr:uid="{00000000-0002-0000-7600-000002000000}"/>
    <dataValidation allowBlank="1" showInputMessage="1" showErrorMessage="1" prompt="Incluir una ficha por cada indicador, ya sea de producto o de resultado" sqref="B1" xr:uid="{00000000-0002-0000-7600-000003000000}"/>
    <dataValidation allowBlank="1" showInputMessage="1" showErrorMessage="1" prompt="Identifique el ODS a que le apunta el indicador de producto. Seleccione de la lista desplegable._x000a_" sqref="B14" xr:uid="{00000000-0002-0000-7600-000004000000}"/>
    <dataValidation allowBlank="1" showInputMessage="1" showErrorMessage="1" prompt="Identifique la meta ODS a que le apunta el indicador de producto. Seleccione de la lista desplegable." sqref="E14" xr:uid="{00000000-0002-0000-76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76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600-000007000000}"/>
  </dataValidations>
  <hyperlinks>
    <hyperlink ref="C56" r:id="rId1" display="daniel.valencia@idt.gov.co" xr:uid="{00000000-0004-0000-7600-000000000000}"/>
  </hyperlinks>
  <pageMargins left="0.7" right="0.7" top="0.75" bottom="0.75" header="0.3" footer="0.3"/>
  <pageSetup paperSize="9" orientation="portrait" horizontalDpi="1200" verticalDpi="120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1570</v>
      </c>
      <c r="C1" s="26"/>
      <c r="D1" s="26"/>
      <c r="E1" s="26"/>
      <c r="F1" s="26"/>
      <c r="G1" s="26"/>
      <c r="H1" s="26"/>
      <c r="I1" s="26"/>
      <c r="J1" s="26"/>
      <c r="K1" s="26"/>
      <c r="L1" s="26"/>
      <c r="M1" s="27"/>
    </row>
    <row r="2" spans="1:13" ht="15.6" customHeight="1">
      <c r="A2" s="2015" t="s">
        <v>1</v>
      </c>
      <c r="B2" s="29" t="s">
        <v>2</v>
      </c>
      <c r="C2" s="2018" t="s">
        <v>1046</v>
      </c>
      <c r="D2" s="2019"/>
      <c r="E2" s="2019"/>
      <c r="F2" s="2019"/>
      <c r="G2" s="2019"/>
      <c r="H2" s="2019"/>
      <c r="I2" s="2019"/>
      <c r="J2" s="2019"/>
      <c r="K2" s="2019"/>
      <c r="L2" s="2019"/>
      <c r="M2" s="2020"/>
    </row>
    <row r="3" spans="1:13" ht="58.35" customHeight="1">
      <c r="A3" s="2016"/>
      <c r="B3" s="1333" t="s">
        <v>1487</v>
      </c>
      <c r="C3" s="2051" t="s">
        <v>1571</v>
      </c>
      <c r="D3" s="2052"/>
      <c r="E3" s="2052"/>
      <c r="F3" s="2053"/>
      <c r="G3" s="2053"/>
      <c r="H3" s="2053"/>
      <c r="I3" s="2053"/>
      <c r="J3" s="2053"/>
      <c r="K3" s="2053"/>
      <c r="L3" s="2053"/>
      <c r="M3" s="2054"/>
    </row>
    <row r="4" spans="1:13">
      <c r="A4" s="2016"/>
      <c r="B4" s="30" t="s">
        <v>6</v>
      </c>
      <c r="C4" s="1198" t="s">
        <v>7</v>
      </c>
      <c r="D4" s="1203"/>
      <c r="E4" s="1204"/>
      <c r="F4" s="2021" t="s">
        <v>8</v>
      </c>
      <c r="G4" s="2022"/>
      <c r="H4" s="1205"/>
      <c r="I4" s="1199" t="s">
        <v>17</v>
      </c>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1282"/>
      <c r="D8" s="33"/>
      <c r="E8" s="33"/>
      <c r="F8" s="33"/>
      <c r="G8" s="33"/>
      <c r="H8" s="33"/>
      <c r="I8" s="33"/>
      <c r="J8" s="33"/>
      <c r="K8" s="33"/>
      <c r="L8" s="34"/>
      <c r="M8" s="675"/>
    </row>
    <row r="9" spans="1:13" ht="33" customHeight="1">
      <c r="A9" s="2016"/>
      <c r="B9" s="1999"/>
      <c r="C9" s="2032" t="s">
        <v>326</v>
      </c>
      <c r="D9" s="2033"/>
      <c r="E9" s="35"/>
      <c r="F9" s="2033" t="s">
        <v>1572</v>
      </c>
      <c r="G9" s="2033"/>
      <c r="H9" s="35"/>
      <c r="I9" s="2033"/>
      <c r="J9" s="2033"/>
      <c r="K9" s="36"/>
      <c r="L9" s="37"/>
      <c r="M9" s="38"/>
    </row>
    <row r="10" spans="1:13">
      <c r="A10" s="2016"/>
      <c r="B10" s="2000"/>
      <c r="C10" s="2034" t="s">
        <v>18</v>
      </c>
      <c r="D10" s="2035"/>
      <c r="E10" s="39"/>
      <c r="F10" s="2035" t="s">
        <v>18</v>
      </c>
      <c r="G10" s="2035"/>
      <c r="H10" s="39"/>
      <c r="I10" s="2035" t="s">
        <v>18</v>
      </c>
      <c r="J10" s="2035"/>
      <c r="K10" s="39"/>
      <c r="L10" s="40"/>
      <c r="M10" s="41"/>
    </row>
    <row r="11" spans="1:13" ht="67.349999999999994" customHeight="1">
      <c r="A11" s="2017"/>
      <c r="B11" s="1333" t="s">
        <v>19</v>
      </c>
      <c r="C11" s="1995" t="s">
        <v>1573</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411"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7.0000000000000007E-2</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0.1</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0.11</v>
      </c>
      <c r="E36" s="1248"/>
      <c r="F36" s="1230"/>
      <c r="G36" s="1248"/>
      <c r="H36" s="1230"/>
      <c r="I36" s="1248"/>
      <c r="J36" s="1230"/>
      <c r="K36" s="1248"/>
      <c r="L36" s="1230"/>
      <c r="M36" s="1284"/>
    </row>
    <row r="37" spans="1:13">
      <c r="A37" s="1993"/>
      <c r="B37" s="64"/>
      <c r="C37" s="73"/>
      <c r="D37" s="1235" t="s">
        <v>77</v>
      </c>
      <c r="E37" s="1201"/>
      <c r="F37" s="1235" t="s">
        <v>78</v>
      </c>
      <c r="G37" s="1201"/>
      <c r="H37" s="96"/>
      <c r="I37" s="110"/>
      <c r="J37" s="96"/>
      <c r="K37" s="110"/>
      <c r="L37" s="96"/>
      <c r="M37" s="679"/>
    </row>
    <row r="38" spans="1:13">
      <c r="A38" s="1993"/>
      <c r="B38" s="64"/>
      <c r="C38" s="73"/>
      <c r="D38" s="1230"/>
      <c r="E38" s="1231"/>
      <c r="F38" s="2005">
        <v>1</v>
      </c>
      <c r="G38" s="2006"/>
      <c r="H38" s="77"/>
      <c r="I38" s="74"/>
      <c r="J38" s="77"/>
      <c r="K38" s="74"/>
      <c r="L38" s="77"/>
      <c r="M38" s="10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45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1574</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B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B00-000001000000}"/>
    <dataValidation type="list" allowBlank="1" showInputMessage="1" showErrorMessage="1" sqref="I7:M7" xr:uid="{00000000-0002-0000-0B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B00-000003000000}"/>
    <dataValidation allowBlank="1" showInputMessage="1" showErrorMessage="1" prompt="Seleccione de la lista desplegable" sqref="B4 B7 H7" xr:uid="{00000000-0002-0000-0B00-000004000000}"/>
    <dataValidation allowBlank="1" showInputMessage="1" showErrorMessage="1" prompt="Incluir una ficha por cada indicador, ya sea de producto o de resultado" sqref="B1" xr:uid="{00000000-0002-0000-0B00-000005000000}"/>
  </dataValidations>
  <hyperlinks>
    <hyperlink ref="C52" r:id="rId1" xr:uid="{00000000-0004-0000-0B00-000000000000}"/>
  </hyperlinks>
  <pageMargins left="0.7" right="0.7" top="0.75" bottom="0.75" header="0.3" footer="0.3"/>
  <pageSetup paperSize="9" orientation="portrait" horizontalDpi="1200" verticalDpi="12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2486</v>
      </c>
      <c r="C1" s="141"/>
      <c r="D1" s="141"/>
      <c r="E1" s="141"/>
      <c r="F1" s="141"/>
      <c r="G1" s="141"/>
      <c r="H1" s="141"/>
      <c r="I1" s="141"/>
      <c r="J1" s="141"/>
      <c r="K1" s="141"/>
      <c r="L1" s="141"/>
      <c r="M1" s="142"/>
    </row>
    <row r="2" spans="1:13" ht="31.5" customHeight="1">
      <c r="A2" s="2494" t="s">
        <v>1</v>
      </c>
      <c r="B2" s="29" t="s">
        <v>2</v>
      </c>
      <c r="C2" s="2120" t="s">
        <v>879</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1648</v>
      </c>
      <c r="D7" s="2513"/>
      <c r="E7" s="1513"/>
      <c r="F7" s="1513"/>
      <c r="G7" s="1514"/>
      <c r="H7" s="1546" t="s">
        <v>14</v>
      </c>
      <c r="I7" s="2566" t="s">
        <v>233</v>
      </c>
      <c r="J7" s="2496"/>
      <c r="K7" s="2496"/>
      <c r="L7" s="2496"/>
      <c r="M7" s="2497"/>
    </row>
    <row r="8" spans="1:13" ht="15.75" customHeight="1">
      <c r="A8" s="2093"/>
      <c r="B8" s="2504" t="s">
        <v>16</v>
      </c>
      <c r="C8" s="2633" t="s">
        <v>2487</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2488</v>
      </c>
      <c r="D11" s="2483"/>
      <c r="E11" s="2483"/>
      <c r="F11" s="2483"/>
      <c r="G11" s="2483"/>
      <c r="H11" s="2483"/>
      <c r="I11" s="2483"/>
      <c r="J11" s="2483"/>
      <c r="K11" s="2483"/>
      <c r="L11" s="2483"/>
      <c r="M11" s="2484"/>
    </row>
    <row r="12" spans="1:13" ht="84" customHeight="1">
      <c r="A12" s="2093"/>
      <c r="B12" s="1331" t="s">
        <v>21</v>
      </c>
      <c r="C12" s="2491" t="s">
        <v>2489</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184</v>
      </c>
      <c r="G14" s="2471"/>
      <c r="H14" s="2471"/>
      <c r="I14" s="2471"/>
      <c r="J14" s="2471"/>
      <c r="K14" s="2471"/>
      <c r="L14" s="2471"/>
      <c r="M14" s="2472"/>
    </row>
    <row r="15" spans="1:13">
      <c r="A15" s="2489" t="s">
        <v>29</v>
      </c>
      <c r="B15" s="1333" t="s">
        <v>30</v>
      </c>
      <c r="C15" s="2482" t="s">
        <v>2490</v>
      </c>
      <c r="D15" s="2483"/>
      <c r="E15" s="2483"/>
      <c r="F15" s="2483"/>
      <c r="G15" s="2483"/>
      <c r="H15" s="2483"/>
      <c r="I15" s="2483"/>
      <c r="J15" s="2483"/>
      <c r="K15" s="2483"/>
      <c r="L15" s="2483"/>
      <c r="M15" s="2484"/>
    </row>
    <row r="16" spans="1:13" ht="47.25" customHeight="1">
      <c r="A16" s="2064"/>
      <c r="B16" s="1333" t="s">
        <v>32</v>
      </c>
      <c r="C16" s="2482" t="s">
        <v>880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1611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71">
        <v>1</v>
      </c>
      <c r="E36" s="2572"/>
      <c r="F36" s="2773" t="s">
        <v>9</v>
      </c>
      <c r="G36" s="2774"/>
      <c r="H36" s="2773" t="s">
        <v>9</v>
      </c>
      <c r="I36" s="2774"/>
      <c r="J36" s="2773" t="s">
        <v>9</v>
      </c>
      <c r="K36" s="2774"/>
      <c r="L36" s="2773" t="s">
        <v>9</v>
      </c>
      <c r="M36" s="2774"/>
    </row>
    <row r="37" spans="1:13">
      <c r="A37" s="2064"/>
      <c r="B37" s="1999"/>
      <c r="C37" s="73"/>
      <c r="D37" s="81" t="s">
        <v>68</v>
      </c>
      <c r="E37" s="81"/>
      <c r="F37" s="81" t="s">
        <v>69</v>
      </c>
      <c r="G37" s="81"/>
      <c r="H37" s="637" t="s">
        <v>70</v>
      </c>
      <c r="I37" s="637"/>
      <c r="J37" s="637" t="s">
        <v>71</v>
      </c>
      <c r="K37" s="81"/>
      <c r="L37" s="81" t="s">
        <v>72</v>
      </c>
      <c r="M37" s="638"/>
    </row>
    <row r="38" spans="1:13">
      <c r="A38" s="2064"/>
      <c r="B38" s="1999"/>
      <c r="C38" s="73"/>
      <c r="D38" s="2773" t="s">
        <v>9</v>
      </c>
      <c r="E38" s="2774"/>
      <c r="F38" s="2773" t="s">
        <v>9</v>
      </c>
      <c r="G38" s="2774"/>
      <c r="H38" s="2773" t="s">
        <v>9</v>
      </c>
      <c r="I38" s="2774"/>
      <c r="J38" s="2773" t="s">
        <v>9</v>
      </c>
      <c r="K38" s="2774"/>
      <c r="L38" s="2773" t="s">
        <v>9</v>
      </c>
      <c r="M38" s="2774"/>
    </row>
    <row r="39" spans="1:13">
      <c r="A39" s="2064"/>
      <c r="B39" s="1999"/>
      <c r="C39" s="73"/>
      <c r="D39" s="81" t="s">
        <v>73</v>
      </c>
      <c r="E39" s="81"/>
      <c r="F39" s="81" t="s">
        <v>74</v>
      </c>
      <c r="G39" s="81"/>
      <c r="H39" s="637" t="s">
        <v>75</v>
      </c>
      <c r="I39" s="637"/>
      <c r="J39" s="637" t="s">
        <v>76</v>
      </c>
      <c r="K39" s="81"/>
      <c r="L39" s="81" t="s">
        <v>77</v>
      </c>
      <c r="M39" s="638"/>
    </row>
    <row r="40" spans="1:13">
      <c r="A40" s="2064"/>
      <c r="B40" s="1999"/>
      <c r="C40" s="73"/>
      <c r="D40" s="2773" t="s">
        <v>9</v>
      </c>
      <c r="E40" s="2774"/>
      <c r="F40" s="2773" t="s">
        <v>9</v>
      </c>
      <c r="G40" s="2774"/>
      <c r="H40" s="2773" t="s">
        <v>9</v>
      </c>
      <c r="I40" s="2774"/>
      <c r="J40" s="2773" t="s">
        <v>9</v>
      </c>
      <c r="K40" s="2774"/>
      <c r="L40" s="2773" t="s">
        <v>9</v>
      </c>
      <c r="M40" s="2774"/>
    </row>
    <row r="41" spans="1:13">
      <c r="A41" s="2064"/>
      <c r="B41" s="1999"/>
      <c r="C41" s="73"/>
      <c r="D41" s="1675" t="s">
        <v>77</v>
      </c>
      <c r="E41" s="1675"/>
      <c r="F41" s="1675" t="s">
        <v>78</v>
      </c>
      <c r="G41" s="1675"/>
      <c r="H41" s="80"/>
      <c r="I41" s="80"/>
      <c r="J41" s="80"/>
      <c r="K41" s="80"/>
      <c r="L41" s="80"/>
      <c r="M41" s="1676"/>
    </row>
    <row r="42" spans="1:13">
      <c r="A42" s="2064"/>
      <c r="B42" s="1999"/>
      <c r="C42" s="73"/>
      <c r="D42" s="1677"/>
      <c r="E42" s="1678"/>
      <c r="F42" s="2770">
        <v>1</v>
      </c>
      <c r="G42" s="2771"/>
      <c r="H42" s="2775"/>
      <c r="I42" s="2775"/>
      <c r="J42" s="81"/>
      <c r="K42" s="81"/>
      <c r="L42" s="81"/>
      <c r="M42" s="82"/>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2491</v>
      </c>
      <c r="D48" s="2483"/>
      <c r="E48" s="2483"/>
      <c r="F48" s="2483"/>
      <c r="G48" s="2483"/>
      <c r="H48" s="2483"/>
      <c r="I48" s="2483"/>
      <c r="J48" s="2483"/>
      <c r="K48" s="2483"/>
      <c r="L48" s="2483"/>
      <c r="M48" s="2484"/>
    </row>
    <row r="49" spans="1:13" ht="38.25" customHeight="1">
      <c r="A49" s="2064"/>
      <c r="B49" s="1333" t="s">
        <v>85</v>
      </c>
      <c r="C49" s="2482" t="s">
        <v>2492</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2493</v>
      </c>
      <c r="D52" s="2456"/>
      <c r="E52" s="2456"/>
      <c r="F52" s="2456"/>
      <c r="G52" s="2456"/>
      <c r="H52" s="2456"/>
      <c r="I52" s="2456"/>
      <c r="J52" s="2456"/>
      <c r="K52" s="2456"/>
      <c r="L52" s="2456"/>
      <c r="M52" s="2457"/>
    </row>
    <row r="53" spans="1:13" ht="15.75" customHeight="1">
      <c r="A53" s="2056"/>
      <c r="B53" s="1413" t="s">
        <v>93</v>
      </c>
      <c r="C53" s="2455" t="s">
        <v>2494</v>
      </c>
      <c r="D53" s="2456"/>
      <c r="E53" s="2456"/>
      <c r="F53" s="2456"/>
      <c r="G53" s="2456"/>
      <c r="H53" s="2456"/>
      <c r="I53" s="2456"/>
      <c r="J53" s="2456"/>
      <c r="K53" s="2456"/>
      <c r="L53" s="2456"/>
      <c r="M53" s="2457"/>
    </row>
    <row r="54" spans="1:13" ht="15.75" customHeight="1">
      <c r="A54" s="2056"/>
      <c r="B54" s="1413" t="s">
        <v>95</v>
      </c>
      <c r="C54" s="2455" t="s">
        <v>233</v>
      </c>
      <c r="D54" s="2456"/>
      <c r="E54" s="2456"/>
      <c r="F54" s="2456"/>
      <c r="G54" s="2456"/>
      <c r="H54" s="2456"/>
      <c r="I54" s="2456"/>
      <c r="J54" s="2456"/>
      <c r="K54" s="2456"/>
      <c r="L54" s="2456"/>
      <c r="M54" s="2457"/>
    </row>
    <row r="55" spans="1:13" ht="15.75" customHeight="1">
      <c r="A55" s="2056"/>
      <c r="B55" s="1414" t="s">
        <v>97</v>
      </c>
      <c r="C55" s="2455" t="s">
        <v>2495</v>
      </c>
      <c r="D55" s="2456"/>
      <c r="E55" s="2456"/>
      <c r="F55" s="2456"/>
      <c r="G55" s="2456"/>
      <c r="H55" s="2456"/>
      <c r="I55" s="2456"/>
      <c r="J55" s="2456"/>
      <c r="K55" s="2456"/>
      <c r="L55" s="2456"/>
      <c r="M55" s="2457"/>
    </row>
    <row r="56" spans="1:13" ht="15.75" customHeight="1">
      <c r="A56" s="2056"/>
      <c r="B56" s="1413" t="s">
        <v>99</v>
      </c>
      <c r="C56" s="2625" t="s">
        <v>1485</v>
      </c>
      <c r="D56" s="2456"/>
      <c r="E56" s="2456"/>
      <c r="F56" s="2456"/>
      <c r="G56" s="2456"/>
      <c r="H56" s="2456"/>
      <c r="I56" s="2456"/>
      <c r="J56" s="2456"/>
      <c r="K56" s="2456"/>
      <c r="L56" s="2456"/>
      <c r="M56" s="2457"/>
    </row>
    <row r="57" spans="1:13" ht="16.5" customHeight="1" thickBot="1">
      <c r="A57" s="2061"/>
      <c r="B57" s="1413" t="s">
        <v>101</v>
      </c>
      <c r="C57" s="2455" t="s">
        <v>2496</v>
      </c>
      <c r="D57" s="2456"/>
      <c r="E57" s="2456"/>
      <c r="F57" s="2456"/>
      <c r="G57" s="2456"/>
      <c r="H57" s="2456"/>
      <c r="I57" s="2456"/>
      <c r="J57" s="2456"/>
      <c r="K57" s="2456"/>
      <c r="L57" s="2456"/>
      <c r="M57" s="2457"/>
    </row>
    <row r="58" spans="1:13" ht="15.75" customHeight="1">
      <c r="A58" s="2469" t="s">
        <v>103</v>
      </c>
      <c r="B58" s="1415" t="s">
        <v>104</v>
      </c>
      <c r="C58" s="2455" t="s">
        <v>2497</v>
      </c>
      <c r="D58" s="2456"/>
      <c r="E58" s="2456"/>
      <c r="F58" s="2456"/>
      <c r="G58" s="2456"/>
      <c r="H58" s="2456"/>
      <c r="I58" s="2456"/>
      <c r="J58" s="2456"/>
      <c r="K58" s="2456"/>
      <c r="L58" s="2456"/>
      <c r="M58" s="2457"/>
    </row>
    <row r="59" spans="1:13" ht="30" customHeight="1">
      <c r="A59" s="2056"/>
      <c r="B59" s="1415" t="s">
        <v>106</v>
      </c>
      <c r="C59" s="2455" t="s">
        <v>2498</v>
      </c>
      <c r="D59" s="2456"/>
      <c r="E59" s="2456"/>
      <c r="F59" s="2456"/>
      <c r="G59" s="2456"/>
      <c r="H59" s="2456"/>
      <c r="I59" s="2456"/>
      <c r="J59" s="2456"/>
      <c r="K59" s="2456"/>
      <c r="L59" s="2456"/>
      <c r="M59" s="2457"/>
    </row>
    <row r="60" spans="1:13" ht="30" customHeight="1" thickBot="1">
      <c r="A60" s="2056"/>
      <c r="B60" s="1416" t="s">
        <v>14</v>
      </c>
      <c r="C60" s="2455" t="s">
        <v>233</v>
      </c>
      <c r="D60" s="2456"/>
      <c r="E60" s="2456"/>
      <c r="F60" s="2456"/>
      <c r="G60" s="2456"/>
      <c r="H60" s="2456"/>
      <c r="I60" s="2456"/>
      <c r="J60" s="2456"/>
      <c r="K60" s="2456"/>
      <c r="L60" s="2456"/>
      <c r="M60" s="245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7 G45:J46 C14:D14" xr:uid="{00000000-0002-0000-77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7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7700-000002000000}"/>
    <dataValidation allowBlank="1" showInputMessage="1" showErrorMessage="1" prompt="Identifique la meta ODS a que le apunta el indicador de producto. Seleccione de la lista desplegable." sqref="E14" xr:uid="{00000000-0002-0000-7700-000003000000}"/>
    <dataValidation allowBlank="1" showInputMessage="1" showErrorMessage="1" prompt="Identifique el ODS a que le apunta el indicador de producto. Seleccione de la lista desplegable._x000a_" sqref="B14" xr:uid="{00000000-0002-0000-7700-000004000000}"/>
    <dataValidation allowBlank="1" showInputMessage="1" showErrorMessage="1" prompt="Incluir una ficha por cada indicador, ya sea de producto o de resultado" sqref="B1" xr:uid="{00000000-0002-0000-7700-000005000000}"/>
    <dataValidation allowBlank="1" showInputMessage="1" showErrorMessage="1" prompt="Seleccione de la lista desplegable" sqref="B4 B7 H7" xr:uid="{00000000-0002-0000-7700-000006000000}"/>
  </dataValidations>
  <hyperlinks>
    <hyperlink ref="C56" r:id="rId1" xr:uid="{00000000-0004-0000-7700-000000000000}"/>
  </hyperlinks>
  <pageMargins left="0.7" right="0.7" top="0.75" bottom="0.75" header="0.3" footer="0.3"/>
  <pageSetup paperSize="9" orientation="portrait" horizontalDpi="1200" verticalDpi="1200"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2499</v>
      </c>
      <c r="C1" s="141"/>
      <c r="D1" s="141"/>
      <c r="E1" s="141"/>
      <c r="F1" s="141"/>
      <c r="G1" s="141"/>
      <c r="H1" s="141"/>
      <c r="I1" s="141"/>
      <c r="J1" s="141"/>
      <c r="K1" s="141"/>
      <c r="L1" s="141"/>
      <c r="M1" s="142"/>
    </row>
    <row r="2" spans="1:13" ht="31.5" customHeight="1">
      <c r="A2" s="2494" t="s">
        <v>1</v>
      </c>
      <c r="B2" s="29" t="s">
        <v>2</v>
      </c>
      <c r="C2" s="2120" t="s">
        <v>889</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205</v>
      </c>
      <c r="D7" s="2513"/>
      <c r="E7" s="1513"/>
      <c r="F7" s="1513"/>
      <c r="G7" s="1514"/>
      <c r="H7" s="1546" t="s">
        <v>14</v>
      </c>
      <c r="I7" s="2566" t="s">
        <v>206</v>
      </c>
      <c r="J7" s="2496"/>
      <c r="K7" s="2496"/>
      <c r="L7" s="2496"/>
      <c r="M7" s="2497"/>
    </row>
    <row r="8" spans="1:13" ht="15.75" customHeight="1">
      <c r="A8" s="2093"/>
      <c r="B8" s="2504" t="s">
        <v>16</v>
      </c>
      <c r="C8" s="2633" t="s">
        <v>2487</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2500</v>
      </c>
      <c r="D11" s="2483"/>
      <c r="E11" s="2483"/>
      <c r="F11" s="2483"/>
      <c r="G11" s="2483"/>
      <c r="H11" s="2483"/>
      <c r="I11" s="2483"/>
      <c r="J11" s="2483"/>
      <c r="K11" s="2483"/>
      <c r="L11" s="2483"/>
      <c r="M11" s="2484"/>
    </row>
    <row r="12" spans="1:13" ht="84" customHeight="1">
      <c r="A12" s="2093"/>
      <c r="B12" s="1331" t="s">
        <v>21</v>
      </c>
      <c r="C12" s="2491" t="s">
        <v>2501</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1664</v>
      </c>
      <c r="G14" s="2471"/>
      <c r="H14" s="2471"/>
      <c r="I14" s="2471"/>
      <c r="J14" s="2471"/>
      <c r="K14" s="2471"/>
      <c r="L14" s="2471"/>
      <c r="M14" s="2472"/>
    </row>
    <row r="15" spans="1:13">
      <c r="A15" s="2489" t="s">
        <v>29</v>
      </c>
      <c r="B15" s="1333" t="s">
        <v>30</v>
      </c>
      <c r="C15" s="2482" t="s">
        <v>2502</v>
      </c>
      <c r="D15" s="2483"/>
      <c r="E15" s="2483"/>
      <c r="F15" s="2483"/>
      <c r="G15" s="2483"/>
      <c r="H15" s="2483"/>
      <c r="I15" s="2483"/>
      <c r="J15" s="2483"/>
      <c r="K15" s="2483"/>
      <c r="L15" s="2483"/>
      <c r="M15" s="2484"/>
    </row>
    <row r="16" spans="1:13" ht="47.25" customHeight="1">
      <c r="A16" s="2064"/>
      <c r="B16" s="1333" t="s">
        <v>32</v>
      </c>
      <c r="C16" s="2482" t="s">
        <v>890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2503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c r="K25" s="59"/>
      <c r="L25" s="37"/>
      <c r="M25" s="38"/>
    </row>
    <row r="26" spans="1:13">
      <c r="A26" s="2064"/>
      <c r="B26" s="1999"/>
      <c r="C26" s="47" t="s">
        <v>52</v>
      </c>
      <c r="D26" s="1526"/>
      <c r="E26" s="37"/>
      <c r="F26" s="49" t="s">
        <v>53</v>
      </c>
      <c r="G26" s="1523" t="s">
        <v>45</v>
      </c>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66">
        <v>3</v>
      </c>
      <c r="E36" s="2567"/>
      <c r="F36" s="2566">
        <v>3</v>
      </c>
      <c r="G36" s="2567"/>
      <c r="H36" s="2566">
        <v>3</v>
      </c>
      <c r="I36" s="2567"/>
      <c r="J36" s="2566">
        <v>3</v>
      </c>
      <c r="K36" s="2567"/>
      <c r="L36" s="2566">
        <v>3</v>
      </c>
      <c r="M36" s="2567"/>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66">
        <v>3</v>
      </c>
      <c r="E38" s="2567"/>
      <c r="F38" s="2566">
        <v>3</v>
      </c>
      <c r="G38" s="2567"/>
      <c r="H38" s="2566">
        <v>3</v>
      </c>
      <c r="I38" s="2567"/>
      <c r="J38" s="2566">
        <v>3</v>
      </c>
      <c r="K38" s="2567"/>
      <c r="L38" s="2566">
        <v>3</v>
      </c>
      <c r="M38" s="2567"/>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566">
        <v>3</v>
      </c>
      <c r="E40" s="2567"/>
      <c r="F40" s="2566" t="s">
        <v>9</v>
      </c>
      <c r="G40" s="2567"/>
      <c r="H40" s="2566" t="s">
        <v>9</v>
      </c>
      <c r="I40" s="2567"/>
      <c r="J40" s="2566" t="s">
        <v>9</v>
      </c>
      <c r="K40" s="2567"/>
      <c r="L40" s="2566" t="s">
        <v>9</v>
      </c>
      <c r="M40" s="2567"/>
    </row>
    <row r="41" spans="1:13">
      <c r="A41" s="2064"/>
      <c r="B41" s="1999"/>
      <c r="C41" s="73"/>
      <c r="D41" s="1672" t="s">
        <v>77</v>
      </c>
      <c r="E41" s="1672"/>
      <c r="F41" s="1672" t="s">
        <v>78</v>
      </c>
      <c r="G41" s="1672"/>
      <c r="H41" s="110"/>
      <c r="I41" s="110"/>
      <c r="J41" s="110"/>
      <c r="K41" s="110"/>
      <c r="L41" s="110"/>
      <c r="M41" s="1540"/>
    </row>
    <row r="42" spans="1:13">
      <c r="A42" s="2064"/>
      <c r="B42" s="1999"/>
      <c r="C42" s="73"/>
      <c r="D42" s="1679"/>
      <c r="E42" s="1674"/>
      <c r="F42" s="2768">
        <v>33</v>
      </c>
      <c r="G42" s="2769"/>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2504</v>
      </c>
      <c r="D48" s="2483"/>
      <c r="E48" s="2483"/>
      <c r="F48" s="2483"/>
      <c r="G48" s="2483"/>
      <c r="H48" s="2483"/>
      <c r="I48" s="2483"/>
      <c r="J48" s="2483"/>
      <c r="K48" s="2483"/>
      <c r="L48" s="2483"/>
      <c r="M48" s="2484"/>
    </row>
    <row r="49" spans="1:13" ht="38.25" customHeight="1">
      <c r="A49" s="2064"/>
      <c r="B49" s="1333" t="s">
        <v>85</v>
      </c>
      <c r="C49" s="2482" t="s">
        <v>2505</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892</v>
      </c>
      <c r="D52" s="2456"/>
      <c r="E52" s="2456"/>
      <c r="F52" s="2456"/>
      <c r="G52" s="2456"/>
      <c r="H52" s="2456"/>
      <c r="I52" s="2456"/>
      <c r="J52" s="2456"/>
      <c r="K52" s="2456"/>
      <c r="L52" s="2456"/>
      <c r="M52" s="2457"/>
    </row>
    <row r="53" spans="1:13" ht="15.75" customHeight="1">
      <c r="A53" s="2056"/>
      <c r="B53" s="1413" t="s">
        <v>93</v>
      </c>
      <c r="C53" s="2455" t="s">
        <v>2506</v>
      </c>
      <c r="D53" s="2456"/>
      <c r="E53" s="2456"/>
      <c r="F53" s="2456"/>
      <c r="G53" s="2456"/>
      <c r="H53" s="2456"/>
      <c r="I53" s="2456"/>
      <c r="J53" s="2456"/>
      <c r="K53" s="2456"/>
      <c r="L53" s="2456"/>
      <c r="M53" s="2457"/>
    </row>
    <row r="54" spans="1:13" ht="15.75" customHeight="1">
      <c r="A54" s="2056"/>
      <c r="B54" s="1413" t="s">
        <v>95</v>
      </c>
      <c r="C54" s="2455" t="s">
        <v>206</v>
      </c>
      <c r="D54" s="2456"/>
      <c r="E54" s="2456"/>
      <c r="F54" s="2456"/>
      <c r="G54" s="2456"/>
      <c r="H54" s="2456"/>
      <c r="I54" s="2456"/>
      <c r="J54" s="2456"/>
      <c r="K54" s="2456"/>
      <c r="L54" s="2456"/>
      <c r="M54" s="2457"/>
    </row>
    <row r="55" spans="1:13" ht="15.75" customHeight="1">
      <c r="A55" s="2056"/>
      <c r="B55" s="1414" t="s">
        <v>97</v>
      </c>
      <c r="C55" s="2455" t="s">
        <v>2507</v>
      </c>
      <c r="D55" s="2456"/>
      <c r="E55" s="2456"/>
      <c r="F55" s="2456"/>
      <c r="G55" s="2456"/>
      <c r="H55" s="2456"/>
      <c r="I55" s="2456"/>
      <c r="J55" s="2456"/>
      <c r="K55" s="2456"/>
      <c r="L55" s="2456"/>
      <c r="M55" s="2457"/>
    </row>
    <row r="56" spans="1:13" ht="15.75" customHeight="1">
      <c r="A56" s="2056"/>
      <c r="B56" s="1413" t="s">
        <v>99</v>
      </c>
      <c r="C56" s="2625" t="s">
        <v>893</v>
      </c>
      <c r="D56" s="2456"/>
      <c r="E56" s="2456"/>
      <c r="F56" s="2456"/>
      <c r="G56" s="2456"/>
      <c r="H56" s="2456"/>
      <c r="I56" s="2456"/>
      <c r="J56" s="2456"/>
      <c r="K56" s="2456"/>
      <c r="L56" s="2456"/>
      <c r="M56" s="2457"/>
    </row>
    <row r="57" spans="1:13" ht="16.5" customHeight="1" thickBot="1">
      <c r="A57" s="2061"/>
      <c r="B57" s="1413" t="s">
        <v>101</v>
      </c>
      <c r="C57" s="2455">
        <v>3385000</v>
      </c>
      <c r="D57" s="2456"/>
      <c r="E57" s="2456"/>
      <c r="F57" s="2456"/>
      <c r="G57" s="2456"/>
      <c r="H57" s="2456"/>
      <c r="I57" s="2456"/>
      <c r="J57" s="2456"/>
      <c r="K57" s="2456"/>
      <c r="L57" s="2456"/>
      <c r="M57" s="2457"/>
    </row>
    <row r="58" spans="1:13" ht="15.75" customHeight="1">
      <c r="A58" s="2469" t="s">
        <v>103</v>
      </c>
      <c r="B58" s="1415" t="s">
        <v>104</v>
      </c>
      <c r="C58" s="2622" t="s">
        <v>1633</v>
      </c>
      <c r="D58" s="2623"/>
      <c r="E58" s="2623"/>
      <c r="F58" s="2623"/>
      <c r="G58" s="2623"/>
      <c r="H58" s="2623"/>
      <c r="I58" s="2623"/>
      <c r="J58" s="2623"/>
      <c r="K58" s="2623"/>
      <c r="L58" s="2623"/>
      <c r="M58" s="2624"/>
    </row>
    <row r="59" spans="1:13" ht="30" customHeight="1">
      <c r="A59" s="2056"/>
      <c r="B59" s="1415" t="s">
        <v>106</v>
      </c>
      <c r="C59" s="2622" t="s">
        <v>107</v>
      </c>
      <c r="D59" s="2623"/>
      <c r="E59" s="2623"/>
      <c r="F59" s="2623"/>
      <c r="G59" s="2623"/>
      <c r="H59" s="2623"/>
      <c r="I59" s="2623"/>
      <c r="J59" s="2623"/>
      <c r="K59" s="2623"/>
      <c r="L59" s="2623"/>
      <c r="M59" s="2624"/>
    </row>
    <row r="60" spans="1:13" ht="30" customHeight="1" thickBot="1">
      <c r="A60" s="2056"/>
      <c r="B60" s="1416" t="s">
        <v>14</v>
      </c>
      <c r="C60" s="2622" t="s">
        <v>206</v>
      </c>
      <c r="D60" s="2623"/>
      <c r="E60" s="2623"/>
      <c r="F60" s="2623"/>
      <c r="G60" s="2623"/>
      <c r="H60" s="2623"/>
      <c r="I60" s="2623"/>
      <c r="J60" s="2623"/>
      <c r="K60" s="2623"/>
      <c r="L60" s="2623"/>
      <c r="M60" s="2624"/>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14:D14 C7 G45:J46" xr:uid="{00000000-0002-0000-7800-000000000000}"/>
    <dataValidation allowBlank="1" showInputMessage="1" showErrorMessage="1" prompt="Seleccione de la lista desplegable" sqref="B4 B7 H7" xr:uid="{00000000-0002-0000-7800-000001000000}"/>
    <dataValidation allowBlank="1" showInputMessage="1" showErrorMessage="1" prompt="Incluir una ficha por cada indicador, ya sea de producto o de resultado" sqref="B1" xr:uid="{00000000-0002-0000-7800-000002000000}"/>
    <dataValidation allowBlank="1" showInputMessage="1" showErrorMessage="1" prompt="Identifique el ODS a que le apunta el indicador de producto. Seleccione de la lista desplegable._x000a_" sqref="B14" xr:uid="{00000000-0002-0000-7800-000003000000}"/>
    <dataValidation allowBlank="1" showInputMessage="1" showErrorMessage="1" prompt="Identifique la meta ODS a que le apunta el indicador de producto. Seleccione de la lista desplegable." sqref="E14" xr:uid="{00000000-0002-0000-78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78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800-000006000000}"/>
  </dataValidations>
  <hyperlinks>
    <hyperlink ref="C56" r:id="rId1" xr:uid="{00000000-0004-0000-7800-000000000000}"/>
  </hyperlinks>
  <pageMargins left="0.7" right="0.7" top="0.75" bottom="0.75" header="0.3" footer="0.3"/>
  <pageSetup paperSize="9" orientation="portrait" horizontalDpi="1200" verticalDpi="1200"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2508</v>
      </c>
      <c r="C1" s="141"/>
      <c r="D1" s="141"/>
      <c r="E1" s="141"/>
      <c r="F1" s="141"/>
      <c r="G1" s="141"/>
      <c r="H1" s="141"/>
      <c r="I1" s="141"/>
      <c r="J1" s="141"/>
      <c r="K1" s="141"/>
      <c r="L1" s="141"/>
      <c r="M1" s="142"/>
    </row>
    <row r="2" spans="1:13" ht="31.5" customHeight="1">
      <c r="A2" s="2494" t="s">
        <v>1</v>
      </c>
      <c r="B2" s="29" t="s">
        <v>2</v>
      </c>
      <c r="C2" s="2120" t="s">
        <v>2509</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205</v>
      </c>
      <c r="D7" s="2513"/>
      <c r="E7" s="1513"/>
      <c r="F7" s="1513"/>
      <c r="G7" s="1514"/>
      <c r="H7" s="1546" t="s">
        <v>14</v>
      </c>
      <c r="I7" s="2514" t="s">
        <v>900</v>
      </c>
      <c r="J7" s="2513"/>
      <c r="K7" s="2513"/>
      <c r="L7" s="2513"/>
      <c r="M7" s="2515"/>
    </row>
    <row r="8" spans="1:13" ht="15.75" customHeight="1">
      <c r="A8" s="2093"/>
      <c r="B8" s="2504" t="s">
        <v>16</v>
      </c>
      <c r="C8" s="2633" t="s">
        <v>233</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506" t="s">
        <v>18</v>
      </c>
      <c r="G10" s="2506"/>
      <c r="H10" s="39"/>
      <c r="I10" s="2506" t="s">
        <v>18</v>
      </c>
      <c r="J10" s="2506"/>
      <c r="K10" s="39"/>
      <c r="L10" s="40"/>
      <c r="M10" s="41"/>
    </row>
    <row r="11" spans="1:13" ht="75" customHeight="1">
      <c r="A11" s="2093"/>
      <c r="B11" s="1331" t="s">
        <v>19</v>
      </c>
      <c r="C11" s="2482" t="s">
        <v>2510</v>
      </c>
      <c r="D11" s="2483"/>
      <c r="E11" s="2483"/>
      <c r="F11" s="2483"/>
      <c r="G11" s="2483"/>
      <c r="H11" s="2483"/>
      <c r="I11" s="2483"/>
      <c r="J11" s="2483"/>
      <c r="K11" s="2483"/>
      <c r="L11" s="2483"/>
      <c r="M11" s="2484"/>
    </row>
    <row r="12" spans="1:13" ht="84" customHeight="1">
      <c r="A12" s="2093"/>
      <c r="B12" s="1331" t="s">
        <v>21</v>
      </c>
      <c r="C12" s="2491" t="s">
        <v>2511</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251</v>
      </c>
      <c r="D14" s="2487"/>
      <c r="E14" s="1518" t="s">
        <v>27</v>
      </c>
      <c r="F14" s="2488" t="s">
        <v>703</v>
      </c>
      <c r="G14" s="2471"/>
      <c r="H14" s="2471"/>
      <c r="I14" s="2471"/>
      <c r="J14" s="2471"/>
      <c r="K14" s="2471"/>
      <c r="L14" s="2471"/>
      <c r="M14" s="2472"/>
    </row>
    <row r="15" spans="1:13">
      <c r="A15" s="2489" t="s">
        <v>29</v>
      </c>
      <c r="B15" s="1333" t="s">
        <v>30</v>
      </c>
      <c r="C15" s="2482" t="s">
        <v>2512</v>
      </c>
      <c r="D15" s="2483"/>
      <c r="E15" s="2483"/>
      <c r="F15" s="2483"/>
      <c r="G15" s="2483"/>
      <c r="H15" s="2483"/>
      <c r="I15" s="2483"/>
      <c r="J15" s="2483"/>
      <c r="K15" s="2483"/>
      <c r="L15" s="2483"/>
      <c r="M15" s="2484"/>
    </row>
    <row r="16" spans="1:13" ht="47.25" customHeight="1">
      <c r="A16" s="2064"/>
      <c r="B16" s="1333" t="s">
        <v>32</v>
      </c>
      <c r="C16" s="2482" t="s">
        <v>899</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10">
        <v>1</v>
      </c>
      <c r="E36" s="2511"/>
      <c r="F36" s="2510">
        <v>1</v>
      </c>
      <c r="G36" s="2511"/>
      <c r="H36" s="2510">
        <v>1</v>
      </c>
      <c r="I36" s="2511"/>
      <c r="J36" s="2510">
        <v>1</v>
      </c>
      <c r="K36" s="2511"/>
      <c r="L36" s="2510">
        <v>1</v>
      </c>
      <c r="M36" s="2511"/>
    </row>
    <row r="37" spans="1:13">
      <c r="A37" s="2064"/>
      <c r="B37" s="1999"/>
      <c r="C37" s="73"/>
      <c r="D37" s="639" t="s">
        <v>68</v>
      </c>
      <c r="E37" s="639"/>
      <c r="F37" s="639" t="s">
        <v>69</v>
      </c>
      <c r="G37" s="639"/>
      <c r="H37" s="640" t="s">
        <v>70</v>
      </c>
      <c r="I37" s="640"/>
      <c r="J37" s="640" t="s">
        <v>71</v>
      </c>
      <c r="K37" s="639"/>
      <c r="L37" s="639" t="s">
        <v>72</v>
      </c>
      <c r="M37" s="641"/>
    </row>
    <row r="38" spans="1:13">
      <c r="A38" s="2064"/>
      <c r="B38" s="1999"/>
      <c r="C38" s="73"/>
      <c r="D38" s="2510">
        <v>1</v>
      </c>
      <c r="E38" s="2511"/>
      <c r="F38" s="2510">
        <v>1</v>
      </c>
      <c r="G38" s="2511"/>
      <c r="H38" s="2510">
        <v>1</v>
      </c>
      <c r="I38" s="2511"/>
      <c r="J38" s="2510">
        <v>1</v>
      </c>
      <c r="K38" s="2511"/>
      <c r="L38" s="2510">
        <v>1</v>
      </c>
      <c r="M38" s="2511"/>
    </row>
    <row r="39" spans="1:13">
      <c r="A39" s="2064"/>
      <c r="B39" s="1999"/>
      <c r="C39" s="73"/>
      <c r="D39" s="639" t="s">
        <v>73</v>
      </c>
      <c r="E39" s="639"/>
      <c r="F39" s="639" t="s">
        <v>74</v>
      </c>
      <c r="G39" s="639"/>
      <c r="H39" s="640" t="s">
        <v>75</v>
      </c>
      <c r="I39" s="640"/>
      <c r="J39" s="640" t="s">
        <v>76</v>
      </c>
      <c r="K39" s="639"/>
      <c r="L39" s="639" t="s">
        <v>77</v>
      </c>
      <c r="M39" s="641"/>
    </row>
    <row r="40" spans="1:13">
      <c r="A40" s="2064"/>
      <c r="B40" s="1999"/>
      <c r="C40" s="73"/>
      <c r="D40" s="2510">
        <v>1</v>
      </c>
      <c r="E40" s="2511"/>
      <c r="F40" s="2510" t="s">
        <v>9</v>
      </c>
      <c r="G40" s="2511"/>
      <c r="H40" s="2510" t="s">
        <v>9</v>
      </c>
      <c r="I40" s="2511"/>
      <c r="J40" s="2510" t="s">
        <v>9</v>
      </c>
      <c r="K40" s="2511"/>
      <c r="L40" s="2510" t="s">
        <v>9</v>
      </c>
      <c r="M40" s="2511"/>
    </row>
    <row r="41" spans="1:13">
      <c r="A41" s="2064"/>
      <c r="B41" s="1999"/>
      <c r="C41" s="73"/>
      <c r="D41" s="1680" t="s">
        <v>77</v>
      </c>
      <c r="E41" s="1680"/>
      <c r="F41" s="1680" t="s">
        <v>78</v>
      </c>
      <c r="G41" s="1680"/>
      <c r="H41" s="642"/>
      <c r="I41" s="642"/>
      <c r="J41" s="642"/>
      <c r="K41" s="642"/>
      <c r="L41" s="642"/>
      <c r="M41" s="1681"/>
    </row>
    <row r="42" spans="1:13">
      <c r="A42" s="2064"/>
      <c r="B42" s="1999"/>
      <c r="C42" s="73"/>
      <c r="D42" s="1682"/>
      <c r="E42" s="1683"/>
      <c r="F42" s="2776">
        <v>1</v>
      </c>
      <c r="G42" s="2777"/>
      <c r="H42" s="2778"/>
      <c r="I42" s="2778"/>
      <c r="J42" s="639"/>
      <c r="K42" s="639"/>
      <c r="L42" s="639"/>
      <c r="M42" s="643"/>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2513</v>
      </c>
      <c r="D48" s="2483"/>
      <c r="E48" s="2483"/>
      <c r="F48" s="2483"/>
      <c r="G48" s="2483"/>
      <c r="H48" s="2483"/>
      <c r="I48" s="2483"/>
      <c r="J48" s="2483"/>
      <c r="K48" s="2483"/>
      <c r="L48" s="2483"/>
      <c r="M48" s="2484"/>
    </row>
    <row r="49" spans="1:13" ht="38.25" customHeight="1">
      <c r="A49" s="2064"/>
      <c r="B49" s="1333" t="s">
        <v>85</v>
      </c>
      <c r="C49" s="2482" t="s">
        <v>2514</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2515</v>
      </c>
      <c r="D52" s="2456"/>
      <c r="E52" s="2456"/>
      <c r="F52" s="2456"/>
      <c r="G52" s="2456"/>
      <c r="H52" s="2456"/>
      <c r="I52" s="2456"/>
      <c r="J52" s="2456"/>
      <c r="K52" s="2456"/>
      <c r="L52" s="2456"/>
      <c r="M52" s="2457"/>
    </row>
    <row r="53" spans="1:13" ht="15.75" customHeight="1">
      <c r="A53" s="2056"/>
      <c r="B53" s="1413" t="s">
        <v>93</v>
      </c>
      <c r="C53" s="2455" t="s">
        <v>2516</v>
      </c>
      <c r="D53" s="2456"/>
      <c r="E53" s="2456"/>
      <c r="F53" s="2456"/>
      <c r="G53" s="2456"/>
      <c r="H53" s="2456"/>
      <c r="I53" s="2456"/>
      <c r="J53" s="2456"/>
      <c r="K53" s="2456"/>
      <c r="L53" s="2456"/>
      <c r="M53" s="2457"/>
    </row>
    <row r="54" spans="1:13" ht="15.75" customHeight="1">
      <c r="A54" s="2056"/>
      <c r="B54" s="1413" t="s">
        <v>95</v>
      </c>
      <c r="C54" s="2455" t="s">
        <v>900</v>
      </c>
      <c r="D54" s="2456"/>
      <c r="E54" s="2456"/>
      <c r="F54" s="2456"/>
      <c r="G54" s="2456"/>
      <c r="H54" s="2456"/>
      <c r="I54" s="2456"/>
      <c r="J54" s="2456"/>
      <c r="K54" s="2456"/>
      <c r="L54" s="2456"/>
      <c r="M54" s="2457"/>
    </row>
    <row r="55" spans="1:13" ht="15.75" customHeight="1">
      <c r="A55" s="2056"/>
      <c r="B55" s="1414" t="s">
        <v>97</v>
      </c>
      <c r="C55" s="2455" t="s">
        <v>2517</v>
      </c>
      <c r="D55" s="2456"/>
      <c r="E55" s="2456"/>
      <c r="F55" s="2456"/>
      <c r="G55" s="2456"/>
      <c r="H55" s="2456"/>
      <c r="I55" s="2456"/>
      <c r="J55" s="2456"/>
      <c r="K55" s="2456"/>
      <c r="L55" s="2456"/>
      <c r="M55" s="2457"/>
    </row>
    <row r="56" spans="1:13" ht="15.75" customHeight="1">
      <c r="A56" s="2056"/>
      <c r="B56" s="1413" t="s">
        <v>99</v>
      </c>
      <c r="C56" s="2625" t="s">
        <v>2518</v>
      </c>
      <c r="D56" s="2456"/>
      <c r="E56" s="2456"/>
      <c r="F56" s="2456"/>
      <c r="G56" s="2456"/>
      <c r="H56" s="2456"/>
      <c r="I56" s="2456"/>
      <c r="J56" s="2456"/>
      <c r="K56" s="2456"/>
      <c r="L56" s="2456"/>
      <c r="M56" s="2457"/>
    </row>
    <row r="57" spans="1:13" ht="16.5" customHeight="1" thickBot="1">
      <c r="A57" s="2061"/>
      <c r="B57" s="1413" t="s">
        <v>101</v>
      </c>
      <c r="C57" s="2455">
        <v>3351535</v>
      </c>
      <c r="D57" s="2456"/>
      <c r="E57" s="2456"/>
      <c r="F57" s="2456"/>
      <c r="G57" s="2456"/>
      <c r="H57" s="2456"/>
      <c r="I57" s="2456"/>
      <c r="J57" s="2456"/>
      <c r="K57" s="2456"/>
      <c r="L57" s="2456"/>
      <c r="M57" s="2457"/>
    </row>
    <row r="58" spans="1:13" ht="15.75" customHeight="1">
      <c r="A58" s="2469" t="s">
        <v>103</v>
      </c>
      <c r="B58" s="1415" t="s">
        <v>104</v>
      </c>
      <c r="C58" s="2455" t="s">
        <v>2519</v>
      </c>
      <c r="D58" s="2456"/>
      <c r="E58" s="2456"/>
      <c r="F58" s="2456"/>
      <c r="G58" s="2456"/>
      <c r="H58" s="2456"/>
      <c r="I58" s="2456"/>
      <c r="J58" s="2456"/>
      <c r="K58" s="2456"/>
      <c r="L58" s="2456"/>
      <c r="M58" s="2457"/>
    </row>
    <row r="59" spans="1:13" ht="30" customHeight="1">
      <c r="A59" s="2056"/>
      <c r="B59" s="1415" t="s">
        <v>106</v>
      </c>
      <c r="C59" s="2455" t="s">
        <v>2520</v>
      </c>
      <c r="D59" s="2456"/>
      <c r="E59" s="2456"/>
      <c r="F59" s="2456"/>
      <c r="G59" s="2456"/>
      <c r="H59" s="2456"/>
      <c r="I59" s="2456"/>
      <c r="J59" s="2456"/>
      <c r="K59" s="2456"/>
      <c r="L59" s="2456"/>
      <c r="M59" s="2457"/>
    </row>
    <row r="60" spans="1:13" ht="30" customHeight="1" thickBot="1">
      <c r="A60" s="2056"/>
      <c r="B60" s="1416" t="s">
        <v>14</v>
      </c>
      <c r="C60" s="2455" t="s">
        <v>900</v>
      </c>
      <c r="D60" s="2456"/>
      <c r="E60" s="2456"/>
      <c r="F60" s="2456"/>
      <c r="G60" s="2456"/>
      <c r="H60" s="2456"/>
      <c r="I60" s="2456"/>
      <c r="J60" s="2456"/>
      <c r="K60" s="2456"/>
      <c r="L60" s="2456"/>
      <c r="M60" s="245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79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9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7900-000002000000}"/>
    <dataValidation allowBlank="1" showInputMessage="1" showErrorMessage="1" prompt="Identifique la meta ODS a que le apunta el indicador de producto. Seleccione de la lista desplegable." sqref="E14" xr:uid="{00000000-0002-0000-7900-000003000000}"/>
    <dataValidation allowBlank="1" showInputMessage="1" showErrorMessage="1" prompt="Identifique el ODS a que le apunta el indicador de producto. Seleccione de la lista desplegable._x000a_" sqref="B14" xr:uid="{00000000-0002-0000-7900-000004000000}"/>
    <dataValidation allowBlank="1" showInputMessage="1" showErrorMessage="1" prompt="Incluir una ficha por cada indicador, ya sea de producto o de resultado" sqref="B1" xr:uid="{00000000-0002-0000-7900-000005000000}"/>
    <dataValidation allowBlank="1" showInputMessage="1" showErrorMessage="1" prompt="Seleccione de la lista desplegable" sqref="B4 B7 H7" xr:uid="{00000000-0002-0000-7900-000006000000}"/>
    <dataValidation type="list" allowBlank="1" showInputMessage="1" showErrorMessage="1" sqref="I7:M7" xr:uid="{00000000-0002-0000-7900-000007000000}">
      <formula1>INDIRECT($C$7)</formula1>
    </dataValidation>
  </dataValidations>
  <hyperlinks>
    <hyperlink ref="C56" r:id="rId1" xr:uid="{00000000-0004-0000-7900-000000000000}"/>
  </hyperlinks>
  <pageMargins left="0.7" right="0.7" top="0.75" bottom="0.75" header="0.3" footer="0.3"/>
  <pageSetup paperSize="9" orientation="portrait" horizontalDpi="1200" verticalDpi="1200"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2521</v>
      </c>
      <c r="C1" s="141"/>
      <c r="D1" s="141"/>
      <c r="E1" s="141"/>
      <c r="F1" s="141"/>
      <c r="G1" s="141"/>
      <c r="H1" s="141"/>
      <c r="I1" s="141"/>
      <c r="J1" s="141"/>
      <c r="K1" s="141"/>
      <c r="L1" s="141"/>
      <c r="M1" s="142"/>
    </row>
    <row r="2" spans="1:13" ht="31.5" customHeight="1">
      <c r="A2" s="2494" t="s">
        <v>1</v>
      </c>
      <c r="B2" s="29" t="s">
        <v>2</v>
      </c>
      <c r="C2" s="2120" t="s">
        <v>907</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205</v>
      </c>
      <c r="D7" s="2513"/>
      <c r="E7" s="1513"/>
      <c r="F7" s="1513"/>
      <c r="G7" s="1514"/>
      <c r="H7" s="1546" t="s">
        <v>14</v>
      </c>
      <c r="I7" s="2785" t="s">
        <v>206</v>
      </c>
      <c r="J7" s="2786"/>
      <c r="K7" s="2786"/>
      <c r="L7" s="2786"/>
      <c r="M7" s="2787"/>
    </row>
    <row r="8" spans="1:13" ht="15.75" customHeight="1">
      <c r="A8" s="2093"/>
      <c r="B8" s="2504" t="s">
        <v>16</v>
      </c>
      <c r="C8" s="2633" t="s">
        <v>233</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2522</v>
      </c>
      <c r="D11" s="2483"/>
      <c r="E11" s="2483"/>
      <c r="F11" s="2483"/>
      <c r="G11" s="2483"/>
      <c r="H11" s="2483"/>
      <c r="I11" s="2483"/>
      <c r="J11" s="2483"/>
      <c r="K11" s="2483"/>
      <c r="L11" s="2483"/>
      <c r="M11" s="2484"/>
    </row>
    <row r="12" spans="1:13" ht="84" customHeight="1">
      <c r="A12" s="2093"/>
      <c r="B12" s="1331" t="s">
        <v>21</v>
      </c>
      <c r="C12" s="2491" t="s">
        <v>2523</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184</v>
      </c>
      <c r="G14" s="2471"/>
      <c r="H14" s="2471"/>
      <c r="I14" s="2471"/>
      <c r="J14" s="2471"/>
      <c r="K14" s="2471"/>
      <c r="L14" s="2471"/>
      <c r="M14" s="2472"/>
    </row>
    <row r="15" spans="1:13">
      <c r="A15" s="2489" t="s">
        <v>29</v>
      </c>
      <c r="B15" s="1333" t="s">
        <v>30</v>
      </c>
      <c r="C15" s="2482" t="s">
        <v>2524</v>
      </c>
      <c r="D15" s="2483"/>
      <c r="E15" s="2483"/>
      <c r="F15" s="2483"/>
      <c r="G15" s="2483"/>
      <c r="H15" s="2483"/>
      <c r="I15" s="2483"/>
      <c r="J15" s="2483"/>
      <c r="K15" s="2483"/>
      <c r="L15" s="2483"/>
      <c r="M15" s="2484"/>
    </row>
    <row r="16" spans="1:13" ht="47.25" customHeight="1">
      <c r="A16" s="2064"/>
      <c r="B16" s="1333" t="s">
        <v>32</v>
      </c>
      <c r="C16" s="2482" t="s">
        <v>908</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2525</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1495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485">
        <v>1</v>
      </c>
      <c r="E36" s="2486"/>
      <c r="F36" s="2485">
        <v>1</v>
      </c>
      <c r="G36" s="2486"/>
      <c r="H36" s="2485">
        <v>1</v>
      </c>
      <c r="I36" s="2486"/>
      <c r="J36" s="2485">
        <v>1</v>
      </c>
      <c r="K36" s="2486"/>
      <c r="L36" s="2485">
        <v>1</v>
      </c>
      <c r="M36" s="2486"/>
    </row>
    <row r="37" spans="1:13">
      <c r="A37" s="2064"/>
      <c r="B37" s="1999"/>
      <c r="C37" s="73"/>
      <c r="D37" s="634" t="s">
        <v>68</v>
      </c>
      <c r="E37" s="634"/>
      <c r="F37" s="634" t="s">
        <v>69</v>
      </c>
      <c r="G37" s="634"/>
      <c r="H37" s="635" t="s">
        <v>70</v>
      </c>
      <c r="I37" s="635"/>
      <c r="J37" s="635" t="s">
        <v>71</v>
      </c>
      <c r="K37" s="634"/>
      <c r="L37" s="634" t="s">
        <v>72</v>
      </c>
      <c r="M37" s="636"/>
    </row>
    <row r="38" spans="1:13">
      <c r="A38" s="2064"/>
      <c r="B38" s="1999"/>
      <c r="C38" s="73"/>
      <c r="D38" s="2485">
        <v>1</v>
      </c>
      <c r="E38" s="2486"/>
      <c r="F38" s="2485">
        <v>1</v>
      </c>
      <c r="G38" s="2486"/>
      <c r="H38" s="2485">
        <v>1</v>
      </c>
      <c r="I38" s="2486"/>
      <c r="J38" s="2485">
        <v>1</v>
      </c>
      <c r="K38" s="2486"/>
      <c r="L38" s="2485">
        <v>1</v>
      </c>
      <c r="M38" s="2486"/>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485">
        <v>1</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782">
        <v>11</v>
      </c>
      <c r="G42" s="27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2526</v>
      </c>
      <c r="D48" s="2483"/>
      <c r="E48" s="2483"/>
      <c r="F48" s="2483"/>
      <c r="G48" s="2483"/>
      <c r="H48" s="2483"/>
      <c r="I48" s="2483"/>
      <c r="J48" s="2483"/>
      <c r="K48" s="2483"/>
      <c r="L48" s="2483"/>
      <c r="M48" s="2484"/>
    </row>
    <row r="49" spans="1:13" ht="38.25" customHeight="1">
      <c r="A49" s="2064"/>
      <c r="B49" s="1333" t="s">
        <v>85</v>
      </c>
      <c r="C49" s="2482" t="s">
        <v>2527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779" t="s">
        <v>2528</v>
      </c>
      <c r="D52" s="2780"/>
      <c r="E52" s="2780"/>
      <c r="F52" s="2780"/>
      <c r="G52" s="2780"/>
      <c r="H52" s="2780"/>
      <c r="I52" s="2780"/>
      <c r="J52" s="2780"/>
      <c r="K52" s="2780"/>
      <c r="L52" s="2780"/>
      <c r="M52" s="2781"/>
    </row>
    <row r="53" spans="1:13" ht="15.75" customHeight="1">
      <c r="A53" s="2056"/>
      <c r="B53" s="1413" t="s">
        <v>93</v>
      </c>
      <c r="C53" s="2779" t="s">
        <v>2529</v>
      </c>
      <c r="D53" s="2780"/>
      <c r="E53" s="2780"/>
      <c r="F53" s="2780"/>
      <c r="G53" s="2780"/>
      <c r="H53" s="2780"/>
      <c r="I53" s="2780"/>
      <c r="J53" s="2780"/>
      <c r="K53" s="2780"/>
      <c r="L53" s="2780"/>
      <c r="M53" s="2781"/>
    </row>
    <row r="54" spans="1:13" ht="15.75" customHeight="1">
      <c r="A54" s="2056"/>
      <c r="B54" s="1413" t="s">
        <v>95</v>
      </c>
      <c r="C54" s="2779" t="s">
        <v>1630</v>
      </c>
      <c r="D54" s="2780"/>
      <c r="E54" s="2780"/>
      <c r="F54" s="2780"/>
      <c r="G54" s="2780"/>
      <c r="H54" s="2780"/>
      <c r="I54" s="2780"/>
      <c r="J54" s="2780"/>
      <c r="K54" s="2780"/>
      <c r="L54" s="2780"/>
      <c r="M54" s="2781"/>
    </row>
    <row r="55" spans="1:13" ht="15.75" customHeight="1">
      <c r="A55" s="2056"/>
      <c r="B55" s="1414" t="s">
        <v>97</v>
      </c>
      <c r="C55" s="2779" t="s">
        <v>2530</v>
      </c>
      <c r="D55" s="2780"/>
      <c r="E55" s="2780"/>
      <c r="F55" s="2780"/>
      <c r="G55" s="2780"/>
      <c r="H55" s="2780"/>
      <c r="I55" s="2780"/>
      <c r="J55" s="2780"/>
      <c r="K55" s="2780"/>
      <c r="L55" s="2780"/>
      <c r="M55" s="2781"/>
    </row>
    <row r="56" spans="1:13" ht="15.75" customHeight="1">
      <c r="A56" s="2056"/>
      <c r="B56" s="1413" t="s">
        <v>99</v>
      </c>
      <c r="C56" s="2625" t="s">
        <v>915</v>
      </c>
      <c r="D56" s="2780"/>
      <c r="E56" s="2780"/>
      <c r="F56" s="2780"/>
      <c r="G56" s="2780"/>
      <c r="H56" s="2780"/>
      <c r="I56" s="2780"/>
      <c r="J56" s="2780"/>
      <c r="K56" s="2780"/>
      <c r="L56" s="2780"/>
      <c r="M56" s="2781"/>
    </row>
    <row r="57" spans="1:13" ht="16.5" customHeight="1" thickBot="1">
      <c r="A57" s="2061"/>
      <c r="B57" s="1413" t="s">
        <v>101</v>
      </c>
      <c r="C57" s="2779">
        <v>3385000</v>
      </c>
      <c r="D57" s="2780"/>
      <c r="E57" s="2780"/>
      <c r="F57" s="2780"/>
      <c r="G57" s="2780"/>
      <c r="H57" s="2780"/>
      <c r="I57" s="2780"/>
      <c r="J57" s="2780"/>
      <c r="K57" s="2780"/>
      <c r="L57" s="2780"/>
      <c r="M57" s="2781"/>
    </row>
    <row r="58" spans="1:13" ht="15.75" customHeight="1">
      <c r="A58" s="2469" t="s">
        <v>103</v>
      </c>
      <c r="B58" s="1415" t="s">
        <v>104</v>
      </c>
      <c r="C58" s="2622" t="s">
        <v>1633</v>
      </c>
      <c r="D58" s="2623"/>
      <c r="E58" s="2623"/>
      <c r="F58" s="2623"/>
      <c r="G58" s="2623"/>
      <c r="H58" s="2623"/>
      <c r="I58" s="2623"/>
      <c r="J58" s="2623"/>
      <c r="K58" s="2623"/>
      <c r="L58" s="2623"/>
      <c r="M58" s="2624"/>
    </row>
    <row r="59" spans="1:13" ht="30" customHeight="1">
      <c r="A59" s="2056"/>
      <c r="B59" s="1415" t="s">
        <v>106</v>
      </c>
      <c r="C59" s="2622" t="s">
        <v>107</v>
      </c>
      <c r="D59" s="2623"/>
      <c r="E59" s="2623"/>
      <c r="F59" s="2623"/>
      <c r="G59" s="2623"/>
      <c r="H59" s="2623"/>
      <c r="I59" s="2623"/>
      <c r="J59" s="2623"/>
      <c r="K59" s="2623"/>
      <c r="L59" s="2623"/>
      <c r="M59" s="2624"/>
    </row>
    <row r="60" spans="1:13" ht="30" customHeight="1" thickBot="1">
      <c r="A60" s="2056"/>
      <c r="B60" s="1416" t="s">
        <v>14</v>
      </c>
      <c r="C60" s="2622" t="s">
        <v>206</v>
      </c>
      <c r="D60" s="2623"/>
      <c r="E60" s="2623"/>
      <c r="F60" s="2623"/>
      <c r="G60" s="2623"/>
      <c r="H60" s="2623"/>
      <c r="I60" s="2623"/>
      <c r="J60" s="2623"/>
      <c r="K60" s="2623"/>
      <c r="L60" s="2623"/>
      <c r="M60" s="2624"/>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G45:J46" xr:uid="{00000000-0002-0000-7A00-000000000000}"/>
    <dataValidation type="list" allowBlank="1" showInputMessage="1" showErrorMessage="1" sqref="I7:M7" xr:uid="{00000000-0002-0000-7A00-000001000000}">
      <formula1>INDIRECT($C$7)</formula1>
    </dataValidation>
    <dataValidation allowBlank="1" showInputMessage="1" showErrorMessage="1" prompt="Seleccione de la lista desplegable" sqref="B4 B7 H7" xr:uid="{00000000-0002-0000-7A00-000002000000}"/>
    <dataValidation allowBlank="1" showInputMessage="1" showErrorMessage="1" prompt="Incluir una ficha por cada indicador, ya sea de producto o de resultado" sqref="B1" xr:uid="{00000000-0002-0000-7A00-000003000000}"/>
    <dataValidation allowBlank="1" showInputMessage="1" showErrorMessage="1" prompt="Identifique el ODS a que le apunta el indicador de producto. Seleccione de la lista desplegable._x000a_" sqref="B14" xr:uid="{00000000-0002-0000-7A00-000004000000}"/>
    <dataValidation allowBlank="1" showInputMessage="1" showErrorMessage="1" prompt="Identifique la meta ODS a que le apunta el indicador de producto. Seleccione de la lista desplegable." sqref="E14" xr:uid="{00000000-0002-0000-7A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7A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A00-000007000000}"/>
  </dataValidations>
  <hyperlinks>
    <hyperlink ref="C56" r:id="rId1" xr:uid="{00000000-0004-0000-7A00-000000000000}"/>
  </hyperlinks>
  <pageMargins left="0.7" right="0.7" top="0.75" bottom="0.75" header="0.3" footer="0.3"/>
  <pageSetup paperSize="9" orientation="portrait" horizontalDpi="1200" verticalDpi="1200"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2531</v>
      </c>
      <c r="C1" s="141"/>
      <c r="D1" s="141"/>
      <c r="E1" s="141"/>
      <c r="F1" s="141"/>
      <c r="G1" s="141"/>
      <c r="H1" s="141"/>
      <c r="I1" s="141"/>
      <c r="J1" s="141"/>
      <c r="K1" s="141"/>
      <c r="L1" s="141"/>
      <c r="M1" s="142"/>
    </row>
    <row r="2" spans="1:13" ht="31.5" customHeight="1">
      <c r="A2" s="2494" t="s">
        <v>1</v>
      </c>
      <c r="B2" s="29" t="s">
        <v>2</v>
      </c>
      <c r="C2" s="2120" t="s">
        <v>917</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205</v>
      </c>
      <c r="D7" s="2513"/>
      <c r="E7" s="1513"/>
      <c r="F7" s="1513"/>
      <c r="G7" s="1514"/>
      <c r="H7" s="1546" t="s">
        <v>14</v>
      </c>
      <c r="I7" s="2785" t="s">
        <v>206</v>
      </c>
      <c r="J7" s="2786"/>
      <c r="K7" s="2786"/>
      <c r="L7" s="2786"/>
      <c r="M7" s="2787"/>
    </row>
    <row r="8" spans="1:13" ht="15.75" customHeight="1">
      <c r="A8" s="2093"/>
      <c r="B8" s="2504" t="s">
        <v>16</v>
      </c>
      <c r="C8" s="2633"/>
      <c r="D8" s="2031"/>
      <c r="E8" s="143"/>
      <c r="F8" s="2031"/>
      <c r="G8" s="2031"/>
      <c r="H8" s="143"/>
      <c r="I8" s="2031"/>
      <c r="J8" s="2031"/>
      <c r="K8" s="143"/>
      <c r="L8" s="143"/>
      <c r="M8" s="1516"/>
    </row>
    <row r="9" spans="1:13" ht="15.75" customHeight="1">
      <c r="A9" s="2093"/>
      <c r="B9" s="2085"/>
      <c r="C9" s="2032"/>
      <c r="D9" s="2033"/>
      <c r="E9" s="144"/>
      <c r="F9" s="2033"/>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2532</v>
      </c>
      <c r="D11" s="2483"/>
      <c r="E11" s="2483"/>
      <c r="F11" s="2483"/>
      <c r="G11" s="2483"/>
      <c r="H11" s="2483"/>
      <c r="I11" s="2483"/>
      <c r="J11" s="2483"/>
      <c r="K11" s="2483"/>
      <c r="L11" s="2483"/>
      <c r="M11" s="2484"/>
    </row>
    <row r="12" spans="1:13" ht="84" customHeight="1">
      <c r="A12" s="2093"/>
      <c r="B12" s="1331" t="s">
        <v>21</v>
      </c>
      <c r="C12" s="2491" t="s">
        <v>2533</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184</v>
      </c>
      <c r="G14" s="2471"/>
      <c r="H14" s="2471"/>
      <c r="I14" s="2471"/>
      <c r="J14" s="2471"/>
      <c r="K14" s="2471"/>
      <c r="L14" s="2471"/>
      <c r="M14" s="2472"/>
    </row>
    <row r="15" spans="1:13">
      <c r="A15" s="2489" t="s">
        <v>29</v>
      </c>
      <c r="B15" s="1333" t="s">
        <v>30</v>
      </c>
      <c r="C15" s="2482" t="s">
        <v>2534</v>
      </c>
      <c r="D15" s="2483"/>
      <c r="E15" s="2483"/>
      <c r="F15" s="2483"/>
      <c r="G15" s="2483"/>
      <c r="H15" s="2483"/>
      <c r="I15" s="2483"/>
      <c r="J15" s="2483"/>
      <c r="K15" s="2483"/>
      <c r="L15" s="2483"/>
      <c r="M15" s="2484"/>
    </row>
    <row r="16" spans="1:13" ht="47.25" customHeight="1">
      <c r="A16" s="2064"/>
      <c r="B16" s="1333" t="s">
        <v>32</v>
      </c>
      <c r="C16" s="2482" t="s">
        <v>918</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6"/>
      <c r="E29" s="59"/>
      <c r="F29" s="66" t="s">
        <v>56</v>
      </c>
      <c r="G29" s="1530"/>
      <c r="H29" s="59"/>
      <c r="I29" s="66" t="s">
        <v>57</v>
      </c>
      <c r="J29" s="2490"/>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71">
        <v>0.55000000000000004</v>
      </c>
      <c r="E36" s="2567"/>
      <c r="F36" s="2571">
        <v>0.56999999999999995</v>
      </c>
      <c r="G36" s="2567"/>
      <c r="H36" s="2571">
        <v>0.59</v>
      </c>
      <c r="I36" s="2567"/>
      <c r="J36" s="2571">
        <v>0.61</v>
      </c>
      <c r="K36" s="2567"/>
      <c r="L36" s="2571">
        <v>0.62</v>
      </c>
      <c r="M36" s="2567"/>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71">
        <v>0.63</v>
      </c>
      <c r="E38" s="2567"/>
      <c r="F38" s="2571">
        <v>0.64</v>
      </c>
      <c r="G38" s="2567"/>
      <c r="H38" s="2571">
        <v>0.64</v>
      </c>
      <c r="I38" s="2567"/>
      <c r="J38" s="2571">
        <v>0.65</v>
      </c>
      <c r="K38" s="2567"/>
      <c r="L38" s="2571">
        <v>0.65</v>
      </c>
      <c r="M38" s="2567"/>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510">
        <v>0.65</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776">
        <v>0.65</v>
      </c>
      <c r="G42" s="27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2535</v>
      </c>
      <c r="D48" s="2483"/>
      <c r="E48" s="2483"/>
      <c r="F48" s="2483"/>
      <c r="G48" s="2483"/>
      <c r="H48" s="2483"/>
      <c r="I48" s="2483"/>
      <c r="J48" s="2483"/>
      <c r="K48" s="2483"/>
      <c r="L48" s="2483"/>
      <c r="M48" s="2484"/>
    </row>
    <row r="49" spans="1:13" ht="38.25" customHeight="1">
      <c r="A49" s="2064"/>
      <c r="B49" s="1333" t="s">
        <v>85</v>
      </c>
      <c r="C49" s="2482" t="s">
        <v>2536</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v>2019</v>
      </c>
      <c r="D51" s="2471"/>
      <c r="E51" s="2471"/>
      <c r="F51" s="2471"/>
      <c r="G51" s="2471"/>
      <c r="H51" s="2471"/>
      <c r="I51" s="2471"/>
      <c r="J51" s="2471"/>
      <c r="K51" s="2471"/>
      <c r="L51" s="2471"/>
      <c r="M51" s="2472"/>
    </row>
    <row r="52" spans="1:13" ht="30" customHeight="1">
      <c r="A52" s="2469" t="s">
        <v>90</v>
      </c>
      <c r="B52" s="1413" t="s">
        <v>91</v>
      </c>
      <c r="C52" s="2455" t="s">
        <v>2537</v>
      </c>
      <c r="D52" s="2456"/>
      <c r="E52" s="2456"/>
      <c r="F52" s="2456"/>
      <c r="G52" s="2456"/>
      <c r="H52" s="2456"/>
      <c r="I52" s="2456"/>
      <c r="J52" s="2456"/>
      <c r="K52" s="2456"/>
      <c r="L52" s="2456"/>
      <c r="M52" s="2457"/>
    </row>
    <row r="53" spans="1:13" ht="15.75" customHeight="1">
      <c r="A53" s="2056"/>
      <c r="B53" s="1413" t="s">
        <v>93</v>
      </c>
      <c r="C53" s="2455" t="s">
        <v>2538</v>
      </c>
      <c r="D53" s="2456"/>
      <c r="E53" s="2456"/>
      <c r="F53" s="2456"/>
      <c r="G53" s="2456"/>
      <c r="H53" s="2456"/>
      <c r="I53" s="2456"/>
      <c r="J53" s="2456"/>
      <c r="K53" s="2456"/>
      <c r="L53" s="2456"/>
      <c r="M53" s="2457"/>
    </row>
    <row r="54" spans="1:13" ht="15.75" customHeight="1">
      <c r="A54" s="2056"/>
      <c r="B54" s="1413" t="s">
        <v>95</v>
      </c>
      <c r="C54" s="2455" t="s">
        <v>1630</v>
      </c>
      <c r="D54" s="2456"/>
      <c r="E54" s="2456"/>
      <c r="F54" s="2456"/>
      <c r="G54" s="2456"/>
      <c r="H54" s="2456"/>
      <c r="I54" s="2456"/>
      <c r="J54" s="2456"/>
      <c r="K54" s="2456"/>
      <c r="L54" s="2456"/>
      <c r="M54" s="2457"/>
    </row>
    <row r="55" spans="1:13" ht="15.75" customHeight="1">
      <c r="A55" s="2056"/>
      <c r="B55" s="1414" t="s">
        <v>97</v>
      </c>
      <c r="C55" s="2455" t="s">
        <v>2530</v>
      </c>
      <c r="D55" s="2456"/>
      <c r="E55" s="2456"/>
      <c r="F55" s="2456"/>
      <c r="G55" s="2456"/>
      <c r="H55" s="2456"/>
      <c r="I55" s="2456"/>
      <c r="J55" s="2456"/>
      <c r="K55" s="2456"/>
      <c r="L55" s="2456"/>
      <c r="M55" s="2457"/>
    </row>
    <row r="56" spans="1:13" ht="15.75" customHeight="1">
      <c r="A56" s="2056"/>
      <c r="B56" s="1413" t="s">
        <v>99</v>
      </c>
      <c r="C56" s="2625" t="s">
        <v>921</v>
      </c>
      <c r="D56" s="2456"/>
      <c r="E56" s="2456"/>
      <c r="F56" s="2456"/>
      <c r="G56" s="2456"/>
      <c r="H56" s="2456"/>
      <c r="I56" s="2456"/>
      <c r="J56" s="2456"/>
      <c r="K56" s="2456"/>
      <c r="L56" s="2456"/>
      <c r="M56" s="2457"/>
    </row>
    <row r="57" spans="1:13" ht="16.5" customHeight="1" thickBot="1">
      <c r="A57" s="2061"/>
      <c r="B57" s="1413" t="s">
        <v>101</v>
      </c>
      <c r="C57" s="2779">
        <v>3385000</v>
      </c>
      <c r="D57" s="2780"/>
      <c r="E57" s="2780"/>
      <c r="F57" s="2780"/>
      <c r="G57" s="2780"/>
      <c r="H57" s="2780"/>
      <c r="I57" s="2780"/>
      <c r="J57" s="2780"/>
      <c r="K57" s="2780"/>
      <c r="L57" s="2780"/>
      <c r="M57" s="2781"/>
    </row>
    <row r="58" spans="1:13" ht="15.75" customHeight="1">
      <c r="A58" s="2469" t="s">
        <v>103</v>
      </c>
      <c r="B58" s="1415" t="s">
        <v>104</v>
      </c>
      <c r="C58" s="2622" t="s">
        <v>1633</v>
      </c>
      <c r="D58" s="2623"/>
      <c r="E58" s="2623"/>
      <c r="F58" s="2623"/>
      <c r="G58" s="2623"/>
      <c r="H58" s="2623"/>
      <c r="I58" s="2623"/>
      <c r="J58" s="2623"/>
      <c r="K58" s="2623"/>
      <c r="L58" s="2623"/>
      <c r="M58" s="2624"/>
    </row>
    <row r="59" spans="1:13" ht="30" customHeight="1">
      <c r="A59" s="2056"/>
      <c r="B59" s="1415" t="s">
        <v>106</v>
      </c>
      <c r="C59" s="2622" t="s">
        <v>107</v>
      </c>
      <c r="D59" s="2623"/>
      <c r="E59" s="2623"/>
      <c r="F59" s="2623"/>
      <c r="G59" s="2623"/>
      <c r="H59" s="2623"/>
      <c r="I59" s="2623"/>
      <c r="J59" s="2623"/>
      <c r="K59" s="2623"/>
      <c r="L59" s="2623"/>
      <c r="M59" s="2624"/>
    </row>
    <row r="60" spans="1:13" ht="30" customHeight="1" thickBot="1">
      <c r="A60" s="2056"/>
      <c r="B60" s="1416" t="s">
        <v>14</v>
      </c>
      <c r="C60" s="2622" t="s">
        <v>206</v>
      </c>
      <c r="D60" s="2623"/>
      <c r="E60" s="2623"/>
      <c r="F60" s="2623"/>
      <c r="G60" s="2623"/>
      <c r="H60" s="2623"/>
      <c r="I60" s="2623"/>
      <c r="J60" s="2623"/>
      <c r="K60" s="2623"/>
      <c r="L60" s="2623"/>
      <c r="M60" s="2624"/>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B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7B00-000001000000}"/>
    <dataValidation allowBlank="1" showInputMessage="1" showErrorMessage="1" prompt="Identifique la meta ODS a que le apunta el indicador de producto. Seleccione de la lista desplegable." sqref="E14" xr:uid="{00000000-0002-0000-7B00-000002000000}"/>
    <dataValidation allowBlank="1" showInputMessage="1" showErrorMessage="1" prompt="Identifique el ODS a que le apunta el indicador de producto. Seleccione de la lista desplegable._x000a_" sqref="B14" xr:uid="{00000000-0002-0000-7B00-000003000000}"/>
    <dataValidation allowBlank="1" showInputMessage="1" showErrorMessage="1" prompt="Incluir una ficha por cada indicador, ya sea de producto o de resultado" sqref="B1" xr:uid="{00000000-0002-0000-7B00-000004000000}"/>
    <dataValidation allowBlank="1" showInputMessage="1" showErrorMessage="1" prompt="Seleccione de la lista desplegable" sqref="B4 B7 H7" xr:uid="{00000000-0002-0000-7B00-000005000000}"/>
    <dataValidation type="list" allowBlank="1" showInputMessage="1" showErrorMessage="1" sqref="I7:M7" xr:uid="{00000000-0002-0000-7B00-000006000000}">
      <formula1>INDIRECT($C$7)</formula1>
    </dataValidation>
  </dataValidations>
  <hyperlinks>
    <hyperlink ref="C56" r:id="rId1" xr:uid="{00000000-0004-0000-7B00-000000000000}"/>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tabColor theme="0"/>
  </sheetPr>
  <dimension ref="A1:M63"/>
  <sheetViews>
    <sheetView topLeftCell="A48" workbookViewId="0">
      <selection activeCell="B59" sqref="B59"/>
    </sheetView>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2539</v>
      </c>
      <c r="C1" s="141"/>
      <c r="D1" s="141"/>
      <c r="E1" s="141"/>
      <c r="F1" s="141"/>
      <c r="G1" s="141"/>
      <c r="H1" s="141"/>
      <c r="I1" s="141"/>
      <c r="J1" s="141"/>
      <c r="K1" s="141"/>
      <c r="L1" s="141"/>
      <c r="M1" s="142"/>
    </row>
    <row r="2" spans="1:13" ht="31.5" customHeight="1">
      <c r="A2" s="2494" t="s">
        <v>1</v>
      </c>
      <c r="B2" s="29" t="s">
        <v>2</v>
      </c>
      <c r="C2" s="2120" t="s">
        <v>925</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2540</v>
      </c>
      <c r="D11" s="2483"/>
      <c r="E11" s="2483"/>
      <c r="F11" s="2483"/>
      <c r="G11" s="2483"/>
      <c r="H11" s="2483"/>
      <c r="I11" s="2483"/>
      <c r="J11" s="2483"/>
      <c r="K11" s="2483"/>
      <c r="L11" s="2483"/>
      <c r="M11" s="2484"/>
    </row>
    <row r="12" spans="1:13" ht="84" customHeight="1">
      <c r="A12" s="2093"/>
      <c r="B12" s="1331" t="s">
        <v>21</v>
      </c>
      <c r="C12" s="2491" t="s">
        <v>2541</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251</v>
      </c>
      <c r="D14" s="2487"/>
      <c r="E14" s="1518" t="s">
        <v>27</v>
      </c>
      <c r="F14" s="2488" t="s">
        <v>638</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926</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48" t="s">
        <v>63</v>
      </c>
      <c r="E35" s="648"/>
      <c r="F35" s="648" t="s">
        <v>64</v>
      </c>
      <c r="G35" s="648"/>
      <c r="H35" s="649" t="s">
        <v>65</v>
      </c>
      <c r="I35" s="649"/>
      <c r="J35" s="649" t="s">
        <v>66</v>
      </c>
      <c r="K35" s="648"/>
      <c r="L35" s="648" t="s">
        <v>67</v>
      </c>
      <c r="M35" s="650"/>
    </row>
    <row r="36" spans="1:13">
      <c r="A36" s="2064"/>
      <c r="B36" s="1999"/>
      <c r="C36" s="73"/>
      <c r="D36" s="2795">
        <v>0.1</v>
      </c>
      <c r="E36" s="2796"/>
      <c r="F36" s="2795">
        <v>0.2</v>
      </c>
      <c r="G36" s="2796"/>
      <c r="H36" s="2795">
        <v>0.3</v>
      </c>
      <c r="I36" s="2796"/>
      <c r="J36" s="2795">
        <v>0.4</v>
      </c>
      <c r="K36" s="2796"/>
      <c r="L36" s="2795">
        <v>0.5</v>
      </c>
      <c r="M36" s="2796"/>
    </row>
    <row r="37" spans="1:13">
      <c r="A37" s="2064"/>
      <c r="B37" s="1999"/>
      <c r="C37" s="73"/>
      <c r="D37" s="648" t="s">
        <v>68</v>
      </c>
      <c r="E37" s="648"/>
      <c r="F37" s="648" t="s">
        <v>69</v>
      </c>
      <c r="G37" s="648"/>
      <c r="H37" s="649" t="s">
        <v>70</v>
      </c>
      <c r="I37" s="649"/>
      <c r="J37" s="649" t="s">
        <v>71</v>
      </c>
      <c r="K37" s="648"/>
      <c r="L37" s="648" t="s">
        <v>72</v>
      </c>
      <c r="M37" s="651"/>
    </row>
    <row r="38" spans="1:13">
      <c r="A38" s="2064"/>
      <c r="B38" s="1999"/>
      <c r="C38" s="73"/>
      <c r="D38" s="2795">
        <v>0.6</v>
      </c>
      <c r="E38" s="2796"/>
      <c r="F38" s="2795" t="s">
        <v>2542</v>
      </c>
      <c r="G38" s="2796"/>
      <c r="H38" s="2795">
        <v>0.8</v>
      </c>
      <c r="I38" s="2796"/>
      <c r="J38" s="2795">
        <v>0.9</v>
      </c>
      <c r="K38" s="2796"/>
      <c r="L38" s="2795">
        <v>1</v>
      </c>
      <c r="M38" s="2796"/>
    </row>
    <row r="39" spans="1:13">
      <c r="A39" s="2064"/>
      <c r="B39" s="1999"/>
      <c r="C39" s="73"/>
      <c r="D39" s="639" t="s">
        <v>73</v>
      </c>
      <c r="E39" s="639"/>
      <c r="F39" s="639" t="s">
        <v>74</v>
      </c>
      <c r="G39" s="639"/>
      <c r="H39" s="640" t="s">
        <v>75</v>
      </c>
      <c r="I39" s="640"/>
      <c r="J39" s="640" t="s">
        <v>76</v>
      </c>
      <c r="K39" s="639"/>
      <c r="L39" s="639" t="s">
        <v>77</v>
      </c>
      <c r="M39" s="641"/>
    </row>
    <row r="40" spans="1:13">
      <c r="A40" s="2064"/>
      <c r="B40" s="1999"/>
      <c r="C40" s="73"/>
      <c r="D40" s="2795">
        <v>1</v>
      </c>
      <c r="E40" s="2796"/>
      <c r="F40" s="2510" t="s">
        <v>9</v>
      </c>
      <c r="G40" s="2511"/>
      <c r="H40" s="2510" t="s">
        <v>9</v>
      </c>
      <c r="I40" s="2511"/>
      <c r="J40" s="2510" t="s">
        <v>9</v>
      </c>
      <c r="K40" s="2511"/>
      <c r="L40" s="2510" t="s">
        <v>9</v>
      </c>
      <c r="M40" s="2511"/>
    </row>
    <row r="41" spans="1:13">
      <c r="A41" s="2064"/>
      <c r="B41" s="1999"/>
      <c r="C41" s="73"/>
      <c r="D41" s="1680" t="s">
        <v>77</v>
      </c>
      <c r="E41" s="1680"/>
      <c r="F41" s="1680" t="s">
        <v>78</v>
      </c>
      <c r="G41" s="1680"/>
      <c r="H41" s="642"/>
      <c r="I41" s="642"/>
      <c r="J41" s="642"/>
      <c r="K41" s="642"/>
      <c r="L41" s="642"/>
      <c r="M41" s="1681"/>
    </row>
    <row r="42" spans="1:13">
      <c r="A42" s="2064"/>
      <c r="B42" s="1999"/>
      <c r="C42" s="73"/>
      <c r="D42" s="1682"/>
      <c r="E42" s="1683"/>
      <c r="F42" s="2795">
        <v>1</v>
      </c>
      <c r="G42" s="2796"/>
      <c r="H42" s="2778"/>
      <c r="I42" s="2778"/>
      <c r="J42" s="639"/>
      <c r="K42" s="639"/>
      <c r="L42" s="639"/>
      <c r="M42" s="643"/>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2543</v>
      </c>
      <c r="D48" s="2483"/>
      <c r="E48" s="2483"/>
      <c r="F48" s="2483"/>
      <c r="G48" s="2483"/>
      <c r="H48" s="2483"/>
      <c r="I48" s="2483"/>
      <c r="J48" s="2483"/>
      <c r="K48" s="2483"/>
      <c r="L48" s="2483"/>
      <c r="M48" s="2484"/>
    </row>
    <row r="49" spans="1:13" ht="38.25" customHeight="1">
      <c r="A49" s="2064"/>
      <c r="B49" s="1333" t="s">
        <v>85</v>
      </c>
      <c r="C49" s="2482" t="s">
        <v>2544</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788" t="s">
        <v>3472</v>
      </c>
      <c r="D52" s="2789"/>
      <c r="E52" s="2789"/>
      <c r="F52" s="2789"/>
      <c r="G52" s="2789"/>
      <c r="H52" s="2789"/>
      <c r="I52" s="2789"/>
      <c r="J52" s="2789"/>
      <c r="K52" s="2789"/>
      <c r="L52" s="2789"/>
      <c r="M52" s="2790"/>
    </row>
    <row r="53" spans="1:13" ht="15.75" customHeight="1">
      <c r="A53" s="2056"/>
      <c r="B53" s="1413" t="s">
        <v>93</v>
      </c>
      <c r="C53" s="2788" t="s">
        <v>1615</v>
      </c>
      <c r="D53" s="2789"/>
      <c r="E53" s="2789"/>
      <c r="F53" s="2789"/>
      <c r="G53" s="2789"/>
      <c r="H53" s="2789"/>
      <c r="I53" s="2789"/>
      <c r="J53" s="2789"/>
      <c r="K53" s="2789"/>
      <c r="L53" s="2789"/>
      <c r="M53" s="2790"/>
    </row>
    <row r="54" spans="1:13" ht="15.75" customHeight="1">
      <c r="A54" s="2056"/>
      <c r="B54" s="1413" t="s">
        <v>95</v>
      </c>
      <c r="C54" s="2455" t="s">
        <v>2452</v>
      </c>
      <c r="D54" s="2456"/>
      <c r="E54" s="2456"/>
      <c r="F54" s="2456"/>
      <c r="G54" s="2456"/>
      <c r="H54" s="2456"/>
      <c r="I54" s="2456"/>
      <c r="J54" s="2456"/>
      <c r="K54" s="2456"/>
      <c r="L54" s="2456"/>
      <c r="M54" s="2457"/>
    </row>
    <row r="55" spans="1:13" ht="15.75" customHeight="1">
      <c r="A55" s="2056"/>
      <c r="B55" s="1414" t="s">
        <v>97</v>
      </c>
      <c r="C55" s="2788" t="s">
        <v>3467</v>
      </c>
      <c r="D55" s="2789"/>
      <c r="E55" s="2789"/>
      <c r="F55" s="2789"/>
      <c r="G55" s="2789"/>
      <c r="H55" s="2789"/>
      <c r="I55" s="2789"/>
      <c r="J55" s="2789"/>
      <c r="K55" s="2789"/>
      <c r="L55" s="2789"/>
      <c r="M55" s="2790"/>
    </row>
    <row r="56" spans="1:13" ht="15.75" customHeight="1">
      <c r="A56" s="2056"/>
      <c r="B56" s="1413" t="s">
        <v>99</v>
      </c>
      <c r="C56" s="2791" t="s">
        <v>3471</v>
      </c>
      <c r="D56" s="2789"/>
      <c r="E56" s="2789"/>
      <c r="F56" s="2789"/>
      <c r="G56" s="2789"/>
      <c r="H56" s="2789"/>
      <c r="I56" s="2789"/>
      <c r="J56" s="2789"/>
      <c r="K56" s="2789"/>
      <c r="L56" s="2789"/>
      <c r="M56" s="2790"/>
    </row>
    <row r="57" spans="1:13" ht="16.5" customHeight="1" thickBot="1">
      <c r="A57" s="2061"/>
      <c r="B57" s="1413" t="s">
        <v>101</v>
      </c>
      <c r="C57" s="2792" t="s">
        <v>3469</v>
      </c>
      <c r="D57" s="2793"/>
      <c r="E57" s="2793"/>
      <c r="F57" s="2793"/>
      <c r="G57" s="2793"/>
      <c r="H57" s="2793"/>
      <c r="I57" s="2793"/>
      <c r="J57" s="2793"/>
      <c r="K57" s="2793"/>
      <c r="L57" s="2793"/>
      <c r="M57" s="2794"/>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xr:uid="{00000000-0002-0000-7C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C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7C00-000002000000}"/>
    <dataValidation allowBlank="1" showInputMessage="1" showErrorMessage="1" prompt="Identifique la meta ODS a que le apunta el indicador de producto. Seleccione de la lista desplegable." sqref="E14" xr:uid="{00000000-0002-0000-7C00-000003000000}"/>
    <dataValidation allowBlank="1" showInputMessage="1" showErrorMessage="1" prompt="Identifique el ODS a que le apunta el indicador de producto. Seleccione de la lista desplegable._x000a_" sqref="B14" xr:uid="{00000000-0002-0000-7C00-000004000000}"/>
    <dataValidation allowBlank="1" showInputMessage="1" showErrorMessage="1" prompt="Incluir una ficha por cada indicador, ya sea de producto o de resultado" sqref="B1" xr:uid="{00000000-0002-0000-7C00-000005000000}"/>
    <dataValidation allowBlank="1" showInputMessage="1" showErrorMessage="1" prompt="Seleccione de la lista desplegable" sqref="B4 B7 H7" xr:uid="{00000000-0002-0000-7C00-000006000000}"/>
    <dataValidation type="list" allowBlank="1" showInputMessage="1" showErrorMessage="1" sqref="I7:M7" xr:uid="{00000000-0002-0000-7C00-000007000000}">
      <formula1>INDIRECT($C$7)</formula1>
    </dataValidation>
  </dataValidations>
  <hyperlinks>
    <hyperlink ref="C56" r:id="rId1" xr:uid="{00000000-0004-0000-7C00-000000000000}"/>
  </hyperlinks>
  <pageMargins left="0.7" right="0.7" top="0.75" bottom="0.75" header="0.3" footer="0.3"/>
  <pageSetup paperSize="9" orientation="portrait" horizontalDpi="1200" verticalDpi="1200"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2548</v>
      </c>
      <c r="C1" s="141"/>
      <c r="D1" s="141"/>
      <c r="E1" s="141"/>
      <c r="F1" s="141"/>
      <c r="G1" s="141"/>
      <c r="H1" s="141"/>
      <c r="I1" s="141"/>
      <c r="J1" s="141"/>
      <c r="K1" s="141"/>
      <c r="L1" s="141"/>
      <c r="M1" s="142"/>
    </row>
    <row r="2" spans="1:13" ht="31.5" customHeight="1">
      <c r="A2" s="2494" t="s">
        <v>1</v>
      </c>
      <c r="B2" s="29" t="s">
        <v>2</v>
      </c>
      <c r="C2" s="2120" t="s">
        <v>931</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117</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781</v>
      </c>
      <c r="D7" s="2513"/>
      <c r="E7" s="1513"/>
      <c r="F7" s="1513"/>
      <c r="G7" s="1514"/>
      <c r="H7" s="1546" t="s">
        <v>14</v>
      </c>
      <c r="I7" s="2514" t="s">
        <v>825</v>
      </c>
      <c r="J7" s="2513"/>
      <c r="K7" s="2513"/>
      <c r="L7" s="2513"/>
      <c r="M7" s="2515"/>
    </row>
    <row r="8" spans="1:13" ht="15.75" customHeight="1">
      <c r="A8" s="2093"/>
      <c r="B8" s="2504" t="s">
        <v>16</v>
      </c>
      <c r="C8" s="2633"/>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2549</v>
      </c>
      <c r="D11" s="2483"/>
      <c r="E11" s="2483"/>
      <c r="F11" s="2483"/>
      <c r="G11" s="2483"/>
      <c r="H11" s="2483"/>
      <c r="I11" s="2483"/>
      <c r="J11" s="2483"/>
      <c r="K11" s="2483"/>
      <c r="L11" s="2483"/>
      <c r="M11" s="2484"/>
    </row>
    <row r="12" spans="1:13" ht="63" customHeight="1">
      <c r="A12" s="2093"/>
      <c r="B12" s="1331" t="s">
        <v>21</v>
      </c>
      <c r="C12" s="2491" t="s">
        <v>2550</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792</v>
      </c>
      <c r="D14" s="2487"/>
      <c r="E14" s="1518" t="s">
        <v>27</v>
      </c>
      <c r="F14" s="2488" t="s">
        <v>840</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932</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52" t="s">
        <v>63</v>
      </c>
      <c r="E35" s="652"/>
      <c r="F35" s="652" t="s">
        <v>64</v>
      </c>
      <c r="G35" s="652"/>
      <c r="H35" s="653" t="s">
        <v>65</v>
      </c>
      <c r="I35" s="653"/>
      <c r="J35" s="653" t="s">
        <v>66</v>
      </c>
      <c r="K35" s="652"/>
      <c r="L35" s="652" t="s">
        <v>67</v>
      </c>
      <c r="M35" s="654"/>
    </row>
    <row r="36" spans="1:13">
      <c r="A36" s="2064"/>
      <c r="B36" s="1999"/>
      <c r="C36" s="73"/>
      <c r="D36" s="2797">
        <v>171</v>
      </c>
      <c r="E36" s="2798"/>
      <c r="F36" s="2797">
        <v>1001</v>
      </c>
      <c r="G36" s="2798"/>
      <c r="H36" s="2797">
        <v>942</v>
      </c>
      <c r="I36" s="2798"/>
      <c r="J36" s="2797">
        <v>618</v>
      </c>
      <c r="K36" s="2798"/>
      <c r="L36" s="2797">
        <v>243</v>
      </c>
      <c r="M36" s="2798"/>
    </row>
    <row r="37" spans="1:13">
      <c r="A37" s="2064"/>
      <c r="B37" s="1999"/>
      <c r="C37" s="73"/>
      <c r="D37" s="652" t="s">
        <v>68</v>
      </c>
      <c r="E37" s="652"/>
      <c r="F37" s="652" t="s">
        <v>69</v>
      </c>
      <c r="G37" s="652"/>
      <c r="H37" s="653" t="s">
        <v>70</v>
      </c>
      <c r="I37" s="653"/>
      <c r="J37" s="653" t="s">
        <v>71</v>
      </c>
      <c r="K37" s="652"/>
      <c r="L37" s="652" t="s">
        <v>72</v>
      </c>
      <c r="M37" s="655"/>
    </row>
    <row r="38" spans="1:13">
      <c r="A38" s="2064"/>
      <c r="B38" s="1999"/>
      <c r="C38" s="73"/>
      <c r="D38" s="2797">
        <v>850</v>
      </c>
      <c r="E38" s="2798"/>
      <c r="F38" s="2797">
        <v>850</v>
      </c>
      <c r="G38" s="2798"/>
      <c r="H38" s="2797">
        <v>850</v>
      </c>
      <c r="I38" s="2798"/>
      <c r="J38" s="2797">
        <v>425</v>
      </c>
      <c r="K38" s="2798"/>
      <c r="L38" s="2797">
        <v>850</v>
      </c>
      <c r="M38" s="2798"/>
    </row>
    <row r="39" spans="1:13">
      <c r="A39" s="2064"/>
      <c r="B39" s="1999"/>
      <c r="C39" s="73"/>
      <c r="D39" s="631" t="s">
        <v>73</v>
      </c>
      <c r="E39" s="631"/>
      <c r="F39" s="631" t="s">
        <v>74</v>
      </c>
      <c r="G39" s="631"/>
      <c r="H39" s="632" t="s">
        <v>75</v>
      </c>
      <c r="I39" s="632"/>
      <c r="J39" s="632" t="s">
        <v>76</v>
      </c>
      <c r="K39" s="631"/>
      <c r="L39" s="631" t="s">
        <v>77</v>
      </c>
      <c r="M39" s="633"/>
    </row>
    <row r="40" spans="1:13">
      <c r="A40" s="2064"/>
      <c r="B40" s="1999"/>
      <c r="C40" s="73"/>
      <c r="D40" s="2797">
        <v>850</v>
      </c>
      <c r="E40" s="2798"/>
      <c r="F40" s="2765" t="s">
        <v>9</v>
      </c>
      <c r="G40" s="2766"/>
      <c r="H40" s="2765" t="s">
        <v>9</v>
      </c>
      <c r="I40" s="2766"/>
      <c r="J40" s="2765" t="s">
        <v>9</v>
      </c>
      <c r="K40" s="2766"/>
      <c r="L40" s="2765" t="s">
        <v>9</v>
      </c>
      <c r="M40" s="2766"/>
    </row>
    <row r="41" spans="1:13">
      <c r="A41" s="2064"/>
      <c r="B41" s="1999"/>
      <c r="C41" s="73"/>
      <c r="D41" s="1688" t="s">
        <v>77</v>
      </c>
      <c r="E41" s="1688"/>
      <c r="F41" s="1688" t="s">
        <v>78</v>
      </c>
      <c r="G41" s="1688"/>
      <c r="H41" s="656"/>
      <c r="I41" s="656"/>
      <c r="J41" s="656"/>
      <c r="K41" s="656"/>
      <c r="L41" s="656"/>
      <c r="M41" s="1689"/>
    </row>
    <row r="42" spans="1:13">
      <c r="A42" s="2064"/>
      <c r="B42" s="1999"/>
      <c r="C42" s="73"/>
      <c r="D42" s="1690"/>
      <c r="E42" s="1691"/>
      <c r="F42" s="2797">
        <v>7650</v>
      </c>
      <c r="G42" s="2798"/>
      <c r="H42" s="2799"/>
      <c r="I42" s="2799"/>
      <c r="J42" s="631"/>
      <c r="K42" s="631"/>
      <c r="L42" s="631"/>
      <c r="M42" s="65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2551</v>
      </c>
      <c r="D48" s="2483"/>
      <c r="E48" s="2483"/>
      <c r="F48" s="2483"/>
      <c r="G48" s="2483"/>
      <c r="H48" s="2483"/>
      <c r="I48" s="2483"/>
      <c r="J48" s="2483"/>
      <c r="K48" s="2483"/>
      <c r="L48" s="2483"/>
      <c r="M48" s="2484"/>
    </row>
    <row r="49" spans="1:13" ht="38.25" customHeight="1">
      <c r="A49" s="2064"/>
      <c r="B49" s="1333" t="s">
        <v>85</v>
      </c>
      <c r="C49" s="2482" t="s">
        <v>2552</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2553</v>
      </c>
      <c r="D52" s="2456"/>
      <c r="E52" s="2456"/>
      <c r="F52" s="2456"/>
      <c r="G52" s="2456"/>
      <c r="H52" s="2456"/>
      <c r="I52" s="2456"/>
      <c r="J52" s="2456"/>
      <c r="K52" s="2456"/>
      <c r="L52" s="2456"/>
      <c r="M52" s="2457"/>
    </row>
    <row r="53" spans="1:13" ht="15.75" customHeight="1">
      <c r="A53" s="2056"/>
      <c r="B53" s="1413" t="s">
        <v>93</v>
      </c>
      <c r="C53" s="2455" t="s">
        <v>2546</v>
      </c>
      <c r="D53" s="2456"/>
      <c r="E53" s="2456"/>
      <c r="F53" s="2456"/>
      <c r="G53" s="2456"/>
      <c r="H53" s="2456"/>
      <c r="I53" s="2456"/>
      <c r="J53" s="2456"/>
      <c r="K53" s="2456"/>
      <c r="L53" s="2456"/>
      <c r="M53" s="2457"/>
    </row>
    <row r="54" spans="1:13" ht="15.75" customHeight="1">
      <c r="A54" s="2056"/>
      <c r="B54" s="1413" t="s">
        <v>95</v>
      </c>
      <c r="C54" s="2455" t="s">
        <v>2452</v>
      </c>
      <c r="D54" s="2456"/>
      <c r="E54" s="2456"/>
      <c r="F54" s="2456"/>
      <c r="G54" s="2456"/>
      <c r="H54" s="2456"/>
      <c r="I54" s="2456"/>
      <c r="J54" s="2456"/>
      <c r="K54" s="2456"/>
      <c r="L54" s="2456"/>
      <c r="M54" s="2457"/>
    </row>
    <row r="55" spans="1:13" ht="15.75" customHeight="1">
      <c r="A55" s="2056"/>
      <c r="B55" s="1414" t="s">
        <v>97</v>
      </c>
      <c r="C55" s="2455" t="s">
        <v>2554</v>
      </c>
      <c r="D55" s="2456"/>
      <c r="E55" s="2456"/>
      <c r="F55" s="2456"/>
      <c r="G55" s="2456"/>
      <c r="H55" s="2456"/>
      <c r="I55" s="2456"/>
      <c r="J55" s="2456"/>
      <c r="K55" s="2456"/>
      <c r="L55" s="2456"/>
      <c r="M55" s="2457"/>
    </row>
    <row r="56" spans="1:13" ht="15.75" customHeight="1">
      <c r="A56" s="2056"/>
      <c r="B56" s="1413" t="s">
        <v>99</v>
      </c>
      <c r="C56" s="2455" t="s">
        <v>2555</v>
      </c>
      <c r="D56" s="2456"/>
      <c r="E56" s="2456"/>
      <c r="F56" s="2456"/>
      <c r="G56" s="2456"/>
      <c r="H56" s="2456"/>
      <c r="I56" s="2456"/>
      <c r="J56" s="2456"/>
      <c r="K56" s="2456"/>
      <c r="L56" s="2456"/>
      <c r="M56" s="2457"/>
    </row>
    <row r="57" spans="1:13" ht="16.5" customHeight="1" thickBot="1">
      <c r="A57" s="2061"/>
      <c r="B57" s="1413" t="s">
        <v>101</v>
      </c>
      <c r="C57" s="2455" t="s">
        <v>2556</v>
      </c>
      <c r="D57" s="2456"/>
      <c r="E57" s="2456"/>
      <c r="F57" s="2456"/>
      <c r="G57" s="2456"/>
      <c r="H57" s="2456"/>
      <c r="I57" s="2456"/>
      <c r="J57" s="2456"/>
      <c r="K57" s="2456"/>
      <c r="L57" s="2456"/>
      <c r="M57" s="2457"/>
    </row>
    <row r="58" spans="1:13" ht="15.75" customHeight="1">
      <c r="A58" s="2469" t="s">
        <v>103</v>
      </c>
      <c r="B58" s="1415" t="s">
        <v>104</v>
      </c>
      <c r="C58" s="2646" t="s">
        <v>2440</v>
      </c>
      <c r="D58" s="2644"/>
      <c r="E58" s="2644"/>
      <c r="F58" s="2644"/>
      <c r="G58" s="2644"/>
      <c r="H58" s="2644"/>
      <c r="I58" s="2644"/>
      <c r="J58" s="2644"/>
      <c r="K58" s="2644"/>
      <c r="L58" s="2644"/>
      <c r="M58" s="2645"/>
    </row>
    <row r="59" spans="1:13" ht="30" customHeight="1">
      <c r="A59" s="2056"/>
      <c r="B59" s="1415" t="s">
        <v>106</v>
      </c>
      <c r="C59" s="2643" t="s">
        <v>107</v>
      </c>
      <c r="D59" s="2644"/>
      <c r="E59" s="2644"/>
      <c r="F59" s="2644"/>
      <c r="G59" s="2644"/>
      <c r="H59" s="2644"/>
      <c r="I59" s="2644"/>
      <c r="J59" s="2644"/>
      <c r="K59" s="2644"/>
      <c r="L59" s="2644"/>
      <c r="M59" s="2645"/>
    </row>
    <row r="60" spans="1:13" ht="30" customHeight="1" thickBot="1">
      <c r="A60" s="2056"/>
      <c r="B60" s="1416" t="s">
        <v>14</v>
      </c>
      <c r="C60" s="2643" t="s">
        <v>825</v>
      </c>
      <c r="D60" s="2644"/>
      <c r="E60" s="2644"/>
      <c r="F60" s="2644"/>
      <c r="G60" s="2644"/>
      <c r="H60" s="2644"/>
      <c r="I60" s="2644"/>
      <c r="J60" s="2644"/>
      <c r="K60" s="2644"/>
      <c r="L60" s="2644"/>
      <c r="M60" s="2645"/>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xr:uid="{00000000-0002-0000-7D00-000000000000}"/>
    <dataValidation type="list" allowBlank="1" showInputMessage="1" showErrorMessage="1" sqref="I7:M7" xr:uid="{00000000-0002-0000-7D00-000001000000}">
      <formula1>INDIRECT($C$7)</formula1>
    </dataValidation>
    <dataValidation allowBlank="1" showInputMessage="1" showErrorMessage="1" prompt="Seleccione de la lista desplegable" sqref="B4 B7 H7" xr:uid="{00000000-0002-0000-7D00-000002000000}"/>
    <dataValidation allowBlank="1" showInputMessage="1" showErrorMessage="1" prompt="Incluir una ficha por cada indicador, ya sea de producto o de resultado" sqref="B1" xr:uid="{00000000-0002-0000-7D00-000003000000}"/>
    <dataValidation allowBlank="1" showInputMessage="1" showErrorMessage="1" prompt="Identifique el ODS a que le apunta el indicador de producto. Seleccione de la lista desplegable._x000a_" sqref="B14" xr:uid="{00000000-0002-0000-7D00-000004000000}"/>
    <dataValidation allowBlank="1" showInputMessage="1" showErrorMessage="1" prompt="Identifique la meta ODS a que le apunta el indicador de producto. Seleccione de la lista desplegable." sqref="E14" xr:uid="{00000000-0002-0000-7D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7D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D00-000007000000}"/>
  </dataValidations>
  <hyperlinks>
    <hyperlink ref="C56" r:id="rId1" display="nserna@desarrolloeconomico.gov.co " xr:uid="{00000000-0004-0000-7D00-000000000000}"/>
  </hyperlinks>
  <pageMargins left="0.7" right="0.7" top="0.75" bottom="0.75" header="0.3" footer="0.3"/>
  <pageSetup paperSize="9" orientation="portrait" horizontalDpi="1200" verticalDpi="1200"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2557</v>
      </c>
      <c r="C1" s="141"/>
      <c r="D1" s="141"/>
      <c r="E1" s="141"/>
      <c r="F1" s="141"/>
      <c r="G1" s="141"/>
      <c r="H1" s="141"/>
      <c r="I1" s="141"/>
      <c r="J1" s="141"/>
      <c r="K1" s="141"/>
      <c r="L1" s="141"/>
      <c r="M1" s="142"/>
    </row>
    <row r="2" spans="1:13" ht="54.75" customHeight="1">
      <c r="A2" s="2494" t="s">
        <v>1</v>
      </c>
      <c r="B2" s="29" t="s">
        <v>2</v>
      </c>
      <c r="C2" s="2120" t="s">
        <v>2558</v>
      </c>
      <c r="D2" s="2121"/>
      <c r="E2" s="2121"/>
      <c r="F2" s="2121"/>
      <c r="G2" s="2121"/>
      <c r="H2" s="2121"/>
      <c r="I2" s="2121"/>
      <c r="J2" s="2121"/>
      <c r="K2" s="2121"/>
      <c r="L2" s="2121"/>
      <c r="M2" s="2122"/>
    </row>
    <row r="3" spans="1:13" ht="42" customHeight="1">
      <c r="A3" s="2093"/>
      <c r="B3" s="1331" t="s">
        <v>4</v>
      </c>
      <c r="C3" s="2495" t="s">
        <v>773</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630" t="s">
        <v>781</v>
      </c>
      <c r="D7" s="2631"/>
      <c r="E7" s="2631"/>
      <c r="F7" s="2631"/>
      <c r="G7" s="2632"/>
      <c r="H7" s="1546" t="s">
        <v>14</v>
      </c>
      <c r="I7" s="2514" t="s">
        <v>825</v>
      </c>
      <c r="J7" s="2513"/>
      <c r="K7" s="2513"/>
      <c r="L7" s="2513"/>
      <c r="M7" s="2515"/>
    </row>
    <row r="8" spans="1:13" ht="15.75" customHeight="1">
      <c r="A8" s="2093"/>
      <c r="B8" s="2504" t="s">
        <v>16</v>
      </c>
      <c r="C8" s="2633" t="s">
        <v>9</v>
      </c>
      <c r="D8" s="2031"/>
      <c r="E8" s="143"/>
      <c r="F8" s="143"/>
      <c r="G8" s="143"/>
      <c r="H8" s="143"/>
      <c r="I8" s="143"/>
      <c r="J8" s="143"/>
      <c r="K8" s="143"/>
      <c r="L8" s="143"/>
      <c r="M8" s="1516"/>
    </row>
    <row r="9" spans="1:13" ht="15.75" customHeight="1">
      <c r="A9" s="2093"/>
      <c r="B9" s="2085"/>
      <c r="C9" s="2032"/>
      <c r="D9" s="2033"/>
      <c r="E9" s="144"/>
      <c r="F9" s="274"/>
      <c r="G9" s="274"/>
      <c r="H9" s="144"/>
      <c r="I9" s="274"/>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2559</v>
      </c>
      <c r="D11" s="2483"/>
      <c r="E11" s="2483"/>
      <c r="F11" s="2483"/>
      <c r="G11" s="2483"/>
      <c r="H11" s="2483"/>
      <c r="I11" s="2483"/>
      <c r="J11" s="2483"/>
      <c r="K11" s="2483"/>
      <c r="L11" s="2483"/>
      <c r="M11" s="2484"/>
    </row>
    <row r="12" spans="1:13" ht="88.5" customHeight="1">
      <c r="A12" s="2093"/>
      <c r="B12" s="1331" t="s">
        <v>21</v>
      </c>
      <c r="C12" s="2491" t="s">
        <v>2560</v>
      </c>
      <c r="D12" s="2492"/>
      <c r="E12" s="2492"/>
      <c r="F12" s="2492"/>
      <c r="G12" s="2492"/>
      <c r="H12" s="2492"/>
      <c r="I12" s="2492"/>
      <c r="J12" s="2492"/>
      <c r="K12" s="2492"/>
      <c r="L12" s="2492"/>
      <c r="M12" s="2493"/>
    </row>
    <row r="13" spans="1:13" ht="60" customHeight="1">
      <c r="A13" s="2093"/>
      <c r="B13" s="1331" t="s">
        <v>23</v>
      </c>
      <c r="C13" s="2482" t="s">
        <v>772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184</v>
      </c>
      <c r="G14" s="2471"/>
      <c r="H14" s="2471"/>
      <c r="I14" s="2471"/>
      <c r="J14" s="2471"/>
      <c r="K14" s="2471"/>
      <c r="L14" s="2471"/>
      <c r="M14" s="2472"/>
    </row>
    <row r="15" spans="1:13">
      <c r="A15" s="2489" t="s">
        <v>29</v>
      </c>
      <c r="B15" s="1333" t="s">
        <v>30</v>
      </c>
      <c r="C15" s="2482" t="s">
        <v>1891</v>
      </c>
      <c r="D15" s="2483"/>
      <c r="E15" s="2483"/>
      <c r="F15" s="2483"/>
      <c r="G15" s="2483"/>
      <c r="H15" s="2483"/>
      <c r="I15" s="2483"/>
      <c r="J15" s="2483"/>
      <c r="K15" s="2483"/>
      <c r="L15" s="2483"/>
      <c r="M15" s="2484"/>
    </row>
    <row r="16" spans="1:13" ht="42.75" customHeight="1">
      <c r="A16" s="2064"/>
      <c r="B16" s="1333" t="s">
        <v>32</v>
      </c>
      <c r="C16" s="2482" t="s">
        <v>2561</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t="s">
        <v>45</v>
      </c>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692"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485">
        <v>1</v>
      </c>
      <c r="E36" s="2486"/>
      <c r="F36" s="2485">
        <v>1</v>
      </c>
      <c r="G36" s="2486"/>
      <c r="H36" s="2485">
        <v>1</v>
      </c>
      <c r="I36" s="2486"/>
      <c r="J36" s="2485">
        <v>1</v>
      </c>
      <c r="K36" s="2486"/>
      <c r="L36" s="2485">
        <v>1</v>
      </c>
      <c r="M36" s="2486"/>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485">
        <v>1</v>
      </c>
      <c r="E38" s="2486"/>
      <c r="F38" s="2485">
        <v>1</v>
      </c>
      <c r="G38" s="2486"/>
      <c r="H38" s="2485">
        <v>1</v>
      </c>
      <c r="I38" s="2486"/>
      <c r="J38" s="2485">
        <v>1</v>
      </c>
      <c r="K38" s="2486"/>
      <c r="L38" s="2485">
        <v>1</v>
      </c>
      <c r="M38" s="2486"/>
    </row>
    <row r="39" spans="1:13">
      <c r="A39" s="2064"/>
      <c r="B39" s="1999"/>
      <c r="C39" s="73"/>
      <c r="D39" s="74"/>
      <c r="E39" s="74"/>
      <c r="F39" s="74"/>
      <c r="G39" s="74"/>
      <c r="H39" s="75"/>
      <c r="I39" s="75"/>
      <c r="J39" s="75"/>
      <c r="K39" s="74"/>
      <c r="L39" s="74"/>
      <c r="M39" s="46"/>
    </row>
    <row r="40" spans="1:13">
      <c r="A40" s="2064"/>
      <c r="B40" s="1999"/>
      <c r="C40" s="73"/>
      <c r="D40" s="2485">
        <v>1</v>
      </c>
      <c r="E40" s="2486"/>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485">
        <v>11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2562</v>
      </c>
      <c r="D48" s="2483"/>
      <c r="E48" s="2483"/>
      <c r="F48" s="2483"/>
      <c r="G48" s="2483"/>
      <c r="H48" s="2483"/>
      <c r="I48" s="2483"/>
      <c r="J48" s="2483"/>
      <c r="K48" s="2483"/>
      <c r="L48" s="2483"/>
      <c r="M48" s="2484"/>
    </row>
    <row r="49" spans="1:13" ht="38.25" customHeight="1">
      <c r="A49" s="2064"/>
      <c r="B49" s="1333" t="s">
        <v>85</v>
      </c>
      <c r="C49" s="2482" t="s">
        <v>2544</v>
      </c>
      <c r="D49" s="2483"/>
      <c r="E49" s="2483"/>
      <c r="F49" s="2483"/>
      <c r="G49" s="2483"/>
      <c r="H49" s="2483"/>
      <c r="I49" s="2483"/>
      <c r="J49" s="2483"/>
      <c r="K49" s="2483"/>
      <c r="L49" s="2483"/>
      <c r="M49" s="2484"/>
    </row>
    <row r="50" spans="1:13" ht="15.75" customHeight="1">
      <c r="A50" s="2064"/>
      <c r="B50" s="1333" t="s">
        <v>87</v>
      </c>
      <c r="C50" s="1543" t="s">
        <v>1894</v>
      </c>
      <c r="D50" s="1544"/>
      <c r="E50" s="1544"/>
      <c r="F50" s="1544"/>
      <c r="G50" s="1544"/>
      <c r="H50" s="1544"/>
      <c r="I50" s="1544"/>
      <c r="J50" s="1544"/>
      <c r="K50" s="1544"/>
      <c r="L50" s="1544"/>
      <c r="M50" s="1545"/>
    </row>
    <row r="51" spans="1:13">
      <c r="A51" s="2064"/>
      <c r="B51" s="1333" t="s">
        <v>88</v>
      </c>
      <c r="C51" s="1543" t="s">
        <v>89</v>
      </c>
      <c r="D51" s="1544"/>
      <c r="E51" s="1544"/>
      <c r="F51" s="1544"/>
      <c r="G51" s="1544"/>
      <c r="H51" s="1544"/>
      <c r="I51" s="1544"/>
      <c r="J51" s="1544"/>
      <c r="K51" s="1544"/>
      <c r="L51" s="1544"/>
      <c r="M51" s="1545"/>
    </row>
    <row r="52" spans="1:13" ht="15.75" customHeight="1">
      <c r="A52" s="2469" t="s">
        <v>90</v>
      </c>
      <c r="B52" s="1413" t="s">
        <v>91</v>
      </c>
      <c r="C52" s="2455" t="s">
        <v>2545</v>
      </c>
      <c r="D52" s="2456"/>
      <c r="E52" s="2456"/>
      <c r="F52" s="2456"/>
      <c r="G52" s="2456"/>
      <c r="H52" s="2456"/>
      <c r="I52" s="2456"/>
      <c r="J52" s="2456"/>
      <c r="K52" s="2456"/>
      <c r="L52" s="2456"/>
      <c r="M52" s="2457"/>
    </row>
    <row r="53" spans="1:13" ht="15.75" customHeight="1">
      <c r="A53" s="2056"/>
      <c r="B53" s="1413" t="s">
        <v>93</v>
      </c>
      <c r="C53" s="2455" t="s">
        <v>2546</v>
      </c>
      <c r="D53" s="2456"/>
      <c r="E53" s="2456"/>
      <c r="F53" s="2456"/>
      <c r="G53" s="2456"/>
      <c r="H53" s="2456"/>
      <c r="I53" s="2456"/>
      <c r="J53" s="2456"/>
      <c r="K53" s="2456"/>
      <c r="L53" s="2456"/>
      <c r="M53" s="2457"/>
    </row>
    <row r="54" spans="1:13" ht="15.75" customHeight="1">
      <c r="A54" s="2056"/>
      <c r="B54" s="1413" t="s">
        <v>95</v>
      </c>
      <c r="C54" s="2455" t="s">
        <v>2452</v>
      </c>
      <c r="D54" s="2456"/>
      <c r="E54" s="2456"/>
      <c r="F54" s="2456"/>
      <c r="G54" s="2456"/>
      <c r="H54" s="2456"/>
      <c r="I54" s="2456"/>
      <c r="J54" s="2456"/>
      <c r="K54" s="2456"/>
      <c r="L54" s="2456"/>
      <c r="M54" s="2457"/>
    </row>
    <row r="55" spans="1:13" ht="15.75" customHeight="1">
      <c r="A55" s="2056"/>
      <c r="B55" s="1414" t="s">
        <v>97</v>
      </c>
      <c r="C55" s="2455" t="s">
        <v>826</v>
      </c>
      <c r="D55" s="2456"/>
      <c r="E55" s="2456"/>
      <c r="F55" s="2456"/>
      <c r="G55" s="2456"/>
      <c r="H55" s="2456"/>
      <c r="I55" s="2456"/>
      <c r="J55" s="2456"/>
      <c r="K55" s="2456"/>
      <c r="L55" s="2456"/>
      <c r="M55" s="2457"/>
    </row>
    <row r="56" spans="1:13" ht="15.75" customHeight="1">
      <c r="A56" s="2056"/>
      <c r="B56" s="1413" t="s">
        <v>99</v>
      </c>
      <c r="C56" s="2625" t="s">
        <v>2547</v>
      </c>
      <c r="D56" s="2456"/>
      <c r="E56" s="2456"/>
      <c r="F56" s="2456"/>
      <c r="G56" s="2456"/>
      <c r="H56" s="2456"/>
      <c r="I56" s="2456"/>
      <c r="J56" s="2456"/>
      <c r="K56" s="2456"/>
      <c r="L56" s="2456"/>
      <c r="M56" s="2457"/>
    </row>
    <row r="57" spans="1:13" ht="16.5" customHeight="1" thickBot="1">
      <c r="A57" s="2061"/>
      <c r="B57" s="1413" t="s">
        <v>101</v>
      </c>
      <c r="C57" s="2455"/>
      <c r="D57" s="2456"/>
      <c r="E57" s="2456"/>
      <c r="F57" s="2456"/>
      <c r="G57" s="2456"/>
      <c r="H57" s="2456"/>
      <c r="I57" s="2456"/>
      <c r="J57" s="2456"/>
      <c r="K57" s="2456"/>
      <c r="L57" s="2456"/>
      <c r="M57" s="2457"/>
    </row>
    <row r="58" spans="1:13" ht="15.75" customHeight="1">
      <c r="A58" s="2469" t="s">
        <v>103</v>
      </c>
      <c r="B58" s="1415" t="s">
        <v>104</v>
      </c>
      <c r="C58" s="2455" t="s">
        <v>2563</v>
      </c>
      <c r="D58" s="2456"/>
      <c r="E58" s="2456"/>
      <c r="F58" s="2456"/>
      <c r="G58" s="2456"/>
      <c r="H58" s="2456"/>
      <c r="I58" s="2456"/>
      <c r="J58" s="2456"/>
      <c r="K58" s="2456"/>
      <c r="L58" s="2456"/>
      <c r="M58" s="2457"/>
    </row>
    <row r="59" spans="1:13" ht="30" customHeight="1">
      <c r="A59" s="2056"/>
      <c r="B59" s="1415" t="s">
        <v>106</v>
      </c>
      <c r="C59" s="2455" t="s">
        <v>107</v>
      </c>
      <c r="D59" s="2456"/>
      <c r="E59" s="2456"/>
      <c r="F59" s="2456"/>
      <c r="G59" s="2456"/>
      <c r="H59" s="2456"/>
      <c r="I59" s="2456"/>
      <c r="J59" s="2456"/>
      <c r="K59" s="2456"/>
      <c r="L59" s="2456"/>
      <c r="M59" s="2457"/>
    </row>
    <row r="60" spans="1:13" ht="30" customHeight="1" thickBot="1">
      <c r="A60" s="2056"/>
      <c r="B60" s="1416" t="s">
        <v>14</v>
      </c>
      <c r="C60" s="2455" t="s">
        <v>2452</v>
      </c>
      <c r="D60" s="2456"/>
      <c r="E60" s="2456"/>
      <c r="F60" s="2456"/>
      <c r="G60" s="2456"/>
      <c r="H60" s="2456"/>
      <c r="I60" s="2456"/>
      <c r="J60" s="2456"/>
      <c r="K60" s="2456"/>
      <c r="L60" s="2456"/>
      <c r="M60" s="2457"/>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xr:uid="{00000000-0002-0000-7E00-000000000000}"/>
    <dataValidation allowBlank="1" showInputMessage="1" showErrorMessage="1" prompt="Seleccione de la lista desplegable" sqref="B4 B7 H7" xr:uid="{00000000-0002-0000-7E00-000001000000}"/>
    <dataValidation allowBlank="1" showInputMessage="1" showErrorMessage="1" prompt="Incluir una ficha por cada indicador, ya sea de producto o de resultado" sqref="B1" xr:uid="{00000000-0002-0000-7E00-000002000000}"/>
    <dataValidation allowBlank="1" showInputMessage="1" showErrorMessage="1" prompt="Identifique el ODS a que le apunta el indicador de producto. Seleccione de la lista desplegable._x000a_" sqref="B14" xr:uid="{00000000-0002-0000-7E00-000003000000}"/>
    <dataValidation allowBlank="1" showInputMessage="1" showErrorMessage="1" prompt="Identifique la meta ODS a que le apunta el indicador de producto. Seleccione de la lista desplegable." sqref="E14" xr:uid="{00000000-0002-0000-7E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7E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7E00-000006000000}"/>
    <dataValidation type="list" allowBlank="1" showInputMessage="1" showErrorMessage="1" sqref="I7:M7" xr:uid="{00000000-0002-0000-7E00-000007000000}">
      <formula1>INDIRECT($C$7)</formula1>
    </dataValidation>
  </dataValidations>
  <hyperlinks>
    <hyperlink ref="C56" r:id="rId1" xr:uid="{00000000-0004-0000-7E00-000000000000}"/>
  </hyperlinks>
  <pageMargins left="0.7" right="0.7" top="0.75" bottom="0.75" header="0.3" footer="0.3"/>
  <pageSetup paperSize="9" orientation="portrait" horizontalDpi="1200" verticalDpi="1200"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tabColor theme="0"/>
  </sheetPr>
  <dimension ref="A1:M63"/>
  <sheetViews>
    <sheetView workbookViewId="0"/>
  </sheetViews>
  <sheetFormatPr baseColWidth="10" defaultColWidth="11.42578125" defaultRowHeight="15.75"/>
  <cols>
    <col min="1" max="1" width="25.140625" style="569" customWidth="1"/>
    <col min="2" max="2" width="39.140625" style="630" customWidth="1"/>
    <col min="3" max="5" width="11.42578125" style="569"/>
    <col min="6" max="6" width="12.140625" style="569" customWidth="1"/>
    <col min="7" max="16384" width="11.42578125" style="569"/>
  </cols>
  <sheetData>
    <row r="1" spans="1:13" ht="16.5" thickBot="1">
      <c r="A1" s="565"/>
      <c r="B1" s="566" t="s">
        <v>2564</v>
      </c>
      <c r="C1" s="567"/>
      <c r="D1" s="567"/>
      <c r="E1" s="567"/>
      <c r="F1" s="567"/>
      <c r="G1" s="567"/>
      <c r="H1" s="567"/>
      <c r="I1" s="567"/>
      <c r="J1" s="567"/>
      <c r="K1" s="567"/>
      <c r="L1" s="567"/>
      <c r="M1" s="568"/>
    </row>
    <row r="2" spans="1:13" ht="31.5" customHeight="1">
      <c r="A2" s="2741" t="s">
        <v>1</v>
      </c>
      <c r="B2" s="570" t="s">
        <v>2</v>
      </c>
      <c r="C2" s="2743" t="s">
        <v>943</v>
      </c>
      <c r="D2" s="2744"/>
      <c r="E2" s="2744"/>
      <c r="F2" s="2744"/>
      <c r="G2" s="2744"/>
      <c r="H2" s="2744"/>
      <c r="I2" s="2744"/>
      <c r="J2" s="2744"/>
      <c r="K2" s="2744"/>
      <c r="L2" s="2744"/>
      <c r="M2" s="2745"/>
    </row>
    <row r="3" spans="1:13" ht="42" customHeight="1">
      <c r="A3" s="2742"/>
      <c r="B3" s="1623" t="s">
        <v>4</v>
      </c>
      <c r="C3" s="2495" t="s">
        <v>773</v>
      </c>
      <c r="D3" s="2496"/>
      <c r="E3" s="2496"/>
      <c r="F3" s="2496"/>
      <c r="G3" s="2496"/>
      <c r="H3" s="2496"/>
      <c r="I3" s="2496"/>
      <c r="J3" s="2496"/>
      <c r="K3" s="2496"/>
      <c r="L3" s="2496"/>
      <c r="M3" s="2497"/>
    </row>
    <row r="4" spans="1:13" ht="15.75" customHeight="1">
      <c r="A4" s="2742"/>
      <c r="B4" s="571" t="s">
        <v>6</v>
      </c>
      <c r="C4" s="1624" t="s">
        <v>323</v>
      </c>
      <c r="D4" s="1625"/>
      <c r="E4" s="1626"/>
      <c r="F4" s="2749" t="s">
        <v>8</v>
      </c>
      <c r="G4" s="2750"/>
      <c r="H4" s="1627">
        <v>119</v>
      </c>
      <c r="I4" s="1628"/>
      <c r="J4" s="1628"/>
      <c r="K4" s="1628"/>
      <c r="L4" s="1628"/>
      <c r="M4" s="1629"/>
    </row>
    <row r="5" spans="1:13" ht="30" customHeight="1">
      <c r="A5" s="2742"/>
      <c r="B5" s="571" t="s">
        <v>10</v>
      </c>
      <c r="C5" s="2746" t="s">
        <v>9</v>
      </c>
      <c r="D5" s="2747"/>
      <c r="E5" s="2747"/>
      <c r="F5" s="2747"/>
      <c r="G5" s="2747"/>
      <c r="H5" s="2747"/>
      <c r="I5" s="2747"/>
      <c r="J5" s="2747"/>
      <c r="K5" s="2747"/>
      <c r="L5" s="2747"/>
      <c r="M5" s="2748"/>
    </row>
    <row r="6" spans="1:13" ht="23.25" customHeight="1">
      <c r="A6" s="2742"/>
      <c r="B6" s="571" t="s">
        <v>11</v>
      </c>
      <c r="C6" s="2746" t="s">
        <v>9</v>
      </c>
      <c r="D6" s="2747"/>
      <c r="E6" s="2747"/>
      <c r="F6" s="2747"/>
      <c r="G6" s="2747"/>
      <c r="H6" s="2747"/>
      <c r="I6" s="2747"/>
      <c r="J6" s="2747"/>
      <c r="K6" s="2747"/>
      <c r="L6" s="2747"/>
      <c r="M6" s="2748"/>
    </row>
    <row r="7" spans="1:13" ht="15.75" customHeight="1">
      <c r="A7" s="2742"/>
      <c r="B7" s="1623" t="s">
        <v>12</v>
      </c>
      <c r="C7" s="2751" t="s">
        <v>781</v>
      </c>
      <c r="D7" s="2752"/>
      <c r="E7" s="1630"/>
      <c r="F7" s="1630"/>
      <c r="G7" s="1631"/>
      <c r="H7" s="1632" t="s">
        <v>14</v>
      </c>
      <c r="I7" s="2753" t="s">
        <v>825</v>
      </c>
      <c r="J7" s="2752"/>
      <c r="K7" s="2752"/>
      <c r="L7" s="2752"/>
      <c r="M7" s="2754"/>
    </row>
    <row r="8" spans="1:13" ht="15.75" customHeight="1">
      <c r="A8" s="2742"/>
      <c r="B8" s="2755" t="s">
        <v>16</v>
      </c>
      <c r="C8" s="2758" t="s">
        <v>9</v>
      </c>
      <c r="D8" s="2759"/>
      <c r="E8" s="572"/>
      <c r="F8" s="1633"/>
      <c r="G8" s="572"/>
      <c r="H8" s="572"/>
      <c r="I8" s="2759"/>
      <c r="J8" s="2759"/>
      <c r="K8" s="572"/>
      <c r="L8" s="572"/>
      <c r="M8" s="1634"/>
    </row>
    <row r="9" spans="1:13" ht="15.75" customHeight="1">
      <c r="A9" s="2742"/>
      <c r="B9" s="2756"/>
      <c r="C9" s="2760"/>
      <c r="D9" s="2761"/>
      <c r="E9" s="573"/>
      <c r="F9" s="2760"/>
      <c r="G9" s="2761"/>
      <c r="H9" s="573"/>
      <c r="I9" s="2761"/>
      <c r="J9" s="2761"/>
      <c r="K9" s="573"/>
      <c r="L9" s="573"/>
      <c r="M9" s="574"/>
    </row>
    <row r="10" spans="1:13">
      <c r="A10" s="2742"/>
      <c r="B10" s="2757"/>
      <c r="C10" s="2762" t="s">
        <v>18</v>
      </c>
      <c r="D10" s="2763"/>
      <c r="E10" s="575"/>
      <c r="F10" s="2764" t="s">
        <v>18</v>
      </c>
      <c r="G10" s="2764"/>
      <c r="H10" s="575"/>
      <c r="I10" s="2764" t="s">
        <v>18</v>
      </c>
      <c r="J10" s="2764"/>
      <c r="K10" s="575"/>
      <c r="L10" s="576"/>
      <c r="M10" s="577"/>
    </row>
    <row r="11" spans="1:13" ht="75" customHeight="1">
      <c r="A11" s="2742"/>
      <c r="B11" s="1623" t="s">
        <v>19</v>
      </c>
      <c r="C11" s="2722" t="s">
        <v>2565</v>
      </c>
      <c r="D11" s="2723"/>
      <c r="E11" s="2723"/>
      <c r="F11" s="2723"/>
      <c r="G11" s="2723"/>
      <c r="H11" s="2723"/>
      <c r="I11" s="2723"/>
      <c r="J11" s="2723"/>
      <c r="K11" s="2723"/>
      <c r="L11" s="2723"/>
      <c r="M11" s="2724"/>
    </row>
    <row r="12" spans="1:13" ht="54.75" customHeight="1">
      <c r="A12" s="2742"/>
      <c r="B12" s="1623" t="s">
        <v>21</v>
      </c>
      <c r="C12" s="2732" t="s">
        <v>2566</v>
      </c>
      <c r="D12" s="2733"/>
      <c r="E12" s="2733"/>
      <c r="F12" s="2733"/>
      <c r="G12" s="2733"/>
      <c r="H12" s="2733"/>
      <c r="I12" s="2733"/>
      <c r="J12" s="2733"/>
      <c r="K12" s="2733"/>
      <c r="L12" s="2733"/>
      <c r="M12" s="2734"/>
    </row>
    <row r="13" spans="1:13" ht="60" customHeight="1">
      <c r="A13" s="2742"/>
      <c r="B13" s="1623" t="s">
        <v>23</v>
      </c>
      <c r="C13" s="2722" t="s">
        <v>772</v>
      </c>
      <c r="D13" s="2723"/>
      <c r="E13" s="2723"/>
      <c r="F13" s="2723"/>
      <c r="G13" s="2723"/>
      <c r="H13" s="2723"/>
      <c r="I13" s="2723"/>
      <c r="J13" s="2723"/>
      <c r="K13" s="2723"/>
      <c r="L13" s="2723"/>
      <c r="M13" s="2724"/>
    </row>
    <row r="14" spans="1:13" ht="102.95" customHeight="1">
      <c r="A14" s="2742"/>
      <c r="B14" s="1635" t="s">
        <v>25</v>
      </c>
      <c r="C14" s="2722" t="s">
        <v>2567</v>
      </c>
      <c r="D14" s="2735"/>
      <c r="E14" s="1636" t="s">
        <v>27</v>
      </c>
      <c r="F14" s="2736" t="s">
        <v>822</v>
      </c>
      <c r="G14" s="2711"/>
      <c r="H14" s="2711"/>
      <c r="I14" s="2711"/>
      <c r="J14" s="2711"/>
      <c r="K14" s="2711"/>
      <c r="L14" s="2711"/>
      <c r="M14" s="2712"/>
    </row>
    <row r="15" spans="1:13">
      <c r="A15" s="2737" t="s">
        <v>29</v>
      </c>
      <c r="B15" s="1637" t="s">
        <v>30</v>
      </c>
      <c r="C15" s="2722" t="s">
        <v>241</v>
      </c>
      <c r="D15" s="2723"/>
      <c r="E15" s="2723"/>
      <c r="F15" s="2723"/>
      <c r="G15" s="2723"/>
      <c r="H15" s="2723"/>
      <c r="I15" s="2723"/>
      <c r="J15" s="2723"/>
      <c r="K15" s="2723"/>
      <c r="L15" s="2723"/>
      <c r="M15" s="2724"/>
    </row>
    <row r="16" spans="1:13" ht="47.25" customHeight="1">
      <c r="A16" s="2738"/>
      <c r="B16" s="1637" t="s">
        <v>32</v>
      </c>
      <c r="C16" s="2722" t="s">
        <v>944</v>
      </c>
      <c r="D16" s="2723"/>
      <c r="E16" s="2723"/>
      <c r="F16" s="2723"/>
      <c r="G16" s="2723"/>
      <c r="H16" s="2723"/>
      <c r="I16" s="2723"/>
      <c r="J16" s="2723"/>
      <c r="K16" s="2723"/>
      <c r="L16" s="2723"/>
      <c r="M16" s="2724"/>
    </row>
    <row r="17" spans="1:13" ht="8.25" customHeight="1">
      <c r="A17" s="2738"/>
      <c r="B17" s="2717" t="s">
        <v>34</v>
      </c>
      <c r="C17" s="1638"/>
      <c r="D17" s="578"/>
      <c r="E17" s="578"/>
      <c r="F17" s="578"/>
      <c r="G17" s="578"/>
      <c r="H17" s="578"/>
      <c r="I17" s="578"/>
      <c r="J17" s="578"/>
      <c r="K17" s="578"/>
      <c r="L17" s="578"/>
      <c r="M17" s="1639"/>
    </row>
    <row r="18" spans="1:13" ht="9" customHeight="1">
      <c r="A18" s="2738"/>
      <c r="B18" s="2718"/>
      <c r="C18" s="579"/>
      <c r="D18" s="580"/>
      <c r="E18" s="581"/>
      <c r="F18" s="580"/>
      <c r="G18" s="581"/>
      <c r="H18" s="580"/>
      <c r="I18" s="581"/>
      <c r="J18" s="580"/>
      <c r="K18" s="581"/>
      <c r="L18" s="581"/>
      <c r="M18" s="582"/>
    </row>
    <row r="19" spans="1:13">
      <c r="A19" s="2738"/>
      <c r="B19" s="2718"/>
      <c r="C19" s="583" t="s">
        <v>35</v>
      </c>
      <c r="D19" s="1640"/>
      <c r="E19" s="584" t="s">
        <v>36</v>
      </c>
      <c r="F19" s="1640"/>
      <c r="G19" s="584" t="s">
        <v>37</v>
      </c>
      <c r="H19" s="1640"/>
      <c r="I19" s="584" t="s">
        <v>38</v>
      </c>
      <c r="J19" s="1640" t="s">
        <v>45</v>
      </c>
      <c r="K19" s="584"/>
      <c r="L19" s="584"/>
      <c r="M19" s="585"/>
    </row>
    <row r="20" spans="1:13">
      <c r="A20" s="2738"/>
      <c r="B20" s="2718"/>
      <c r="C20" s="583" t="s">
        <v>39</v>
      </c>
      <c r="D20" s="1641"/>
      <c r="E20" s="584" t="s">
        <v>40</v>
      </c>
      <c r="F20" s="1642"/>
      <c r="G20" s="584" t="s">
        <v>41</v>
      </c>
      <c r="H20" s="1642"/>
      <c r="I20" s="584"/>
      <c r="J20" s="586"/>
      <c r="K20" s="584"/>
      <c r="L20" s="584"/>
      <c r="M20" s="585"/>
    </row>
    <row r="21" spans="1:13">
      <c r="A21" s="2738"/>
      <c r="B21" s="2718"/>
      <c r="C21" s="583" t="s">
        <v>42</v>
      </c>
      <c r="D21" s="1641"/>
      <c r="E21" s="584" t="s">
        <v>43</v>
      </c>
      <c r="F21" s="1641"/>
      <c r="G21" s="584"/>
      <c r="H21" s="586"/>
      <c r="I21" s="584"/>
      <c r="J21" s="586"/>
      <c r="K21" s="584"/>
      <c r="L21" s="584"/>
      <c r="M21" s="585"/>
    </row>
    <row r="22" spans="1:13">
      <c r="A22" s="2738"/>
      <c r="B22" s="2718"/>
      <c r="C22" s="583" t="s">
        <v>44</v>
      </c>
      <c r="D22" s="1642"/>
      <c r="E22" s="584" t="s">
        <v>46</v>
      </c>
      <c r="F22" s="2739" t="s">
        <v>2435</v>
      </c>
      <c r="G22" s="2739"/>
      <c r="H22" s="2739"/>
      <c r="I22" s="2739"/>
      <c r="J22" s="587"/>
      <c r="K22" s="587"/>
      <c r="L22" s="587"/>
      <c r="M22" s="588"/>
    </row>
    <row r="23" spans="1:13" ht="9.75" customHeight="1">
      <c r="A23" s="2738"/>
      <c r="B23" s="2719"/>
      <c r="C23" s="589"/>
      <c r="D23" s="590"/>
      <c r="E23" s="590"/>
      <c r="F23" s="590"/>
      <c r="G23" s="590"/>
      <c r="H23" s="590"/>
      <c r="I23" s="590"/>
      <c r="J23" s="590"/>
      <c r="K23" s="590"/>
      <c r="L23" s="590"/>
      <c r="M23" s="591"/>
    </row>
    <row r="24" spans="1:13">
      <c r="A24" s="2738"/>
      <c r="B24" s="2717" t="s">
        <v>48</v>
      </c>
      <c r="C24" s="1643"/>
      <c r="D24" s="592"/>
      <c r="E24" s="592"/>
      <c r="F24" s="592"/>
      <c r="G24" s="592"/>
      <c r="H24" s="592"/>
      <c r="I24" s="592"/>
      <c r="J24" s="592"/>
      <c r="K24" s="592"/>
      <c r="L24" s="593"/>
      <c r="M24" s="1644"/>
    </row>
    <row r="25" spans="1:13">
      <c r="A25" s="2738"/>
      <c r="B25" s="2718"/>
      <c r="C25" s="583" t="s">
        <v>49</v>
      </c>
      <c r="D25" s="1642"/>
      <c r="E25" s="594"/>
      <c r="F25" s="584" t="s">
        <v>50</v>
      </c>
      <c r="G25" s="1641"/>
      <c r="H25" s="594"/>
      <c r="I25" s="584" t="s">
        <v>51</v>
      </c>
      <c r="J25" s="1641" t="s">
        <v>45</v>
      </c>
      <c r="K25" s="594"/>
      <c r="L25" s="595"/>
      <c r="M25" s="596"/>
    </row>
    <row r="26" spans="1:13">
      <c r="A26" s="2738"/>
      <c r="B26" s="2718"/>
      <c r="C26" s="583" t="s">
        <v>52</v>
      </c>
      <c r="D26" s="1645"/>
      <c r="E26" s="595"/>
      <c r="F26" s="584" t="s">
        <v>53</v>
      </c>
      <c r="G26" s="1642"/>
      <c r="H26" s="595"/>
      <c r="I26" s="597"/>
      <c r="J26" s="595"/>
      <c r="K26" s="598"/>
      <c r="L26" s="595"/>
      <c r="M26" s="596"/>
    </row>
    <row r="27" spans="1:13" ht="24" customHeight="1">
      <c r="A27" s="2738"/>
      <c r="B27" s="2719"/>
      <c r="C27" s="599"/>
      <c r="D27" s="600"/>
      <c r="E27" s="600"/>
      <c r="F27" s="600"/>
      <c r="G27" s="600"/>
      <c r="H27" s="600"/>
      <c r="I27" s="600"/>
      <c r="J27" s="600"/>
      <c r="K27" s="600"/>
      <c r="L27" s="576"/>
      <c r="M27" s="577"/>
    </row>
    <row r="28" spans="1:13">
      <c r="A28" s="2738"/>
      <c r="B28" s="601" t="s">
        <v>54</v>
      </c>
      <c r="C28" s="1646"/>
      <c r="D28" s="602"/>
      <c r="E28" s="602"/>
      <c r="F28" s="602"/>
      <c r="G28" s="602"/>
      <c r="H28" s="602"/>
      <c r="I28" s="602"/>
      <c r="J28" s="602"/>
      <c r="K28" s="602"/>
      <c r="L28" s="602"/>
      <c r="M28" s="1647"/>
    </row>
    <row r="29" spans="1:13" ht="15.75" customHeight="1">
      <c r="A29" s="2738"/>
      <c r="B29" s="601"/>
      <c r="C29" s="603" t="s">
        <v>55</v>
      </c>
      <c r="D29" s="538" t="s">
        <v>89</v>
      </c>
      <c r="E29" s="594"/>
      <c r="F29" s="604" t="s">
        <v>56</v>
      </c>
      <c r="G29" s="1642" t="s">
        <v>9</v>
      </c>
      <c r="H29" s="594"/>
      <c r="I29" s="604" t="s">
        <v>57</v>
      </c>
      <c r="J29" s="2740" t="s">
        <v>9</v>
      </c>
      <c r="K29" s="2723"/>
      <c r="L29" s="2735"/>
      <c r="M29" s="605"/>
    </row>
    <row r="30" spans="1:13">
      <c r="A30" s="2738"/>
      <c r="B30" s="571"/>
      <c r="C30" s="589"/>
      <c r="D30" s="590"/>
      <c r="E30" s="590"/>
      <c r="F30" s="590"/>
      <c r="G30" s="590"/>
      <c r="H30" s="590"/>
      <c r="I30" s="590"/>
      <c r="J30" s="590"/>
      <c r="K30" s="590"/>
      <c r="L30" s="590"/>
      <c r="M30" s="591"/>
    </row>
    <row r="31" spans="1:13">
      <c r="A31" s="2738"/>
      <c r="B31" s="2717" t="s">
        <v>58</v>
      </c>
      <c r="C31" s="1648"/>
      <c r="D31" s="606"/>
      <c r="E31" s="606"/>
      <c r="F31" s="606"/>
      <c r="G31" s="606"/>
      <c r="H31" s="606"/>
      <c r="I31" s="606"/>
      <c r="J31" s="606"/>
      <c r="K31" s="606"/>
      <c r="L31" s="593"/>
      <c r="M31" s="1644"/>
    </row>
    <row r="32" spans="1:13">
      <c r="A32" s="2738"/>
      <c r="B32" s="2718"/>
      <c r="C32" s="607" t="s">
        <v>59</v>
      </c>
      <c r="D32" s="1649">
        <v>2020</v>
      </c>
      <c r="E32" s="608"/>
      <c r="F32" s="594" t="s">
        <v>60</v>
      </c>
      <c r="G32" s="1650" t="s">
        <v>61</v>
      </c>
      <c r="H32" s="608"/>
      <c r="I32" s="604"/>
      <c r="J32" s="608"/>
      <c r="K32" s="608"/>
      <c r="L32" s="595"/>
      <c r="M32" s="596"/>
    </row>
    <row r="33" spans="1:13">
      <c r="A33" s="2738"/>
      <c r="B33" s="2719"/>
      <c r="C33" s="589"/>
      <c r="D33" s="609"/>
      <c r="E33" s="610"/>
      <c r="F33" s="590"/>
      <c r="G33" s="610"/>
      <c r="H33" s="610"/>
      <c r="I33" s="611"/>
      <c r="J33" s="610"/>
      <c r="K33" s="610"/>
      <c r="L33" s="576"/>
      <c r="M33" s="577"/>
    </row>
    <row r="34" spans="1:13">
      <c r="A34" s="2738"/>
      <c r="B34" s="2717" t="s">
        <v>62</v>
      </c>
      <c r="C34" s="1651"/>
      <c r="D34" s="612"/>
      <c r="E34" s="612"/>
      <c r="F34" s="612"/>
      <c r="G34" s="612"/>
      <c r="H34" s="612"/>
      <c r="I34" s="612"/>
      <c r="J34" s="612"/>
      <c r="K34" s="612"/>
      <c r="L34" s="612"/>
      <c r="M34" s="1652"/>
    </row>
    <row r="35" spans="1:13">
      <c r="A35" s="2738"/>
      <c r="B35" s="2718"/>
      <c r="C35" s="613"/>
      <c r="D35" s="614" t="s">
        <v>63</v>
      </c>
      <c r="E35" s="614"/>
      <c r="F35" s="614" t="s">
        <v>64</v>
      </c>
      <c r="G35" s="614"/>
      <c r="H35" s="615" t="s">
        <v>65</v>
      </c>
      <c r="I35" s="615"/>
      <c r="J35" s="615" t="s">
        <v>66</v>
      </c>
      <c r="K35" s="614"/>
      <c r="L35" s="614" t="s">
        <v>67</v>
      </c>
      <c r="M35" s="616"/>
    </row>
    <row r="36" spans="1:13">
      <c r="A36" s="2738"/>
      <c r="B36" s="2718"/>
      <c r="C36" s="613"/>
      <c r="D36" s="1653">
        <v>113</v>
      </c>
      <c r="E36" s="1657"/>
      <c r="F36" s="1653">
        <v>3362</v>
      </c>
      <c r="G36" s="1657"/>
      <c r="H36" s="1653">
        <v>2918</v>
      </c>
      <c r="I36" s="1657"/>
      <c r="J36" s="1653">
        <v>2598</v>
      </c>
      <c r="K36" s="1657"/>
      <c r="L36" s="1653">
        <v>1009</v>
      </c>
      <c r="M36" s="1654"/>
    </row>
    <row r="37" spans="1:13">
      <c r="A37" s="2738"/>
      <c r="B37" s="2718"/>
      <c r="C37" s="613"/>
      <c r="D37" s="614" t="s">
        <v>68</v>
      </c>
      <c r="E37" s="614"/>
      <c r="F37" s="614" t="s">
        <v>69</v>
      </c>
      <c r="G37" s="614"/>
      <c r="H37" s="615" t="s">
        <v>70</v>
      </c>
      <c r="I37" s="615"/>
      <c r="J37" s="615" t="s">
        <v>71</v>
      </c>
      <c r="K37" s="614"/>
      <c r="L37" s="614" t="s">
        <v>72</v>
      </c>
      <c r="M37" s="582"/>
    </row>
    <row r="38" spans="1:13">
      <c r="A38" s="2738"/>
      <c r="B38" s="2718"/>
      <c r="C38" s="613"/>
      <c r="D38" s="1653">
        <v>2500</v>
      </c>
      <c r="E38" s="1657"/>
      <c r="F38" s="1653">
        <v>2500</v>
      </c>
      <c r="G38" s="1657"/>
      <c r="H38" s="1653">
        <v>2500</v>
      </c>
      <c r="I38" s="1657"/>
      <c r="J38" s="1653">
        <v>1250</v>
      </c>
      <c r="K38" s="1657"/>
      <c r="L38" s="1653">
        <v>2500</v>
      </c>
      <c r="M38" s="1654"/>
    </row>
    <row r="39" spans="1:13">
      <c r="A39" s="2738"/>
      <c r="B39" s="2718"/>
      <c r="C39" s="613"/>
      <c r="D39" s="614" t="s">
        <v>73</v>
      </c>
      <c r="E39" s="614"/>
      <c r="F39" s="614" t="s">
        <v>74</v>
      </c>
      <c r="G39" s="614"/>
      <c r="H39" s="615" t="s">
        <v>75</v>
      </c>
      <c r="I39" s="615"/>
      <c r="J39" s="615" t="s">
        <v>76</v>
      </c>
      <c r="K39" s="614"/>
      <c r="L39" s="614" t="s">
        <v>77</v>
      </c>
      <c r="M39" s="582"/>
    </row>
    <row r="40" spans="1:13">
      <c r="A40" s="2738"/>
      <c r="B40" s="2718"/>
      <c r="C40" s="613"/>
      <c r="D40" s="1653">
        <v>2500</v>
      </c>
      <c r="E40" s="1657"/>
      <c r="F40" s="1653" t="s">
        <v>9</v>
      </c>
      <c r="G40" s="1657"/>
      <c r="H40" s="1653" t="s">
        <v>9</v>
      </c>
      <c r="I40" s="1657"/>
      <c r="J40" s="1653" t="s">
        <v>9</v>
      </c>
      <c r="K40" s="1657"/>
      <c r="L40" s="1653" t="s">
        <v>9</v>
      </c>
      <c r="M40" s="1654"/>
    </row>
    <row r="41" spans="1:13">
      <c r="A41" s="2738"/>
      <c r="B41" s="2718"/>
      <c r="C41" s="613"/>
      <c r="D41" s="1655" t="s">
        <v>77</v>
      </c>
      <c r="E41" s="1655"/>
      <c r="F41" s="1655" t="s">
        <v>78</v>
      </c>
      <c r="G41" s="1655"/>
      <c r="H41" s="617"/>
      <c r="I41" s="617"/>
      <c r="J41" s="617"/>
      <c r="K41" s="617"/>
      <c r="L41" s="617"/>
      <c r="M41" s="1656"/>
    </row>
    <row r="42" spans="1:13">
      <c r="A42" s="2738"/>
      <c r="B42" s="2718"/>
      <c r="C42" s="613"/>
      <c r="D42" s="1653" t="s">
        <v>9</v>
      </c>
      <c r="E42" s="1657"/>
      <c r="F42" s="2801">
        <v>23750</v>
      </c>
      <c r="G42" s="2802"/>
      <c r="H42" s="2731"/>
      <c r="I42" s="2731"/>
      <c r="J42" s="614"/>
      <c r="K42" s="614"/>
      <c r="L42" s="614"/>
      <c r="M42" s="618"/>
    </row>
    <row r="43" spans="1:13">
      <c r="A43" s="2738"/>
      <c r="B43" s="2718"/>
      <c r="C43" s="619"/>
      <c r="D43" s="1658"/>
      <c r="E43" s="1655"/>
      <c r="F43" s="1658"/>
      <c r="G43" s="1655"/>
      <c r="H43" s="620"/>
      <c r="I43" s="621"/>
      <c r="J43" s="620"/>
      <c r="K43" s="621"/>
      <c r="L43" s="620"/>
      <c r="M43" s="622"/>
    </row>
    <row r="44" spans="1:13" ht="18" customHeight="1">
      <c r="A44" s="2738"/>
      <c r="B44" s="2717" t="s">
        <v>79</v>
      </c>
      <c r="C44" s="1643"/>
      <c r="D44" s="592"/>
      <c r="E44" s="592"/>
      <c r="F44" s="592"/>
      <c r="G44" s="592"/>
      <c r="H44" s="592"/>
      <c r="I44" s="592"/>
      <c r="J44" s="592"/>
      <c r="K44" s="592"/>
      <c r="L44" s="595"/>
      <c r="M44" s="596"/>
    </row>
    <row r="45" spans="1:13" ht="15.75" customHeight="1">
      <c r="A45" s="2738"/>
      <c r="B45" s="2718"/>
      <c r="C45" s="623"/>
      <c r="D45" s="624" t="s">
        <v>80</v>
      </c>
      <c r="E45" s="625" t="s">
        <v>7</v>
      </c>
      <c r="F45" s="2720" t="s">
        <v>81</v>
      </c>
      <c r="G45" s="2721"/>
      <c r="H45" s="2721"/>
      <c r="I45" s="2721"/>
      <c r="J45" s="2721"/>
      <c r="K45" s="626" t="s">
        <v>82</v>
      </c>
      <c r="L45" s="2727"/>
      <c r="M45" s="2728"/>
    </row>
    <row r="46" spans="1:13" ht="15.75" customHeight="1">
      <c r="A46" s="2738"/>
      <c r="B46" s="2718"/>
      <c r="C46" s="623"/>
      <c r="D46" s="1659"/>
      <c r="E46" s="1641" t="s">
        <v>45</v>
      </c>
      <c r="F46" s="2720"/>
      <c r="G46" s="2721"/>
      <c r="H46" s="2721"/>
      <c r="I46" s="2721"/>
      <c r="J46" s="2721"/>
      <c r="K46" s="595"/>
      <c r="L46" s="2729"/>
      <c r="M46" s="2730"/>
    </row>
    <row r="47" spans="1:13">
      <c r="A47" s="2738"/>
      <c r="B47" s="2719"/>
      <c r="C47" s="627"/>
      <c r="D47" s="576"/>
      <c r="E47" s="576"/>
      <c r="F47" s="576"/>
      <c r="G47" s="576"/>
      <c r="H47" s="576"/>
      <c r="I47" s="576"/>
      <c r="J47" s="576"/>
      <c r="K47" s="576"/>
      <c r="L47" s="595"/>
      <c r="M47" s="596"/>
    </row>
    <row r="48" spans="1:13" ht="58.5" customHeight="1">
      <c r="A48" s="2738"/>
      <c r="B48" s="1623" t="s">
        <v>83</v>
      </c>
      <c r="C48" s="2722" t="s">
        <v>2568</v>
      </c>
      <c r="D48" s="2723"/>
      <c r="E48" s="2723"/>
      <c r="F48" s="2723"/>
      <c r="G48" s="2723"/>
      <c r="H48" s="2723"/>
      <c r="I48" s="2723"/>
      <c r="J48" s="2723"/>
      <c r="K48" s="2723"/>
      <c r="L48" s="2723"/>
      <c r="M48" s="2724"/>
    </row>
    <row r="49" spans="1:13" ht="38.25" customHeight="1">
      <c r="A49" s="2738"/>
      <c r="B49" s="1637" t="s">
        <v>85</v>
      </c>
      <c r="C49" s="2722" t="s">
        <v>2437</v>
      </c>
      <c r="D49" s="2723"/>
      <c r="E49" s="2723"/>
      <c r="F49" s="2723"/>
      <c r="G49" s="2723"/>
      <c r="H49" s="2723"/>
      <c r="I49" s="2723"/>
      <c r="J49" s="2723"/>
      <c r="K49" s="2723"/>
      <c r="L49" s="2723"/>
      <c r="M49" s="2724"/>
    </row>
    <row r="50" spans="1:13" ht="15.75" customHeight="1">
      <c r="A50" s="2738"/>
      <c r="B50" s="1637" t="s">
        <v>87</v>
      </c>
      <c r="C50" s="1660" t="s">
        <v>1498</v>
      </c>
      <c r="D50" s="1661"/>
      <c r="E50" s="1661"/>
      <c r="F50" s="1661"/>
      <c r="G50" s="1661"/>
      <c r="H50" s="1661"/>
      <c r="I50" s="1661"/>
      <c r="J50" s="1661"/>
      <c r="K50" s="1661"/>
      <c r="L50" s="1661"/>
      <c r="M50" s="1662"/>
    </row>
    <row r="51" spans="1:13">
      <c r="A51" s="2738"/>
      <c r="B51" s="1637" t="s">
        <v>88</v>
      </c>
      <c r="C51" s="2710" t="s">
        <v>89</v>
      </c>
      <c r="D51" s="2711"/>
      <c r="E51" s="2711"/>
      <c r="F51" s="2711"/>
      <c r="G51" s="2711"/>
      <c r="H51" s="2711"/>
      <c r="I51" s="2711"/>
      <c r="J51" s="2711"/>
      <c r="K51" s="2711"/>
      <c r="L51" s="2711"/>
      <c r="M51" s="2712"/>
    </row>
    <row r="52" spans="1:13" ht="30" customHeight="1">
      <c r="A52" s="2703" t="s">
        <v>90</v>
      </c>
      <c r="B52" s="1663" t="s">
        <v>91</v>
      </c>
      <c r="C52" s="2651" t="s">
        <v>2569</v>
      </c>
      <c r="D52" s="2652"/>
      <c r="E52" s="2652"/>
      <c r="F52" s="2652"/>
      <c r="G52" s="2652"/>
      <c r="H52" s="2652"/>
      <c r="I52" s="2652"/>
      <c r="J52" s="2652"/>
      <c r="K52" s="2652"/>
      <c r="L52" s="2652"/>
      <c r="M52" s="2653"/>
    </row>
    <row r="53" spans="1:13" ht="15.75" customHeight="1">
      <c r="A53" s="2704"/>
      <c r="B53" s="1663" t="s">
        <v>93</v>
      </c>
      <c r="C53" s="2651" t="s">
        <v>2439</v>
      </c>
      <c r="D53" s="2652"/>
      <c r="E53" s="2652"/>
      <c r="F53" s="2652"/>
      <c r="G53" s="2652"/>
      <c r="H53" s="2652"/>
      <c r="I53" s="2652"/>
      <c r="J53" s="2652"/>
      <c r="K53" s="2652"/>
      <c r="L53" s="2652"/>
      <c r="M53" s="2653"/>
    </row>
    <row r="54" spans="1:13" ht="15.75" customHeight="1">
      <c r="A54" s="2704"/>
      <c r="B54" s="1663" t="s">
        <v>95</v>
      </c>
      <c r="C54" s="2651" t="s">
        <v>825</v>
      </c>
      <c r="D54" s="2652"/>
      <c r="E54" s="2652"/>
      <c r="F54" s="2652"/>
      <c r="G54" s="2652"/>
      <c r="H54" s="2652"/>
      <c r="I54" s="2652"/>
      <c r="J54" s="2652"/>
      <c r="K54" s="2652"/>
      <c r="L54" s="2652"/>
      <c r="M54" s="2653"/>
    </row>
    <row r="55" spans="1:13" ht="15.75" customHeight="1">
      <c r="A55" s="2704"/>
      <c r="B55" s="1664" t="s">
        <v>97</v>
      </c>
      <c r="C55" s="2651" t="s">
        <v>826</v>
      </c>
      <c r="D55" s="2652"/>
      <c r="E55" s="2652"/>
      <c r="F55" s="2652"/>
      <c r="G55" s="2652"/>
      <c r="H55" s="2652"/>
      <c r="I55" s="2652"/>
      <c r="J55" s="2652"/>
      <c r="K55" s="2652"/>
      <c r="L55" s="2652"/>
      <c r="M55" s="2653"/>
    </row>
    <row r="56" spans="1:13" ht="15.75" customHeight="1">
      <c r="A56" s="2704"/>
      <c r="B56" s="1663" t="s">
        <v>99</v>
      </c>
      <c r="C56" s="2800" t="s">
        <v>836</v>
      </c>
      <c r="D56" s="2652"/>
      <c r="E56" s="2652"/>
      <c r="F56" s="2652"/>
      <c r="G56" s="2652"/>
      <c r="H56" s="2652"/>
      <c r="I56" s="2652"/>
      <c r="J56" s="2652"/>
      <c r="K56" s="2652"/>
      <c r="L56" s="2652"/>
      <c r="M56" s="2653"/>
    </row>
    <row r="57" spans="1:13" ht="16.5" customHeight="1" thickBot="1">
      <c r="A57" s="2713"/>
      <c r="B57" s="1663" t="s">
        <v>101</v>
      </c>
      <c r="C57" s="2651" t="s">
        <v>828</v>
      </c>
      <c r="D57" s="2652"/>
      <c r="E57" s="2652"/>
      <c r="F57" s="2652"/>
      <c r="G57" s="2652"/>
      <c r="H57" s="2652"/>
      <c r="I57" s="2652"/>
      <c r="J57" s="2652"/>
      <c r="K57" s="2652"/>
      <c r="L57" s="2652"/>
      <c r="M57" s="2653"/>
    </row>
    <row r="58" spans="1:13" ht="15.75" customHeight="1">
      <c r="A58" s="2703" t="s">
        <v>103</v>
      </c>
      <c r="B58" s="1665" t="s">
        <v>104</v>
      </c>
      <c r="C58" s="2651" t="s">
        <v>2460</v>
      </c>
      <c r="D58" s="2652"/>
      <c r="E58" s="2652"/>
      <c r="F58" s="2652"/>
      <c r="G58" s="2652"/>
      <c r="H58" s="2652"/>
      <c r="I58" s="2652"/>
      <c r="J58" s="2652"/>
      <c r="K58" s="2652"/>
      <c r="L58" s="2652"/>
      <c r="M58" s="2653"/>
    </row>
    <row r="59" spans="1:13" ht="30" customHeight="1">
      <c r="A59" s="2704"/>
      <c r="B59" s="1665" t="s">
        <v>106</v>
      </c>
      <c r="C59" s="2651" t="s">
        <v>107</v>
      </c>
      <c r="D59" s="2652"/>
      <c r="E59" s="2652"/>
      <c r="F59" s="2652"/>
      <c r="G59" s="2652"/>
      <c r="H59" s="2652"/>
      <c r="I59" s="2652"/>
      <c r="J59" s="2652"/>
      <c r="K59" s="2652"/>
      <c r="L59" s="2652"/>
      <c r="M59" s="2653"/>
    </row>
    <row r="60" spans="1:13" ht="30" customHeight="1" thickBot="1">
      <c r="A60" s="2704"/>
      <c r="B60" s="1666" t="s">
        <v>14</v>
      </c>
      <c r="C60" s="2651" t="s">
        <v>825</v>
      </c>
      <c r="D60" s="2652"/>
      <c r="E60" s="2652"/>
      <c r="F60" s="2652"/>
      <c r="G60" s="2652"/>
      <c r="H60" s="2652"/>
      <c r="I60" s="2652"/>
      <c r="J60" s="2652"/>
      <c r="K60" s="2652"/>
      <c r="L60" s="2652"/>
      <c r="M60" s="2653"/>
    </row>
    <row r="61" spans="1:13" ht="16.5" customHeight="1" thickBot="1">
      <c r="A61" s="628" t="s">
        <v>109</v>
      </c>
      <c r="B61" s="629"/>
      <c r="C61" s="2705"/>
      <c r="D61" s="2706"/>
      <c r="E61" s="2706"/>
      <c r="F61" s="2706"/>
      <c r="G61" s="2706"/>
      <c r="H61" s="2706"/>
      <c r="I61" s="2706"/>
      <c r="J61" s="2706"/>
      <c r="K61" s="2706"/>
      <c r="L61" s="2706"/>
      <c r="M61" s="2707"/>
    </row>
    <row r="62" spans="1:13" ht="15.75" customHeight="1">
      <c r="C62" s="2708"/>
      <c r="D62" s="2709"/>
      <c r="E62" s="2709"/>
      <c r="F62" s="2709"/>
      <c r="G62" s="2709"/>
      <c r="H62" s="2709"/>
      <c r="I62" s="2709"/>
      <c r="J62" s="2709"/>
      <c r="K62" s="2709"/>
      <c r="L62" s="2709"/>
      <c r="M62" s="2709"/>
    </row>
    <row r="63" spans="1:13" ht="15.75" customHeight="1">
      <c r="C63" s="2702"/>
      <c r="D63" s="2702"/>
      <c r="E63" s="2702"/>
      <c r="F63" s="2702"/>
      <c r="G63" s="2702"/>
      <c r="H63" s="2702"/>
      <c r="I63" s="2702"/>
      <c r="J63" s="2702"/>
      <c r="K63" s="2702"/>
      <c r="L63" s="2702"/>
      <c r="M63" s="2702"/>
    </row>
  </sheetData>
  <mergeCells count="52">
    <mergeCell ref="F10:G10"/>
    <mergeCell ref="I10:J10"/>
    <mergeCell ref="B31:B33"/>
    <mergeCell ref="B34:B43"/>
    <mergeCell ref="C11:M11"/>
    <mergeCell ref="C16:M16"/>
    <mergeCell ref="B17:B23"/>
    <mergeCell ref="F22:I22"/>
    <mergeCell ref="B24:B27"/>
    <mergeCell ref="J29:L29"/>
    <mergeCell ref="F14:M14"/>
    <mergeCell ref="C15:M15"/>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C51:M51"/>
    <mergeCell ref="B44:B47"/>
    <mergeCell ref="F45:F46"/>
    <mergeCell ref="G45:J46"/>
    <mergeCell ref="L45:M46"/>
    <mergeCell ref="A15:A51"/>
    <mergeCell ref="C63:M63"/>
    <mergeCell ref="A58:A60"/>
    <mergeCell ref="C58:M58"/>
    <mergeCell ref="C59:M59"/>
    <mergeCell ref="C60:M60"/>
    <mergeCell ref="C61:M61"/>
    <mergeCell ref="C62:M62"/>
    <mergeCell ref="A52:A57"/>
    <mergeCell ref="C52:M52"/>
    <mergeCell ref="C53:M53"/>
    <mergeCell ref="C54:M54"/>
    <mergeCell ref="C55:M55"/>
    <mergeCell ref="C56:M56"/>
    <mergeCell ref="C57:M57"/>
    <mergeCell ref="F42:G42"/>
  </mergeCells>
  <dataValidations count="8">
    <dataValidation type="list" allowBlank="1" showInputMessage="1" showErrorMessage="1" sqref="C7 G45:J46 C14:D14" xr:uid="{00000000-0002-0000-7F00-000000000000}">
      <formula1>#REF!</formula1>
    </dataValidation>
    <dataValidation allowBlank="1" showInputMessage="1" showErrorMessage="1" prompt="Identifique el ODS a que le apunta el indicador de producto. Seleccione de la lista desplegable. " sqref="B14" xr:uid="{00000000-0002-0000-7F00-000001000000}"/>
    <dataValidation allowBlank="1" showInputMessage="1" showErrorMessage="1" prompt="Identifique la meta ODS a que le apunta el indicador de producto. Seleccione de la lista desplegable." sqref="E14" xr:uid="{00000000-0002-0000-7F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7F00-000003000000}"/>
    <dataValidation allowBlank="1" showInputMessage="1" showErrorMessage="1" prompt="Incluir una ficha por cada indicador, ya sea de producto o de resultado" sqref="B1" xr:uid="{00000000-0002-0000-7F00-000004000000}"/>
    <dataValidation type="list" allowBlank="1" showInputMessage="1" showErrorMessage="1" sqref="I7:M7" xr:uid="{00000000-0002-0000-7F00-000005000000}">
      <formula1>INDIRECT($C$7)</formula1>
    </dataValidation>
    <dataValidation allowBlank="1" showInputMessage="1" showErrorMessage="1" prompt="Seleccione de la lista desplegable" sqref="H7 B7 B4" xr:uid="{00000000-0002-0000-7F00-000006000000}"/>
    <dataValidation allowBlank="1" showInputMessage="1" showErrorMessage="1" prompt="Si corresponde a un indicador del PDD, identifique el código de la meta el cual se encuentra en el listado de indicadores del plan que se encuentra en la caja de herramientas.  " sqref="F4" xr:uid="{00000000-0002-0000-7F00-000007000000}"/>
  </dataValidations>
  <hyperlinks>
    <hyperlink ref="C56" r:id="rId1" xr:uid="{00000000-0004-0000-7F00-00000000000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3" ht="42.6" customHeight="1" thickBot="1">
      <c r="A1" s="24"/>
      <c r="B1" s="2404" t="s">
        <v>2570</v>
      </c>
      <c r="C1" s="2405"/>
      <c r="D1" s="2405"/>
      <c r="E1" s="2405"/>
      <c r="F1" s="2405"/>
      <c r="G1" s="2405"/>
      <c r="H1" s="2405"/>
      <c r="I1" s="2405"/>
      <c r="J1" s="2405"/>
      <c r="K1" s="2405"/>
      <c r="L1" s="2405"/>
      <c r="M1" s="2406"/>
    </row>
    <row r="2" spans="1:13" ht="39" customHeight="1">
      <c r="A2" s="2494" t="s">
        <v>1</v>
      </c>
      <c r="B2" s="29" t="s">
        <v>2</v>
      </c>
      <c r="C2" s="2018" t="s">
        <v>946</v>
      </c>
      <c r="D2" s="2019"/>
      <c r="E2" s="2019"/>
      <c r="F2" s="2019"/>
      <c r="G2" s="2019"/>
      <c r="H2" s="2019"/>
      <c r="I2" s="2019"/>
      <c r="J2" s="2019"/>
      <c r="K2" s="2019"/>
      <c r="L2" s="2019"/>
      <c r="M2" s="2020"/>
    </row>
    <row r="3" spans="1:13" ht="31.5">
      <c r="A3" s="2093"/>
      <c r="B3" s="1331" t="s">
        <v>4</v>
      </c>
      <c r="C3" s="2495" t="s">
        <v>773</v>
      </c>
      <c r="D3" s="2496"/>
      <c r="E3" s="2496"/>
      <c r="F3" s="2496"/>
      <c r="G3" s="2496"/>
      <c r="H3" s="2496"/>
      <c r="I3" s="2496"/>
      <c r="J3" s="2496"/>
      <c r="K3" s="2496"/>
      <c r="L3" s="2496"/>
      <c r="M3" s="2497"/>
    </row>
    <row r="4" spans="1:13">
      <c r="A4" s="2093"/>
      <c r="B4" s="31" t="s">
        <v>6</v>
      </c>
      <c r="C4" s="2455" t="s">
        <v>80</v>
      </c>
      <c r="D4" s="2456"/>
      <c r="E4" s="2618"/>
      <c r="F4" s="2498" t="s">
        <v>8</v>
      </c>
      <c r="G4" s="2499"/>
      <c r="H4" s="2566">
        <v>10</v>
      </c>
      <c r="I4" s="2496"/>
      <c r="J4" s="2496"/>
      <c r="K4" s="2496"/>
      <c r="L4" s="2496"/>
      <c r="M4" s="2497"/>
    </row>
    <row r="5" spans="1:13">
      <c r="A5" s="2093"/>
      <c r="B5" s="31" t="s">
        <v>10</v>
      </c>
      <c r="C5" s="2455" t="s">
        <v>231</v>
      </c>
      <c r="D5" s="2456"/>
      <c r="E5" s="2456"/>
      <c r="F5" s="2456"/>
      <c r="G5" s="2456"/>
      <c r="H5" s="2456"/>
      <c r="I5" s="2456"/>
      <c r="J5" s="2456"/>
      <c r="K5" s="2456"/>
      <c r="L5" s="2456"/>
      <c r="M5" s="2457"/>
    </row>
    <row r="6" spans="1:13">
      <c r="A6" s="2093"/>
      <c r="B6" s="31" t="s">
        <v>11</v>
      </c>
      <c r="C6" s="2455" t="s">
        <v>231</v>
      </c>
      <c r="D6" s="2456"/>
      <c r="E6" s="2456"/>
      <c r="F6" s="2456"/>
      <c r="G6" s="2456"/>
      <c r="H6" s="2456"/>
      <c r="I6" s="2456"/>
      <c r="J6" s="2456"/>
      <c r="K6" s="2456"/>
      <c r="L6" s="2456"/>
      <c r="M6" s="2457"/>
    </row>
    <row r="7" spans="1:13">
      <c r="A7" s="2093"/>
      <c r="B7" s="1331" t="s">
        <v>12</v>
      </c>
      <c r="C7" s="2512" t="s">
        <v>13</v>
      </c>
      <c r="D7" s="2513"/>
      <c r="E7" s="2513"/>
      <c r="F7" s="2513"/>
      <c r="G7" s="2619"/>
      <c r="H7" s="1546" t="s">
        <v>14</v>
      </c>
      <c r="I7" s="2514" t="s">
        <v>15</v>
      </c>
      <c r="J7" s="2513"/>
      <c r="K7" s="2513"/>
      <c r="L7" s="2513"/>
      <c r="M7" s="2515"/>
    </row>
    <row r="8" spans="1:13">
      <c r="A8" s="2093"/>
      <c r="B8" s="2617" t="s">
        <v>16</v>
      </c>
      <c r="C8" s="2633" t="s">
        <v>9</v>
      </c>
      <c r="D8" s="2031"/>
      <c r="E8" s="143"/>
      <c r="F8" s="2633"/>
      <c r="G8" s="2031"/>
      <c r="H8" s="143"/>
      <c r="I8" s="2031"/>
      <c r="J8" s="2031"/>
      <c r="K8" s="315"/>
      <c r="L8" s="315"/>
      <c r="M8" s="1563"/>
    </row>
    <row r="9" spans="1:13" ht="15.75" customHeight="1">
      <c r="A9" s="2093"/>
      <c r="B9" s="2397"/>
      <c r="C9" s="2032"/>
      <c r="D9" s="2033"/>
      <c r="E9" s="144"/>
      <c r="F9" s="2032"/>
      <c r="G9" s="2033"/>
      <c r="H9" s="144"/>
      <c r="I9" s="2033"/>
      <c r="J9" s="2033"/>
      <c r="K9" s="316"/>
      <c r="L9" s="316"/>
      <c r="M9" s="317"/>
    </row>
    <row r="10" spans="1:13">
      <c r="A10" s="2093"/>
      <c r="B10" s="2398"/>
      <c r="C10" s="2505" t="s">
        <v>18</v>
      </c>
      <c r="D10" s="2506"/>
      <c r="E10" s="39"/>
      <c r="F10" s="2111" t="s">
        <v>18</v>
      </c>
      <c r="G10" s="2111"/>
      <c r="H10" s="39"/>
      <c r="I10" s="2111" t="s">
        <v>18</v>
      </c>
      <c r="J10" s="2111"/>
      <c r="K10" s="318"/>
      <c r="L10" s="318"/>
      <c r="M10" s="319"/>
    </row>
    <row r="11" spans="1:13" ht="63.6" customHeight="1">
      <c r="A11" s="2093"/>
      <c r="B11" s="1331" t="s">
        <v>19</v>
      </c>
      <c r="C11" s="2470" t="s">
        <v>2571</v>
      </c>
      <c r="D11" s="2471"/>
      <c r="E11" s="2471"/>
      <c r="F11" s="2471"/>
      <c r="G11" s="2471"/>
      <c r="H11" s="2471"/>
      <c r="I11" s="2471"/>
      <c r="J11" s="2471"/>
      <c r="K11" s="2471"/>
      <c r="L11" s="2471"/>
      <c r="M11" s="2472"/>
    </row>
    <row r="12" spans="1:13" ht="69" customHeight="1">
      <c r="A12" s="2093"/>
      <c r="B12" s="1331" t="s">
        <v>21</v>
      </c>
      <c r="C12" s="2470" t="s">
        <v>2572</v>
      </c>
      <c r="D12" s="2471"/>
      <c r="E12" s="2471"/>
      <c r="F12" s="2471"/>
      <c r="G12" s="2471"/>
      <c r="H12" s="2471"/>
      <c r="I12" s="2471"/>
      <c r="J12" s="2471"/>
      <c r="K12" s="2471"/>
      <c r="L12" s="2471"/>
      <c r="M12" s="2472"/>
    </row>
    <row r="13" spans="1:13" ht="38.450000000000003" customHeight="1">
      <c r="A13" s="2093"/>
      <c r="B13" s="1331" t="s">
        <v>23</v>
      </c>
      <c r="C13" s="2722" t="s">
        <v>772</v>
      </c>
      <c r="D13" s="2723"/>
      <c r="E13" s="2723"/>
      <c r="F13" s="2723"/>
      <c r="G13" s="2723"/>
      <c r="H13" s="2723"/>
      <c r="I13" s="2723"/>
      <c r="J13" s="2723"/>
      <c r="K13" s="2723"/>
      <c r="L13" s="2723"/>
      <c r="M13" s="2724"/>
    </row>
    <row r="14" spans="1:13">
      <c r="A14" s="2093"/>
      <c r="B14" s="1564" t="s">
        <v>25</v>
      </c>
      <c r="C14" s="2470" t="s">
        <v>269</v>
      </c>
      <c r="D14" s="2471"/>
      <c r="E14" s="1518" t="s">
        <v>27</v>
      </c>
      <c r="F14" s="2488" t="s">
        <v>2573</v>
      </c>
      <c r="G14" s="2471"/>
      <c r="H14" s="2471"/>
      <c r="I14" s="2471"/>
      <c r="J14" s="2471"/>
      <c r="K14" s="2471"/>
      <c r="L14" s="2471"/>
      <c r="M14" s="2472"/>
    </row>
    <row r="15" spans="1:13">
      <c r="A15" s="2489" t="s">
        <v>29</v>
      </c>
      <c r="B15" s="1333" t="s">
        <v>30</v>
      </c>
      <c r="C15" s="2609" t="s">
        <v>241</v>
      </c>
      <c r="D15" s="2610"/>
      <c r="E15" s="2610"/>
      <c r="F15" s="2610"/>
      <c r="G15" s="2610"/>
      <c r="H15" s="2610"/>
      <c r="I15" s="2610"/>
      <c r="J15" s="2610"/>
      <c r="K15" s="2610"/>
      <c r="L15" s="2610"/>
      <c r="M15" s="2611"/>
    </row>
    <row r="16" spans="1:13" ht="35.1" customHeight="1">
      <c r="A16" s="2064"/>
      <c r="B16" s="1333" t="s">
        <v>32</v>
      </c>
      <c r="C16" s="2470" t="s">
        <v>947</v>
      </c>
      <c r="D16" s="2471"/>
      <c r="E16" s="2471"/>
      <c r="F16" s="2471"/>
      <c r="G16" s="2471"/>
      <c r="H16" s="2471"/>
      <c r="I16" s="2471"/>
      <c r="J16" s="2471"/>
      <c r="K16" s="2471"/>
      <c r="L16" s="2471"/>
      <c r="M16" s="2472"/>
    </row>
    <row r="17" spans="1:14" ht="8.25" customHeight="1">
      <c r="A17" s="2064"/>
      <c r="B17" s="2612" t="s">
        <v>34</v>
      </c>
      <c r="C17" s="1565"/>
      <c r="D17" s="72"/>
      <c r="E17" s="72"/>
      <c r="F17" s="72"/>
      <c r="G17" s="72"/>
      <c r="H17" s="72"/>
      <c r="I17" s="72"/>
      <c r="J17" s="72"/>
      <c r="K17" s="72"/>
      <c r="L17" s="72"/>
      <c r="M17" s="1535"/>
    </row>
    <row r="18" spans="1:14" ht="9" customHeight="1">
      <c r="A18" s="2064"/>
      <c r="B18" s="2392"/>
      <c r="C18" s="320"/>
      <c r="D18" s="321"/>
      <c r="E18" s="322"/>
      <c r="F18" s="321"/>
      <c r="G18" s="322"/>
      <c r="H18" s="321"/>
      <c r="I18" s="322"/>
      <c r="J18" s="321"/>
      <c r="K18" s="322"/>
      <c r="L18" s="322"/>
      <c r="M18" s="76"/>
    </row>
    <row r="19" spans="1:14">
      <c r="A19" s="2064"/>
      <c r="B19" s="2392"/>
      <c r="C19" s="323" t="s">
        <v>35</v>
      </c>
      <c r="D19" s="324"/>
      <c r="E19" s="91" t="s">
        <v>36</v>
      </c>
      <c r="F19" s="324"/>
      <c r="G19" s="91" t="s">
        <v>37</v>
      </c>
      <c r="H19" s="324"/>
      <c r="I19" s="91" t="s">
        <v>38</v>
      </c>
      <c r="J19" s="1566"/>
      <c r="K19" s="91"/>
      <c r="L19" s="91"/>
      <c r="M19" s="325"/>
    </row>
    <row r="20" spans="1:14">
      <c r="A20" s="2064"/>
      <c r="B20" s="2392"/>
      <c r="C20" s="323" t="s">
        <v>39</v>
      </c>
      <c r="D20" s="1566"/>
      <c r="E20" s="91" t="s">
        <v>40</v>
      </c>
      <c r="F20" s="1566"/>
      <c r="G20" s="91" t="s">
        <v>41</v>
      </c>
      <c r="H20" s="1566"/>
      <c r="I20" s="91"/>
      <c r="J20" s="91"/>
      <c r="K20" s="91"/>
      <c r="L20" s="91"/>
      <c r="M20" s="325"/>
    </row>
    <row r="21" spans="1:14">
      <c r="A21" s="2064"/>
      <c r="B21" s="2392"/>
      <c r="C21" s="323" t="s">
        <v>42</v>
      </c>
      <c r="D21" s="1566"/>
      <c r="E21" s="91" t="s">
        <v>43</v>
      </c>
      <c r="F21" s="1566"/>
      <c r="G21" s="91"/>
      <c r="H21" s="91"/>
      <c r="I21" s="91"/>
      <c r="J21" s="91"/>
      <c r="K21" s="91"/>
      <c r="L21" s="91"/>
      <c r="M21" s="325"/>
    </row>
    <row r="22" spans="1:14">
      <c r="A22" s="2064"/>
      <c r="B22" s="2392"/>
      <c r="C22" s="323" t="s">
        <v>44</v>
      </c>
      <c r="D22" s="1566" t="s">
        <v>1495</v>
      </c>
      <c r="E22" s="91" t="s">
        <v>46</v>
      </c>
      <c r="F22" s="52" t="s">
        <v>2574</v>
      </c>
      <c r="G22" s="52"/>
      <c r="H22" s="52"/>
      <c r="I22" s="52"/>
      <c r="J22" s="52"/>
      <c r="K22" s="52"/>
      <c r="L22" s="52"/>
      <c r="M22" s="326"/>
    </row>
    <row r="23" spans="1:14" ht="9.75" customHeight="1">
      <c r="A23" s="2064"/>
      <c r="B23" s="2393"/>
      <c r="C23" s="327"/>
      <c r="D23" s="328"/>
      <c r="E23" s="328"/>
      <c r="F23" s="328"/>
      <c r="G23" s="328"/>
      <c r="H23" s="328"/>
      <c r="I23" s="328"/>
      <c r="J23" s="328"/>
      <c r="K23" s="328"/>
      <c r="L23" s="328"/>
      <c r="M23" s="329"/>
    </row>
    <row r="24" spans="1:14">
      <c r="A24" s="2064"/>
      <c r="B24" s="2612" t="s">
        <v>48</v>
      </c>
      <c r="C24" s="1567"/>
      <c r="D24" s="330"/>
      <c r="E24" s="330"/>
      <c r="F24" s="330"/>
      <c r="G24" s="330"/>
      <c r="H24" s="330"/>
      <c r="I24" s="330"/>
      <c r="J24" s="330"/>
      <c r="K24" s="330"/>
      <c r="L24" s="315"/>
      <c r="M24" s="1563"/>
    </row>
    <row r="25" spans="1:14">
      <c r="A25" s="2064"/>
      <c r="B25" s="2392"/>
      <c r="C25" s="323" t="s">
        <v>49</v>
      </c>
      <c r="D25" s="1566"/>
      <c r="E25" s="91"/>
      <c r="F25" s="91" t="s">
        <v>50</v>
      </c>
      <c r="G25" s="1566"/>
      <c r="H25" s="91"/>
      <c r="I25" s="91" t="s">
        <v>51</v>
      </c>
      <c r="J25" s="1566" t="s">
        <v>1495</v>
      </c>
      <c r="K25" s="91"/>
      <c r="L25" s="316"/>
      <c r="M25" s="317"/>
    </row>
    <row r="26" spans="1:14">
      <c r="A26" s="2064"/>
      <c r="B26" s="2392"/>
      <c r="C26" s="323" t="s">
        <v>52</v>
      </c>
      <c r="D26" s="1568"/>
      <c r="E26" s="316"/>
      <c r="F26" s="91" t="s">
        <v>53</v>
      </c>
      <c r="G26" s="1566"/>
      <c r="H26" s="316"/>
      <c r="I26" s="316"/>
      <c r="J26" s="316"/>
      <c r="K26" s="316"/>
      <c r="L26" s="316"/>
      <c r="M26" s="317"/>
    </row>
    <row r="27" spans="1:14">
      <c r="A27" s="2064"/>
      <c r="B27" s="2393"/>
      <c r="C27" s="327"/>
      <c r="D27" s="328"/>
      <c r="E27" s="328"/>
      <c r="F27" s="328"/>
      <c r="G27" s="328"/>
      <c r="H27" s="328"/>
      <c r="I27" s="328"/>
      <c r="J27" s="328"/>
      <c r="K27" s="328"/>
      <c r="L27" s="318"/>
      <c r="M27" s="319"/>
    </row>
    <row r="28" spans="1:14">
      <c r="A28" s="2064"/>
      <c r="B28" s="2617" t="s">
        <v>54</v>
      </c>
      <c r="C28" s="1567"/>
      <c r="D28" s="330"/>
      <c r="E28" s="330"/>
      <c r="F28" s="330"/>
      <c r="G28" s="330"/>
      <c r="H28" s="330"/>
      <c r="I28" s="330"/>
      <c r="J28" s="330"/>
      <c r="K28" s="330"/>
      <c r="L28" s="330"/>
      <c r="M28" s="1569"/>
    </row>
    <row r="29" spans="1:14">
      <c r="A29" s="2064"/>
      <c r="B29" s="2397"/>
      <c r="C29" s="331" t="s">
        <v>55</v>
      </c>
      <c r="D29" s="1570" t="s">
        <v>89</v>
      </c>
      <c r="E29" s="91"/>
      <c r="F29" s="332" t="s">
        <v>56</v>
      </c>
      <c r="G29" s="1570" t="s">
        <v>89</v>
      </c>
      <c r="H29" s="91"/>
      <c r="I29" s="332" t="s">
        <v>57</v>
      </c>
      <c r="J29" s="1570" t="s">
        <v>89</v>
      </c>
      <c r="K29" s="1544"/>
      <c r="L29" s="1571"/>
      <c r="M29" s="325"/>
    </row>
    <row r="30" spans="1:14">
      <c r="A30" s="2064"/>
      <c r="B30" s="2398"/>
      <c r="C30" s="327"/>
      <c r="D30" s="328"/>
      <c r="E30" s="328"/>
      <c r="F30" s="328"/>
      <c r="G30" s="328"/>
      <c r="H30" s="328"/>
      <c r="I30" s="328"/>
      <c r="J30" s="328"/>
      <c r="K30" s="328"/>
      <c r="L30" s="328"/>
      <c r="M30" s="329"/>
    </row>
    <row r="31" spans="1:14">
      <c r="A31" s="2064"/>
      <c r="B31" s="2612" t="s">
        <v>58</v>
      </c>
      <c r="C31" s="1572"/>
      <c r="D31" s="333"/>
      <c r="E31" s="333"/>
      <c r="F31" s="333"/>
      <c r="G31" s="333"/>
      <c r="H31" s="333"/>
      <c r="I31" s="333"/>
      <c r="J31" s="333"/>
      <c r="K31" s="333"/>
      <c r="L31" s="315"/>
      <c r="M31" s="1563"/>
      <c r="N31" s="2613"/>
    </row>
    <row r="32" spans="1:14">
      <c r="A32" s="2064"/>
      <c r="B32" s="2392"/>
      <c r="C32" s="323" t="s">
        <v>59</v>
      </c>
      <c r="D32" s="1558">
        <v>2020</v>
      </c>
      <c r="E32" s="334"/>
      <c r="F32" s="91" t="s">
        <v>60</v>
      </c>
      <c r="G32" s="1559">
        <v>2023</v>
      </c>
      <c r="H32" s="334"/>
      <c r="I32" s="332"/>
      <c r="J32" s="334"/>
      <c r="K32" s="334"/>
      <c r="L32" s="316"/>
      <c r="M32" s="317"/>
      <c r="N32" s="2613"/>
    </row>
    <row r="33" spans="1:14">
      <c r="A33" s="2064"/>
      <c r="B33" s="2393"/>
      <c r="C33" s="327"/>
      <c r="D33" s="335"/>
      <c r="E33" s="336"/>
      <c r="F33" s="328"/>
      <c r="G33" s="336"/>
      <c r="H33" s="336"/>
      <c r="I33" s="337"/>
      <c r="J33" s="336"/>
      <c r="K33" s="336"/>
      <c r="L33" s="318"/>
      <c r="M33" s="319"/>
      <c r="N33" s="2613"/>
    </row>
    <row r="34" spans="1:14">
      <c r="A34" s="2064"/>
      <c r="B34" s="2612" t="s">
        <v>62</v>
      </c>
      <c r="C34" s="1534"/>
      <c r="D34" s="72"/>
      <c r="E34" s="72"/>
      <c r="F34" s="72"/>
      <c r="G34" s="72"/>
      <c r="H34" s="72"/>
      <c r="I34" s="72"/>
      <c r="J34" s="72"/>
      <c r="K34" s="72"/>
      <c r="L34" s="72"/>
      <c r="M34" s="1535"/>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576">
        <v>1</v>
      </c>
      <c r="E36" s="1574"/>
      <c r="F36" s="1576">
        <v>4</v>
      </c>
      <c r="G36" s="1574"/>
      <c r="H36" s="1576">
        <v>4</v>
      </c>
      <c r="I36" s="1574"/>
      <c r="J36" s="1576">
        <v>4</v>
      </c>
      <c r="K36" s="1574"/>
      <c r="L36" s="1576" t="s">
        <v>9</v>
      </c>
      <c r="M36" s="1575"/>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576" t="s">
        <v>9</v>
      </c>
      <c r="E38" s="1574"/>
      <c r="F38" s="1576" t="s">
        <v>9</v>
      </c>
      <c r="G38" s="1574"/>
      <c r="H38" s="1576" t="s">
        <v>9</v>
      </c>
      <c r="I38" s="1574"/>
      <c r="J38" s="1576" t="s">
        <v>9</v>
      </c>
      <c r="K38" s="1574"/>
      <c r="L38" s="1576" t="s">
        <v>9</v>
      </c>
      <c r="M38" s="1512"/>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576" t="s">
        <v>9</v>
      </c>
      <c r="E40" s="1574"/>
      <c r="F40" s="1576" t="s">
        <v>9</v>
      </c>
      <c r="G40" s="1574"/>
      <c r="H40" s="1576" t="s">
        <v>9</v>
      </c>
      <c r="I40" s="1574"/>
      <c r="J40" s="1576" t="s">
        <v>9</v>
      </c>
      <c r="K40" s="1574"/>
      <c r="L40" s="1576" t="s">
        <v>9</v>
      </c>
      <c r="M40" s="1512"/>
      <c r="N40" s="338"/>
    </row>
    <row r="41" spans="1:14">
      <c r="A41" s="2064"/>
      <c r="B41" s="2392"/>
      <c r="C41" s="339"/>
      <c r="D41" s="1511" t="s">
        <v>77</v>
      </c>
      <c r="E41" s="1511"/>
      <c r="F41" s="1511" t="s">
        <v>78</v>
      </c>
      <c r="G41" s="72"/>
      <c r="H41" s="72"/>
      <c r="I41" s="72"/>
      <c r="J41" s="72"/>
      <c r="K41" s="72"/>
      <c r="L41" s="72"/>
      <c r="M41" s="1535"/>
      <c r="N41" s="338"/>
    </row>
    <row r="42" spans="1:14">
      <c r="A42" s="2064"/>
      <c r="B42" s="2392"/>
      <c r="C42" s="339"/>
      <c r="D42" s="1576"/>
      <c r="E42" s="1577"/>
      <c r="F42" s="1583">
        <v>13</v>
      </c>
      <c r="G42" s="500"/>
      <c r="H42" s="2161"/>
      <c r="I42" s="2161"/>
      <c r="J42" s="322"/>
      <c r="K42" s="322"/>
      <c r="L42" s="322"/>
      <c r="M42" s="76"/>
      <c r="N42" s="338"/>
    </row>
    <row r="43" spans="1:14">
      <c r="A43" s="2064"/>
      <c r="B43" s="2392"/>
      <c r="C43" s="340"/>
      <c r="D43" s="1511"/>
      <c r="E43" s="1511"/>
      <c r="F43" s="1511"/>
      <c r="G43" s="321"/>
      <c r="H43" s="321"/>
      <c r="I43" s="321"/>
      <c r="J43" s="321"/>
      <c r="K43" s="321"/>
      <c r="L43" s="321"/>
      <c r="M43" s="341"/>
      <c r="N43" s="338"/>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c r="H45" s="2616"/>
      <c r="I45" s="2616"/>
      <c r="J45" s="2616"/>
      <c r="K45" s="91" t="s">
        <v>82</v>
      </c>
      <c r="L45" s="2480"/>
      <c r="M45" s="2481"/>
    </row>
    <row r="46" spans="1:14">
      <c r="A46" s="2064"/>
      <c r="B46" s="2392"/>
      <c r="C46" s="342"/>
      <c r="D46" s="1568"/>
      <c r="E46" s="1566" t="s">
        <v>1495</v>
      </c>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470" t="s">
        <v>2575</v>
      </c>
      <c r="D48" s="2471"/>
      <c r="E48" s="2471"/>
      <c r="F48" s="2471"/>
      <c r="G48" s="2471"/>
      <c r="H48" s="2471"/>
      <c r="I48" s="2471"/>
      <c r="J48" s="2471"/>
      <c r="K48" s="2471"/>
      <c r="L48" s="2471"/>
      <c r="M48" s="2472"/>
    </row>
    <row r="49" spans="1:14" ht="50.1" customHeight="1">
      <c r="A49" s="2064"/>
      <c r="B49" s="1333" t="s">
        <v>85</v>
      </c>
      <c r="C49" s="2470" t="s">
        <v>2576</v>
      </c>
      <c r="D49" s="2471"/>
      <c r="E49" s="2471"/>
      <c r="F49" s="2471"/>
      <c r="G49" s="2471"/>
      <c r="H49" s="2471"/>
      <c r="I49" s="2471"/>
      <c r="J49" s="2471"/>
      <c r="K49" s="2471"/>
      <c r="L49" s="2471"/>
      <c r="M49" s="2472"/>
    </row>
    <row r="50" spans="1:14">
      <c r="A50" s="2064"/>
      <c r="B50" s="1333" t="s">
        <v>87</v>
      </c>
      <c r="C50" s="1543">
        <v>30</v>
      </c>
      <c r="D50" s="1544"/>
      <c r="E50" s="1544"/>
      <c r="F50" s="1544"/>
      <c r="G50" s="1544"/>
      <c r="H50" s="1544"/>
      <c r="I50" s="1544"/>
      <c r="J50" s="1544"/>
      <c r="K50" s="1544"/>
      <c r="L50" s="1544"/>
      <c r="M50" s="1545"/>
    </row>
    <row r="51" spans="1:14">
      <c r="A51" s="2064"/>
      <c r="B51" s="1333" t="s">
        <v>88</v>
      </c>
      <c r="C51" s="1693" t="s">
        <v>89</v>
      </c>
      <c r="D51" s="1544"/>
      <c r="E51" s="1544"/>
      <c r="F51" s="1544"/>
      <c r="G51" s="1544"/>
      <c r="H51" s="1544"/>
      <c r="I51" s="1544"/>
      <c r="J51" s="1544"/>
      <c r="K51" s="1544"/>
      <c r="L51" s="1544"/>
      <c r="M51" s="1545"/>
    </row>
    <row r="52" spans="1:14" ht="15.75" customHeight="1">
      <c r="A52" s="2469" t="s">
        <v>90</v>
      </c>
      <c r="B52" s="1579" t="s">
        <v>91</v>
      </c>
      <c r="C52" s="2508" t="s">
        <v>735</v>
      </c>
      <c r="D52" s="2508"/>
      <c r="E52" s="2508"/>
      <c r="F52" s="2508"/>
      <c r="G52" s="2508"/>
      <c r="H52" s="2508"/>
      <c r="I52" s="2508"/>
      <c r="J52" s="2508"/>
      <c r="K52" s="2508"/>
      <c r="L52" s="2508"/>
      <c r="M52" s="2508"/>
    </row>
    <row r="53" spans="1:14" ht="15.75" customHeight="1">
      <c r="A53" s="2056"/>
      <c r="B53" s="1579" t="s">
        <v>93</v>
      </c>
      <c r="C53" s="2508" t="s">
        <v>2206</v>
      </c>
      <c r="D53" s="2508"/>
      <c r="E53" s="2508"/>
      <c r="F53" s="2508"/>
      <c r="G53" s="2508"/>
      <c r="H53" s="2508"/>
      <c r="I53" s="2508"/>
      <c r="J53" s="2508"/>
      <c r="K53" s="2508"/>
      <c r="L53" s="2508"/>
      <c r="M53" s="2508"/>
    </row>
    <row r="54" spans="1:14" ht="15.75" customHeight="1">
      <c r="A54" s="2056"/>
      <c r="B54" s="1579" t="s">
        <v>95</v>
      </c>
      <c r="C54" s="2508" t="s">
        <v>2322</v>
      </c>
      <c r="D54" s="2508"/>
      <c r="E54" s="2508"/>
      <c r="F54" s="2508"/>
      <c r="G54" s="2508"/>
      <c r="H54" s="2508"/>
      <c r="I54" s="2508"/>
      <c r="J54" s="2508"/>
      <c r="K54" s="2508"/>
      <c r="L54" s="2508"/>
      <c r="M54" s="2508"/>
    </row>
    <row r="55" spans="1:14" ht="18" customHeight="1">
      <c r="A55" s="2056"/>
      <c r="B55" s="1580" t="s">
        <v>97</v>
      </c>
      <c r="C55" s="2508" t="s">
        <v>2323</v>
      </c>
      <c r="D55" s="2508"/>
      <c r="E55" s="2508"/>
      <c r="F55" s="2508"/>
      <c r="G55" s="2508"/>
      <c r="H55" s="2508"/>
      <c r="I55" s="2508"/>
      <c r="J55" s="2508"/>
      <c r="K55" s="2508"/>
      <c r="L55" s="2508"/>
      <c r="M55" s="2508"/>
      <c r="N55" s="112"/>
    </row>
    <row r="56" spans="1:14" ht="15.75" customHeight="1">
      <c r="A56" s="2056"/>
      <c r="B56" s="1579" t="s">
        <v>99</v>
      </c>
      <c r="C56" s="2509" t="s">
        <v>736</v>
      </c>
      <c r="D56" s="2508"/>
      <c r="E56" s="2508"/>
      <c r="F56" s="2508"/>
      <c r="G56" s="2508"/>
      <c r="H56" s="2508"/>
      <c r="I56" s="2508"/>
      <c r="J56" s="2508"/>
      <c r="K56" s="2508"/>
      <c r="L56" s="2508"/>
      <c r="M56" s="2508"/>
    </row>
    <row r="57" spans="1:14" ht="16.5" thickBot="1">
      <c r="A57" s="2061"/>
      <c r="B57" s="1579" t="s">
        <v>101</v>
      </c>
      <c r="C57" s="2507">
        <v>3169001</v>
      </c>
      <c r="D57" s="2507"/>
      <c r="E57" s="2507"/>
      <c r="F57" s="2507"/>
      <c r="G57" s="2507"/>
      <c r="H57" s="2507"/>
      <c r="I57" s="2507"/>
      <c r="J57" s="2507"/>
      <c r="K57" s="2507"/>
      <c r="L57" s="2507"/>
      <c r="M57" s="2507"/>
    </row>
    <row r="58" spans="1:14" ht="15.75" customHeight="1">
      <c r="A58" s="2469" t="s">
        <v>103</v>
      </c>
      <c r="B58" s="1415" t="s">
        <v>104</v>
      </c>
      <c r="C58" s="1983" t="s">
        <v>1503</v>
      </c>
      <c r="D58" s="1984"/>
      <c r="E58" s="1984"/>
      <c r="F58" s="1984"/>
      <c r="G58" s="1984"/>
      <c r="H58" s="1984"/>
      <c r="I58" s="1984"/>
      <c r="J58" s="1984"/>
      <c r="K58" s="1984"/>
      <c r="L58" s="1984"/>
      <c r="M58" s="1985"/>
    </row>
    <row r="59" spans="1:14" ht="30" customHeight="1">
      <c r="A59" s="2056"/>
      <c r="B59" s="1415" t="s">
        <v>106</v>
      </c>
      <c r="C59" s="2455" t="s">
        <v>1504</v>
      </c>
      <c r="D59" s="2456"/>
      <c r="E59" s="2456"/>
      <c r="F59" s="2456"/>
      <c r="G59" s="2456"/>
      <c r="H59" s="2456"/>
      <c r="I59" s="2456"/>
      <c r="J59" s="2456"/>
      <c r="K59" s="2456"/>
      <c r="L59" s="2456"/>
      <c r="M59" s="2457"/>
    </row>
    <row r="60" spans="1:14" ht="30" customHeight="1" thickBot="1">
      <c r="A60" s="2056"/>
      <c r="B60" s="1416" t="s">
        <v>14</v>
      </c>
      <c r="C60" s="2455" t="s">
        <v>15</v>
      </c>
      <c r="D60" s="2456"/>
      <c r="E60" s="2456"/>
      <c r="F60" s="2456"/>
      <c r="G60" s="2456"/>
      <c r="H60" s="2456"/>
      <c r="I60" s="2456"/>
      <c r="J60" s="2456"/>
      <c r="K60" s="2456"/>
      <c r="L60" s="2456"/>
      <c r="M60" s="2457"/>
    </row>
    <row r="61" spans="1:14" ht="16.5" thickBot="1">
      <c r="A61" s="139" t="s">
        <v>109</v>
      </c>
      <c r="B61" s="346"/>
      <c r="C61" s="2036"/>
      <c r="D61" s="2275"/>
      <c r="E61" s="2275"/>
      <c r="F61" s="2275"/>
      <c r="G61" s="2275"/>
      <c r="H61" s="2275"/>
      <c r="I61" s="2275"/>
      <c r="J61" s="2275"/>
      <c r="K61" s="2275"/>
      <c r="L61" s="2275"/>
      <c r="M61" s="2276"/>
    </row>
  </sheetData>
  <mergeCells count="51">
    <mergeCell ref="B1:M1"/>
    <mergeCell ref="A2:A14"/>
    <mergeCell ref="C2:M2"/>
    <mergeCell ref="C3:M3"/>
    <mergeCell ref="C4:E4"/>
    <mergeCell ref="F4:G4"/>
    <mergeCell ref="H4:M4"/>
    <mergeCell ref="C5:M5"/>
    <mergeCell ref="C6:M6"/>
    <mergeCell ref="C7:G7"/>
    <mergeCell ref="I7:M7"/>
    <mergeCell ref="B8:B10"/>
    <mergeCell ref="C8:D9"/>
    <mergeCell ref="F8:G9"/>
    <mergeCell ref="I8:J9"/>
    <mergeCell ref="C10:D10"/>
    <mergeCell ref="F10:G10"/>
    <mergeCell ref="I10:J10"/>
    <mergeCell ref="B44:B47"/>
    <mergeCell ref="F45:F46"/>
    <mergeCell ref="G45:J46"/>
    <mergeCell ref="B17:B23"/>
    <mergeCell ref="B24:B27"/>
    <mergeCell ref="B28:B30"/>
    <mergeCell ref="B31:B33"/>
    <mergeCell ref="C11:M11"/>
    <mergeCell ref="C12:M12"/>
    <mergeCell ref="C13:M13"/>
    <mergeCell ref="C14:D14"/>
    <mergeCell ref="F14:M14"/>
    <mergeCell ref="N31:N33"/>
    <mergeCell ref="B34:B43"/>
    <mergeCell ref="H42:I42"/>
    <mergeCell ref="C48:M48"/>
    <mergeCell ref="C49:M49"/>
    <mergeCell ref="L45:M46"/>
    <mergeCell ref="C61:M61"/>
    <mergeCell ref="A15:A51"/>
    <mergeCell ref="A58:A60"/>
    <mergeCell ref="C58:M58"/>
    <mergeCell ref="C59:M59"/>
    <mergeCell ref="C60:M60"/>
    <mergeCell ref="A52:A57"/>
    <mergeCell ref="C52:M52"/>
    <mergeCell ref="C53:M53"/>
    <mergeCell ref="C54:M54"/>
    <mergeCell ref="C55:M55"/>
    <mergeCell ref="C56:M56"/>
    <mergeCell ref="C57:M57"/>
    <mergeCell ref="C15:M15"/>
    <mergeCell ref="C16:M16"/>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0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8000-000001000000}"/>
    <dataValidation allowBlank="1" showInputMessage="1" showErrorMessage="1" prompt="Identifique la meta ODS a que le apunta el indicador de producto. Seleccione de la lista desplegable." sqref="E14" xr:uid="{00000000-0002-0000-8000-000002000000}"/>
    <dataValidation allowBlank="1" showInputMessage="1" showErrorMessage="1" prompt="Identifique el ODS a que le apunta el indicador de producto. Seleccione de la lista desplegable._x000a_" sqref="B14" xr:uid="{00000000-0002-0000-8000-000003000000}"/>
    <dataValidation allowBlank="1" showInputMessage="1" showErrorMessage="1" prompt="Incluir una ficha por cada indicador, ya sea de producto o de resultado" sqref="B1" xr:uid="{00000000-0002-0000-8000-000004000000}"/>
    <dataValidation allowBlank="1" showInputMessage="1" showErrorMessage="1" prompt="Seleccione de la lista desplegable" sqref="B4 B7 H7" xr:uid="{00000000-0002-0000-8000-000005000000}"/>
  </dataValidations>
  <hyperlinks>
    <hyperlink ref="C56" r:id="rId1" xr:uid="{00000000-0004-0000-8000-000000000000}"/>
  </hyperlinks>
  <pageMargins left="0.7" right="0.7" top="0.75" bottom="0.75" header="0.3" footer="0.3"/>
  <pageSetup paperSize="9" orientation="portrait" horizontalDpi="1200" verticalDpi="1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1575</v>
      </c>
      <c r="C1" s="26"/>
      <c r="D1" s="26"/>
      <c r="E1" s="26"/>
      <c r="F1" s="26"/>
      <c r="G1" s="26"/>
      <c r="H1" s="26"/>
      <c r="I1" s="26"/>
      <c r="J1" s="26"/>
      <c r="K1" s="26"/>
      <c r="L1" s="26"/>
      <c r="M1" s="27"/>
    </row>
    <row r="2" spans="1:13" ht="15.6" customHeight="1">
      <c r="A2" s="2015" t="s">
        <v>1</v>
      </c>
      <c r="B2" s="29" t="s">
        <v>2</v>
      </c>
      <c r="C2" s="2018" t="s">
        <v>1087</v>
      </c>
      <c r="D2" s="2019"/>
      <c r="E2" s="2019"/>
      <c r="F2" s="2019"/>
      <c r="G2" s="2019"/>
      <c r="H2" s="2019"/>
      <c r="I2" s="2019"/>
      <c r="J2" s="2019"/>
      <c r="K2" s="2019"/>
      <c r="L2" s="2019"/>
      <c r="M2" s="2020"/>
    </row>
    <row r="3" spans="1:13" ht="31.35" customHeight="1">
      <c r="A3" s="2016"/>
      <c r="B3" s="1333" t="s">
        <v>1487</v>
      </c>
      <c r="C3" s="2051" t="s">
        <v>1576</v>
      </c>
      <c r="D3" s="2052"/>
      <c r="E3" s="2052"/>
      <c r="F3" s="2053"/>
      <c r="G3" s="2053"/>
      <c r="H3" s="2053"/>
      <c r="I3" s="2053"/>
      <c r="J3" s="2053"/>
      <c r="K3" s="2053"/>
      <c r="L3" s="2053"/>
      <c r="M3" s="2054"/>
    </row>
    <row r="4" spans="1:13">
      <c r="A4" s="2016"/>
      <c r="B4" s="30" t="s">
        <v>6</v>
      </c>
      <c r="C4" s="1198" t="s">
        <v>7</v>
      </c>
      <c r="D4" s="1203"/>
      <c r="E4" s="1204"/>
      <c r="F4" s="2021" t="s">
        <v>8</v>
      </c>
      <c r="G4" s="2022"/>
      <c r="H4" s="1205"/>
      <c r="I4" s="1199" t="s">
        <v>17</v>
      </c>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2030" t="s">
        <v>1577</v>
      </c>
      <c r="D8" s="2031"/>
      <c r="E8" s="33"/>
      <c r="F8" s="2031" t="s">
        <v>1578</v>
      </c>
      <c r="G8" s="2031"/>
      <c r="H8" s="33"/>
      <c r="I8" s="33"/>
      <c r="J8" s="33"/>
      <c r="K8" s="33"/>
      <c r="L8" s="34"/>
      <c r="M8" s="675"/>
    </row>
    <row r="9" spans="1:13" ht="33" customHeight="1">
      <c r="A9" s="2016"/>
      <c r="B9" s="1999"/>
      <c r="C9" s="2032"/>
      <c r="D9" s="2033"/>
      <c r="E9" s="35"/>
      <c r="F9" s="2033"/>
      <c r="G9" s="2033"/>
      <c r="H9" s="35"/>
      <c r="I9" s="2033" t="s">
        <v>1579</v>
      </c>
      <c r="J9" s="2033"/>
      <c r="K9" s="36"/>
      <c r="L9" s="37"/>
      <c r="M9" s="38"/>
    </row>
    <row r="10" spans="1:13">
      <c r="A10" s="2016"/>
      <c r="B10" s="2000"/>
      <c r="C10" s="2034" t="s">
        <v>18</v>
      </c>
      <c r="D10" s="2035"/>
      <c r="E10" s="39"/>
      <c r="F10" s="2035" t="s">
        <v>18</v>
      </c>
      <c r="G10" s="2035"/>
      <c r="H10" s="39"/>
      <c r="I10" s="2035" t="s">
        <v>18</v>
      </c>
      <c r="J10" s="2035"/>
      <c r="K10" s="39"/>
      <c r="L10" s="40"/>
      <c r="M10" s="41"/>
    </row>
    <row r="11" spans="1:13" ht="43.35" customHeight="1">
      <c r="A11" s="2017"/>
      <c r="B11" s="1333" t="s">
        <v>19</v>
      </c>
      <c r="C11" s="1995" t="s">
        <v>1580</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411"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0.09</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01"/>
      <c r="F37" s="1235" t="s">
        <v>78</v>
      </c>
      <c r="G37" s="1201"/>
      <c r="H37" s="96"/>
      <c r="I37" s="110"/>
      <c r="J37" s="96"/>
      <c r="K37" s="110"/>
      <c r="L37" s="96"/>
      <c r="M37" s="679"/>
    </row>
    <row r="38" spans="1:13">
      <c r="A38" s="1993"/>
      <c r="B38" s="64"/>
      <c r="C38" s="73"/>
      <c r="D38" s="1230"/>
      <c r="E38" s="1231"/>
      <c r="F38" s="2005">
        <v>1</v>
      </c>
      <c r="G38" s="2006"/>
      <c r="H38" s="77"/>
      <c r="I38" s="74"/>
      <c r="J38" s="77"/>
      <c r="K38" s="74"/>
      <c r="L38" s="77"/>
      <c r="M38" s="10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1581</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1582</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8:D9"/>
    <mergeCell ref="F8: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C7 G41:J42 C4" xr:uid="{00000000-0002-0000-0C00-000000000000}"/>
    <dataValidation allowBlank="1" showInputMessage="1" showErrorMessage="1" prompt="Incluir una ficha por cada indicador, ya sea de producto o de resultado" sqref="B1" xr:uid="{00000000-0002-0000-0C00-000001000000}"/>
    <dataValidation allowBlank="1" showInputMessage="1" showErrorMessage="1" prompt="Seleccione de la lista desplegable" sqref="B4 B7 H7" xr:uid="{00000000-0002-0000-0C00-000002000000}"/>
    <dataValidation allowBlank="1" showInputMessage="1" showErrorMessage="1" prompt="Determine si el indicador responde a un enfoque (Derechos Humanos, Género, Diferencial, Poblacional, Ambiental y Territorial). Si responde a más de enfoque separelos por ;" sqref="B12" xr:uid="{00000000-0002-0000-0C00-000003000000}"/>
    <dataValidation type="list" allowBlank="1" showInputMessage="1" showErrorMessage="1" sqref="I7:M7" xr:uid="{00000000-0002-0000-0C00-000004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C00-000005000000}"/>
  </dataValidations>
  <hyperlinks>
    <hyperlink ref="C52" r:id="rId1" xr:uid="{00000000-0004-0000-0C00-000000000000}"/>
  </hyperlinks>
  <pageMargins left="0.7" right="0.7" top="0.75" bottom="0.75" header="0.3" footer="0.3"/>
  <pageSetup paperSize="9" orientation="portrait" horizontalDpi="1200" verticalDpi="12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4" ht="42.6" customHeight="1" thickBot="1">
      <c r="A1" s="24"/>
      <c r="B1" s="2404" t="s">
        <v>2577</v>
      </c>
      <c r="C1" s="2405"/>
      <c r="D1" s="2405"/>
      <c r="E1" s="2405"/>
      <c r="F1" s="2405"/>
      <c r="G1" s="2405"/>
      <c r="H1" s="2405"/>
      <c r="I1" s="2405"/>
      <c r="J1" s="2405"/>
      <c r="K1" s="2405"/>
      <c r="L1" s="2405"/>
      <c r="M1" s="2406"/>
    </row>
    <row r="2" spans="1:14" ht="39" customHeight="1">
      <c r="A2" s="2494" t="s">
        <v>1</v>
      </c>
      <c r="B2" s="29" t="s">
        <v>2</v>
      </c>
      <c r="C2" s="2018" t="s">
        <v>951</v>
      </c>
      <c r="D2" s="2019"/>
      <c r="E2" s="2019"/>
      <c r="F2" s="2019"/>
      <c r="G2" s="2019"/>
      <c r="H2" s="2019"/>
      <c r="I2" s="2019"/>
      <c r="J2" s="2019"/>
      <c r="K2" s="2019"/>
      <c r="L2" s="2019"/>
      <c r="M2" s="2020"/>
    </row>
    <row r="3" spans="1:14" ht="31.5">
      <c r="A3" s="2093"/>
      <c r="B3" s="1331" t="s">
        <v>4</v>
      </c>
      <c r="C3" s="2495" t="s">
        <v>773</v>
      </c>
      <c r="D3" s="2496"/>
      <c r="E3" s="2496"/>
      <c r="F3" s="2496"/>
      <c r="G3" s="2496"/>
      <c r="H3" s="2496"/>
      <c r="I3" s="2496"/>
      <c r="J3" s="2496"/>
      <c r="K3" s="2496"/>
      <c r="L3" s="2496"/>
      <c r="M3" s="2497"/>
    </row>
    <row r="4" spans="1:14">
      <c r="A4" s="2093"/>
      <c r="B4" s="31" t="s">
        <v>6</v>
      </c>
      <c r="C4" s="2455" t="s">
        <v>80</v>
      </c>
      <c r="D4" s="2456"/>
      <c r="E4" s="2618"/>
      <c r="F4" s="2498" t="s">
        <v>8</v>
      </c>
      <c r="G4" s="2499"/>
      <c r="H4" s="2566">
        <v>10</v>
      </c>
      <c r="I4" s="2496"/>
      <c r="J4" s="2496"/>
      <c r="K4" s="2496"/>
      <c r="L4" s="2496"/>
      <c r="M4" s="2497"/>
    </row>
    <row r="5" spans="1:14">
      <c r="A5" s="2093"/>
      <c r="B5" s="31" t="s">
        <v>10</v>
      </c>
      <c r="C5" s="2455" t="s">
        <v>231</v>
      </c>
      <c r="D5" s="2456"/>
      <c r="E5" s="2456"/>
      <c r="F5" s="2456"/>
      <c r="G5" s="2456"/>
      <c r="H5" s="2456"/>
      <c r="I5" s="2456"/>
      <c r="J5" s="2456"/>
      <c r="K5" s="2456"/>
      <c r="L5" s="2456"/>
      <c r="M5" s="2457"/>
    </row>
    <row r="6" spans="1:14">
      <c r="A6" s="2093"/>
      <c r="B6" s="31" t="s">
        <v>11</v>
      </c>
      <c r="C6" s="2455" t="s">
        <v>231</v>
      </c>
      <c r="D6" s="2456"/>
      <c r="E6" s="2456"/>
      <c r="F6" s="2456"/>
      <c r="G6" s="2456"/>
      <c r="H6" s="2456"/>
      <c r="I6" s="2456"/>
      <c r="J6" s="2456"/>
      <c r="K6" s="2456"/>
      <c r="L6" s="2456"/>
      <c r="M6" s="2457"/>
    </row>
    <row r="7" spans="1:14">
      <c r="A7" s="2093"/>
      <c r="B7" s="1331" t="s">
        <v>12</v>
      </c>
      <c r="C7" s="2512" t="s">
        <v>13</v>
      </c>
      <c r="D7" s="2513"/>
      <c r="E7" s="2513"/>
      <c r="F7" s="2513"/>
      <c r="G7" s="2619"/>
      <c r="H7" s="1546" t="s">
        <v>14</v>
      </c>
      <c r="I7" s="2514" t="s">
        <v>15</v>
      </c>
      <c r="J7" s="2513"/>
      <c r="K7" s="2513"/>
      <c r="L7" s="2513"/>
      <c r="M7" s="2515"/>
    </row>
    <row r="8" spans="1:14">
      <c r="A8" s="2093"/>
      <c r="B8" s="2617" t="s">
        <v>16</v>
      </c>
      <c r="C8" s="2633" t="s">
        <v>9</v>
      </c>
      <c r="D8" s="2031"/>
      <c r="E8" s="143"/>
      <c r="F8" s="2633"/>
      <c r="G8" s="2031"/>
      <c r="H8" s="143"/>
      <c r="I8" s="2031"/>
      <c r="J8" s="2031"/>
      <c r="K8" s="315"/>
      <c r="L8" s="315"/>
      <c r="M8" s="1563"/>
    </row>
    <row r="9" spans="1:14" ht="15.75" customHeight="1">
      <c r="A9" s="2093"/>
      <c r="B9" s="2397"/>
      <c r="C9" s="2032"/>
      <c r="D9" s="2033"/>
      <c r="E9" s="144"/>
      <c r="F9" s="2032"/>
      <c r="G9" s="2033"/>
      <c r="H9" s="144"/>
      <c r="I9" s="2033"/>
      <c r="J9" s="2033"/>
      <c r="K9" s="316"/>
      <c r="L9" s="316"/>
      <c r="M9" s="317"/>
    </row>
    <row r="10" spans="1:14">
      <c r="A10" s="2093"/>
      <c r="B10" s="2398"/>
      <c r="C10" s="2505" t="s">
        <v>18</v>
      </c>
      <c r="D10" s="2506"/>
      <c r="E10" s="39"/>
      <c r="F10" s="2111" t="s">
        <v>18</v>
      </c>
      <c r="G10" s="2111"/>
      <c r="H10" s="39"/>
      <c r="I10" s="2111" t="s">
        <v>18</v>
      </c>
      <c r="J10" s="2111"/>
      <c r="K10" s="318"/>
      <c r="L10" s="318"/>
      <c r="M10" s="319"/>
    </row>
    <row r="11" spans="1:14" ht="159.75" customHeight="1">
      <c r="A11" s="2093"/>
      <c r="B11" s="1331" t="s">
        <v>19</v>
      </c>
      <c r="C11" s="2470" t="s">
        <v>2578</v>
      </c>
      <c r="D11" s="2471"/>
      <c r="E11" s="2471"/>
      <c r="F11" s="2471"/>
      <c r="G11" s="2471"/>
      <c r="H11" s="2471"/>
      <c r="I11" s="2471"/>
      <c r="J11" s="2471"/>
      <c r="K11" s="2471"/>
      <c r="L11" s="2471"/>
      <c r="M11" s="2472"/>
    </row>
    <row r="12" spans="1:14" ht="69" customHeight="1">
      <c r="A12" s="2093"/>
      <c r="B12" s="1331" t="s">
        <v>21</v>
      </c>
      <c r="C12" s="2470" t="s">
        <v>2579</v>
      </c>
      <c r="D12" s="2471"/>
      <c r="E12" s="2471"/>
      <c r="F12" s="2471"/>
      <c r="G12" s="2471"/>
      <c r="H12" s="2471"/>
      <c r="I12" s="2471"/>
      <c r="J12" s="2471"/>
      <c r="K12" s="2471"/>
      <c r="L12" s="2471"/>
      <c r="M12" s="2472"/>
    </row>
    <row r="13" spans="1:14" ht="38.450000000000003" customHeight="1">
      <c r="A13" s="2093"/>
      <c r="B13" s="1331" t="s">
        <v>23</v>
      </c>
      <c r="C13" s="2722" t="s">
        <v>772</v>
      </c>
      <c r="D13" s="2723"/>
      <c r="E13" s="2723"/>
      <c r="F13" s="2723"/>
      <c r="G13" s="2723"/>
      <c r="H13" s="2723"/>
      <c r="I13" s="2723"/>
      <c r="J13" s="2723"/>
      <c r="K13" s="2723"/>
      <c r="L13" s="2723"/>
      <c r="M13" s="2724"/>
    </row>
    <row r="14" spans="1:14">
      <c r="A14" s="2093"/>
      <c r="B14" s="1564" t="s">
        <v>25</v>
      </c>
      <c r="C14" s="2470" t="s">
        <v>269</v>
      </c>
      <c r="D14" s="2471"/>
      <c r="E14" s="1518" t="s">
        <v>27</v>
      </c>
      <c r="F14" s="2488" t="s">
        <v>270</v>
      </c>
      <c r="G14" s="2471"/>
      <c r="H14" s="2471"/>
      <c r="I14" s="2471"/>
      <c r="J14" s="2471"/>
      <c r="K14" s="2471"/>
      <c r="L14" s="2471"/>
      <c r="M14" s="2472"/>
      <c r="N14" s="112"/>
    </row>
    <row r="15" spans="1:14">
      <c r="A15" s="2489" t="s">
        <v>29</v>
      </c>
      <c r="B15" s="1333" t="s">
        <v>30</v>
      </c>
      <c r="C15" s="2609" t="s">
        <v>2580</v>
      </c>
      <c r="D15" s="2610"/>
      <c r="E15" s="2610"/>
      <c r="F15" s="2610"/>
      <c r="G15" s="2610"/>
      <c r="H15" s="2610"/>
      <c r="I15" s="2610"/>
      <c r="J15" s="2610"/>
      <c r="K15" s="2610"/>
      <c r="L15" s="2610"/>
      <c r="M15" s="2611"/>
      <c r="N15" s="112"/>
    </row>
    <row r="16" spans="1:14" ht="57.75" customHeight="1">
      <c r="A16" s="2064"/>
      <c r="B16" s="1333" t="s">
        <v>32</v>
      </c>
      <c r="C16" s="2470" t="s">
        <v>952</v>
      </c>
      <c r="D16" s="2471"/>
      <c r="E16" s="2471"/>
      <c r="F16" s="2471"/>
      <c r="G16" s="2471"/>
      <c r="H16" s="2471"/>
      <c r="I16" s="2471"/>
      <c r="J16" s="2471"/>
      <c r="K16" s="2471"/>
      <c r="L16" s="2471"/>
      <c r="M16" s="2472"/>
    </row>
    <row r="17" spans="1:14" ht="8.25" customHeight="1">
      <c r="A17" s="2064"/>
      <c r="B17" s="2612" t="s">
        <v>34</v>
      </c>
      <c r="C17" s="1565"/>
      <c r="D17" s="72"/>
      <c r="E17" s="72"/>
      <c r="F17" s="72"/>
      <c r="G17" s="72"/>
      <c r="H17" s="72"/>
      <c r="I17" s="72"/>
      <c r="J17" s="72"/>
      <c r="K17" s="72"/>
      <c r="L17" s="72"/>
      <c r="M17" s="1535"/>
    </row>
    <row r="18" spans="1:14" ht="9" customHeight="1">
      <c r="A18" s="2064"/>
      <c r="B18" s="2392"/>
      <c r="C18" s="320"/>
      <c r="D18" s="321"/>
      <c r="E18" s="322"/>
      <c r="F18" s="321"/>
      <c r="G18" s="322"/>
      <c r="H18" s="321"/>
      <c r="I18" s="322"/>
      <c r="J18" s="321"/>
      <c r="K18" s="322"/>
      <c r="L18" s="322"/>
      <c r="M18" s="76"/>
    </row>
    <row r="19" spans="1:14">
      <c r="A19" s="2064"/>
      <c r="B19" s="2392"/>
      <c r="C19" s="323" t="s">
        <v>35</v>
      </c>
      <c r="D19" s="324"/>
      <c r="E19" s="91" t="s">
        <v>36</v>
      </c>
      <c r="F19" s="324"/>
      <c r="G19" s="91" t="s">
        <v>37</v>
      </c>
      <c r="H19" s="324"/>
      <c r="I19" s="91" t="s">
        <v>38</v>
      </c>
      <c r="J19" s="1566"/>
      <c r="K19" s="91"/>
      <c r="L19" s="91"/>
      <c r="M19" s="325"/>
    </row>
    <row r="20" spans="1:14">
      <c r="A20" s="2064"/>
      <c r="B20" s="2392"/>
      <c r="C20" s="323" t="s">
        <v>39</v>
      </c>
      <c r="D20" s="1566"/>
      <c r="E20" s="91" t="s">
        <v>40</v>
      </c>
      <c r="F20" s="1566"/>
      <c r="G20" s="91" t="s">
        <v>41</v>
      </c>
      <c r="H20" s="1566"/>
      <c r="I20" s="91"/>
      <c r="J20" s="91"/>
      <c r="K20" s="91"/>
      <c r="L20" s="91"/>
      <c r="M20" s="325"/>
    </row>
    <row r="21" spans="1:14">
      <c r="A21" s="2064"/>
      <c r="B21" s="2392"/>
      <c r="C21" s="323" t="s">
        <v>42</v>
      </c>
      <c r="D21" s="1566"/>
      <c r="E21" s="91" t="s">
        <v>43</v>
      </c>
      <c r="F21" s="1566"/>
      <c r="G21" s="91"/>
      <c r="H21" s="91"/>
      <c r="I21" s="91"/>
      <c r="J21" s="91"/>
      <c r="K21" s="91"/>
      <c r="L21" s="91"/>
      <c r="M21" s="325"/>
    </row>
    <row r="22" spans="1:14">
      <c r="A22" s="2064"/>
      <c r="B22" s="2392"/>
      <c r="C22" s="323" t="s">
        <v>44</v>
      </c>
      <c r="D22" s="1566" t="s">
        <v>1495</v>
      </c>
      <c r="E22" s="91" t="s">
        <v>46</v>
      </c>
      <c r="F22" s="52" t="s">
        <v>47</v>
      </c>
      <c r="G22" s="52"/>
      <c r="H22" s="52"/>
      <c r="I22" s="52"/>
      <c r="J22" s="52"/>
      <c r="K22" s="52"/>
      <c r="L22" s="52"/>
      <c r="M22" s="326"/>
    </row>
    <row r="23" spans="1:14" ht="9.75" customHeight="1">
      <c r="A23" s="2064"/>
      <c r="B23" s="2393"/>
      <c r="C23" s="327"/>
      <c r="D23" s="328"/>
      <c r="E23" s="328"/>
      <c r="F23" s="328"/>
      <c r="G23" s="328"/>
      <c r="H23" s="328"/>
      <c r="I23" s="328"/>
      <c r="J23" s="328"/>
      <c r="K23" s="328"/>
      <c r="L23" s="328"/>
      <c r="M23" s="329"/>
    </row>
    <row r="24" spans="1:14">
      <c r="A24" s="2064"/>
      <c r="B24" s="2612" t="s">
        <v>48</v>
      </c>
      <c r="C24" s="1567"/>
      <c r="D24" s="330"/>
      <c r="E24" s="330"/>
      <c r="F24" s="330"/>
      <c r="G24" s="330"/>
      <c r="H24" s="330"/>
      <c r="I24" s="330"/>
      <c r="J24" s="330"/>
      <c r="K24" s="330"/>
      <c r="L24" s="315"/>
      <c r="M24" s="1563"/>
    </row>
    <row r="25" spans="1:14">
      <c r="A25" s="2064"/>
      <c r="B25" s="2392"/>
      <c r="C25" s="323" t="s">
        <v>49</v>
      </c>
      <c r="D25" s="1566"/>
      <c r="E25" s="91"/>
      <c r="F25" s="91" t="s">
        <v>50</v>
      </c>
      <c r="G25" s="1566"/>
      <c r="H25" s="91"/>
      <c r="I25" s="91" t="s">
        <v>51</v>
      </c>
      <c r="J25" s="1566" t="s">
        <v>1495</v>
      </c>
      <c r="K25" s="91"/>
      <c r="L25" s="316"/>
      <c r="M25" s="317"/>
    </row>
    <row r="26" spans="1:14">
      <c r="A26" s="2064"/>
      <c r="B26" s="2392"/>
      <c r="C26" s="323" t="s">
        <v>52</v>
      </c>
      <c r="D26" s="1568"/>
      <c r="E26" s="316"/>
      <c r="F26" s="91" t="s">
        <v>53</v>
      </c>
      <c r="G26" s="1566"/>
      <c r="H26" s="316"/>
      <c r="I26" s="316"/>
      <c r="J26" s="316"/>
      <c r="K26" s="316"/>
      <c r="L26" s="316"/>
      <c r="M26" s="317"/>
    </row>
    <row r="27" spans="1:14">
      <c r="A27" s="2064"/>
      <c r="B27" s="2393"/>
      <c r="C27" s="327"/>
      <c r="D27" s="328"/>
      <c r="E27" s="328"/>
      <c r="F27" s="328"/>
      <c r="G27" s="328"/>
      <c r="H27" s="328"/>
      <c r="I27" s="328"/>
      <c r="J27" s="328"/>
      <c r="K27" s="328"/>
      <c r="L27" s="318"/>
      <c r="M27" s="319"/>
    </row>
    <row r="28" spans="1:14">
      <c r="A28" s="2064"/>
      <c r="B28" s="2617" t="s">
        <v>54</v>
      </c>
      <c r="C28" s="1567"/>
      <c r="D28" s="330"/>
      <c r="E28" s="330"/>
      <c r="F28" s="330"/>
      <c r="G28" s="330"/>
      <c r="H28" s="330"/>
      <c r="I28" s="330"/>
      <c r="J28" s="330"/>
      <c r="K28" s="330"/>
      <c r="L28" s="330"/>
      <c r="M28" s="1569"/>
    </row>
    <row r="29" spans="1:14">
      <c r="A29" s="2064"/>
      <c r="B29" s="2397"/>
      <c r="C29" s="331" t="s">
        <v>55</v>
      </c>
      <c r="D29" s="1570" t="s">
        <v>89</v>
      </c>
      <c r="E29" s="91"/>
      <c r="F29" s="332" t="s">
        <v>56</v>
      </c>
      <c r="G29" s="1570" t="s">
        <v>89</v>
      </c>
      <c r="H29" s="91"/>
      <c r="I29" s="332" t="s">
        <v>57</v>
      </c>
      <c r="J29" s="1570" t="s">
        <v>89</v>
      </c>
      <c r="K29" s="1544"/>
      <c r="L29" s="1571"/>
      <c r="M29" s="325"/>
    </row>
    <row r="30" spans="1:14">
      <c r="A30" s="2064"/>
      <c r="B30" s="2398"/>
      <c r="C30" s="327"/>
      <c r="D30" s="328"/>
      <c r="E30" s="328"/>
      <c r="F30" s="328"/>
      <c r="G30" s="328"/>
      <c r="H30" s="328"/>
      <c r="I30" s="328"/>
      <c r="J30" s="328"/>
      <c r="K30" s="328"/>
      <c r="L30" s="328"/>
      <c r="M30" s="329"/>
    </row>
    <row r="31" spans="1:14">
      <c r="A31" s="2064"/>
      <c r="B31" s="2612" t="s">
        <v>58</v>
      </c>
      <c r="C31" s="1572"/>
      <c r="D31" s="333"/>
      <c r="E31" s="333"/>
      <c r="F31" s="333"/>
      <c r="G31" s="333"/>
      <c r="H31" s="333"/>
      <c r="I31" s="333"/>
      <c r="J31" s="333"/>
      <c r="K31" s="333"/>
      <c r="L31" s="315"/>
      <c r="M31" s="1563"/>
      <c r="N31" s="2613"/>
    </row>
    <row r="32" spans="1:14">
      <c r="A32" s="2064"/>
      <c r="B32" s="2392"/>
      <c r="C32" s="323" t="s">
        <v>59</v>
      </c>
      <c r="D32" s="1558">
        <v>2021</v>
      </c>
      <c r="E32" s="334"/>
      <c r="F32" s="91" t="s">
        <v>60</v>
      </c>
      <c r="G32" s="1559">
        <v>2024</v>
      </c>
      <c r="H32" s="334"/>
      <c r="I32" s="332"/>
      <c r="J32" s="334"/>
      <c r="K32" s="334"/>
      <c r="L32" s="316"/>
      <c r="M32" s="317"/>
      <c r="N32" s="2613"/>
    </row>
    <row r="33" spans="1:14">
      <c r="A33" s="2064"/>
      <c r="B33" s="2393"/>
      <c r="C33" s="327"/>
      <c r="D33" s="335"/>
      <c r="E33" s="336"/>
      <c r="F33" s="328"/>
      <c r="G33" s="336"/>
      <c r="H33" s="336"/>
      <c r="I33" s="337"/>
      <c r="J33" s="336"/>
      <c r="K33" s="336"/>
      <c r="L33" s="318"/>
      <c r="M33" s="319"/>
      <c r="N33" s="2613"/>
    </row>
    <row r="34" spans="1:14">
      <c r="A34" s="2064"/>
      <c r="B34" s="2612" t="s">
        <v>62</v>
      </c>
      <c r="C34" s="1534"/>
      <c r="D34" s="72"/>
      <c r="E34" s="72"/>
      <c r="F34" s="72"/>
      <c r="G34" s="72"/>
      <c r="H34" s="72"/>
      <c r="I34" s="72"/>
      <c r="J34" s="72"/>
      <c r="K34" s="72"/>
      <c r="L34" s="72"/>
      <c r="M34" s="1535"/>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694">
        <v>0.1</v>
      </c>
      <c r="E36" s="1574"/>
      <c r="F36" s="1694">
        <v>0.5</v>
      </c>
      <c r="G36" s="1574"/>
      <c r="H36" s="1694">
        <v>0.9</v>
      </c>
      <c r="I36" s="1574"/>
      <c r="J36" s="1694">
        <v>1</v>
      </c>
      <c r="K36" s="1574"/>
      <c r="L36" s="1576" t="s">
        <v>9</v>
      </c>
      <c r="M36" s="1575"/>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576" t="s">
        <v>9</v>
      </c>
      <c r="E38" s="1574"/>
      <c r="F38" s="1576" t="s">
        <v>9</v>
      </c>
      <c r="G38" s="1574"/>
      <c r="H38" s="1576" t="s">
        <v>9</v>
      </c>
      <c r="I38" s="1574"/>
      <c r="J38" s="1576" t="s">
        <v>9</v>
      </c>
      <c r="K38" s="1574"/>
      <c r="L38" s="1576" t="s">
        <v>9</v>
      </c>
      <c r="M38" s="1512"/>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576" t="s">
        <v>9</v>
      </c>
      <c r="E40" s="1574"/>
      <c r="F40" s="1576" t="s">
        <v>9</v>
      </c>
      <c r="G40" s="1574"/>
      <c r="H40" s="1576" t="s">
        <v>9</v>
      </c>
      <c r="I40" s="1574"/>
      <c r="J40" s="1576" t="s">
        <v>9</v>
      </c>
      <c r="K40" s="1574"/>
      <c r="L40" s="1576" t="s">
        <v>9</v>
      </c>
      <c r="M40" s="1512"/>
      <c r="N40" s="338"/>
    </row>
    <row r="41" spans="1:14">
      <c r="A41" s="2064"/>
      <c r="B41" s="2392"/>
      <c r="C41" s="339"/>
      <c r="D41" s="1511" t="s">
        <v>77</v>
      </c>
      <c r="E41" s="1511"/>
      <c r="F41" s="1511" t="s">
        <v>78</v>
      </c>
      <c r="G41" s="72"/>
      <c r="H41" s="72"/>
      <c r="I41" s="72"/>
      <c r="J41" s="72"/>
      <c r="K41" s="72"/>
      <c r="L41" s="72"/>
      <c r="M41" s="1535"/>
      <c r="N41" s="338"/>
    </row>
    <row r="42" spans="1:14">
      <c r="A42" s="2064"/>
      <c r="B42" s="2392"/>
      <c r="C42" s="339"/>
      <c r="D42" s="1576"/>
      <c r="E42" s="1577"/>
      <c r="F42" s="1695">
        <v>1</v>
      </c>
      <c r="G42" s="500"/>
      <c r="H42" s="2161"/>
      <c r="I42" s="2161"/>
      <c r="J42" s="322"/>
      <c r="K42" s="322"/>
      <c r="L42" s="322"/>
      <c r="M42" s="76"/>
      <c r="N42" s="338"/>
    </row>
    <row r="43" spans="1:14">
      <c r="A43" s="2064"/>
      <c r="B43" s="2392"/>
      <c r="C43" s="340"/>
      <c r="D43" s="1511"/>
      <c r="E43" s="1511"/>
      <c r="F43" s="1511"/>
      <c r="G43" s="321"/>
      <c r="H43" s="321"/>
      <c r="I43" s="321"/>
      <c r="J43" s="321"/>
      <c r="K43" s="321"/>
      <c r="L43" s="321"/>
      <c r="M43" s="341"/>
      <c r="N43" s="338"/>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c r="H45" s="2616"/>
      <c r="I45" s="2616"/>
      <c r="J45" s="2616"/>
      <c r="K45" s="91" t="s">
        <v>82</v>
      </c>
      <c r="L45" s="2480"/>
      <c r="M45" s="2481"/>
    </row>
    <row r="46" spans="1:14">
      <c r="A46" s="2064"/>
      <c r="B46" s="2392"/>
      <c r="C46" s="342"/>
      <c r="D46" s="1568"/>
      <c r="E46" s="1566" t="s">
        <v>1495</v>
      </c>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470" t="s">
        <v>2581</v>
      </c>
      <c r="D48" s="2471"/>
      <c r="E48" s="2471"/>
      <c r="F48" s="2471"/>
      <c r="G48" s="2471"/>
      <c r="H48" s="2471"/>
      <c r="I48" s="2471"/>
      <c r="J48" s="2471"/>
      <c r="K48" s="2471"/>
      <c r="L48" s="2471"/>
      <c r="M48" s="2472"/>
    </row>
    <row r="49" spans="1:14" ht="50.1" customHeight="1">
      <c r="A49" s="2064"/>
      <c r="B49" s="1333" t="s">
        <v>85</v>
      </c>
      <c r="C49" s="2470" t="s">
        <v>2576</v>
      </c>
      <c r="D49" s="2471"/>
      <c r="E49" s="2471"/>
      <c r="F49" s="2471"/>
      <c r="G49" s="2471"/>
      <c r="H49" s="2471"/>
      <c r="I49" s="2471"/>
      <c r="J49" s="2471"/>
      <c r="K49" s="2471"/>
      <c r="L49" s="2471"/>
      <c r="M49" s="2472"/>
    </row>
    <row r="50" spans="1:14">
      <c r="A50" s="2064"/>
      <c r="B50" s="1333" t="s">
        <v>87</v>
      </c>
      <c r="C50" s="1543">
        <v>30</v>
      </c>
      <c r="D50" s="1544"/>
      <c r="E50" s="1544"/>
      <c r="F50" s="1544"/>
      <c r="G50" s="1544"/>
      <c r="H50" s="1544"/>
      <c r="I50" s="1544"/>
      <c r="J50" s="1544"/>
      <c r="K50" s="1544"/>
      <c r="L50" s="1544"/>
      <c r="M50" s="1545"/>
    </row>
    <row r="51" spans="1:14">
      <c r="A51" s="2064"/>
      <c r="B51" s="1333" t="s">
        <v>88</v>
      </c>
      <c r="C51" s="1693" t="s">
        <v>89</v>
      </c>
      <c r="D51" s="1544"/>
      <c r="E51" s="1544"/>
      <c r="F51" s="1544"/>
      <c r="G51" s="1544"/>
      <c r="H51" s="1544"/>
      <c r="I51" s="1544"/>
      <c r="J51" s="1544"/>
      <c r="K51" s="1544"/>
      <c r="L51" s="1544"/>
      <c r="M51" s="1545"/>
    </row>
    <row r="52" spans="1:14" ht="15.75" customHeight="1">
      <c r="A52" s="2469" t="s">
        <v>90</v>
      </c>
      <c r="B52" s="1579" t="s">
        <v>91</v>
      </c>
      <c r="C52" s="2508" t="s">
        <v>735</v>
      </c>
      <c r="D52" s="2508"/>
      <c r="E52" s="2508"/>
      <c r="F52" s="2508"/>
      <c r="G52" s="2508"/>
      <c r="H52" s="2508"/>
      <c r="I52" s="2508"/>
      <c r="J52" s="2508"/>
      <c r="K52" s="2508"/>
      <c r="L52" s="2508"/>
      <c r="M52" s="2508"/>
    </row>
    <row r="53" spans="1:14" ht="15.75" customHeight="1">
      <c r="A53" s="2056"/>
      <c r="B53" s="1579" t="s">
        <v>93</v>
      </c>
      <c r="C53" s="2508" t="s">
        <v>2206</v>
      </c>
      <c r="D53" s="2508"/>
      <c r="E53" s="2508"/>
      <c r="F53" s="2508"/>
      <c r="G53" s="2508"/>
      <c r="H53" s="2508"/>
      <c r="I53" s="2508"/>
      <c r="J53" s="2508"/>
      <c r="K53" s="2508"/>
      <c r="L53" s="2508"/>
      <c r="M53" s="2508"/>
    </row>
    <row r="54" spans="1:14" ht="15.75" customHeight="1">
      <c r="A54" s="2056"/>
      <c r="B54" s="1579" t="s">
        <v>95</v>
      </c>
      <c r="C54" s="2508" t="s">
        <v>2322</v>
      </c>
      <c r="D54" s="2508"/>
      <c r="E54" s="2508"/>
      <c r="F54" s="2508"/>
      <c r="G54" s="2508"/>
      <c r="H54" s="2508"/>
      <c r="I54" s="2508"/>
      <c r="J54" s="2508"/>
      <c r="K54" s="2508"/>
      <c r="L54" s="2508"/>
      <c r="M54" s="2508"/>
    </row>
    <row r="55" spans="1:14" ht="18" customHeight="1">
      <c r="A55" s="2056"/>
      <c r="B55" s="1580" t="s">
        <v>97</v>
      </c>
      <c r="C55" s="2508" t="s">
        <v>2323</v>
      </c>
      <c r="D55" s="2508"/>
      <c r="E55" s="2508"/>
      <c r="F55" s="2508"/>
      <c r="G55" s="2508"/>
      <c r="H55" s="2508"/>
      <c r="I55" s="2508"/>
      <c r="J55" s="2508"/>
      <c r="K55" s="2508"/>
      <c r="L55" s="2508"/>
      <c r="M55" s="2508"/>
      <c r="N55" s="112"/>
    </row>
    <row r="56" spans="1:14" ht="15.75" customHeight="1">
      <c r="A56" s="2056"/>
      <c r="B56" s="1579" t="s">
        <v>99</v>
      </c>
      <c r="C56" s="2509" t="s">
        <v>736</v>
      </c>
      <c r="D56" s="2508"/>
      <c r="E56" s="2508"/>
      <c r="F56" s="2508"/>
      <c r="G56" s="2508"/>
      <c r="H56" s="2508"/>
      <c r="I56" s="2508"/>
      <c r="J56" s="2508"/>
      <c r="K56" s="2508"/>
      <c r="L56" s="2508"/>
      <c r="M56" s="2508"/>
    </row>
    <row r="57" spans="1:14" ht="16.5" thickBot="1">
      <c r="A57" s="2061"/>
      <c r="B57" s="1579" t="s">
        <v>101</v>
      </c>
      <c r="C57" s="2507">
        <v>3169001</v>
      </c>
      <c r="D57" s="2507"/>
      <c r="E57" s="2507"/>
      <c r="F57" s="2507"/>
      <c r="G57" s="2507"/>
      <c r="H57" s="2507"/>
      <c r="I57" s="2507"/>
      <c r="J57" s="2507"/>
      <c r="K57" s="2507"/>
      <c r="L57" s="2507"/>
      <c r="M57" s="2507"/>
    </row>
    <row r="58" spans="1:14" ht="15.75" customHeight="1">
      <c r="A58" s="2469" t="s">
        <v>103</v>
      </c>
      <c r="B58" s="1415" t="s">
        <v>104</v>
      </c>
      <c r="C58" s="1983" t="s">
        <v>1503</v>
      </c>
      <c r="D58" s="1984"/>
      <c r="E58" s="1984"/>
      <c r="F58" s="1984"/>
      <c r="G58" s="1984"/>
      <c r="H58" s="1984"/>
      <c r="I58" s="1984"/>
      <c r="J58" s="1984"/>
      <c r="K58" s="1984"/>
      <c r="L58" s="1984"/>
      <c r="M58" s="1985"/>
    </row>
    <row r="59" spans="1:14" ht="30" customHeight="1">
      <c r="A59" s="2056"/>
      <c r="B59" s="1415" t="s">
        <v>106</v>
      </c>
      <c r="C59" s="2455" t="s">
        <v>1504</v>
      </c>
      <c r="D59" s="2456"/>
      <c r="E59" s="2456"/>
      <c r="F59" s="2456"/>
      <c r="G59" s="2456"/>
      <c r="H59" s="2456"/>
      <c r="I59" s="2456"/>
      <c r="J59" s="2456"/>
      <c r="K59" s="2456"/>
      <c r="L59" s="2456"/>
      <c r="M59" s="2457"/>
    </row>
    <row r="60" spans="1:14" ht="30" customHeight="1" thickBot="1">
      <c r="A60" s="2056"/>
      <c r="B60" s="1416" t="s">
        <v>14</v>
      </c>
      <c r="C60" s="2455" t="s">
        <v>15</v>
      </c>
      <c r="D60" s="2456"/>
      <c r="E60" s="2456"/>
      <c r="F60" s="2456"/>
      <c r="G60" s="2456"/>
      <c r="H60" s="2456"/>
      <c r="I60" s="2456"/>
      <c r="J60" s="2456"/>
      <c r="K60" s="2456"/>
      <c r="L60" s="2456"/>
      <c r="M60" s="2457"/>
    </row>
    <row r="61" spans="1:14" ht="16.5" thickBot="1">
      <c r="A61" s="139" t="s">
        <v>109</v>
      </c>
      <c r="B61" s="346"/>
      <c r="C61" s="2036"/>
      <c r="D61" s="2275"/>
      <c r="E61" s="2275"/>
      <c r="F61" s="2275"/>
      <c r="G61" s="2275"/>
      <c r="H61" s="2275"/>
      <c r="I61" s="2275"/>
      <c r="J61" s="2275"/>
      <c r="K61" s="2275"/>
      <c r="L61" s="2275"/>
      <c r="M61" s="2276"/>
    </row>
  </sheetData>
  <mergeCells count="51">
    <mergeCell ref="B1:M1"/>
    <mergeCell ref="A2:A14"/>
    <mergeCell ref="C2:M2"/>
    <mergeCell ref="C3:M3"/>
    <mergeCell ref="C4:E4"/>
    <mergeCell ref="F4:G4"/>
    <mergeCell ref="H4:M4"/>
    <mergeCell ref="C5:M5"/>
    <mergeCell ref="C6:M6"/>
    <mergeCell ref="C7:G7"/>
    <mergeCell ref="I7:M7"/>
    <mergeCell ref="B8:B10"/>
    <mergeCell ref="C8:D9"/>
    <mergeCell ref="F8:G9"/>
    <mergeCell ref="I8:J9"/>
    <mergeCell ref="C10:D10"/>
    <mergeCell ref="F10:G10"/>
    <mergeCell ref="I10:J10"/>
    <mergeCell ref="B44:B47"/>
    <mergeCell ref="F45:F46"/>
    <mergeCell ref="G45:J46"/>
    <mergeCell ref="B17:B23"/>
    <mergeCell ref="B24:B27"/>
    <mergeCell ref="B28:B30"/>
    <mergeCell ref="B31:B33"/>
    <mergeCell ref="C11:M11"/>
    <mergeCell ref="C12:M12"/>
    <mergeCell ref="C13:M13"/>
    <mergeCell ref="C14:D14"/>
    <mergeCell ref="F14:M14"/>
    <mergeCell ref="N31:N33"/>
    <mergeCell ref="B34:B43"/>
    <mergeCell ref="H42:I42"/>
    <mergeCell ref="C48:M48"/>
    <mergeCell ref="C49:M49"/>
    <mergeCell ref="L45:M46"/>
    <mergeCell ref="C61:M61"/>
    <mergeCell ref="A15:A51"/>
    <mergeCell ref="A58:A60"/>
    <mergeCell ref="C58:M58"/>
    <mergeCell ref="C59:M59"/>
    <mergeCell ref="C60:M60"/>
    <mergeCell ref="A52:A57"/>
    <mergeCell ref="C52:M52"/>
    <mergeCell ref="C53:M53"/>
    <mergeCell ref="C54:M54"/>
    <mergeCell ref="C55:M55"/>
    <mergeCell ref="C56:M56"/>
    <mergeCell ref="C57:M57"/>
    <mergeCell ref="C15:M15"/>
    <mergeCell ref="C16:M16"/>
  </mergeCells>
  <dataValidations count="6">
    <dataValidation allowBlank="1" showInputMessage="1" showErrorMessage="1" prompt="Seleccione de la lista desplegable" sqref="B4 B7 H7" xr:uid="{00000000-0002-0000-8100-000000000000}"/>
    <dataValidation allowBlank="1" showInputMessage="1" showErrorMessage="1" prompt="Incluir una ficha por cada indicador, ya sea de producto o de resultado" sqref="B1" xr:uid="{00000000-0002-0000-8100-000001000000}"/>
    <dataValidation allowBlank="1" showInputMessage="1" showErrorMessage="1" prompt="Identifique el ODS a que le apunta el indicador de producto. Seleccione de la lista desplegable._x000a_" sqref="B14" xr:uid="{00000000-0002-0000-8100-000002000000}"/>
    <dataValidation allowBlank="1" showInputMessage="1" showErrorMessage="1" prompt="Identifique la meta ODS a que le apunta el indicador de producto. Seleccione de la lista desplegable." sqref="E14" xr:uid="{00000000-0002-0000-81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81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100-000005000000}"/>
  </dataValidations>
  <hyperlinks>
    <hyperlink ref="C56" r:id="rId1" xr:uid="{00000000-0004-0000-8100-000000000000}"/>
  </hyperlinks>
  <pageMargins left="0.7" right="0.7" top="0.75" bottom="0.75" header="0.3" footer="0.3"/>
  <pageSetup paperSize="9" orientation="portrait" horizontalDpi="1200" verticalDpi="1200"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tabColor theme="0"/>
  </sheetPr>
  <dimension ref="A1:M61"/>
  <sheetViews>
    <sheetView workbookViewId="0"/>
  </sheetViews>
  <sheetFormatPr baseColWidth="10" defaultColWidth="11.42578125" defaultRowHeight="15"/>
  <cols>
    <col min="1" max="1" width="18.5703125" style="661" customWidth="1"/>
    <col min="2" max="2" width="25.85546875" style="661" customWidth="1"/>
    <col min="3" max="16384" width="11.42578125" style="661"/>
  </cols>
  <sheetData>
    <row r="1" spans="1:13" ht="16.5" thickBot="1">
      <c r="A1" s="658"/>
      <c r="B1" s="25" t="s">
        <v>2582</v>
      </c>
      <c r="C1" s="659"/>
      <c r="D1" s="659"/>
      <c r="E1" s="659"/>
      <c r="F1" s="659"/>
      <c r="G1" s="659"/>
      <c r="H1" s="659"/>
      <c r="I1" s="659"/>
      <c r="J1" s="659"/>
      <c r="K1" s="659"/>
      <c r="L1" s="659"/>
      <c r="M1" s="660"/>
    </row>
    <row r="2" spans="1:13" ht="15.75">
      <c r="A2" s="2815" t="s">
        <v>1</v>
      </c>
      <c r="B2" s="29" t="s">
        <v>2</v>
      </c>
      <c r="C2" s="2018" t="s">
        <v>954</v>
      </c>
      <c r="D2" s="2019"/>
      <c r="E2" s="2019"/>
      <c r="F2" s="2019"/>
      <c r="G2" s="2019"/>
      <c r="H2" s="2019"/>
      <c r="I2" s="2019"/>
      <c r="J2" s="2019"/>
      <c r="K2" s="2019"/>
      <c r="L2" s="2019"/>
      <c r="M2" s="2020"/>
    </row>
    <row r="3" spans="1:13" ht="47.25">
      <c r="A3" s="2816"/>
      <c r="B3" s="1333" t="s">
        <v>4</v>
      </c>
      <c r="C3" s="2455" t="s">
        <v>773</v>
      </c>
      <c r="D3" s="2456"/>
      <c r="E3" s="2456"/>
      <c r="F3" s="2456"/>
      <c r="G3" s="2456"/>
      <c r="H3" s="2456"/>
      <c r="I3" s="2456"/>
      <c r="J3" s="2456"/>
      <c r="K3" s="2456"/>
      <c r="L3" s="2456"/>
      <c r="M3" s="2457"/>
    </row>
    <row r="4" spans="1:13" ht="15.75">
      <c r="A4" s="2816"/>
      <c r="B4" s="30" t="s">
        <v>6</v>
      </c>
      <c r="C4" s="1579" t="s">
        <v>7</v>
      </c>
      <c r="D4" s="1696"/>
      <c r="E4" s="1509"/>
      <c r="F4" s="2817" t="s">
        <v>8</v>
      </c>
      <c r="G4" s="2818"/>
      <c r="H4" s="1697">
        <v>15</v>
      </c>
      <c r="I4" s="1698"/>
      <c r="J4" s="1698"/>
      <c r="K4" s="1698"/>
      <c r="L4" s="1698"/>
      <c r="M4" s="1699"/>
    </row>
    <row r="5" spans="1:13" ht="48" customHeight="1">
      <c r="A5" s="2816"/>
      <c r="B5" s="30" t="s">
        <v>10</v>
      </c>
      <c r="C5" s="2455" t="s">
        <v>2583</v>
      </c>
      <c r="D5" s="2456"/>
      <c r="E5" s="2456"/>
      <c r="F5" s="2456"/>
      <c r="G5" s="2456"/>
      <c r="H5" s="2456"/>
      <c r="I5" s="2456"/>
      <c r="J5" s="2456"/>
      <c r="K5" s="2456"/>
      <c r="L5" s="2456"/>
      <c r="M5" s="2457"/>
    </row>
    <row r="6" spans="1:13" ht="15.75">
      <c r="A6" s="2816"/>
      <c r="B6" s="30" t="s">
        <v>11</v>
      </c>
      <c r="C6" s="2455" t="s">
        <v>2584</v>
      </c>
      <c r="D6" s="2456"/>
      <c r="E6" s="2456"/>
      <c r="F6" s="2456"/>
      <c r="G6" s="2456"/>
      <c r="H6" s="2456"/>
      <c r="I6" s="2456"/>
      <c r="J6" s="2456"/>
      <c r="K6" s="2456"/>
      <c r="L6" s="2456"/>
      <c r="M6" s="2457"/>
    </row>
    <row r="7" spans="1:13" ht="47.25" customHeight="1">
      <c r="A7" s="2816"/>
      <c r="B7" s="1333" t="s">
        <v>12</v>
      </c>
      <c r="C7" s="2630" t="s">
        <v>2585</v>
      </c>
      <c r="D7" s="2631"/>
      <c r="E7" s="2631"/>
      <c r="F7" s="2631"/>
      <c r="G7" s="2632"/>
      <c r="H7" s="1546" t="s">
        <v>14</v>
      </c>
      <c r="I7" s="2514" t="s">
        <v>233</v>
      </c>
      <c r="J7" s="2513"/>
      <c r="K7" s="2513"/>
      <c r="L7" s="2513"/>
      <c r="M7" s="2515"/>
    </row>
    <row r="8" spans="1:13" ht="15.75">
      <c r="A8" s="2816"/>
      <c r="B8" s="2477" t="s">
        <v>16</v>
      </c>
      <c r="C8" s="1700"/>
      <c r="D8" s="33"/>
      <c r="E8" s="33"/>
      <c r="F8" s="33"/>
      <c r="G8" s="33"/>
      <c r="H8" s="33"/>
      <c r="I8" s="33"/>
      <c r="J8" s="33"/>
      <c r="K8" s="33"/>
      <c r="L8" s="34"/>
      <c r="M8" s="1525"/>
    </row>
    <row r="9" spans="1:13" ht="15.75">
      <c r="A9" s="2816"/>
      <c r="B9" s="1999"/>
      <c r="C9" s="92" t="s">
        <v>9</v>
      </c>
      <c r="D9" s="40"/>
      <c r="E9" s="36"/>
      <c r="F9" s="2111"/>
      <c r="G9" s="2111"/>
      <c r="H9" s="36"/>
      <c r="I9" s="2111"/>
      <c r="J9" s="2111"/>
      <c r="K9" s="36"/>
      <c r="L9" s="37"/>
      <c r="M9" s="38"/>
    </row>
    <row r="10" spans="1:13" ht="15.75">
      <c r="A10" s="2816"/>
      <c r="B10" s="2000"/>
      <c r="C10" s="2115" t="s">
        <v>18</v>
      </c>
      <c r="D10" s="2111"/>
      <c r="E10" s="39"/>
      <c r="F10" s="2506" t="s">
        <v>18</v>
      </c>
      <c r="G10" s="2506"/>
      <c r="H10" s="39"/>
      <c r="I10" s="2506" t="s">
        <v>18</v>
      </c>
      <c r="J10" s="2506"/>
      <c r="K10" s="39"/>
      <c r="L10" s="40"/>
      <c r="M10" s="41"/>
    </row>
    <row r="11" spans="1:13" ht="54.75" customHeight="1">
      <c r="A11" s="2816"/>
      <c r="B11" s="1333" t="s">
        <v>19</v>
      </c>
      <c r="C11" s="2470" t="s">
        <v>2586</v>
      </c>
      <c r="D11" s="2471"/>
      <c r="E11" s="2471"/>
      <c r="F11" s="2471"/>
      <c r="G11" s="2471"/>
      <c r="H11" s="2471"/>
      <c r="I11" s="2471"/>
      <c r="J11" s="2471"/>
      <c r="K11" s="2471"/>
      <c r="L11" s="2471"/>
      <c r="M11" s="2472"/>
    </row>
    <row r="12" spans="1:13" ht="250.5" customHeight="1">
      <c r="A12" s="2816"/>
      <c r="B12" s="1333" t="s">
        <v>21</v>
      </c>
      <c r="C12" s="2470" t="s">
        <v>2587</v>
      </c>
      <c r="D12" s="2471"/>
      <c r="E12" s="2471"/>
      <c r="F12" s="2471"/>
      <c r="G12" s="2471"/>
      <c r="H12" s="2471"/>
      <c r="I12" s="2471"/>
      <c r="J12" s="2471"/>
      <c r="K12" s="2471"/>
      <c r="L12" s="2471"/>
      <c r="M12" s="2472"/>
    </row>
    <row r="13" spans="1:13" ht="63">
      <c r="A13" s="2816"/>
      <c r="B13" s="1333" t="s">
        <v>23</v>
      </c>
      <c r="C13" s="2455" t="s">
        <v>772</v>
      </c>
      <c r="D13" s="2456"/>
      <c r="E13" s="2456"/>
      <c r="F13" s="2456"/>
      <c r="G13" s="2456"/>
      <c r="H13" s="2456"/>
      <c r="I13" s="2456"/>
      <c r="J13" s="2456"/>
      <c r="K13" s="2456"/>
      <c r="L13" s="2456"/>
      <c r="M13" s="2457"/>
    </row>
    <row r="14" spans="1:13" ht="67.5" customHeight="1">
      <c r="A14" s="2816"/>
      <c r="B14" s="1701" t="s">
        <v>25</v>
      </c>
      <c r="C14" s="2806" t="s">
        <v>197</v>
      </c>
      <c r="D14" s="2807"/>
      <c r="E14" s="2807"/>
      <c r="F14" s="2808"/>
      <c r="G14" s="1518" t="s">
        <v>27</v>
      </c>
      <c r="H14" s="2809" t="s">
        <v>956</v>
      </c>
      <c r="I14" s="2807"/>
      <c r="J14" s="2807"/>
      <c r="K14" s="2807"/>
      <c r="L14" s="2807"/>
      <c r="M14" s="2810"/>
    </row>
    <row r="15" spans="1:13" ht="15.75">
      <c r="A15" s="2811" t="s">
        <v>29</v>
      </c>
      <c r="B15" s="1333" t="s">
        <v>30</v>
      </c>
      <c r="C15" s="2609" t="s">
        <v>2588</v>
      </c>
      <c r="D15" s="2610"/>
      <c r="E15" s="2610"/>
      <c r="F15" s="2610"/>
      <c r="G15" s="2610"/>
      <c r="H15" s="2610"/>
      <c r="I15" s="2610"/>
      <c r="J15" s="2610"/>
      <c r="K15" s="2610"/>
      <c r="L15" s="2610"/>
      <c r="M15" s="2611"/>
    </row>
    <row r="16" spans="1:13" ht="15.75">
      <c r="A16" s="2812"/>
      <c r="B16" s="1333" t="s">
        <v>32</v>
      </c>
      <c r="C16" s="2470" t="s">
        <v>955</v>
      </c>
      <c r="D16" s="2471"/>
      <c r="E16" s="2471"/>
      <c r="F16" s="2471"/>
      <c r="G16" s="2471"/>
      <c r="H16" s="2471"/>
      <c r="I16" s="2471"/>
      <c r="J16" s="2471"/>
      <c r="K16" s="2471"/>
      <c r="L16" s="2471"/>
      <c r="M16" s="2472"/>
    </row>
    <row r="17" spans="1:13" ht="15.75">
      <c r="A17" s="2812"/>
      <c r="B17" s="2477" t="s">
        <v>34</v>
      </c>
      <c r="C17" s="1519"/>
      <c r="D17" s="42"/>
      <c r="E17" s="42"/>
      <c r="F17" s="42"/>
      <c r="G17" s="42"/>
      <c r="H17" s="42"/>
      <c r="I17" s="42"/>
      <c r="J17" s="42"/>
      <c r="K17" s="42"/>
      <c r="L17" s="42"/>
      <c r="M17" s="1520"/>
    </row>
    <row r="18" spans="1:13" ht="15.75">
      <c r="A18" s="2812"/>
      <c r="B18" s="1999"/>
      <c r="C18" s="43"/>
      <c r="D18" s="44"/>
      <c r="E18" s="45"/>
      <c r="F18" s="44"/>
      <c r="G18" s="45"/>
      <c r="H18" s="44"/>
      <c r="I18" s="45"/>
      <c r="J18" s="44"/>
      <c r="K18" s="45"/>
      <c r="L18" s="45"/>
      <c r="M18" s="46"/>
    </row>
    <row r="19" spans="1:13" ht="15.75">
      <c r="A19" s="2812"/>
      <c r="B19" s="1999"/>
      <c r="C19" s="47" t="s">
        <v>35</v>
      </c>
      <c r="D19" s="48"/>
      <c r="E19" s="49" t="s">
        <v>36</v>
      </c>
      <c r="F19" s="48"/>
      <c r="G19" s="49" t="s">
        <v>37</v>
      </c>
      <c r="H19" s="48"/>
      <c r="I19" s="49" t="s">
        <v>38</v>
      </c>
      <c r="J19" s="1522"/>
      <c r="K19" s="49"/>
      <c r="L19" s="49"/>
      <c r="M19" s="50"/>
    </row>
    <row r="20" spans="1:13" ht="15.75">
      <c r="A20" s="2812"/>
      <c r="B20" s="1999"/>
      <c r="C20" s="47" t="s">
        <v>39</v>
      </c>
      <c r="D20" s="1522"/>
      <c r="E20" s="49" t="s">
        <v>40</v>
      </c>
      <c r="F20" s="1523"/>
      <c r="G20" s="49" t="s">
        <v>41</v>
      </c>
      <c r="H20" s="1523"/>
      <c r="I20" s="49"/>
      <c r="J20" s="51"/>
      <c r="K20" s="49"/>
      <c r="L20" s="49"/>
      <c r="M20" s="50"/>
    </row>
    <row r="21" spans="1:13" ht="15.75">
      <c r="A21" s="2812"/>
      <c r="B21" s="1999"/>
      <c r="C21" s="47" t="s">
        <v>42</v>
      </c>
      <c r="D21" s="1522"/>
      <c r="E21" s="49" t="s">
        <v>43</v>
      </c>
      <c r="F21" s="1522"/>
      <c r="G21" s="49"/>
      <c r="H21" s="51"/>
      <c r="I21" s="49"/>
      <c r="J21" s="51"/>
      <c r="K21" s="49"/>
      <c r="L21" s="49"/>
      <c r="M21" s="50"/>
    </row>
    <row r="22" spans="1:13" ht="15.75">
      <c r="A22" s="2812"/>
      <c r="B22" s="1999"/>
      <c r="C22" s="47" t="s">
        <v>44</v>
      </c>
      <c r="D22" s="1523" t="s">
        <v>45</v>
      </c>
      <c r="E22" s="49" t="s">
        <v>46</v>
      </c>
      <c r="F22" s="53" t="s">
        <v>2589</v>
      </c>
      <c r="G22" s="53"/>
      <c r="H22" s="53"/>
      <c r="I22" s="53"/>
      <c r="J22" s="53"/>
      <c r="K22" s="53"/>
      <c r="L22" s="53"/>
      <c r="M22" s="54"/>
    </row>
    <row r="23" spans="1:13" ht="15.75">
      <c r="A23" s="2812"/>
      <c r="B23" s="2000"/>
      <c r="C23" s="55"/>
      <c r="D23" s="56"/>
      <c r="E23" s="56"/>
      <c r="F23" s="56"/>
      <c r="G23" s="56"/>
      <c r="H23" s="56"/>
      <c r="I23" s="56"/>
      <c r="J23" s="56"/>
      <c r="K23" s="56"/>
      <c r="L23" s="56"/>
      <c r="M23" s="57"/>
    </row>
    <row r="24" spans="1:13" ht="15.75">
      <c r="A24" s="2812"/>
      <c r="B24" s="2477" t="s">
        <v>48</v>
      </c>
      <c r="C24" s="1524"/>
      <c r="D24" s="58"/>
      <c r="E24" s="58"/>
      <c r="F24" s="58"/>
      <c r="G24" s="58"/>
      <c r="H24" s="58"/>
      <c r="I24" s="58"/>
      <c r="J24" s="58"/>
      <c r="K24" s="58"/>
      <c r="L24" s="34"/>
      <c r="M24" s="1525"/>
    </row>
    <row r="25" spans="1:13" ht="15.75">
      <c r="A25" s="2812"/>
      <c r="B25" s="1999"/>
      <c r="C25" s="47" t="s">
        <v>49</v>
      </c>
      <c r="D25" s="1523"/>
      <c r="E25" s="59"/>
      <c r="F25" s="49" t="s">
        <v>50</v>
      </c>
      <c r="G25" s="1522" t="s">
        <v>1495</v>
      </c>
      <c r="H25" s="59"/>
      <c r="I25" s="49" t="s">
        <v>51</v>
      </c>
      <c r="J25" s="1522"/>
      <c r="K25" s="59"/>
      <c r="L25" s="37"/>
      <c r="M25" s="38"/>
    </row>
    <row r="26" spans="1:13" ht="15.75">
      <c r="A26" s="2812"/>
      <c r="B26" s="1999"/>
      <c r="C26" s="47" t="s">
        <v>52</v>
      </c>
      <c r="D26" s="1526"/>
      <c r="E26" s="37"/>
      <c r="F26" s="49" t="s">
        <v>53</v>
      </c>
      <c r="G26" s="1523"/>
      <c r="H26" s="37"/>
      <c r="I26" s="60"/>
      <c r="J26" s="37"/>
      <c r="K26" s="36"/>
      <c r="L26" s="37"/>
      <c r="M26" s="38"/>
    </row>
    <row r="27" spans="1:13" ht="15.75">
      <c r="A27" s="2812"/>
      <c r="B27" s="2000"/>
      <c r="C27" s="61"/>
      <c r="D27" s="62"/>
      <c r="E27" s="62"/>
      <c r="F27" s="62"/>
      <c r="G27" s="62"/>
      <c r="H27" s="62"/>
      <c r="I27" s="62"/>
      <c r="J27" s="62"/>
      <c r="K27" s="62"/>
      <c r="L27" s="40"/>
      <c r="M27" s="41"/>
    </row>
    <row r="28" spans="1:13" ht="15.75">
      <c r="A28" s="2812"/>
      <c r="B28" s="64" t="s">
        <v>54</v>
      </c>
      <c r="C28" s="1527"/>
      <c r="D28" s="63"/>
      <c r="E28" s="63"/>
      <c r="F28" s="63"/>
      <c r="G28" s="63"/>
      <c r="H28" s="63"/>
      <c r="I28" s="63"/>
      <c r="J28" s="63"/>
      <c r="K28" s="63"/>
      <c r="L28" s="63"/>
      <c r="M28" s="1528"/>
    </row>
    <row r="29" spans="1:13" ht="15.75">
      <c r="A29" s="2812"/>
      <c r="B29" s="64"/>
      <c r="C29" s="65" t="s">
        <v>55</v>
      </c>
      <c r="D29" s="1702" t="s">
        <v>231</v>
      </c>
      <c r="E29" s="59"/>
      <c r="F29" s="66" t="s">
        <v>56</v>
      </c>
      <c r="G29" s="1523" t="s">
        <v>9</v>
      </c>
      <c r="H29" s="59"/>
      <c r="I29" s="66" t="s">
        <v>57</v>
      </c>
      <c r="J29" s="1703" t="s">
        <v>9</v>
      </c>
      <c r="K29" s="1704"/>
      <c r="L29" s="1705"/>
      <c r="M29" s="67"/>
    </row>
    <row r="30" spans="1:13" ht="15.75">
      <c r="A30" s="2812"/>
      <c r="B30" s="31"/>
      <c r="C30" s="55"/>
      <c r="D30" s="56"/>
      <c r="E30" s="56"/>
      <c r="F30" s="56"/>
      <c r="G30" s="56"/>
      <c r="H30" s="56"/>
      <c r="I30" s="56"/>
      <c r="J30" s="56"/>
      <c r="K30" s="56"/>
      <c r="L30" s="56"/>
      <c r="M30" s="57"/>
    </row>
    <row r="31" spans="1:13" ht="15.75">
      <c r="A31" s="2812"/>
      <c r="B31" s="2477" t="s">
        <v>58</v>
      </c>
      <c r="C31" s="1531"/>
      <c r="D31" s="68"/>
      <c r="E31" s="68"/>
      <c r="F31" s="68"/>
      <c r="G31" s="68"/>
      <c r="H31" s="68"/>
      <c r="I31" s="68"/>
      <c r="J31" s="68"/>
      <c r="K31" s="68"/>
      <c r="L31" s="34"/>
      <c r="M31" s="1525"/>
    </row>
    <row r="32" spans="1:13" ht="15.75">
      <c r="A32" s="2812"/>
      <c r="B32" s="1999"/>
      <c r="C32" s="69" t="s">
        <v>59</v>
      </c>
      <c r="D32" s="1532">
        <v>2022</v>
      </c>
      <c r="E32" s="70"/>
      <c r="F32" s="59" t="s">
        <v>60</v>
      </c>
      <c r="G32" s="1533" t="s">
        <v>1778</v>
      </c>
      <c r="H32" s="70"/>
      <c r="I32" s="66"/>
      <c r="J32" s="70"/>
      <c r="K32" s="70"/>
      <c r="L32" s="37"/>
      <c r="M32" s="38"/>
    </row>
    <row r="33" spans="1:13" ht="15.75">
      <c r="A33" s="2812"/>
      <c r="B33" s="2000"/>
      <c r="C33" s="55"/>
      <c r="D33" s="135"/>
      <c r="E33" s="136"/>
      <c r="F33" s="56"/>
      <c r="G33" s="136"/>
      <c r="H33" s="136"/>
      <c r="I33" s="137"/>
      <c r="J33" s="136"/>
      <c r="K33" s="136"/>
      <c r="L33" s="40"/>
      <c r="M33" s="41"/>
    </row>
    <row r="34" spans="1:13" ht="15.75">
      <c r="A34" s="2812"/>
      <c r="B34" s="2477" t="s">
        <v>62</v>
      </c>
      <c r="C34" s="1534"/>
      <c r="D34" s="72"/>
      <c r="E34" s="72"/>
      <c r="F34" s="72"/>
      <c r="G34" s="72"/>
      <c r="H34" s="72"/>
      <c r="I34" s="72"/>
      <c r="J34" s="72"/>
      <c r="K34" s="72"/>
      <c r="L34" s="72"/>
      <c r="M34" s="1535"/>
    </row>
    <row r="35" spans="1:13" ht="15.75">
      <c r="A35" s="2812"/>
      <c r="B35" s="1999"/>
      <c r="C35" s="73"/>
      <c r="D35" s="74" t="s">
        <v>63</v>
      </c>
      <c r="E35" s="74"/>
      <c r="F35" s="74" t="s">
        <v>64</v>
      </c>
      <c r="G35" s="74"/>
      <c r="H35" s="75" t="s">
        <v>65</v>
      </c>
      <c r="I35" s="75"/>
      <c r="J35" s="75" t="s">
        <v>66</v>
      </c>
      <c r="K35" s="74"/>
      <c r="L35" s="74" t="s">
        <v>67</v>
      </c>
      <c r="M35" s="76"/>
    </row>
    <row r="36" spans="1:13" ht="15.75">
      <c r="A36" s="2812"/>
      <c r="B36" s="1999"/>
      <c r="C36" s="73"/>
      <c r="D36" s="1706">
        <v>7567</v>
      </c>
      <c r="E36" s="1707"/>
      <c r="F36" s="2804">
        <v>7567</v>
      </c>
      <c r="G36" s="2805"/>
      <c r="H36" s="2804">
        <v>1891</v>
      </c>
      <c r="I36" s="2805"/>
      <c r="J36" s="2804" t="s">
        <v>89</v>
      </c>
      <c r="K36" s="2805"/>
      <c r="L36" s="2804" t="s">
        <v>89</v>
      </c>
      <c r="M36" s="2805"/>
    </row>
    <row r="37" spans="1:13" ht="15.75">
      <c r="A37" s="2812"/>
      <c r="B37" s="1999"/>
      <c r="C37" s="73"/>
      <c r="D37" s="74" t="s">
        <v>68</v>
      </c>
      <c r="E37" s="74"/>
      <c r="F37" s="74" t="s">
        <v>69</v>
      </c>
      <c r="G37" s="74"/>
      <c r="H37" s="75" t="s">
        <v>70</v>
      </c>
      <c r="I37" s="75"/>
      <c r="J37" s="75" t="s">
        <v>71</v>
      </c>
      <c r="K37" s="74"/>
      <c r="L37" s="74" t="s">
        <v>72</v>
      </c>
      <c r="M37" s="46"/>
    </row>
    <row r="38" spans="1:13" ht="15.75">
      <c r="A38" s="2812"/>
      <c r="B38" s="1999"/>
      <c r="C38" s="73"/>
      <c r="D38" s="2813" t="s">
        <v>89</v>
      </c>
      <c r="E38" s="2814"/>
      <c r="F38" s="1708" t="s">
        <v>89</v>
      </c>
      <c r="G38" s="1709"/>
      <c r="H38" s="1547" t="s">
        <v>89</v>
      </c>
      <c r="I38" s="1710"/>
      <c r="J38" s="1547" t="s">
        <v>89</v>
      </c>
      <c r="K38" s="1711"/>
      <c r="L38" s="1547" t="s">
        <v>89</v>
      </c>
      <c r="M38" s="1537"/>
    </row>
    <row r="39" spans="1:13" ht="15.75">
      <c r="A39" s="2812"/>
      <c r="B39" s="1999"/>
      <c r="C39" s="73"/>
      <c r="D39" s="74" t="s">
        <v>73</v>
      </c>
      <c r="E39" s="74"/>
      <c r="F39" s="74" t="s">
        <v>74</v>
      </c>
      <c r="G39" s="74"/>
      <c r="H39" s="75" t="s">
        <v>75</v>
      </c>
      <c r="I39" s="75"/>
      <c r="J39" s="75" t="s">
        <v>76</v>
      </c>
      <c r="K39" s="74"/>
      <c r="L39" s="74" t="s">
        <v>77</v>
      </c>
      <c r="M39" s="46"/>
    </row>
    <row r="40" spans="1:13" ht="15.75">
      <c r="A40" s="2812"/>
      <c r="B40" s="1999"/>
      <c r="C40" s="73"/>
      <c r="D40" s="1547" t="s">
        <v>89</v>
      </c>
      <c r="E40" s="1537"/>
      <c r="F40" s="1547" t="s">
        <v>89</v>
      </c>
      <c r="G40" s="1537"/>
      <c r="H40" s="1547" t="s">
        <v>89</v>
      </c>
      <c r="I40" s="1537"/>
      <c r="J40" s="1547" t="s">
        <v>89</v>
      </c>
      <c r="K40" s="1537"/>
      <c r="L40" s="1547" t="s">
        <v>89</v>
      </c>
      <c r="M40" s="1537"/>
    </row>
    <row r="41" spans="1:13" ht="15.75">
      <c r="A41" s="2812"/>
      <c r="B41" s="1999"/>
      <c r="C41" s="73"/>
      <c r="D41" s="1541" t="s">
        <v>77</v>
      </c>
      <c r="E41" s="1539"/>
      <c r="F41" s="1541" t="s">
        <v>78</v>
      </c>
      <c r="G41" s="1539"/>
      <c r="H41" s="96"/>
      <c r="I41" s="110"/>
      <c r="J41" s="96"/>
      <c r="K41" s="110"/>
      <c r="L41" s="96"/>
      <c r="M41" s="1540"/>
    </row>
    <row r="42" spans="1:13" ht="15.75">
      <c r="A42" s="2812"/>
      <c r="B42" s="1999"/>
      <c r="C42" s="73"/>
      <c r="D42" s="1547" t="s">
        <v>89</v>
      </c>
      <c r="E42" s="1537"/>
      <c r="F42" s="2804">
        <v>17025</v>
      </c>
      <c r="G42" s="2805"/>
      <c r="H42" s="2070"/>
      <c r="I42" s="2070"/>
      <c r="J42" s="77"/>
      <c r="K42" s="74"/>
      <c r="L42" s="77"/>
      <c r="M42" s="107"/>
    </row>
    <row r="43" spans="1:13" ht="15.75">
      <c r="A43" s="2812"/>
      <c r="B43" s="1999"/>
      <c r="C43" s="83"/>
      <c r="D43" s="1541"/>
      <c r="E43" s="1539"/>
      <c r="F43" s="1541"/>
      <c r="G43" s="1539"/>
      <c r="H43" s="84"/>
      <c r="I43" s="85"/>
      <c r="J43" s="84"/>
      <c r="K43" s="85"/>
      <c r="L43" s="84"/>
      <c r="M43" s="86"/>
    </row>
    <row r="44" spans="1:13" ht="15.75">
      <c r="A44" s="2812"/>
      <c r="B44" s="2477" t="s">
        <v>79</v>
      </c>
      <c r="C44" s="1524"/>
      <c r="D44" s="58"/>
      <c r="E44" s="58"/>
      <c r="F44" s="58"/>
      <c r="G44" s="58"/>
      <c r="H44" s="58"/>
      <c r="I44" s="58"/>
      <c r="J44" s="58"/>
      <c r="K44" s="58"/>
      <c r="L44" s="37"/>
      <c r="M44" s="38"/>
    </row>
    <row r="45" spans="1:13" ht="15.75">
      <c r="A45" s="2812"/>
      <c r="B45" s="1999"/>
      <c r="C45" s="88"/>
      <c r="D45" s="89" t="s">
        <v>80</v>
      </c>
      <c r="E45" s="90" t="s">
        <v>7</v>
      </c>
      <c r="F45" s="2008" t="s">
        <v>81</v>
      </c>
      <c r="G45" s="2568" t="s">
        <v>1548</v>
      </c>
      <c r="H45" s="2568"/>
      <c r="I45" s="2568"/>
      <c r="J45" s="2568"/>
      <c r="K45" s="91" t="s">
        <v>82</v>
      </c>
      <c r="L45" s="2480"/>
      <c r="M45" s="2481"/>
    </row>
    <row r="46" spans="1:13" ht="15.75">
      <c r="A46" s="2812"/>
      <c r="B46" s="1999"/>
      <c r="C46" s="88"/>
      <c r="D46" s="1542" t="s">
        <v>1495</v>
      </c>
      <c r="E46" s="1522"/>
      <c r="F46" s="2008"/>
      <c r="G46" s="2568"/>
      <c r="H46" s="2568"/>
      <c r="I46" s="2568"/>
      <c r="J46" s="2568"/>
      <c r="K46" s="37"/>
      <c r="L46" s="2003"/>
      <c r="M46" s="2004"/>
    </row>
    <row r="47" spans="1:13" ht="15.75">
      <c r="A47" s="2812"/>
      <c r="B47" s="2000"/>
      <c r="C47" s="92"/>
      <c r="D47" s="40"/>
      <c r="E47" s="40"/>
      <c r="F47" s="40"/>
      <c r="G47" s="40"/>
      <c r="H47" s="40"/>
      <c r="I47" s="40"/>
      <c r="J47" s="40"/>
      <c r="K47" s="40"/>
      <c r="L47" s="37"/>
      <c r="M47" s="38"/>
    </row>
    <row r="48" spans="1:13" ht="53.25" customHeight="1">
      <c r="A48" s="2812"/>
      <c r="B48" s="1333" t="s">
        <v>83</v>
      </c>
      <c r="C48" s="2482" t="s">
        <v>2590</v>
      </c>
      <c r="D48" s="2483"/>
      <c r="E48" s="2483"/>
      <c r="F48" s="2483"/>
      <c r="G48" s="2483"/>
      <c r="H48" s="2483"/>
      <c r="I48" s="2483"/>
      <c r="J48" s="2483"/>
      <c r="K48" s="2483"/>
      <c r="L48" s="2483"/>
      <c r="M48" s="2484"/>
    </row>
    <row r="49" spans="1:13" ht="31.5" customHeight="1">
      <c r="A49" s="2812"/>
      <c r="B49" s="1333" t="s">
        <v>85</v>
      </c>
      <c r="C49" s="2482" t="s">
        <v>2591</v>
      </c>
      <c r="D49" s="2483"/>
      <c r="E49" s="2483"/>
      <c r="F49" s="2483"/>
      <c r="G49" s="2483"/>
      <c r="H49" s="2483"/>
      <c r="I49" s="2483"/>
      <c r="J49" s="2483"/>
      <c r="K49" s="2483"/>
      <c r="L49" s="2483"/>
      <c r="M49" s="2484"/>
    </row>
    <row r="50" spans="1:13" ht="15.75">
      <c r="A50" s="2812"/>
      <c r="B50" s="1333" t="s">
        <v>87</v>
      </c>
      <c r="C50" s="2482" t="s">
        <v>2017</v>
      </c>
      <c r="D50" s="2483"/>
      <c r="E50" s="2483"/>
      <c r="F50" s="2483"/>
      <c r="G50" s="2483"/>
      <c r="H50" s="2483"/>
      <c r="I50" s="2483"/>
      <c r="J50" s="2483"/>
      <c r="K50" s="2483"/>
      <c r="L50" s="2483"/>
      <c r="M50" s="2484"/>
    </row>
    <row r="51" spans="1:13" ht="15.75">
      <c r="A51" s="2812"/>
      <c r="B51" s="1333" t="s">
        <v>88</v>
      </c>
      <c r="C51" s="2482" t="s">
        <v>89</v>
      </c>
      <c r="D51" s="2483"/>
      <c r="E51" s="2483"/>
      <c r="F51" s="2483"/>
      <c r="G51" s="2483"/>
      <c r="H51" s="2483"/>
      <c r="I51" s="2483"/>
      <c r="J51" s="2483"/>
      <c r="K51" s="2483"/>
      <c r="L51" s="2483"/>
      <c r="M51" s="2484"/>
    </row>
    <row r="52" spans="1:13" ht="15.75" customHeight="1">
      <c r="A52" s="2469" t="s">
        <v>90</v>
      </c>
      <c r="B52" s="1413" t="s">
        <v>91</v>
      </c>
      <c r="C52" s="2470" t="s">
        <v>958</v>
      </c>
      <c r="D52" s="2471"/>
      <c r="E52" s="2471"/>
      <c r="F52" s="2471"/>
      <c r="G52" s="2471"/>
      <c r="H52" s="2471"/>
      <c r="I52" s="2471"/>
      <c r="J52" s="2471"/>
      <c r="K52" s="2471"/>
      <c r="L52" s="2471"/>
      <c r="M52" s="2472"/>
    </row>
    <row r="53" spans="1:13" ht="15.75" customHeight="1">
      <c r="A53" s="2056"/>
      <c r="B53" s="1413" t="s">
        <v>93</v>
      </c>
      <c r="C53" s="2470" t="s">
        <v>2592</v>
      </c>
      <c r="D53" s="2471"/>
      <c r="E53" s="2471"/>
      <c r="F53" s="2471"/>
      <c r="G53" s="2471"/>
      <c r="H53" s="2471"/>
      <c r="I53" s="2471"/>
      <c r="J53" s="2471"/>
      <c r="K53" s="2471"/>
      <c r="L53" s="2471"/>
      <c r="M53" s="2472"/>
    </row>
    <row r="54" spans="1:13" ht="15.75" customHeight="1">
      <c r="A54" s="2056"/>
      <c r="B54" s="1413" t="s">
        <v>95</v>
      </c>
      <c r="C54" s="2470" t="s">
        <v>2593</v>
      </c>
      <c r="D54" s="2471"/>
      <c r="E54" s="2471"/>
      <c r="F54" s="2471"/>
      <c r="G54" s="2471"/>
      <c r="H54" s="2471"/>
      <c r="I54" s="2471"/>
      <c r="J54" s="2471"/>
      <c r="K54" s="2471"/>
      <c r="L54" s="2471"/>
      <c r="M54" s="2472"/>
    </row>
    <row r="55" spans="1:13" ht="15.75" customHeight="1">
      <c r="A55" s="2056"/>
      <c r="B55" s="1414" t="s">
        <v>97</v>
      </c>
      <c r="C55" s="2470" t="s">
        <v>2594</v>
      </c>
      <c r="D55" s="2471"/>
      <c r="E55" s="2471"/>
      <c r="F55" s="2471"/>
      <c r="G55" s="2471"/>
      <c r="H55" s="2471"/>
      <c r="I55" s="2471"/>
      <c r="J55" s="2471"/>
      <c r="K55" s="2471"/>
      <c r="L55" s="2471"/>
      <c r="M55" s="2472"/>
    </row>
    <row r="56" spans="1:13" ht="15.75">
      <c r="A56" s="2056"/>
      <c r="B56" s="1413" t="s">
        <v>99</v>
      </c>
      <c r="C56" s="2803" t="s">
        <v>959</v>
      </c>
      <c r="D56" s="2471"/>
      <c r="E56" s="2471"/>
      <c r="F56" s="2471"/>
      <c r="G56" s="2471"/>
      <c r="H56" s="2471"/>
      <c r="I56" s="2471"/>
      <c r="J56" s="2471"/>
      <c r="K56" s="2471"/>
      <c r="L56" s="2471"/>
      <c r="M56" s="2472"/>
    </row>
    <row r="57" spans="1:13" ht="16.5" customHeight="1" thickBot="1">
      <c r="A57" s="2061"/>
      <c r="B57" s="1413" t="s">
        <v>101</v>
      </c>
      <c r="C57" s="2470">
        <v>3279797</v>
      </c>
      <c r="D57" s="2471"/>
      <c r="E57" s="2471"/>
      <c r="F57" s="2471"/>
      <c r="G57" s="2471"/>
      <c r="H57" s="2471"/>
      <c r="I57" s="2471"/>
      <c r="J57" s="2471"/>
      <c r="K57" s="2471"/>
      <c r="L57" s="2471"/>
      <c r="M57" s="2472"/>
    </row>
    <row r="58" spans="1:13" ht="15.75" customHeight="1">
      <c r="A58" s="2469" t="s">
        <v>103</v>
      </c>
      <c r="B58" s="1415" t="s">
        <v>104</v>
      </c>
      <c r="C58" s="2470" t="s">
        <v>2595</v>
      </c>
      <c r="D58" s="2471"/>
      <c r="E58" s="2471"/>
      <c r="F58" s="2471"/>
      <c r="G58" s="2471"/>
      <c r="H58" s="2471"/>
      <c r="I58" s="2471"/>
      <c r="J58" s="2471"/>
      <c r="K58" s="2471"/>
      <c r="L58" s="2471"/>
      <c r="M58" s="2472"/>
    </row>
    <row r="59" spans="1:13" ht="15.75" customHeight="1">
      <c r="A59" s="2056"/>
      <c r="B59" s="1415" t="s">
        <v>106</v>
      </c>
      <c r="C59" s="2470" t="s">
        <v>2596</v>
      </c>
      <c r="D59" s="2471"/>
      <c r="E59" s="2471"/>
      <c r="F59" s="2471"/>
      <c r="G59" s="2471"/>
      <c r="H59" s="2471"/>
      <c r="I59" s="2471"/>
      <c r="J59" s="2471"/>
      <c r="K59" s="2471"/>
      <c r="L59" s="2471"/>
      <c r="M59" s="2472"/>
    </row>
    <row r="60" spans="1:13" ht="16.5" customHeight="1" thickBot="1">
      <c r="A60" s="2056"/>
      <c r="B60" s="1416" t="s">
        <v>14</v>
      </c>
      <c r="C60" s="2470" t="s">
        <v>960</v>
      </c>
      <c r="D60" s="2471"/>
      <c r="E60" s="2471"/>
      <c r="F60" s="2471"/>
      <c r="G60" s="2471"/>
      <c r="H60" s="2471"/>
      <c r="I60" s="2471"/>
      <c r="J60" s="2471"/>
      <c r="K60" s="2471"/>
      <c r="L60" s="2471"/>
      <c r="M60" s="2472"/>
    </row>
    <row r="61" spans="1:13" ht="59.25" customHeight="1" thickBot="1">
      <c r="A61" s="139" t="s">
        <v>109</v>
      </c>
      <c r="B61" s="98"/>
      <c r="C61" s="2036" t="s">
        <v>2597</v>
      </c>
      <c r="D61" s="2037"/>
      <c r="E61" s="2037"/>
      <c r="F61" s="2037"/>
      <c r="G61" s="2037"/>
      <c r="H61" s="2037"/>
      <c r="I61" s="2037"/>
      <c r="J61" s="2037"/>
      <c r="K61" s="2037"/>
      <c r="L61" s="2037"/>
      <c r="M61" s="2038"/>
    </row>
  </sheetData>
  <mergeCells count="53">
    <mergeCell ref="C12:M12"/>
    <mergeCell ref="A2:A14"/>
    <mergeCell ref="C2:M2"/>
    <mergeCell ref="C3:M3"/>
    <mergeCell ref="F4:G4"/>
    <mergeCell ref="C5:M5"/>
    <mergeCell ref="C6:M6"/>
    <mergeCell ref="C7:G7"/>
    <mergeCell ref="I7:M7"/>
    <mergeCell ref="B8:B10"/>
    <mergeCell ref="F9:G9"/>
    <mergeCell ref="I9:J9"/>
    <mergeCell ref="C10:D10"/>
    <mergeCell ref="F10:G10"/>
    <mergeCell ref="I10:J10"/>
    <mergeCell ref="C11:M11"/>
    <mergeCell ref="C13:M13"/>
    <mergeCell ref="C14:F14"/>
    <mergeCell ref="H14:M14"/>
    <mergeCell ref="A15:A51"/>
    <mergeCell ref="C15:M15"/>
    <mergeCell ref="C16:M16"/>
    <mergeCell ref="B17:B23"/>
    <mergeCell ref="B24:B27"/>
    <mergeCell ref="B31:B33"/>
    <mergeCell ref="B34:B43"/>
    <mergeCell ref="C49:M49"/>
    <mergeCell ref="F36:G36"/>
    <mergeCell ref="H36:I36"/>
    <mergeCell ref="J36:K36"/>
    <mergeCell ref="L36:M36"/>
    <mergeCell ref="D38:E38"/>
    <mergeCell ref="F42:G42"/>
    <mergeCell ref="H42:I42"/>
    <mergeCell ref="B44:B47"/>
    <mergeCell ref="F45:F46"/>
    <mergeCell ref="G45:J46"/>
    <mergeCell ref="L45:M46"/>
    <mergeCell ref="C48:M48"/>
    <mergeCell ref="C50:M50"/>
    <mergeCell ref="C51:M51"/>
    <mergeCell ref="A52:A57"/>
    <mergeCell ref="C52:M52"/>
    <mergeCell ref="C53:M53"/>
    <mergeCell ref="C54:M54"/>
    <mergeCell ref="C55:M55"/>
    <mergeCell ref="C56:M56"/>
    <mergeCell ref="C57:M57"/>
    <mergeCell ref="A58:A60"/>
    <mergeCell ref="C58:M58"/>
    <mergeCell ref="C59:M59"/>
    <mergeCell ref="C60:M60"/>
    <mergeCell ref="C61:M61"/>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2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8200-000001000000}"/>
    <dataValidation allowBlank="1" showInputMessage="1" showErrorMessage="1" prompt="Identifique la meta ODS a que le apunta el indicador de producto. Seleccione de la lista desplegable." sqref="G14" xr:uid="{00000000-0002-0000-8200-000002000000}"/>
    <dataValidation allowBlank="1" showInputMessage="1" showErrorMessage="1" prompt="Identifique el ODS a que le apunta el indicador de producto. Seleccione de la lista desplegable._x000a_" sqref="B14" xr:uid="{00000000-0002-0000-8200-000003000000}"/>
    <dataValidation allowBlank="1" showInputMessage="1" showErrorMessage="1" prompt="Incluir una ficha por cada indicador, ya sea de producto o de resultado" sqref="B1" xr:uid="{00000000-0002-0000-8200-000004000000}"/>
    <dataValidation allowBlank="1" showInputMessage="1" showErrorMessage="1" prompt="Seleccione de la lista desplegable" sqref="B4 B7 H7" xr:uid="{00000000-0002-0000-8200-000005000000}"/>
  </dataValidations>
  <hyperlinks>
    <hyperlink ref="C56" r:id="rId1" xr:uid="{00000000-0004-0000-8200-000000000000}"/>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2598</v>
      </c>
      <c r="C1" s="141"/>
      <c r="D1" s="141"/>
      <c r="E1" s="141"/>
      <c r="F1" s="141"/>
      <c r="G1" s="141"/>
      <c r="H1" s="141"/>
      <c r="I1" s="141"/>
      <c r="J1" s="141"/>
      <c r="K1" s="141"/>
      <c r="L1" s="141"/>
      <c r="M1" s="142"/>
    </row>
    <row r="2" spans="1:13" ht="31.5" customHeight="1">
      <c r="A2" s="2494" t="s">
        <v>1</v>
      </c>
      <c r="B2" s="29" t="s">
        <v>2</v>
      </c>
      <c r="C2" s="2120" t="s">
        <v>968</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17</v>
      </c>
      <c r="I4" s="1511"/>
      <c r="J4" s="1511"/>
      <c r="K4" s="1511"/>
      <c r="L4" s="1511"/>
      <c r="M4" s="1512"/>
    </row>
    <row r="5" spans="1:13" ht="30" customHeight="1">
      <c r="A5" s="2093"/>
      <c r="B5" s="31" t="s">
        <v>10</v>
      </c>
      <c r="C5" s="2495" t="s">
        <v>2599</v>
      </c>
      <c r="D5" s="2496"/>
      <c r="E5" s="2496"/>
      <c r="F5" s="2496"/>
      <c r="G5" s="2496"/>
      <c r="H5" s="2496"/>
      <c r="I5" s="2496"/>
      <c r="J5" s="2496"/>
      <c r="K5" s="2496"/>
      <c r="L5" s="2496"/>
      <c r="M5" s="2497"/>
    </row>
    <row r="6" spans="1:13" ht="23.25" customHeight="1">
      <c r="A6" s="2093"/>
      <c r="B6" s="31" t="s">
        <v>11</v>
      </c>
      <c r="C6" s="2495" t="s">
        <v>2600</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2601</v>
      </c>
      <c r="D11" s="2483"/>
      <c r="E11" s="2483"/>
      <c r="F11" s="2483"/>
      <c r="G11" s="2483"/>
      <c r="H11" s="2483"/>
      <c r="I11" s="2483"/>
      <c r="J11" s="2483"/>
      <c r="K11" s="2483"/>
      <c r="L11" s="2483"/>
      <c r="M11" s="2484"/>
    </row>
    <row r="12" spans="1:13" ht="63" customHeight="1">
      <c r="A12" s="2093"/>
      <c r="B12" s="1331" t="s">
        <v>21</v>
      </c>
      <c r="C12" s="2491" t="s">
        <v>2602</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970</v>
      </c>
      <c r="D14" s="2487"/>
      <c r="E14" s="1518" t="s">
        <v>27</v>
      </c>
      <c r="F14" s="2488" t="s">
        <v>971</v>
      </c>
      <c r="G14" s="2471"/>
      <c r="H14" s="2471"/>
      <c r="I14" s="2471"/>
      <c r="J14" s="2471"/>
      <c r="K14" s="2471"/>
      <c r="L14" s="2471"/>
      <c r="M14" s="2472"/>
    </row>
    <row r="15" spans="1:13">
      <c r="A15" s="2489" t="s">
        <v>29</v>
      </c>
      <c r="B15" s="1333" t="s">
        <v>30</v>
      </c>
      <c r="C15" s="2482" t="s">
        <v>2603</v>
      </c>
      <c r="D15" s="2483"/>
      <c r="E15" s="2483"/>
      <c r="F15" s="2483"/>
      <c r="G15" s="2483"/>
      <c r="H15" s="2483"/>
      <c r="I15" s="2483"/>
      <c r="J15" s="2483"/>
      <c r="K15" s="2483"/>
      <c r="L15" s="2483"/>
      <c r="M15" s="2484"/>
    </row>
    <row r="16" spans="1:13" ht="47.25" customHeight="1">
      <c r="A16" s="2064"/>
      <c r="B16" s="1333" t="s">
        <v>32</v>
      </c>
      <c r="C16" s="2482" t="s">
        <v>969</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2604</v>
      </c>
      <c r="E29" s="59"/>
      <c r="F29" s="66" t="s">
        <v>56</v>
      </c>
      <c r="G29" s="1530" t="s">
        <v>2604</v>
      </c>
      <c r="H29" s="59"/>
      <c r="I29" s="66" t="s">
        <v>57</v>
      </c>
      <c r="J29" s="2490" t="s">
        <v>2604</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48" t="s">
        <v>63</v>
      </c>
      <c r="E35" s="648"/>
      <c r="F35" s="648" t="s">
        <v>64</v>
      </c>
      <c r="G35" s="648"/>
      <c r="H35" s="649" t="s">
        <v>65</v>
      </c>
      <c r="I35" s="649"/>
      <c r="J35" s="649" t="s">
        <v>66</v>
      </c>
      <c r="K35" s="648"/>
      <c r="L35" s="648" t="s">
        <v>67</v>
      </c>
      <c r="M35" s="650"/>
    </row>
    <row r="36" spans="1:13">
      <c r="A36" s="2064"/>
      <c r="B36" s="1999"/>
      <c r="C36" s="73"/>
      <c r="D36" s="2835" t="s">
        <v>9</v>
      </c>
      <c r="E36" s="2836"/>
      <c r="F36" s="2840">
        <v>0.376</v>
      </c>
      <c r="G36" s="2841"/>
      <c r="H36" s="1712">
        <v>0.38600000000000001</v>
      </c>
      <c r="I36" s="1713"/>
      <c r="J36" s="1712">
        <v>0.39600000000000002</v>
      </c>
      <c r="K36" s="1713"/>
      <c r="L36" s="1712">
        <v>0.40600000000000003</v>
      </c>
      <c r="M36" s="1713"/>
    </row>
    <row r="37" spans="1:13">
      <c r="A37" s="2064"/>
      <c r="B37" s="1999"/>
      <c r="C37" s="73"/>
      <c r="D37" s="662" t="s">
        <v>68</v>
      </c>
      <c r="E37" s="662"/>
      <c r="F37" s="662" t="s">
        <v>69</v>
      </c>
      <c r="G37" s="662"/>
      <c r="H37" s="663" t="s">
        <v>70</v>
      </c>
      <c r="I37" s="663"/>
      <c r="J37" s="663" t="s">
        <v>71</v>
      </c>
      <c r="K37" s="662"/>
      <c r="L37" s="662" t="s">
        <v>72</v>
      </c>
      <c r="M37" s="664"/>
    </row>
    <row r="38" spans="1:13">
      <c r="A38" s="2064"/>
      <c r="B38" s="1999"/>
      <c r="C38" s="73"/>
      <c r="D38" s="2840">
        <v>0.41599999999999998</v>
      </c>
      <c r="E38" s="2841"/>
      <c r="F38" s="2840">
        <v>0.42599999999999999</v>
      </c>
      <c r="G38" s="2841"/>
      <c r="H38" s="1712">
        <v>0.436</v>
      </c>
      <c r="I38" s="1713"/>
      <c r="J38" s="1712">
        <v>0.44600000000000001</v>
      </c>
      <c r="K38" s="1713"/>
      <c r="L38" s="1712">
        <v>0.45600000000000002</v>
      </c>
      <c r="M38" s="1713"/>
    </row>
    <row r="39" spans="1:13">
      <c r="A39" s="2064"/>
      <c r="B39" s="1999"/>
      <c r="C39" s="73"/>
      <c r="D39" s="665" t="s">
        <v>73</v>
      </c>
      <c r="E39" s="665"/>
      <c r="F39" s="665" t="s">
        <v>74</v>
      </c>
      <c r="G39" s="665"/>
      <c r="H39" s="666" t="s">
        <v>75</v>
      </c>
      <c r="I39" s="666"/>
      <c r="J39" s="666" t="s">
        <v>76</v>
      </c>
      <c r="K39" s="665"/>
      <c r="L39" s="665" t="s">
        <v>77</v>
      </c>
      <c r="M39" s="667"/>
    </row>
    <row r="40" spans="1:13">
      <c r="A40" s="2064"/>
      <c r="B40" s="1999"/>
      <c r="C40" s="73"/>
      <c r="D40" s="2840">
        <v>0.46400000000000002</v>
      </c>
      <c r="E40" s="2841"/>
      <c r="F40" s="2835" t="s">
        <v>9</v>
      </c>
      <c r="G40" s="2836"/>
      <c r="H40" s="2835" t="s">
        <v>9</v>
      </c>
      <c r="I40" s="2836"/>
      <c r="J40" s="2835" t="s">
        <v>9</v>
      </c>
      <c r="K40" s="2836"/>
      <c r="L40" s="2835" t="s">
        <v>9</v>
      </c>
      <c r="M40" s="2836"/>
    </row>
    <row r="41" spans="1:13">
      <c r="A41" s="2064"/>
      <c r="B41" s="1999"/>
      <c r="C41" s="73"/>
      <c r="D41" s="1714" t="s">
        <v>77</v>
      </c>
      <c r="E41" s="1714"/>
      <c r="F41" s="1714" t="s">
        <v>78</v>
      </c>
      <c r="G41" s="1714"/>
      <c r="H41" s="668"/>
      <c r="I41" s="668"/>
      <c r="J41" s="668"/>
      <c r="K41" s="668"/>
      <c r="L41" s="668"/>
      <c r="M41" s="1715"/>
    </row>
    <row r="42" spans="1:13">
      <c r="A42" s="2064"/>
      <c r="B42" s="1999"/>
      <c r="C42" s="73"/>
      <c r="D42" s="1716"/>
      <c r="E42" s="1717"/>
      <c r="F42" s="2837">
        <v>0.46600000000000003</v>
      </c>
      <c r="G42" s="2838"/>
      <c r="H42" s="2839"/>
      <c r="I42" s="2839"/>
      <c r="J42" s="665"/>
      <c r="K42" s="665"/>
      <c r="L42" s="665"/>
      <c r="M42" s="669"/>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2605</v>
      </c>
      <c r="D48" s="2483"/>
      <c r="E48" s="2483"/>
      <c r="F48" s="2483"/>
      <c r="G48" s="2483"/>
      <c r="H48" s="2483"/>
      <c r="I48" s="2483"/>
      <c r="J48" s="2483"/>
      <c r="K48" s="2483"/>
      <c r="L48" s="2483"/>
      <c r="M48" s="2484"/>
    </row>
    <row r="49" spans="1:13" ht="38.25" customHeight="1">
      <c r="A49" s="2064"/>
      <c r="B49" s="1333" t="s">
        <v>85</v>
      </c>
      <c r="C49" s="2482" t="s">
        <v>2606</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v>2018</v>
      </c>
      <c r="D51" s="2471"/>
      <c r="E51" s="2471"/>
      <c r="F51" s="2471"/>
      <c r="G51" s="2471"/>
      <c r="H51" s="2471"/>
      <c r="I51" s="2471"/>
      <c r="J51" s="2471"/>
      <c r="K51" s="2471"/>
      <c r="L51" s="2471"/>
      <c r="M51" s="2472"/>
    </row>
    <row r="52" spans="1:13" ht="30" customHeight="1">
      <c r="A52" s="2469" t="s">
        <v>90</v>
      </c>
      <c r="B52" s="1413" t="s">
        <v>91</v>
      </c>
      <c r="C52" s="2828" t="s">
        <v>2607</v>
      </c>
      <c r="D52" s="2829"/>
      <c r="E52" s="2829"/>
      <c r="F52" s="2829"/>
      <c r="G52" s="2829"/>
      <c r="H52" s="2829"/>
      <c r="I52" s="2829"/>
      <c r="J52" s="2829"/>
      <c r="K52" s="2829"/>
      <c r="L52" s="2829"/>
      <c r="M52" s="2830"/>
    </row>
    <row r="53" spans="1:13" ht="15.75" customHeight="1">
      <c r="A53" s="2056"/>
      <c r="B53" s="1413" t="s">
        <v>93</v>
      </c>
      <c r="C53" s="2831" t="s">
        <v>2608</v>
      </c>
      <c r="D53" s="2832"/>
      <c r="E53" s="2832"/>
      <c r="F53" s="2832"/>
      <c r="G53" s="2832"/>
      <c r="H53" s="2832"/>
      <c r="I53" s="2832"/>
      <c r="J53" s="2832"/>
      <c r="K53" s="2832"/>
      <c r="L53" s="2832"/>
      <c r="M53" s="2833"/>
    </row>
    <row r="54" spans="1:13" ht="15.75" customHeight="1">
      <c r="A54" s="2056"/>
      <c r="B54" s="1413" t="s">
        <v>95</v>
      </c>
      <c r="C54" s="2831" t="s">
        <v>2609</v>
      </c>
      <c r="D54" s="2832"/>
      <c r="E54" s="2832"/>
      <c r="F54" s="2832"/>
      <c r="G54" s="2832"/>
      <c r="H54" s="2832"/>
      <c r="I54" s="2832"/>
      <c r="J54" s="2832"/>
      <c r="K54" s="2832"/>
      <c r="L54" s="2832"/>
      <c r="M54" s="2833"/>
    </row>
    <row r="55" spans="1:13" ht="15.75" customHeight="1">
      <c r="A55" s="2056"/>
      <c r="B55" s="1414" t="s">
        <v>97</v>
      </c>
      <c r="C55" s="2831" t="s">
        <v>2610</v>
      </c>
      <c r="D55" s="2832"/>
      <c r="E55" s="2832"/>
      <c r="F55" s="2832"/>
      <c r="G55" s="2832"/>
      <c r="H55" s="2832"/>
      <c r="I55" s="2832"/>
      <c r="J55" s="2832"/>
      <c r="K55" s="2832"/>
      <c r="L55" s="2832"/>
      <c r="M55" s="2833"/>
    </row>
    <row r="56" spans="1:13" ht="15.75" customHeight="1">
      <c r="A56" s="2056"/>
      <c r="B56" s="1413" t="s">
        <v>99</v>
      </c>
      <c r="C56" s="2834" t="s">
        <v>2611</v>
      </c>
      <c r="D56" s="2832"/>
      <c r="E56" s="2832"/>
      <c r="F56" s="2832"/>
      <c r="G56" s="2832"/>
      <c r="H56" s="2832"/>
      <c r="I56" s="2832"/>
      <c r="J56" s="2832"/>
      <c r="K56" s="2832"/>
      <c r="L56" s="2832"/>
      <c r="M56" s="2833"/>
    </row>
    <row r="57" spans="1:13" ht="16.5" customHeight="1" thickBot="1">
      <c r="A57" s="2061"/>
      <c r="B57" s="1413" t="s">
        <v>101</v>
      </c>
      <c r="C57" s="2828" t="s">
        <v>2612</v>
      </c>
      <c r="D57" s="2829"/>
      <c r="E57" s="2829"/>
      <c r="F57" s="2829"/>
      <c r="G57" s="2829"/>
      <c r="H57" s="2829"/>
      <c r="I57" s="2829"/>
      <c r="J57" s="2829"/>
      <c r="K57" s="2829"/>
      <c r="L57" s="2829"/>
      <c r="M57" s="2830"/>
    </row>
    <row r="58" spans="1:13" ht="15.75" customHeight="1">
      <c r="A58" s="2469" t="s">
        <v>103</v>
      </c>
      <c r="B58" s="1415" t="s">
        <v>104</v>
      </c>
      <c r="C58" s="2819" t="s">
        <v>1675</v>
      </c>
      <c r="D58" s="2820"/>
      <c r="E58" s="2820"/>
      <c r="F58" s="2820"/>
      <c r="G58" s="2820"/>
      <c r="H58" s="2820"/>
      <c r="I58" s="2820"/>
      <c r="J58" s="2820"/>
      <c r="K58" s="2820"/>
      <c r="L58" s="2820"/>
      <c r="M58" s="2821"/>
    </row>
    <row r="59" spans="1:13" ht="30" customHeight="1">
      <c r="A59" s="2056"/>
      <c r="B59" s="1415" t="s">
        <v>106</v>
      </c>
      <c r="C59" s="2822" t="s">
        <v>2613</v>
      </c>
      <c r="D59" s="2823"/>
      <c r="E59" s="2823"/>
      <c r="F59" s="2823"/>
      <c r="G59" s="2823"/>
      <c r="H59" s="2823"/>
      <c r="I59" s="2823"/>
      <c r="J59" s="2823"/>
      <c r="K59" s="2823"/>
      <c r="L59" s="2823"/>
      <c r="M59" s="2824"/>
    </row>
    <row r="60" spans="1:13" ht="30" customHeight="1" thickBot="1">
      <c r="A60" s="2056"/>
      <c r="B60" s="1416" t="s">
        <v>14</v>
      </c>
      <c r="C60" s="2825" t="s">
        <v>1677</v>
      </c>
      <c r="D60" s="2826"/>
      <c r="E60" s="2826"/>
      <c r="F60" s="2826"/>
      <c r="G60" s="2826"/>
      <c r="H60" s="2826"/>
      <c r="I60" s="2826"/>
      <c r="J60" s="2826"/>
      <c r="K60" s="2826"/>
      <c r="L60" s="2826"/>
      <c r="M60" s="282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1">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D38:E38"/>
    <mergeCell ref="F38:G38"/>
    <mergeCell ref="D40:E40"/>
    <mergeCell ref="F40:G40"/>
    <mergeCell ref="H40:I40"/>
    <mergeCell ref="J40:K40"/>
    <mergeCell ref="L40:M40"/>
    <mergeCell ref="F42:G42"/>
    <mergeCell ref="H42:I42"/>
    <mergeCell ref="B44:B47"/>
    <mergeCell ref="F45:F46"/>
    <mergeCell ref="G45:J46"/>
    <mergeCell ref="L45:M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C14:D14" xr:uid="{00000000-0002-0000-83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3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8300-000002000000}"/>
    <dataValidation allowBlank="1" showInputMessage="1" showErrorMessage="1" prompt="Identifique la meta ODS a que le apunta el indicador de producto. Seleccione de la lista desplegable." sqref="E14" xr:uid="{00000000-0002-0000-8300-000003000000}"/>
    <dataValidation allowBlank="1" showInputMessage="1" showErrorMessage="1" prompt="Identifique el ODS a que le apunta el indicador de producto. Seleccione de la lista desplegable._x000a_" sqref="B14" xr:uid="{00000000-0002-0000-8300-000004000000}"/>
    <dataValidation allowBlank="1" showInputMessage="1" showErrorMessage="1" prompt="Incluir una ficha por cada indicador, ya sea de producto o de resultado" sqref="B1" xr:uid="{00000000-0002-0000-8300-000005000000}"/>
    <dataValidation allowBlank="1" showInputMessage="1" showErrorMessage="1" prompt="Seleccione de la lista desplegable" sqref="B4 B7 H7" xr:uid="{00000000-0002-0000-8300-000006000000}"/>
    <dataValidation type="list" allowBlank="1" showInputMessage="1" showErrorMessage="1" sqref="I7:M7" xr:uid="{00000000-0002-0000-8300-000007000000}">
      <formula1>INDIRECT($C$7)</formula1>
    </dataValidation>
  </dataValidations>
  <hyperlinks>
    <hyperlink ref="C56" r:id="rId1" display="m1gonzalez@saludcapital.gov.co" xr:uid="{00000000-0004-0000-8300-000000000000}"/>
  </hyperlinks>
  <pageMargins left="0.7" right="0.7" top="0.75" bottom="0.75" header="0.3" footer="0.3"/>
  <pageSetup paperSize="9" orientation="portrait" horizontalDpi="1200" verticalDpi="1200"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tabColor rgb="FFFFFF00"/>
  </sheetPr>
  <dimension ref="A1:M63"/>
  <sheetViews>
    <sheetView topLeftCell="B8" workbookViewId="0">
      <selection activeCell="C12" sqref="C12:M12"/>
    </sheetView>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2614</v>
      </c>
      <c r="C1" s="141"/>
      <c r="D1" s="141"/>
      <c r="E1" s="141"/>
      <c r="F1" s="141"/>
      <c r="G1" s="141"/>
      <c r="H1" s="141"/>
      <c r="I1" s="141"/>
      <c r="J1" s="141"/>
      <c r="K1" s="141"/>
      <c r="L1" s="141"/>
      <c r="M1" s="142"/>
    </row>
    <row r="2" spans="1:13" ht="31.5" customHeight="1">
      <c r="A2" s="2494" t="s">
        <v>1</v>
      </c>
      <c r="B2" s="29" t="s">
        <v>2</v>
      </c>
      <c r="C2" s="2857" t="s">
        <v>3446</v>
      </c>
      <c r="D2" s="2858"/>
      <c r="E2" s="2858"/>
      <c r="F2" s="2858"/>
      <c r="G2" s="2858"/>
      <c r="H2" s="2858"/>
      <c r="I2" s="2858"/>
      <c r="J2" s="2858"/>
      <c r="K2" s="2858"/>
      <c r="L2" s="2858"/>
      <c r="M2" s="2859"/>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15</v>
      </c>
      <c r="I4" s="1511"/>
      <c r="J4" s="1511"/>
      <c r="K4" s="1511"/>
      <c r="L4" s="1511"/>
      <c r="M4" s="1512"/>
    </row>
    <row r="5" spans="1:13" ht="30" customHeight="1">
      <c r="A5" s="2093"/>
      <c r="B5" s="31" t="s">
        <v>10</v>
      </c>
      <c r="C5" s="2495" t="s">
        <v>2599</v>
      </c>
      <c r="D5" s="2496"/>
      <c r="E5" s="2496"/>
      <c r="F5" s="2496"/>
      <c r="G5" s="2496"/>
      <c r="H5" s="2496"/>
      <c r="I5" s="2496"/>
      <c r="J5" s="2496"/>
      <c r="K5" s="2496"/>
      <c r="L5" s="2496"/>
      <c r="M5" s="2497"/>
    </row>
    <row r="6" spans="1:13" ht="23.25" customHeight="1">
      <c r="A6" s="2093"/>
      <c r="B6" s="31" t="s">
        <v>11</v>
      </c>
      <c r="C6" s="2495" t="s">
        <v>2600</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854" t="s">
        <v>3448</v>
      </c>
      <c r="D11" s="2855"/>
      <c r="E11" s="2855"/>
      <c r="F11" s="2855"/>
      <c r="G11" s="2855"/>
      <c r="H11" s="2855"/>
      <c r="I11" s="2855"/>
      <c r="J11" s="2855"/>
      <c r="K11" s="2855"/>
      <c r="L11" s="2855"/>
      <c r="M11" s="2856"/>
    </row>
    <row r="12" spans="1:13" ht="63" customHeight="1">
      <c r="A12" s="2093"/>
      <c r="B12" s="1331" t="s">
        <v>21</v>
      </c>
      <c r="C12" s="2854" t="s">
        <v>3447</v>
      </c>
      <c r="D12" s="2855"/>
      <c r="E12" s="2855"/>
      <c r="F12" s="2855"/>
      <c r="G12" s="2855"/>
      <c r="H12" s="2855"/>
      <c r="I12" s="2855"/>
      <c r="J12" s="2855"/>
      <c r="K12" s="2855"/>
      <c r="L12" s="2855"/>
      <c r="M12" s="2856"/>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970</v>
      </c>
      <c r="D14" s="2487"/>
      <c r="E14" s="1518" t="s">
        <v>27</v>
      </c>
      <c r="F14" s="2488" t="s">
        <v>2615</v>
      </c>
      <c r="G14" s="2471"/>
      <c r="H14" s="2471"/>
      <c r="I14" s="2471"/>
      <c r="J14" s="2471"/>
      <c r="K14" s="2471"/>
      <c r="L14" s="2471"/>
      <c r="M14" s="2472"/>
    </row>
    <row r="15" spans="1:13">
      <c r="A15" s="2489" t="s">
        <v>29</v>
      </c>
      <c r="B15" s="1333" t="s">
        <v>30</v>
      </c>
      <c r="C15" s="2482" t="s">
        <v>2603</v>
      </c>
      <c r="D15" s="2483"/>
      <c r="E15" s="2483"/>
      <c r="F15" s="2483"/>
      <c r="G15" s="2483"/>
      <c r="H15" s="2483"/>
      <c r="I15" s="2483"/>
      <c r="J15" s="2483"/>
      <c r="K15" s="2483"/>
      <c r="L15" s="2483"/>
      <c r="M15" s="2484"/>
    </row>
    <row r="16" spans="1:13" ht="47.25" customHeight="1">
      <c r="A16" s="2064"/>
      <c r="B16" s="1333" t="s">
        <v>32</v>
      </c>
      <c r="C16" s="2854" t="s">
        <v>3445</v>
      </c>
      <c r="D16" s="2855"/>
      <c r="E16" s="2855"/>
      <c r="F16" s="2855"/>
      <c r="G16" s="2855"/>
      <c r="H16" s="2855"/>
      <c r="I16" s="2855"/>
      <c r="J16" s="2855"/>
      <c r="K16" s="2855"/>
      <c r="L16" s="2855"/>
      <c r="M16" s="2856"/>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718"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48" t="s">
        <v>63</v>
      </c>
      <c r="E35" s="648"/>
      <c r="F35" s="648" t="s">
        <v>64</v>
      </c>
      <c r="G35" s="648"/>
      <c r="H35" s="649" t="s">
        <v>65</v>
      </c>
      <c r="I35" s="649"/>
      <c r="J35" s="649" t="s">
        <v>66</v>
      </c>
      <c r="K35" s="648"/>
      <c r="L35" s="648" t="s">
        <v>67</v>
      </c>
      <c r="M35" s="650"/>
    </row>
    <row r="36" spans="1:13">
      <c r="A36" s="2064"/>
      <c r="B36" s="1999"/>
      <c r="C36" s="73"/>
      <c r="D36" s="2770">
        <v>0.95</v>
      </c>
      <c r="E36" s="2769"/>
      <c r="F36" s="2770">
        <v>0.95</v>
      </c>
      <c r="G36" s="2769"/>
      <c r="H36" s="2770">
        <v>0.95</v>
      </c>
      <c r="I36" s="2769"/>
      <c r="J36" s="2770">
        <v>0.95</v>
      </c>
      <c r="K36" s="2769"/>
      <c r="L36" s="2770">
        <v>0.95</v>
      </c>
      <c r="M36" s="2769"/>
    </row>
    <row r="37" spans="1:13">
      <c r="A37" s="2064"/>
      <c r="B37" s="1999"/>
      <c r="C37" s="73"/>
      <c r="D37" s="648" t="s">
        <v>68</v>
      </c>
      <c r="E37" s="648"/>
      <c r="F37" s="648" t="s">
        <v>69</v>
      </c>
      <c r="G37" s="648"/>
      <c r="H37" s="649" t="s">
        <v>70</v>
      </c>
      <c r="I37" s="649"/>
      <c r="J37" s="649" t="s">
        <v>71</v>
      </c>
      <c r="K37" s="648"/>
      <c r="L37" s="648" t="s">
        <v>72</v>
      </c>
      <c r="M37" s="651"/>
    </row>
    <row r="38" spans="1:13">
      <c r="A38" s="2064"/>
      <c r="B38" s="1999"/>
      <c r="C38" s="73"/>
      <c r="D38" s="2852">
        <v>1</v>
      </c>
      <c r="E38" s="2853"/>
      <c r="F38" s="2852">
        <v>1</v>
      </c>
      <c r="G38" s="2853"/>
      <c r="H38" s="2852">
        <v>1</v>
      </c>
      <c r="I38" s="2853"/>
      <c r="J38" s="2852">
        <v>1</v>
      </c>
      <c r="K38" s="2853"/>
      <c r="L38" s="2852">
        <v>1</v>
      </c>
      <c r="M38" s="2853"/>
    </row>
    <row r="39" spans="1:13">
      <c r="A39" s="2064"/>
      <c r="B39" s="1999"/>
      <c r="C39" s="73"/>
      <c r="D39" s="639" t="s">
        <v>73</v>
      </c>
      <c r="E39" s="639"/>
      <c r="F39" s="639" t="s">
        <v>74</v>
      </c>
      <c r="G39" s="639"/>
      <c r="H39" s="640" t="s">
        <v>75</v>
      </c>
      <c r="I39" s="640"/>
      <c r="J39" s="640" t="s">
        <v>76</v>
      </c>
      <c r="K39" s="639"/>
      <c r="L39" s="639" t="s">
        <v>77</v>
      </c>
      <c r="M39" s="641"/>
    </row>
    <row r="40" spans="1:13">
      <c r="A40" s="2064"/>
      <c r="B40" s="1999"/>
      <c r="C40" s="73"/>
      <c r="D40" s="2852">
        <v>1</v>
      </c>
      <c r="E40" s="2853"/>
      <c r="F40" s="2510" t="s">
        <v>9</v>
      </c>
      <c r="G40" s="2511"/>
      <c r="H40" s="2510" t="s">
        <v>9</v>
      </c>
      <c r="I40" s="2511"/>
      <c r="J40" s="2510" t="s">
        <v>9</v>
      </c>
      <c r="K40" s="2511"/>
      <c r="L40" s="2510" t="s">
        <v>9</v>
      </c>
      <c r="M40" s="2511"/>
    </row>
    <row r="41" spans="1:13">
      <c r="A41" s="2064"/>
      <c r="B41" s="1999"/>
      <c r="C41" s="73"/>
      <c r="D41" s="1680" t="s">
        <v>77</v>
      </c>
      <c r="E41" s="1680"/>
      <c r="F41" s="1680" t="s">
        <v>78</v>
      </c>
      <c r="G41" s="1680"/>
      <c r="H41" s="642"/>
      <c r="I41" s="642"/>
      <c r="J41" s="642"/>
      <c r="K41" s="642"/>
      <c r="L41" s="642"/>
      <c r="M41" s="1681"/>
    </row>
    <row r="42" spans="1:13">
      <c r="A42" s="2064"/>
      <c r="B42" s="1999"/>
      <c r="C42" s="73"/>
      <c r="D42" s="1682"/>
      <c r="E42" s="1683"/>
      <c r="F42" s="2852">
        <v>1</v>
      </c>
      <c r="G42" s="2853"/>
      <c r="H42" s="2778"/>
      <c r="I42" s="2778"/>
      <c r="J42" s="639"/>
      <c r="K42" s="639"/>
      <c r="L42" s="639"/>
      <c r="M42" s="643"/>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2616</v>
      </c>
      <c r="D48" s="2483"/>
      <c r="E48" s="2483"/>
      <c r="F48" s="2483"/>
      <c r="G48" s="2483"/>
      <c r="H48" s="2483"/>
      <c r="I48" s="2483"/>
      <c r="J48" s="2483"/>
      <c r="K48" s="2483"/>
      <c r="L48" s="2483"/>
      <c r="M48" s="2484"/>
    </row>
    <row r="49" spans="1:13" ht="38.25" customHeight="1">
      <c r="A49" s="2064"/>
      <c r="B49" s="1333" t="s">
        <v>85</v>
      </c>
      <c r="C49" s="2482" t="s">
        <v>2617</v>
      </c>
      <c r="D49" s="2483"/>
      <c r="E49" s="2483"/>
      <c r="F49" s="2483"/>
      <c r="G49" s="2483"/>
      <c r="H49" s="2483"/>
      <c r="I49" s="2483"/>
      <c r="J49" s="2483"/>
      <c r="K49" s="2483"/>
      <c r="L49" s="2483"/>
      <c r="M49" s="2484"/>
    </row>
    <row r="50" spans="1:13" ht="15.75" customHeight="1">
      <c r="A50" s="2064"/>
      <c r="B50" s="1333" t="s">
        <v>87</v>
      </c>
      <c r="C50" s="1543" t="s">
        <v>2618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849" t="s">
        <v>2619</v>
      </c>
      <c r="D52" s="2850"/>
      <c r="E52" s="2850"/>
      <c r="F52" s="2850"/>
      <c r="G52" s="2850"/>
      <c r="H52" s="2850"/>
      <c r="I52" s="2850"/>
      <c r="J52" s="2850"/>
      <c r="K52" s="2850"/>
      <c r="L52" s="2850"/>
      <c r="M52" s="2851"/>
    </row>
    <row r="53" spans="1:13" ht="15.75" customHeight="1">
      <c r="A53" s="2056"/>
      <c r="B53" s="1413" t="s">
        <v>93</v>
      </c>
      <c r="C53" s="2849" t="s">
        <v>2620</v>
      </c>
      <c r="D53" s="2850"/>
      <c r="E53" s="2850"/>
      <c r="F53" s="2850"/>
      <c r="G53" s="2850"/>
      <c r="H53" s="2850"/>
      <c r="I53" s="2850"/>
      <c r="J53" s="2850"/>
      <c r="K53" s="2850"/>
      <c r="L53" s="2850"/>
      <c r="M53" s="2851"/>
    </row>
    <row r="54" spans="1:13" ht="15.75" customHeight="1">
      <c r="A54" s="2056"/>
      <c r="B54" s="1413" t="s">
        <v>95</v>
      </c>
      <c r="C54" s="2849" t="s">
        <v>243</v>
      </c>
      <c r="D54" s="2850"/>
      <c r="E54" s="2850"/>
      <c r="F54" s="2850"/>
      <c r="G54" s="2850"/>
      <c r="H54" s="2850"/>
      <c r="I54" s="2850"/>
      <c r="J54" s="2850"/>
      <c r="K54" s="2850"/>
      <c r="L54" s="2850"/>
      <c r="M54" s="2851"/>
    </row>
    <row r="55" spans="1:13" ht="15.75" customHeight="1">
      <c r="A55" s="2056"/>
      <c r="B55" s="1414" t="s">
        <v>97</v>
      </c>
      <c r="C55" s="2849" t="s">
        <v>2621</v>
      </c>
      <c r="D55" s="2850"/>
      <c r="E55" s="2850"/>
      <c r="F55" s="2850"/>
      <c r="G55" s="2850"/>
      <c r="H55" s="2850"/>
      <c r="I55" s="2850"/>
      <c r="J55" s="2850"/>
      <c r="K55" s="2850"/>
      <c r="L55" s="2850"/>
      <c r="M55" s="2851"/>
    </row>
    <row r="56" spans="1:13" ht="15.75" customHeight="1">
      <c r="A56" s="2056"/>
      <c r="B56" s="1413" t="s">
        <v>99</v>
      </c>
      <c r="C56" s="2625" t="s">
        <v>2622</v>
      </c>
      <c r="D56" s="2850"/>
      <c r="E56" s="2850"/>
      <c r="F56" s="2850"/>
      <c r="G56" s="2850"/>
      <c r="H56" s="2850"/>
      <c r="I56" s="2850"/>
      <c r="J56" s="2850"/>
      <c r="K56" s="2850"/>
      <c r="L56" s="2850"/>
      <c r="M56" s="2851"/>
    </row>
    <row r="57" spans="1:13" ht="16.5" customHeight="1" thickBot="1">
      <c r="A57" s="2061"/>
      <c r="B57" s="1413" t="s">
        <v>101</v>
      </c>
      <c r="C57" s="2849" t="s">
        <v>2623</v>
      </c>
      <c r="D57" s="2850"/>
      <c r="E57" s="2850"/>
      <c r="F57" s="2850"/>
      <c r="G57" s="2850"/>
      <c r="H57" s="2850"/>
      <c r="I57" s="2850"/>
      <c r="J57" s="2850"/>
      <c r="K57" s="2850"/>
      <c r="L57" s="2850"/>
      <c r="M57" s="2851"/>
    </row>
    <row r="58" spans="1:13" ht="15.75" customHeight="1">
      <c r="A58" s="2469" t="s">
        <v>103</v>
      </c>
      <c r="B58" s="1415" t="s">
        <v>104</v>
      </c>
      <c r="C58" s="2846" t="s">
        <v>1675</v>
      </c>
      <c r="D58" s="2847"/>
      <c r="E58" s="2847"/>
      <c r="F58" s="2847"/>
      <c r="G58" s="2847"/>
      <c r="H58" s="2847"/>
      <c r="I58" s="2847"/>
      <c r="J58" s="2847"/>
      <c r="K58" s="2847"/>
      <c r="L58" s="2847"/>
      <c r="M58" s="2848"/>
    </row>
    <row r="59" spans="1:13" ht="30" customHeight="1">
      <c r="A59" s="2056"/>
      <c r="B59" s="1415" t="s">
        <v>106</v>
      </c>
      <c r="C59" s="2846" t="s">
        <v>2624</v>
      </c>
      <c r="D59" s="2847"/>
      <c r="E59" s="2847"/>
      <c r="F59" s="2847"/>
      <c r="G59" s="2847"/>
      <c r="H59" s="2847"/>
      <c r="I59" s="2847"/>
      <c r="J59" s="2847"/>
      <c r="K59" s="2847"/>
      <c r="L59" s="2847"/>
      <c r="M59" s="2848"/>
    </row>
    <row r="60" spans="1:13" ht="30" customHeight="1" thickBot="1">
      <c r="A60" s="2056"/>
      <c r="B60" s="1416" t="s">
        <v>14</v>
      </c>
      <c r="C60" s="2846" t="s">
        <v>1677</v>
      </c>
      <c r="D60" s="2847"/>
      <c r="E60" s="2847"/>
      <c r="F60" s="2847"/>
      <c r="G60" s="2847"/>
      <c r="H60" s="2847"/>
      <c r="I60" s="2847"/>
      <c r="J60" s="2847"/>
      <c r="K60" s="2847"/>
      <c r="L60" s="2847"/>
      <c r="M60" s="2848"/>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xr:uid="{00000000-0002-0000-8400-000000000000}"/>
    <dataValidation type="list" allowBlank="1" showInputMessage="1" showErrorMessage="1" sqref="I7:M7" xr:uid="{00000000-0002-0000-8400-000001000000}">
      <formula1>INDIRECT($C$7)</formula1>
    </dataValidation>
    <dataValidation allowBlank="1" showInputMessage="1" showErrorMessage="1" prompt="Seleccione de la lista desplegable" sqref="B4 B7 H7" xr:uid="{00000000-0002-0000-8400-000002000000}"/>
    <dataValidation allowBlank="1" showInputMessage="1" showErrorMessage="1" prompt="Incluir una ficha por cada indicador, ya sea de producto o de resultado" sqref="B1" xr:uid="{00000000-0002-0000-8400-000003000000}"/>
    <dataValidation allowBlank="1" showInputMessage="1" showErrorMessage="1" prompt="Identifique el ODS a que le apunta el indicador de producto. Seleccione de la lista desplegable._x000a_" sqref="B14" xr:uid="{00000000-0002-0000-8400-000004000000}"/>
    <dataValidation allowBlank="1" showInputMessage="1" showErrorMessage="1" prompt="Identifique la meta ODS a que le apunta el indicador de producto. Seleccione de la lista desplegable." sqref="E14" xr:uid="{00000000-0002-0000-84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84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400-000007000000}"/>
  </dataValidations>
  <hyperlinks>
    <hyperlink ref="C56" r:id="rId1" xr:uid="{00000000-0004-0000-8400-000000000000}"/>
  </hyperlinks>
  <pageMargins left="0.7" right="0.7" top="0.75" bottom="0.75" header="0.3" footer="0.3"/>
  <pageSetup paperSize="9" orientation="portrait" horizontalDpi="1200" verticalDpi="1200"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2625</v>
      </c>
      <c r="C1" s="141"/>
      <c r="D1" s="141"/>
      <c r="E1" s="141"/>
      <c r="F1" s="141"/>
      <c r="G1" s="141"/>
      <c r="H1" s="141"/>
      <c r="I1" s="141"/>
      <c r="J1" s="141"/>
      <c r="K1" s="141"/>
      <c r="L1" s="141"/>
      <c r="M1" s="142"/>
    </row>
    <row r="2" spans="1:13" ht="31.5" customHeight="1">
      <c r="A2" s="2494" t="s">
        <v>1</v>
      </c>
      <c r="B2" s="29" t="s">
        <v>2</v>
      </c>
      <c r="C2" s="2120" t="s">
        <v>985</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9</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2626</v>
      </c>
      <c r="D11" s="2483"/>
      <c r="E11" s="2483"/>
      <c r="F11" s="2483"/>
      <c r="G11" s="2483"/>
      <c r="H11" s="2483"/>
      <c r="I11" s="2483"/>
      <c r="J11" s="2483"/>
      <c r="K11" s="2483"/>
      <c r="L11" s="2483"/>
      <c r="M11" s="2484"/>
    </row>
    <row r="12" spans="1:13" ht="63" customHeight="1">
      <c r="A12" s="2093"/>
      <c r="B12" s="1331" t="s">
        <v>21</v>
      </c>
      <c r="C12" s="2491" t="s">
        <v>2627</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1664</v>
      </c>
      <c r="G14" s="2471"/>
      <c r="H14" s="2471"/>
      <c r="I14" s="2471"/>
      <c r="J14" s="2471"/>
      <c r="K14" s="2471"/>
      <c r="L14" s="2471"/>
      <c r="M14" s="2472"/>
    </row>
    <row r="15" spans="1:13">
      <c r="A15" s="2489" t="s">
        <v>29</v>
      </c>
      <c r="B15" s="1333" t="s">
        <v>30</v>
      </c>
      <c r="C15" s="2482" t="s">
        <v>2603</v>
      </c>
      <c r="D15" s="2483"/>
      <c r="E15" s="2483"/>
      <c r="F15" s="2483"/>
      <c r="G15" s="2483"/>
      <c r="H15" s="2483"/>
      <c r="I15" s="2483"/>
      <c r="J15" s="2483"/>
      <c r="K15" s="2483"/>
      <c r="L15" s="2483"/>
      <c r="M15" s="2484"/>
    </row>
    <row r="16" spans="1:13" ht="47.25" customHeight="1">
      <c r="A16" s="2064"/>
      <c r="B16" s="1333" t="s">
        <v>32</v>
      </c>
      <c r="C16" s="2482" t="s">
        <v>986</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48" t="s">
        <v>63</v>
      </c>
      <c r="E35" s="648"/>
      <c r="F35" s="648" t="s">
        <v>64</v>
      </c>
      <c r="G35" s="648"/>
      <c r="H35" s="649" t="s">
        <v>65</v>
      </c>
      <c r="I35" s="649"/>
      <c r="J35" s="649" t="s">
        <v>66</v>
      </c>
      <c r="K35" s="648"/>
      <c r="L35" s="648" t="s">
        <v>67</v>
      </c>
      <c r="M35" s="650"/>
    </row>
    <row r="36" spans="1:13">
      <c r="A36" s="2064"/>
      <c r="B36" s="1999"/>
      <c r="C36" s="73"/>
      <c r="D36" s="2770">
        <v>0.1</v>
      </c>
      <c r="E36" s="2769"/>
      <c r="F36" s="2770">
        <v>0.2</v>
      </c>
      <c r="G36" s="2769"/>
      <c r="H36" s="1673">
        <v>0.3</v>
      </c>
      <c r="I36" s="1674"/>
      <c r="J36" s="1673">
        <v>0.35</v>
      </c>
      <c r="K36" s="1674"/>
      <c r="L36" s="1673">
        <v>0.4</v>
      </c>
      <c r="M36" s="1674"/>
    </row>
    <row r="37" spans="1:13">
      <c r="A37" s="2064"/>
      <c r="B37" s="1999"/>
      <c r="C37" s="73"/>
      <c r="D37" s="648" t="s">
        <v>68</v>
      </c>
      <c r="E37" s="648"/>
      <c r="F37" s="648" t="s">
        <v>69</v>
      </c>
      <c r="G37" s="648"/>
      <c r="H37" s="649" t="s">
        <v>70</v>
      </c>
      <c r="I37" s="649"/>
      <c r="J37" s="649" t="s">
        <v>71</v>
      </c>
      <c r="K37" s="648"/>
      <c r="L37" s="648" t="s">
        <v>72</v>
      </c>
      <c r="M37" s="651"/>
    </row>
    <row r="38" spans="1:13">
      <c r="A38" s="2064"/>
      <c r="B38" s="1999"/>
      <c r="C38" s="73"/>
      <c r="D38" s="2770">
        <v>0.45</v>
      </c>
      <c r="E38" s="2769"/>
      <c r="F38" s="2770">
        <v>0.5</v>
      </c>
      <c r="G38" s="2769"/>
      <c r="H38" s="1673">
        <v>0.55000000000000004</v>
      </c>
      <c r="I38" s="1674"/>
      <c r="J38" s="1673">
        <v>0.56000000000000005</v>
      </c>
      <c r="K38" s="1674"/>
      <c r="L38" s="1673">
        <v>0.57999999999999996</v>
      </c>
      <c r="M38" s="1674"/>
    </row>
    <row r="39" spans="1:13">
      <c r="A39" s="2064"/>
      <c r="B39" s="1999"/>
      <c r="C39" s="73"/>
      <c r="D39" s="639" t="s">
        <v>73</v>
      </c>
      <c r="E39" s="639"/>
      <c r="F39" s="639" t="s">
        <v>74</v>
      </c>
      <c r="G39" s="639"/>
      <c r="H39" s="640" t="s">
        <v>75</v>
      </c>
      <c r="I39" s="640"/>
      <c r="J39" s="640" t="s">
        <v>76</v>
      </c>
      <c r="K39" s="639"/>
      <c r="L39" s="639" t="s">
        <v>77</v>
      </c>
      <c r="M39" s="641"/>
    </row>
    <row r="40" spans="1:13">
      <c r="A40" s="2064"/>
      <c r="B40" s="1999"/>
      <c r="C40" s="73"/>
      <c r="D40" s="2770">
        <v>0.6</v>
      </c>
      <c r="E40" s="2769"/>
      <c r="F40" s="2510" t="s">
        <v>9</v>
      </c>
      <c r="G40" s="2511"/>
      <c r="H40" s="2510" t="s">
        <v>9</v>
      </c>
      <c r="I40" s="2511"/>
      <c r="J40" s="2510" t="s">
        <v>9</v>
      </c>
      <c r="K40" s="2511"/>
      <c r="L40" s="2510" t="s">
        <v>9</v>
      </c>
      <c r="M40" s="2511"/>
    </row>
    <row r="41" spans="1:13">
      <c r="A41" s="2064"/>
      <c r="B41" s="1999"/>
      <c r="C41" s="73"/>
      <c r="D41" s="1680" t="s">
        <v>77</v>
      </c>
      <c r="E41" s="1680"/>
      <c r="F41" s="1680" t="s">
        <v>78</v>
      </c>
      <c r="G41" s="1680"/>
      <c r="H41" s="642"/>
      <c r="I41" s="642"/>
      <c r="J41" s="642"/>
      <c r="K41" s="642"/>
      <c r="L41" s="642"/>
      <c r="M41" s="1681"/>
    </row>
    <row r="42" spans="1:13">
      <c r="A42" s="2064"/>
      <c r="B42" s="1999"/>
      <c r="C42" s="73"/>
      <c r="D42" s="1682"/>
      <c r="E42" s="1683"/>
      <c r="F42" s="2795">
        <v>0.6</v>
      </c>
      <c r="G42" s="2796"/>
      <c r="H42" s="2778"/>
      <c r="I42" s="2778"/>
      <c r="J42" s="639"/>
      <c r="K42" s="639"/>
      <c r="L42" s="639"/>
      <c r="M42" s="643"/>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63" t="s">
        <v>1548</v>
      </c>
      <c r="H45" s="2863"/>
      <c r="I45" s="2863"/>
      <c r="J45" s="2863"/>
      <c r="K45" s="91" t="s">
        <v>82</v>
      </c>
      <c r="L45" s="2480"/>
      <c r="M45" s="2481"/>
    </row>
    <row r="46" spans="1:13" ht="15.75" customHeight="1">
      <c r="A46" s="2064"/>
      <c r="B46" s="1999"/>
      <c r="C46" s="88"/>
      <c r="D46" s="1542" t="s">
        <v>45</v>
      </c>
      <c r="E46" s="1522"/>
      <c r="F46" s="2008"/>
      <c r="G46" s="2863"/>
      <c r="H46" s="2863"/>
      <c r="I46" s="2863"/>
      <c r="J46" s="2863"/>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2628</v>
      </c>
      <c r="D48" s="2483"/>
      <c r="E48" s="2483"/>
      <c r="F48" s="2483"/>
      <c r="G48" s="2483"/>
      <c r="H48" s="2483"/>
      <c r="I48" s="2483"/>
      <c r="J48" s="2483"/>
      <c r="K48" s="2483"/>
      <c r="L48" s="2483"/>
      <c r="M48" s="2484"/>
    </row>
    <row r="49" spans="1:13" ht="38.25" customHeight="1">
      <c r="A49" s="2064"/>
      <c r="B49" s="1333" t="s">
        <v>85</v>
      </c>
      <c r="C49" s="2482" t="s">
        <v>2629</v>
      </c>
      <c r="D49" s="2483"/>
      <c r="E49" s="2483"/>
      <c r="F49" s="2483"/>
      <c r="G49" s="2483"/>
      <c r="H49" s="2483"/>
      <c r="I49" s="2483"/>
      <c r="J49" s="2483"/>
      <c r="K49" s="2483"/>
      <c r="L49" s="2483"/>
      <c r="M49" s="2484"/>
    </row>
    <row r="50" spans="1:13" ht="15.75" customHeight="1">
      <c r="A50" s="2064"/>
      <c r="B50" s="1333" t="s">
        <v>87</v>
      </c>
      <c r="C50" s="1543" t="s">
        <v>2618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828" t="s">
        <v>2630</v>
      </c>
      <c r="D52" s="2829"/>
      <c r="E52" s="2829"/>
      <c r="F52" s="2829"/>
      <c r="G52" s="2829"/>
      <c r="H52" s="2829"/>
      <c r="I52" s="2829"/>
      <c r="J52" s="2829"/>
      <c r="K52" s="2829"/>
      <c r="L52" s="2829"/>
      <c r="M52" s="2830"/>
    </row>
    <row r="53" spans="1:13" ht="15.75" customHeight="1">
      <c r="A53" s="2056"/>
      <c r="B53" s="1413" t="s">
        <v>93</v>
      </c>
      <c r="C53" s="2828" t="s">
        <v>1615</v>
      </c>
      <c r="D53" s="2829"/>
      <c r="E53" s="2829"/>
      <c r="F53" s="2829"/>
      <c r="G53" s="2829"/>
      <c r="H53" s="2829"/>
      <c r="I53" s="2829"/>
      <c r="J53" s="2829"/>
      <c r="K53" s="2829"/>
      <c r="L53" s="2829"/>
      <c r="M53" s="2830"/>
    </row>
    <row r="54" spans="1:13" ht="15.75" customHeight="1">
      <c r="A54" s="2056"/>
      <c r="B54" s="1413" t="s">
        <v>95</v>
      </c>
      <c r="C54" s="2828" t="s">
        <v>2631</v>
      </c>
      <c r="D54" s="2829"/>
      <c r="E54" s="2829"/>
      <c r="F54" s="2829"/>
      <c r="G54" s="2829"/>
      <c r="H54" s="2829"/>
      <c r="I54" s="2829"/>
      <c r="J54" s="2829"/>
      <c r="K54" s="2829"/>
      <c r="L54" s="2829"/>
      <c r="M54" s="2830"/>
    </row>
    <row r="55" spans="1:13" ht="15.75" customHeight="1">
      <c r="A55" s="2056"/>
      <c r="B55" s="1414" t="s">
        <v>97</v>
      </c>
      <c r="C55" s="2828" t="s">
        <v>2632</v>
      </c>
      <c r="D55" s="2829"/>
      <c r="E55" s="2829"/>
      <c r="F55" s="2829"/>
      <c r="G55" s="2829"/>
      <c r="H55" s="2829"/>
      <c r="I55" s="2829"/>
      <c r="J55" s="2829"/>
      <c r="K55" s="2829"/>
      <c r="L55" s="2829"/>
      <c r="M55" s="2830"/>
    </row>
    <row r="56" spans="1:13" ht="15.75" customHeight="1">
      <c r="A56" s="2056"/>
      <c r="B56" s="1413" t="s">
        <v>99</v>
      </c>
      <c r="C56" s="2625" t="s">
        <v>2633</v>
      </c>
      <c r="D56" s="2829"/>
      <c r="E56" s="2829"/>
      <c r="F56" s="2829"/>
      <c r="G56" s="2829"/>
      <c r="H56" s="2829"/>
      <c r="I56" s="2829"/>
      <c r="J56" s="2829"/>
      <c r="K56" s="2829"/>
      <c r="L56" s="2829"/>
      <c r="M56" s="2830"/>
    </row>
    <row r="57" spans="1:13" ht="16.5" customHeight="1" thickBot="1">
      <c r="A57" s="2061"/>
      <c r="B57" s="1413" t="s">
        <v>101</v>
      </c>
      <c r="C57" s="2828" t="s">
        <v>2634</v>
      </c>
      <c r="D57" s="2829"/>
      <c r="E57" s="2829"/>
      <c r="F57" s="2829"/>
      <c r="G57" s="2829"/>
      <c r="H57" s="2829"/>
      <c r="I57" s="2829"/>
      <c r="J57" s="2829"/>
      <c r="K57" s="2829"/>
      <c r="L57" s="2829"/>
      <c r="M57" s="2830"/>
    </row>
    <row r="58" spans="1:13" ht="15.75" customHeight="1">
      <c r="A58" s="2469" t="s">
        <v>103</v>
      </c>
      <c r="B58" s="1415" t="s">
        <v>104</v>
      </c>
      <c r="C58" s="2860" t="s">
        <v>1675</v>
      </c>
      <c r="D58" s="2861"/>
      <c r="E58" s="2861"/>
      <c r="F58" s="2861"/>
      <c r="G58" s="2861"/>
      <c r="H58" s="2861"/>
      <c r="I58" s="2861"/>
      <c r="J58" s="2861"/>
      <c r="K58" s="2861"/>
      <c r="L58" s="2861"/>
      <c r="M58" s="2862"/>
    </row>
    <row r="59" spans="1:13" ht="30" customHeight="1">
      <c r="A59" s="2056"/>
      <c r="B59" s="1415" t="s">
        <v>106</v>
      </c>
      <c r="C59" s="2860" t="s">
        <v>2613</v>
      </c>
      <c r="D59" s="2861"/>
      <c r="E59" s="2861"/>
      <c r="F59" s="2861"/>
      <c r="G59" s="2861"/>
      <c r="H59" s="2861"/>
      <c r="I59" s="2861"/>
      <c r="J59" s="2861"/>
      <c r="K59" s="2861"/>
      <c r="L59" s="2861"/>
      <c r="M59" s="2862"/>
    </row>
    <row r="60" spans="1:13" ht="30" customHeight="1" thickBot="1">
      <c r="A60" s="2056"/>
      <c r="B60" s="1416" t="s">
        <v>14</v>
      </c>
      <c r="C60" s="2860" t="s">
        <v>1677</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1">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D38:E38"/>
    <mergeCell ref="F38:G38"/>
    <mergeCell ref="D40:E40"/>
    <mergeCell ref="F40:G40"/>
    <mergeCell ref="H40:I40"/>
    <mergeCell ref="J40:K40"/>
    <mergeCell ref="L40:M40"/>
    <mergeCell ref="F42:G42"/>
    <mergeCell ref="H42:I42"/>
    <mergeCell ref="B44:B47"/>
    <mergeCell ref="F45:F46"/>
    <mergeCell ref="G45:J46"/>
    <mergeCell ref="L45:M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85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5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8500-000002000000}"/>
    <dataValidation allowBlank="1" showInputMessage="1" showErrorMessage="1" prompt="Identifique la meta ODS a que le apunta el indicador de producto. Seleccione de la lista desplegable." sqref="E14" xr:uid="{00000000-0002-0000-8500-000003000000}"/>
    <dataValidation allowBlank="1" showInputMessage="1" showErrorMessage="1" prompt="Identifique el ODS a que le apunta el indicador de producto. Seleccione de la lista desplegable._x000a_" sqref="B14" xr:uid="{00000000-0002-0000-8500-000004000000}"/>
    <dataValidation allowBlank="1" showInputMessage="1" showErrorMessage="1" prompt="Incluir una ficha por cada indicador, ya sea de producto o de resultado" sqref="B1" xr:uid="{00000000-0002-0000-8500-000005000000}"/>
    <dataValidation allowBlank="1" showInputMessage="1" showErrorMessage="1" prompt="Seleccione de la lista desplegable" sqref="B4 B7 H7" xr:uid="{00000000-0002-0000-8500-000006000000}"/>
    <dataValidation type="list" allowBlank="1" showInputMessage="1" showErrorMessage="1" sqref="I7:M7" xr:uid="{00000000-0002-0000-8500-000007000000}">
      <formula1>INDIRECT($C$7)</formula1>
    </dataValidation>
  </dataValidations>
  <hyperlinks>
    <hyperlink ref="C56" r:id="rId1" xr:uid="{00000000-0004-0000-8500-000000000000}"/>
  </hyperlinks>
  <pageMargins left="0.7" right="0.7" top="0.75" bottom="0.75" header="0.3" footer="0.3"/>
  <pageSetup paperSize="9" orientation="portrait" horizontalDpi="1200" verticalDpi="1200"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2635</v>
      </c>
      <c r="C1" s="141"/>
      <c r="D1" s="141"/>
      <c r="E1" s="141"/>
      <c r="F1" s="141"/>
      <c r="G1" s="141"/>
      <c r="H1" s="141"/>
      <c r="I1" s="141"/>
      <c r="J1" s="141"/>
      <c r="K1" s="141"/>
      <c r="L1" s="141"/>
      <c r="M1" s="142"/>
    </row>
    <row r="2" spans="1:13" ht="31.5" customHeight="1">
      <c r="A2" s="2494" t="s">
        <v>1</v>
      </c>
      <c r="B2" s="29" t="s">
        <v>2</v>
      </c>
      <c r="C2" s="2120" t="s">
        <v>2636</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12</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243</v>
      </c>
      <c r="D8" s="2031"/>
      <c r="E8" s="143"/>
      <c r="F8" s="2633" t="s">
        <v>2637</v>
      </c>
      <c r="G8" s="2031"/>
      <c r="H8" s="143"/>
      <c r="I8" s="2031" t="s">
        <v>2638</v>
      </c>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2639</v>
      </c>
      <c r="D11" s="2483"/>
      <c r="E11" s="2483"/>
      <c r="F11" s="2483"/>
      <c r="G11" s="2483"/>
      <c r="H11" s="2483"/>
      <c r="I11" s="2483"/>
      <c r="J11" s="2483"/>
      <c r="K11" s="2483"/>
      <c r="L11" s="2483"/>
      <c r="M11" s="2484"/>
    </row>
    <row r="12" spans="1:13" ht="63" customHeight="1">
      <c r="A12" s="2093"/>
      <c r="B12" s="1331" t="s">
        <v>21</v>
      </c>
      <c r="C12" s="2491" t="s">
        <v>2640</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1890</v>
      </c>
      <c r="G14" s="2471"/>
      <c r="H14" s="2471"/>
      <c r="I14" s="2471"/>
      <c r="J14" s="2471"/>
      <c r="K14" s="2471"/>
      <c r="L14" s="2471"/>
      <c r="M14" s="2472"/>
    </row>
    <row r="15" spans="1:13">
      <c r="A15" s="2489" t="s">
        <v>29</v>
      </c>
      <c r="B15" s="1333" t="s">
        <v>30</v>
      </c>
      <c r="C15" s="2482" t="s">
        <v>2603</v>
      </c>
      <c r="D15" s="2483"/>
      <c r="E15" s="2483"/>
      <c r="F15" s="2483"/>
      <c r="G15" s="2483"/>
      <c r="H15" s="2483"/>
      <c r="I15" s="2483"/>
      <c r="J15" s="2483"/>
      <c r="K15" s="2483"/>
      <c r="L15" s="2483"/>
      <c r="M15" s="2484"/>
    </row>
    <row r="16" spans="1:13" ht="47.25" customHeight="1">
      <c r="A16" s="2064"/>
      <c r="B16" s="1333" t="s">
        <v>32</v>
      </c>
      <c r="C16" s="2482" t="s">
        <v>993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48" t="s">
        <v>63</v>
      </c>
      <c r="E35" s="648"/>
      <c r="F35" s="648" t="s">
        <v>64</v>
      </c>
      <c r="G35" s="648"/>
      <c r="H35" s="649" t="s">
        <v>65</v>
      </c>
      <c r="I35" s="649"/>
      <c r="J35" s="649" t="s">
        <v>66</v>
      </c>
      <c r="K35" s="648"/>
      <c r="L35" s="648" t="s">
        <v>67</v>
      </c>
      <c r="M35" s="650"/>
    </row>
    <row r="36" spans="1:13">
      <c r="A36" s="2064"/>
      <c r="B36" s="1999"/>
      <c r="C36" s="73"/>
      <c r="D36" s="2510" t="s">
        <v>9</v>
      </c>
      <c r="E36" s="2511"/>
      <c r="F36" s="2770">
        <v>0.15</v>
      </c>
      <c r="G36" s="2769"/>
      <c r="H36" s="1673">
        <v>0.4</v>
      </c>
      <c r="I36" s="1674"/>
      <c r="J36" s="1673">
        <v>0.65</v>
      </c>
      <c r="K36" s="1674"/>
      <c r="L36" s="1673">
        <v>0.65</v>
      </c>
      <c r="M36" s="1674"/>
    </row>
    <row r="37" spans="1:13">
      <c r="A37" s="2064"/>
      <c r="B37" s="1999"/>
      <c r="C37" s="73"/>
      <c r="D37" s="648" t="s">
        <v>68</v>
      </c>
      <c r="E37" s="648"/>
      <c r="F37" s="648" t="s">
        <v>69</v>
      </c>
      <c r="G37" s="648"/>
      <c r="H37" s="649" t="s">
        <v>70</v>
      </c>
      <c r="I37" s="649"/>
      <c r="J37" s="649" t="s">
        <v>71</v>
      </c>
      <c r="K37" s="648"/>
      <c r="L37" s="648" t="s">
        <v>72</v>
      </c>
      <c r="M37" s="651"/>
    </row>
    <row r="38" spans="1:13">
      <c r="A38" s="2064"/>
      <c r="B38" s="1999"/>
      <c r="C38" s="73"/>
      <c r="D38" s="2770">
        <v>0.85</v>
      </c>
      <c r="E38" s="2769"/>
      <c r="F38" s="2770">
        <v>1</v>
      </c>
      <c r="G38" s="2769"/>
      <c r="H38" s="2770">
        <v>1</v>
      </c>
      <c r="I38" s="2769"/>
      <c r="J38" s="2770">
        <v>1</v>
      </c>
      <c r="K38" s="2769"/>
      <c r="L38" s="2770">
        <v>1</v>
      </c>
      <c r="M38" s="2769"/>
    </row>
    <row r="39" spans="1:13">
      <c r="A39" s="2064"/>
      <c r="B39" s="1999"/>
      <c r="C39" s="73"/>
      <c r="D39" s="639" t="s">
        <v>73</v>
      </c>
      <c r="E39" s="639"/>
      <c r="F39" s="639" t="s">
        <v>74</v>
      </c>
      <c r="G39" s="639"/>
      <c r="H39" s="640" t="s">
        <v>75</v>
      </c>
      <c r="I39" s="640"/>
      <c r="J39" s="640" t="s">
        <v>76</v>
      </c>
      <c r="K39" s="639"/>
      <c r="L39" s="639" t="s">
        <v>77</v>
      </c>
      <c r="M39" s="641"/>
    </row>
    <row r="40" spans="1:13">
      <c r="A40" s="2064"/>
      <c r="B40" s="1999"/>
      <c r="C40" s="73"/>
      <c r="D40" s="2795">
        <v>1</v>
      </c>
      <c r="E40" s="2796"/>
      <c r="F40" s="2510" t="s">
        <v>9</v>
      </c>
      <c r="G40" s="2511"/>
      <c r="H40" s="2510" t="s">
        <v>9</v>
      </c>
      <c r="I40" s="2511"/>
      <c r="J40" s="2510" t="s">
        <v>9</v>
      </c>
      <c r="K40" s="2511"/>
      <c r="L40" s="2510" t="s">
        <v>9</v>
      </c>
      <c r="M40" s="2511"/>
    </row>
    <row r="41" spans="1:13">
      <c r="A41" s="2064"/>
      <c r="B41" s="1999"/>
      <c r="C41" s="73"/>
      <c r="D41" s="1680" t="s">
        <v>77</v>
      </c>
      <c r="E41" s="1680"/>
      <c r="F41" s="1680" t="s">
        <v>78</v>
      </c>
      <c r="G41" s="1680"/>
      <c r="H41" s="642"/>
      <c r="I41" s="642"/>
      <c r="J41" s="642"/>
      <c r="K41" s="642"/>
      <c r="L41" s="642"/>
      <c r="M41" s="1681"/>
    </row>
    <row r="42" spans="1:13">
      <c r="A42" s="2064"/>
      <c r="B42" s="1999"/>
      <c r="C42" s="73"/>
      <c r="D42" s="1682"/>
      <c r="E42" s="1683"/>
      <c r="F42" s="2795">
        <v>1</v>
      </c>
      <c r="G42" s="2796"/>
      <c r="H42" s="2778"/>
      <c r="I42" s="2778"/>
      <c r="J42" s="639"/>
      <c r="K42" s="639"/>
      <c r="L42" s="639"/>
      <c r="M42" s="643"/>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63"/>
      <c r="H45" s="2863"/>
      <c r="I45" s="2863"/>
      <c r="J45" s="2863"/>
      <c r="K45" s="91" t="s">
        <v>82</v>
      </c>
      <c r="L45" s="2480"/>
      <c r="M45" s="2481"/>
    </row>
    <row r="46" spans="1:13" ht="15.75" customHeight="1">
      <c r="A46" s="2064"/>
      <c r="B46" s="1999"/>
      <c r="C46" s="88"/>
      <c r="D46" s="1542"/>
      <c r="E46" s="1522" t="s">
        <v>45</v>
      </c>
      <c r="F46" s="2008"/>
      <c r="G46" s="2863"/>
      <c r="H46" s="2863"/>
      <c r="I46" s="2863"/>
      <c r="J46" s="2863"/>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2641</v>
      </c>
      <c r="D48" s="2483"/>
      <c r="E48" s="2483"/>
      <c r="F48" s="2483"/>
      <c r="G48" s="2483"/>
      <c r="H48" s="2483"/>
      <c r="I48" s="2483"/>
      <c r="J48" s="2483"/>
      <c r="K48" s="2483"/>
      <c r="L48" s="2483"/>
      <c r="M48" s="2484"/>
    </row>
    <row r="49" spans="1:13" ht="38.25" customHeight="1">
      <c r="A49" s="2064"/>
      <c r="B49" s="1333" t="s">
        <v>85</v>
      </c>
      <c r="C49" s="2482" t="s">
        <v>2642</v>
      </c>
      <c r="D49" s="2483"/>
      <c r="E49" s="2483"/>
      <c r="F49" s="2483"/>
      <c r="G49" s="2483"/>
      <c r="H49" s="2483"/>
      <c r="I49" s="2483"/>
      <c r="J49" s="2483"/>
      <c r="K49" s="2483"/>
      <c r="L49" s="2483"/>
      <c r="M49" s="2484"/>
    </row>
    <row r="50" spans="1:13" ht="15.75" customHeight="1">
      <c r="A50" s="2064"/>
      <c r="B50" s="1333" t="s">
        <v>87</v>
      </c>
      <c r="C50" s="1543" t="s">
        <v>2618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873" t="s">
        <v>2643</v>
      </c>
      <c r="D52" s="2874"/>
      <c r="E52" s="2874"/>
      <c r="F52" s="2874"/>
      <c r="G52" s="2874"/>
      <c r="H52" s="2874"/>
      <c r="I52" s="2874"/>
      <c r="J52" s="2874"/>
      <c r="K52" s="2874"/>
      <c r="L52" s="2874"/>
      <c r="M52" s="2875"/>
    </row>
    <row r="53" spans="1:13" ht="15.75" customHeight="1">
      <c r="A53" s="2056"/>
      <c r="B53" s="1413" t="s">
        <v>93</v>
      </c>
      <c r="C53" s="2873" t="s">
        <v>2644</v>
      </c>
      <c r="D53" s="2874"/>
      <c r="E53" s="2874"/>
      <c r="F53" s="2874"/>
      <c r="G53" s="2874"/>
      <c r="H53" s="2874"/>
      <c r="I53" s="2874"/>
      <c r="J53" s="2874"/>
      <c r="K53" s="2874"/>
      <c r="L53" s="2874"/>
      <c r="M53" s="2875"/>
    </row>
    <row r="54" spans="1:13" ht="15.75" customHeight="1">
      <c r="A54" s="2056"/>
      <c r="B54" s="1413" t="s">
        <v>95</v>
      </c>
      <c r="C54" s="2873" t="s">
        <v>243</v>
      </c>
      <c r="D54" s="2874"/>
      <c r="E54" s="2874"/>
      <c r="F54" s="2874"/>
      <c r="G54" s="2874"/>
      <c r="H54" s="2874"/>
      <c r="I54" s="2874"/>
      <c r="J54" s="2874"/>
      <c r="K54" s="2874"/>
      <c r="L54" s="2874"/>
      <c r="M54" s="2875"/>
    </row>
    <row r="55" spans="1:13" ht="15.75" customHeight="1">
      <c r="A55" s="2056"/>
      <c r="B55" s="1414" t="s">
        <v>97</v>
      </c>
      <c r="C55" s="2873" t="s">
        <v>2645</v>
      </c>
      <c r="D55" s="2874"/>
      <c r="E55" s="2874"/>
      <c r="F55" s="2874"/>
      <c r="G55" s="2874"/>
      <c r="H55" s="2874"/>
      <c r="I55" s="2874"/>
      <c r="J55" s="2874"/>
      <c r="K55" s="2874"/>
      <c r="L55" s="2874"/>
      <c r="M55" s="2875"/>
    </row>
    <row r="56" spans="1:13" ht="15.75" customHeight="1">
      <c r="A56" s="2056"/>
      <c r="B56" s="1413" t="s">
        <v>99</v>
      </c>
      <c r="C56" s="2876" t="s">
        <v>2646</v>
      </c>
      <c r="D56" s="2874"/>
      <c r="E56" s="2874"/>
      <c r="F56" s="2874"/>
      <c r="G56" s="2874"/>
      <c r="H56" s="2874"/>
      <c r="I56" s="2874"/>
      <c r="J56" s="2874"/>
      <c r="K56" s="2874"/>
      <c r="L56" s="2874"/>
      <c r="M56" s="2875"/>
    </row>
    <row r="57" spans="1:13" ht="16.5" customHeight="1" thickBot="1">
      <c r="A57" s="2061"/>
      <c r="B57" s="1413" t="s">
        <v>101</v>
      </c>
      <c r="C57" s="2873" t="s">
        <v>2647</v>
      </c>
      <c r="D57" s="2874"/>
      <c r="E57" s="2874"/>
      <c r="F57" s="2874"/>
      <c r="G57" s="2874"/>
      <c r="H57" s="2874"/>
      <c r="I57" s="2874"/>
      <c r="J57" s="2874"/>
      <c r="K57" s="2874"/>
      <c r="L57" s="2874"/>
      <c r="M57" s="2875"/>
    </row>
    <row r="58" spans="1:13" ht="15.75" customHeight="1">
      <c r="A58" s="2469" t="s">
        <v>103</v>
      </c>
      <c r="B58" s="1415" t="s">
        <v>104</v>
      </c>
      <c r="C58" s="2864" t="s">
        <v>1675</v>
      </c>
      <c r="D58" s="2865"/>
      <c r="E58" s="2865"/>
      <c r="F58" s="2865"/>
      <c r="G58" s="2865"/>
      <c r="H58" s="2865"/>
      <c r="I58" s="2865"/>
      <c r="J58" s="2865"/>
      <c r="K58" s="2865"/>
      <c r="L58" s="2865"/>
      <c r="M58" s="2866"/>
    </row>
    <row r="59" spans="1:13" ht="30" customHeight="1">
      <c r="A59" s="2056"/>
      <c r="B59" s="1415" t="s">
        <v>106</v>
      </c>
      <c r="C59" s="2867" t="s">
        <v>2613</v>
      </c>
      <c r="D59" s="2868"/>
      <c r="E59" s="2868"/>
      <c r="F59" s="2868"/>
      <c r="G59" s="2868"/>
      <c r="H59" s="2868"/>
      <c r="I59" s="2868"/>
      <c r="J59" s="2868"/>
      <c r="K59" s="2868"/>
      <c r="L59" s="2868"/>
      <c r="M59" s="2869"/>
    </row>
    <row r="60" spans="1:13" ht="30" customHeight="1" thickBot="1">
      <c r="A60" s="2056"/>
      <c r="B60" s="1416" t="s">
        <v>14</v>
      </c>
      <c r="C60" s="2870" t="s">
        <v>1677</v>
      </c>
      <c r="D60" s="2871"/>
      <c r="E60" s="2871"/>
      <c r="F60" s="2871"/>
      <c r="G60" s="2871"/>
      <c r="H60" s="2871"/>
      <c r="I60" s="2871"/>
      <c r="J60" s="2871"/>
      <c r="K60" s="2871"/>
      <c r="L60" s="2871"/>
      <c r="M60" s="287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4">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D38:E38"/>
    <mergeCell ref="F38:G38"/>
    <mergeCell ref="H38:I38"/>
    <mergeCell ref="J38:K38"/>
    <mergeCell ref="L38:M38"/>
    <mergeCell ref="C49:M49"/>
    <mergeCell ref="D40:E40"/>
    <mergeCell ref="F40:G40"/>
    <mergeCell ref="H40:I40"/>
    <mergeCell ref="J40:K40"/>
    <mergeCell ref="L40:M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G45:J46" xr:uid="{00000000-0002-0000-8600-000000000000}"/>
    <dataValidation type="list" allowBlank="1" showInputMessage="1" showErrorMessage="1" sqref="I7:M7" xr:uid="{00000000-0002-0000-8600-000001000000}">
      <formula1>INDIRECT($C$7)</formula1>
    </dataValidation>
    <dataValidation allowBlank="1" showInputMessage="1" showErrorMessage="1" prompt="Seleccione de la lista desplegable" sqref="B4 B7 H7" xr:uid="{00000000-0002-0000-8600-000002000000}"/>
    <dataValidation allowBlank="1" showInputMessage="1" showErrorMessage="1" prompt="Incluir una ficha por cada indicador, ya sea de producto o de resultado" sqref="B1" xr:uid="{00000000-0002-0000-8600-000003000000}"/>
    <dataValidation allowBlank="1" showInputMessage="1" showErrorMessage="1" prompt="Identifique el ODS a que le apunta el indicador de producto. Seleccione de la lista desplegable._x000a_" sqref="B14" xr:uid="{00000000-0002-0000-8600-000004000000}"/>
    <dataValidation allowBlank="1" showInputMessage="1" showErrorMessage="1" prompt="Identifique la meta ODS a que le apunta el indicador de producto. Seleccione de la lista desplegable." sqref="E14" xr:uid="{00000000-0002-0000-86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86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600-000007000000}"/>
  </dataValidations>
  <hyperlinks>
    <hyperlink ref="C56" r:id="rId1" xr:uid="{00000000-0004-0000-8600-000000000000}"/>
  </hyperlinks>
  <pageMargins left="0.7" right="0.7" top="0.75" bottom="0.75" header="0.3" footer="0.3"/>
  <pageSetup paperSize="9" orientation="portrait" horizontalDpi="1200" verticalDpi="1200"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2648</v>
      </c>
      <c r="C1" s="141"/>
      <c r="D1" s="141"/>
      <c r="E1" s="141"/>
      <c r="F1" s="141"/>
      <c r="G1" s="141"/>
      <c r="H1" s="141"/>
      <c r="I1" s="141"/>
      <c r="J1" s="141"/>
      <c r="K1" s="141"/>
      <c r="L1" s="141"/>
      <c r="M1" s="142"/>
    </row>
    <row r="2" spans="1:13" ht="31.5" customHeight="1">
      <c r="A2" s="2494" t="s">
        <v>1</v>
      </c>
      <c r="B2" s="29" t="s">
        <v>2</v>
      </c>
      <c r="C2" s="2120" t="s">
        <v>999</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243</v>
      </c>
      <c r="D8" s="2031"/>
      <c r="E8" s="143"/>
      <c r="F8" s="2633" t="s">
        <v>2649</v>
      </c>
      <c r="G8" s="2031"/>
      <c r="H8" s="143"/>
      <c r="I8" s="2031" t="s">
        <v>2650</v>
      </c>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2651</v>
      </c>
      <c r="D11" s="2483"/>
      <c r="E11" s="2483"/>
      <c r="F11" s="2483"/>
      <c r="G11" s="2483"/>
      <c r="H11" s="2483"/>
      <c r="I11" s="2483"/>
      <c r="J11" s="2483"/>
      <c r="K11" s="2483"/>
      <c r="L11" s="2483"/>
      <c r="M11" s="2484"/>
    </row>
    <row r="12" spans="1:13" ht="63" customHeight="1">
      <c r="A12" s="2093"/>
      <c r="B12" s="1331" t="s">
        <v>21</v>
      </c>
      <c r="C12" s="2491" t="s">
        <v>2652</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970</v>
      </c>
      <c r="D14" s="2487"/>
      <c r="E14" s="1518" t="s">
        <v>27</v>
      </c>
      <c r="F14" s="2488" t="s">
        <v>1001</v>
      </c>
      <c r="G14" s="2471"/>
      <c r="H14" s="2471"/>
      <c r="I14" s="2471"/>
      <c r="J14" s="2471"/>
      <c r="K14" s="2471"/>
      <c r="L14" s="2471"/>
      <c r="M14" s="2472"/>
    </row>
    <row r="15" spans="1:13">
      <c r="A15" s="2489" t="s">
        <v>29</v>
      </c>
      <c r="B15" s="1333" t="s">
        <v>30</v>
      </c>
      <c r="C15" s="2482" t="s">
        <v>2603</v>
      </c>
      <c r="D15" s="2483"/>
      <c r="E15" s="2483"/>
      <c r="F15" s="2483"/>
      <c r="G15" s="2483"/>
      <c r="H15" s="2483"/>
      <c r="I15" s="2483"/>
      <c r="J15" s="2483"/>
      <c r="K15" s="2483"/>
      <c r="L15" s="2483"/>
      <c r="M15" s="2484"/>
    </row>
    <row r="16" spans="1:13" ht="47.25" customHeight="1">
      <c r="A16" s="2064"/>
      <c r="B16" s="1333" t="s">
        <v>32</v>
      </c>
      <c r="C16" s="2482" t="s">
        <v>1000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2653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48" t="s">
        <v>63</v>
      </c>
      <c r="E35" s="648"/>
      <c r="F35" s="648" t="s">
        <v>64</v>
      </c>
      <c r="G35" s="648"/>
      <c r="H35" s="649" t="s">
        <v>65</v>
      </c>
      <c r="I35" s="649"/>
      <c r="J35" s="649" t="s">
        <v>66</v>
      </c>
      <c r="K35" s="648"/>
      <c r="L35" s="648" t="s">
        <v>67</v>
      </c>
      <c r="M35" s="650"/>
    </row>
    <row r="36" spans="1:13">
      <c r="A36" s="2064"/>
      <c r="B36" s="1999"/>
      <c r="C36" s="73"/>
      <c r="D36" s="2485" t="s">
        <v>9</v>
      </c>
      <c r="E36" s="2486"/>
      <c r="F36" s="2768">
        <v>0.08</v>
      </c>
      <c r="G36" s="2769"/>
      <c r="H36" s="1679">
        <v>0.16</v>
      </c>
      <c r="I36" s="1674"/>
      <c r="J36" s="1679">
        <v>0.24</v>
      </c>
      <c r="K36" s="1674"/>
      <c r="L36" s="1679">
        <v>0.32</v>
      </c>
      <c r="M36" s="1674"/>
    </row>
    <row r="37" spans="1:13">
      <c r="A37" s="2064"/>
      <c r="B37" s="1999"/>
      <c r="C37" s="73"/>
      <c r="D37" s="670" t="s">
        <v>68</v>
      </c>
      <c r="E37" s="670"/>
      <c r="F37" s="670" t="s">
        <v>69</v>
      </c>
      <c r="G37" s="670"/>
      <c r="H37" s="671" t="s">
        <v>70</v>
      </c>
      <c r="I37" s="671"/>
      <c r="J37" s="671" t="s">
        <v>71</v>
      </c>
      <c r="K37" s="670"/>
      <c r="L37" s="670" t="s">
        <v>72</v>
      </c>
      <c r="M37" s="672"/>
    </row>
    <row r="38" spans="1:13">
      <c r="A38" s="2064"/>
      <c r="B38" s="1999"/>
      <c r="C38" s="73"/>
      <c r="D38" s="2877">
        <v>0.4</v>
      </c>
      <c r="E38" s="2878"/>
      <c r="F38" s="2768">
        <v>0.48</v>
      </c>
      <c r="G38" s="2769"/>
      <c r="H38" s="1679">
        <v>0.56000000000000005</v>
      </c>
      <c r="I38" s="1674"/>
      <c r="J38" s="1679">
        <v>0.64</v>
      </c>
      <c r="K38" s="1674"/>
      <c r="L38" s="1679">
        <v>0.72</v>
      </c>
      <c r="M38" s="1674"/>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768">
        <v>0.8</v>
      </c>
      <c r="E40" s="2769"/>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2"/>
      <c r="E42" s="1683"/>
      <c r="F42" s="2795" t="s">
        <v>2654</v>
      </c>
      <c r="G42" s="2796"/>
      <c r="H42" s="2778"/>
      <c r="I42" s="2778"/>
      <c r="J42" s="639"/>
      <c r="K42" s="639"/>
      <c r="L42" s="639"/>
      <c r="M42" s="643"/>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63"/>
      <c r="H45" s="2863"/>
      <c r="I45" s="2863"/>
      <c r="J45" s="2863"/>
      <c r="K45" s="91" t="s">
        <v>82</v>
      </c>
      <c r="L45" s="2480"/>
      <c r="M45" s="2481"/>
    </row>
    <row r="46" spans="1:13" ht="15.75" customHeight="1">
      <c r="A46" s="2064"/>
      <c r="B46" s="1999"/>
      <c r="C46" s="88"/>
      <c r="D46" s="1542"/>
      <c r="E46" s="1522" t="s">
        <v>45</v>
      </c>
      <c r="F46" s="2008"/>
      <c r="G46" s="2863"/>
      <c r="H46" s="2863"/>
      <c r="I46" s="2863"/>
      <c r="J46" s="2863"/>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2655</v>
      </c>
      <c r="D48" s="2483"/>
      <c r="E48" s="2483"/>
      <c r="F48" s="2483"/>
      <c r="G48" s="2483"/>
      <c r="H48" s="2483"/>
      <c r="I48" s="2483"/>
      <c r="J48" s="2483"/>
      <c r="K48" s="2483"/>
      <c r="L48" s="2483"/>
      <c r="M48" s="2484"/>
    </row>
    <row r="49" spans="1:13" ht="38.25" customHeight="1">
      <c r="A49" s="2064"/>
      <c r="B49" s="1333" t="s">
        <v>85</v>
      </c>
      <c r="C49" s="2482" t="s">
        <v>2656</v>
      </c>
      <c r="D49" s="2483"/>
      <c r="E49" s="2483"/>
      <c r="F49" s="2483"/>
      <c r="G49" s="2483"/>
      <c r="H49" s="2483"/>
      <c r="I49" s="2483"/>
      <c r="J49" s="2483"/>
      <c r="K49" s="2483"/>
      <c r="L49" s="2483"/>
      <c r="M49" s="2484"/>
    </row>
    <row r="50" spans="1:13" ht="15.75" customHeight="1">
      <c r="A50" s="2064"/>
      <c r="B50" s="1333" t="s">
        <v>87</v>
      </c>
      <c r="C50" s="1543" t="s">
        <v>2618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873" t="s">
        <v>2643</v>
      </c>
      <c r="D52" s="2874"/>
      <c r="E52" s="2874"/>
      <c r="F52" s="2874"/>
      <c r="G52" s="2874"/>
      <c r="H52" s="2874"/>
      <c r="I52" s="2874"/>
      <c r="J52" s="2874"/>
      <c r="K52" s="2874"/>
      <c r="L52" s="2874"/>
      <c r="M52" s="2875"/>
    </row>
    <row r="53" spans="1:13" ht="15.75" customHeight="1">
      <c r="A53" s="2056"/>
      <c r="B53" s="1413" t="s">
        <v>93</v>
      </c>
      <c r="C53" s="2873" t="s">
        <v>2644</v>
      </c>
      <c r="D53" s="2874"/>
      <c r="E53" s="2874"/>
      <c r="F53" s="2874"/>
      <c r="G53" s="2874"/>
      <c r="H53" s="2874"/>
      <c r="I53" s="2874"/>
      <c r="J53" s="2874"/>
      <c r="K53" s="2874"/>
      <c r="L53" s="2874"/>
      <c r="M53" s="2875"/>
    </row>
    <row r="54" spans="1:13" ht="15.75" customHeight="1">
      <c r="A54" s="2056"/>
      <c r="B54" s="1413" t="s">
        <v>95</v>
      </c>
      <c r="C54" s="2873" t="s">
        <v>243</v>
      </c>
      <c r="D54" s="2874"/>
      <c r="E54" s="2874"/>
      <c r="F54" s="2874"/>
      <c r="G54" s="2874"/>
      <c r="H54" s="2874"/>
      <c r="I54" s="2874"/>
      <c r="J54" s="2874"/>
      <c r="K54" s="2874"/>
      <c r="L54" s="2874"/>
      <c r="M54" s="2875"/>
    </row>
    <row r="55" spans="1:13" ht="15.75" customHeight="1">
      <c r="A55" s="2056"/>
      <c r="B55" s="1414" t="s">
        <v>97</v>
      </c>
      <c r="C55" s="2873" t="s">
        <v>2645</v>
      </c>
      <c r="D55" s="2874"/>
      <c r="E55" s="2874"/>
      <c r="F55" s="2874"/>
      <c r="G55" s="2874"/>
      <c r="H55" s="2874"/>
      <c r="I55" s="2874"/>
      <c r="J55" s="2874"/>
      <c r="K55" s="2874"/>
      <c r="L55" s="2874"/>
      <c r="M55" s="2875"/>
    </row>
    <row r="56" spans="1:13" ht="15.75" customHeight="1">
      <c r="A56" s="2056"/>
      <c r="B56" s="1413" t="s">
        <v>99</v>
      </c>
      <c r="C56" s="2876" t="s">
        <v>2646</v>
      </c>
      <c r="D56" s="2874"/>
      <c r="E56" s="2874"/>
      <c r="F56" s="2874"/>
      <c r="G56" s="2874"/>
      <c r="H56" s="2874"/>
      <c r="I56" s="2874"/>
      <c r="J56" s="2874"/>
      <c r="K56" s="2874"/>
      <c r="L56" s="2874"/>
      <c r="M56" s="2875"/>
    </row>
    <row r="57" spans="1:13" ht="16.5" customHeight="1" thickBot="1">
      <c r="A57" s="2061"/>
      <c r="B57" s="1413" t="s">
        <v>101</v>
      </c>
      <c r="C57" s="2873" t="s">
        <v>2647</v>
      </c>
      <c r="D57" s="2874"/>
      <c r="E57" s="2874"/>
      <c r="F57" s="2874"/>
      <c r="G57" s="2874"/>
      <c r="H57" s="2874"/>
      <c r="I57" s="2874"/>
      <c r="J57" s="2874"/>
      <c r="K57" s="2874"/>
      <c r="L57" s="2874"/>
      <c r="M57" s="2875"/>
    </row>
    <row r="58" spans="1:13" ht="15.75" customHeight="1">
      <c r="A58" s="2469" t="s">
        <v>103</v>
      </c>
      <c r="B58" s="1415" t="s">
        <v>104</v>
      </c>
      <c r="C58" s="2864" t="s">
        <v>1675</v>
      </c>
      <c r="D58" s="2865"/>
      <c r="E58" s="2865"/>
      <c r="F58" s="2865"/>
      <c r="G58" s="2865"/>
      <c r="H58" s="2865"/>
      <c r="I58" s="2865"/>
      <c r="J58" s="2865"/>
      <c r="K58" s="2865"/>
      <c r="L58" s="2865"/>
      <c r="M58" s="2866"/>
    </row>
    <row r="59" spans="1:13" ht="30" customHeight="1">
      <c r="A59" s="2056"/>
      <c r="B59" s="1415" t="s">
        <v>106</v>
      </c>
      <c r="C59" s="2867" t="s">
        <v>2613</v>
      </c>
      <c r="D59" s="2868"/>
      <c r="E59" s="2868"/>
      <c r="F59" s="2868"/>
      <c r="G59" s="2868"/>
      <c r="H59" s="2868"/>
      <c r="I59" s="2868"/>
      <c r="J59" s="2868"/>
      <c r="K59" s="2868"/>
      <c r="L59" s="2868"/>
      <c r="M59" s="2869"/>
    </row>
    <row r="60" spans="1:13" ht="30" customHeight="1" thickBot="1">
      <c r="A60" s="2056"/>
      <c r="B60" s="1416" t="s">
        <v>14</v>
      </c>
      <c r="C60" s="2870" t="s">
        <v>1677</v>
      </c>
      <c r="D60" s="2871"/>
      <c r="E60" s="2871"/>
      <c r="F60" s="2871"/>
      <c r="G60" s="2871"/>
      <c r="H60" s="2871"/>
      <c r="I60" s="2871"/>
      <c r="J60" s="2871"/>
      <c r="K60" s="2871"/>
      <c r="L60" s="2871"/>
      <c r="M60" s="287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1">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D38:E38"/>
    <mergeCell ref="F38:G38"/>
    <mergeCell ref="D40:E40"/>
    <mergeCell ref="F40:G40"/>
    <mergeCell ref="H40:I40"/>
    <mergeCell ref="J40:K40"/>
    <mergeCell ref="L40:M40"/>
    <mergeCell ref="F42:G42"/>
    <mergeCell ref="H42:I42"/>
    <mergeCell ref="B44:B47"/>
    <mergeCell ref="F45:F46"/>
    <mergeCell ref="G45:J46"/>
    <mergeCell ref="L45:M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87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7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8700-000002000000}"/>
    <dataValidation allowBlank="1" showInputMessage="1" showErrorMessage="1" prompt="Identifique la meta ODS a que le apunta el indicador de producto. Seleccione de la lista desplegable." sqref="E14" xr:uid="{00000000-0002-0000-8700-000003000000}"/>
    <dataValidation allowBlank="1" showInputMessage="1" showErrorMessage="1" prompt="Identifique el ODS a que le apunta el indicador de producto. Seleccione de la lista desplegable._x000a_" sqref="B14" xr:uid="{00000000-0002-0000-8700-000004000000}"/>
    <dataValidation allowBlank="1" showInputMessage="1" showErrorMessage="1" prompt="Incluir una ficha por cada indicador, ya sea de producto o de resultado" sqref="B1" xr:uid="{00000000-0002-0000-8700-000005000000}"/>
    <dataValidation allowBlank="1" showInputMessage="1" showErrorMessage="1" prompt="Seleccione de la lista desplegable" sqref="B4 B7 H7" xr:uid="{00000000-0002-0000-8700-000006000000}"/>
    <dataValidation type="list" allowBlank="1" showInputMessage="1" showErrorMessage="1" sqref="I7:M7" xr:uid="{00000000-0002-0000-8700-000007000000}">
      <formula1>INDIRECT($C$7)</formula1>
    </dataValidation>
  </dataValidations>
  <hyperlinks>
    <hyperlink ref="C56" r:id="rId1" xr:uid="{00000000-0004-0000-8700-000000000000}"/>
  </hyperlinks>
  <pageMargins left="0.7" right="0.7" top="0.75" bottom="0.75" header="0.3" footer="0.3"/>
  <pageSetup paperSize="9" orientation="portrait" horizontalDpi="1200" verticalDpi="1200"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2657</v>
      </c>
      <c r="C1" s="141"/>
      <c r="D1" s="141"/>
      <c r="E1" s="141"/>
      <c r="F1" s="141"/>
      <c r="G1" s="141"/>
      <c r="H1" s="141"/>
      <c r="I1" s="141"/>
      <c r="J1" s="141"/>
      <c r="K1" s="141"/>
      <c r="L1" s="141"/>
      <c r="M1" s="142"/>
    </row>
    <row r="2" spans="1:13" ht="31.5" customHeight="1">
      <c r="A2" s="2494" t="s">
        <v>1</v>
      </c>
      <c r="B2" s="29" t="s">
        <v>2</v>
      </c>
      <c r="C2" s="2120" t="s">
        <v>1006</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2658</v>
      </c>
      <c r="D4" s="1508"/>
      <c r="E4" s="1509"/>
      <c r="F4" s="2498" t="s">
        <v>8</v>
      </c>
      <c r="G4" s="2499"/>
      <c r="H4" s="1510">
        <v>13</v>
      </c>
      <c r="I4" s="1511"/>
      <c r="J4" s="1511"/>
      <c r="K4" s="1511"/>
      <c r="L4" s="1511"/>
      <c r="M4" s="1512"/>
    </row>
    <row r="5" spans="1:13" ht="30" customHeight="1">
      <c r="A5" s="2093"/>
      <c r="B5" s="31" t="s">
        <v>10</v>
      </c>
      <c r="C5" s="2495" t="s">
        <v>2659</v>
      </c>
      <c r="D5" s="2496"/>
      <c r="E5" s="2496"/>
      <c r="F5" s="2496"/>
      <c r="G5" s="2496"/>
      <c r="H5" s="2496"/>
      <c r="I5" s="2496"/>
      <c r="J5" s="2496"/>
      <c r="K5" s="2496"/>
      <c r="L5" s="2496"/>
      <c r="M5" s="2497"/>
    </row>
    <row r="6" spans="1:13" ht="23.25" customHeight="1">
      <c r="A6" s="2093"/>
      <c r="B6" s="31" t="s">
        <v>11</v>
      </c>
      <c r="C6" s="2495" t="s">
        <v>2600</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243</v>
      </c>
      <c r="D8" s="2031"/>
      <c r="E8" s="143"/>
      <c r="F8" s="2633" t="s">
        <v>2649</v>
      </c>
      <c r="G8" s="2031"/>
      <c r="H8" s="143"/>
      <c r="I8" s="2031" t="s">
        <v>2650</v>
      </c>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2660</v>
      </c>
      <c r="D11" s="2483"/>
      <c r="E11" s="2483"/>
      <c r="F11" s="2483"/>
      <c r="G11" s="2483"/>
      <c r="H11" s="2483"/>
      <c r="I11" s="2483"/>
      <c r="J11" s="2483"/>
      <c r="K11" s="2483"/>
      <c r="L11" s="2483"/>
      <c r="M11" s="2484"/>
    </row>
    <row r="12" spans="1:13" ht="131.25" customHeight="1">
      <c r="A12" s="2093"/>
      <c r="B12" s="1331" t="s">
        <v>21</v>
      </c>
      <c r="C12" s="2491" t="s">
        <v>2661</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1001</v>
      </c>
      <c r="G14" s="2471"/>
      <c r="H14" s="2471"/>
      <c r="I14" s="2471"/>
      <c r="J14" s="2471"/>
      <c r="K14" s="2471"/>
      <c r="L14" s="2471"/>
      <c r="M14" s="2472"/>
    </row>
    <row r="15" spans="1:13">
      <c r="A15" s="2489" t="s">
        <v>29</v>
      </c>
      <c r="B15" s="1333" t="s">
        <v>30</v>
      </c>
      <c r="C15" s="2482" t="s">
        <v>2603</v>
      </c>
      <c r="D15" s="2483"/>
      <c r="E15" s="2483"/>
      <c r="F15" s="2483"/>
      <c r="G15" s="2483"/>
      <c r="H15" s="2483"/>
      <c r="I15" s="2483"/>
      <c r="J15" s="2483"/>
      <c r="K15" s="2483"/>
      <c r="L15" s="2483"/>
      <c r="M15" s="2484"/>
    </row>
    <row r="16" spans="1:13" ht="47.25" customHeight="1">
      <c r="A16" s="2064"/>
      <c r="B16" s="1333" t="s">
        <v>32</v>
      </c>
      <c r="C16" s="2482" t="s">
        <v>1007</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2653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48" t="s">
        <v>63</v>
      </c>
      <c r="E35" s="648"/>
      <c r="F35" s="648" t="s">
        <v>64</v>
      </c>
      <c r="G35" s="648"/>
      <c r="H35" s="649" t="s">
        <v>65</v>
      </c>
      <c r="I35" s="649"/>
      <c r="J35" s="649" t="s">
        <v>66</v>
      </c>
      <c r="K35" s="648"/>
      <c r="L35" s="648" t="s">
        <v>67</v>
      </c>
      <c r="M35" s="650"/>
    </row>
    <row r="36" spans="1:13">
      <c r="A36" s="2064"/>
      <c r="B36" s="1999"/>
      <c r="C36" s="73"/>
      <c r="D36" s="2485" t="s">
        <v>9</v>
      </c>
      <c r="E36" s="2486"/>
      <c r="F36" s="2879">
        <v>0.08</v>
      </c>
      <c r="G36" s="2880"/>
      <c r="H36" s="1719">
        <v>0.16</v>
      </c>
      <c r="I36" s="1720"/>
      <c r="J36" s="1719">
        <v>0.24</v>
      </c>
      <c r="K36" s="1720"/>
      <c r="L36" s="1719">
        <v>0.32</v>
      </c>
      <c r="M36" s="1720"/>
    </row>
    <row r="37" spans="1:13">
      <c r="A37" s="2064"/>
      <c r="B37" s="1999"/>
      <c r="C37" s="73"/>
      <c r="D37" s="648" t="s">
        <v>68</v>
      </c>
      <c r="E37" s="648"/>
      <c r="F37" s="648" t="s">
        <v>69</v>
      </c>
      <c r="G37" s="648"/>
      <c r="H37" s="649" t="s">
        <v>70</v>
      </c>
      <c r="I37" s="649"/>
      <c r="J37" s="649" t="s">
        <v>71</v>
      </c>
      <c r="K37" s="648"/>
      <c r="L37" s="648" t="s">
        <v>72</v>
      </c>
      <c r="M37" s="651"/>
    </row>
    <row r="38" spans="1:13">
      <c r="A38" s="2064"/>
      <c r="B38" s="1999"/>
      <c r="C38" s="73"/>
      <c r="D38" s="2879">
        <v>0.4</v>
      </c>
      <c r="E38" s="2880"/>
      <c r="F38" s="2879">
        <v>0.48</v>
      </c>
      <c r="G38" s="2880"/>
      <c r="H38" s="1719">
        <v>0.56000000000000005</v>
      </c>
      <c r="I38" s="1720"/>
      <c r="J38" s="1719">
        <v>0.64</v>
      </c>
      <c r="K38" s="1720"/>
      <c r="L38" s="1719">
        <v>0.72</v>
      </c>
      <c r="M38" s="1720"/>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879">
        <v>0.8</v>
      </c>
      <c r="E40" s="2880"/>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2"/>
      <c r="E42" s="1683"/>
      <c r="F42" s="2795">
        <v>0.8</v>
      </c>
      <c r="G42" s="2796"/>
      <c r="H42" s="2778"/>
      <c r="I42" s="2778"/>
      <c r="J42" s="639"/>
      <c r="K42" s="639"/>
      <c r="L42" s="639"/>
      <c r="M42" s="643"/>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63"/>
      <c r="H45" s="2863"/>
      <c r="I45" s="2863"/>
      <c r="J45" s="2863"/>
      <c r="K45" s="91" t="s">
        <v>82</v>
      </c>
      <c r="L45" s="2480"/>
      <c r="M45" s="2481"/>
    </row>
    <row r="46" spans="1:13" ht="15.75" customHeight="1">
      <c r="A46" s="2064"/>
      <c r="B46" s="1999"/>
      <c r="C46" s="88"/>
      <c r="D46" s="1542"/>
      <c r="E46" s="1522" t="s">
        <v>45</v>
      </c>
      <c r="F46" s="2008"/>
      <c r="G46" s="2863"/>
      <c r="H46" s="2863"/>
      <c r="I46" s="2863"/>
      <c r="J46" s="2863"/>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2662</v>
      </c>
      <c r="D48" s="2483"/>
      <c r="E48" s="2483"/>
      <c r="F48" s="2483"/>
      <c r="G48" s="2483"/>
      <c r="H48" s="2483"/>
      <c r="I48" s="2483"/>
      <c r="J48" s="2483"/>
      <c r="K48" s="2483"/>
      <c r="L48" s="2483"/>
      <c r="M48" s="2484"/>
    </row>
    <row r="49" spans="1:13" ht="38.25" customHeight="1">
      <c r="A49" s="2064"/>
      <c r="B49" s="1333" t="s">
        <v>85</v>
      </c>
      <c r="C49" s="2482" t="s">
        <v>2663</v>
      </c>
      <c r="D49" s="2483"/>
      <c r="E49" s="2483"/>
      <c r="F49" s="2483"/>
      <c r="G49" s="2483"/>
      <c r="H49" s="2483"/>
      <c r="I49" s="2483"/>
      <c r="J49" s="2483"/>
      <c r="K49" s="2483"/>
      <c r="L49" s="2483"/>
      <c r="M49" s="2484"/>
    </row>
    <row r="50" spans="1:13" ht="15.75" customHeight="1">
      <c r="A50" s="2064"/>
      <c r="B50" s="1333" t="s">
        <v>87</v>
      </c>
      <c r="C50" s="1543" t="s">
        <v>2618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873" t="s">
        <v>2643</v>
      </c>
      <c r="D52" s="2874"/>
      <c r="E52" s="2874"/>
      <c r="F52" s="2874"/>
      <c r="G52" s="2874"/>
      <c r="H52" s="2874"/>
      <c r="I52" s="2874"/>
      <c r="J52" s="2874"/>
      <c r="K52" s="2874"/>
      <c r="L52" s="2874"/>
      <c r="M52" s="2875"/>
    </row>
    <row r="53" spans="1:13" ht="15.75" customHeight="1">
      <c r="A53" s="2056"/>
      <c r="B53" s="1413" t="s">
        <v>93</v>
      </c>
      <c r="C53" s="2873" t="s">
        <v>2644</v>
      </c>
      <c r="D53" s="2874"/>
      <c r="E53" s="2874"/>
      <c r="F53" s="2874"/>
      <c r="G53" s="2874"/>
      <c r="H53" s="2874"/>
      <c r="I53" s="2874"/>
      <c r="J53" s="2874"/>
      <c r="K53" s="2874"/>
      <c r="L53" s="2874"/>
      <c r="M53" s="2875"/>
    </row>
    <row r="54" spans="1:13" ht="15.75" customHeight="1">
      <c r="A54" s="2056"/>
      <c r="B54" s="1413" t="s">
        <v>95</v>
      </c>
      <c r="C54" s="2873" t="s">
        <v>243</v>
      </c>
      <c r="D54" s="2874"/>
      <c r="E54" s="2874"/>
      <c r="F54" s="2874"/>
      <c r="G54" s="2874"/>
      <c r="H54" s="2874"/>
      <c r="I54" s="2874"/>
      <c r="J54" s="2874"/>
      <c r="K54" s="2874"/>
      <c r="L54" s="2874"/>
      <c r="M54" s="2875"/>
    </row>
    <row r="55" spans="1:13" ht="15.75" customHeight="1">
      <c r="A55" s="2056"/>
      <c r="B55" s="1414" t="s">
        <v>97</v>
      </c>
      <c r="C55" s="2873" t="s">
        <v>2645</v>
      </c>
      <c r="D55" s="2874"/>
      <c r="E55" s="2874"/>
      <c r="F55" s="2874"/>
      <c r="G55" s="2874"/>
      <c r="H55" s="2874"/>
      <c r="I55" s="2874"/>
      <c r="J55" s="2874"/>
      <c r="K55" s="2874"/>
      <c r="L55" s="2874"/>
      <c r="M55" s="2875"/>
    </row>
    <row r="56" spans="1:13" ht="15.75" customHeight="1">
      <c r="A56" s="2056"/>
      <c r="B56" s="1413" t="s">
        <v>99</v>
      </c>
      <c r="C56" s="2876" t="s">
        <v>2646</v>
      </c>
      <c r="D56" s="2874"/>
      <c r="E56" s="2874"/>
      <c r="F56" s="2874"/>
      <c r="G56" s="2874"/>
      <c r="H56" s="2874"/>
      <c r="I56" s="2874"/>
      <c r="J56" s="2874"/>
      <c r="K56" s="2874"/>
      <c r="L56" s="2874"/>
      <c r="M56" s="2875"/>
    </row>
    <row r="57" spans="1:13" ht="16.5" customHeight="1" thickBot="1">
      <c r="A57" s="2061"/>
      <c r="B57" s="1413" t="s">
        <v>101</v>
      </c>
      <c r="C57" s="2873" t="s">
        <v>2647</v>
      </c>
      <c r="D57" s="2874"/>
      <c r="E57" s="2874"/>
      <c r="F57" s="2874"/>
      <c r="G57" s="2874"/>
      <c r="H57" s="2874"/>
      <c r="I57" s="2874"/>
      <c r="J57" s="2874"/>
      <c r="K57" s="2874"/>
      <c r="L57" s="2874"/>
      <c r="M57" s="2875"/>
    </row>
    <row r="58" spans="1:13" ht="15.75" customHeight="1">
      <c r="A58" s="2469" t="s">
        <v>103</v>
      </c>
      <c r="B58" s="1415" t="s">
        <v>104</v>
      </c>
      <c r="C58" s="2864" t="s">
        <v>1675</v>
      </c>
      <c r="D58" s="2865"/>
      <c r="E58" s="2865"/>
      <c r="F58" s="2865"/>
      <c r="G58" s="2865"/>
      <c r="H58" s="2865"/>
      <c r="I58" s="2865"/>
      <c r="J58" s="2865"/>
      <c r="K58" s="2865"/>
      <c r="L58" s="2865"/>
      <c r="M58" s="2866"/>
    </row>
    <row r="59" spans="1:13" ht="30" customHeight="1">
      <c r="A59" s="2056"/>
      <c r="B59" s="1415" t="s">
        <v>106</v>
      </c>
      <c r="C59" s="2867" t="s">
        <v>2613</v>
      </c>
      <c r="D59" s="2868"/>
      <c r="E59" s="2868"/>
      <c r="F59" s="2868"/>
      <c r="G59" s="2868"/>
      <c r="H59" s="2868"/>
      <c r="I59" s="2868"/>
      <c r="J59" s="2868"/>
      <c r="K59" s="2868"/>
      <c r="L59" s="2868"/>
      <c r="M59" s="2869"/>
    </row>
    <row r="60" spans="1:13" ht="30" customHeight="1" thickBot="1">
      <c r="A60" s="2056"/>
      <c r="B60" s="1416" t="s">
        <v>14</v>
      </c>
      <c r="C60" s="2870" t="s">
        <v>1677</v>
      </c>
      <c r="D60" s="2871"/>
      <c r="E60" s="2871"/>
      <c r="F60" s="2871"/>
      <c r="G60" s="2871"/>
      <c r="H60" s="2871"/>
      <c r="I60" s="2871"/>
      <c r="J60" s="2871"/>
      <c r="K60" s="2871"/>
      <c r="L60" s="2871"/>
      <c r="M60" s="287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1">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D38:E38"/>
    <mergeCell ref="F38:G38"/>
    <mergeCell ref="D40:E40"/>
    <mergeCell ref="F40:G40"/>
    <mergeCell ref="H40:I40"/>
    <mergeCell ref="J40:K40"/>
    <mergeCell ref="L40:M40"/>
    <mergeCell ref="F42:G42"/>
    <mergeCell ref="H42:I42"/>
    <mergeCell ref="B44:B47"/>
    <mergeCell ref="F45:F46"/>
    <mergeCell ref="G45:J46"/>
    <mergeCell ref="L45:M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G45:J46" xr:uid="{00000000-0002-0000-8800-000000000000}"/>
    <dataValidation type="list" allowBlank="1" showInputMessage="1" showErrorMessage="1" sqref="I7:M7" xr:uid="{00000000-0002-0000-8800-000001000000}">
      <formula1>INDIRECT($C$7)</formula1>
    </dataValidation>
    <dataValidation allowBlank="1" showInputMessage="1" showErrorMessage="1" prompt="Seleccione de la lista desplegable" sqref="B4 B7 H7" xr:uid="{00000000-0002-0000-8800-000002000000}"/>
    <dataValidation allowBlank="1" showInputMessage="1" showErrorMessage="1" prompt="Incluir una ficha por cada indicador, ya sea de producto o de resultado" sqref="B1" xr:uid="{00000000-0002-0000-8800-000003000000}"/>
    <dataValidation allowBlank="1" showInputMessage="1" showErrorMessage="1" prompt="Identifique el ODS a que le apunta el indicador de producto. Seleccione de la lista desplegable._x000a_" sqref="B14" xr:uid="{00000000-0002-0000-8800-000004000000}"/>
    <dataValidation allowBlank="1" showInputMessage="1" showErrorMessage="1" prompt="Identifique la meta ODS a que le apunta el indicador de producto. Seleccione de la lista desplegable." sqref="E14" xr:uid="{00000000-0002-0000-88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88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800-000007000000}"/>
  </dataValidations>
  <hyperlinks>
    <hyperlink ref="C56" r:id="rId1" xr:uid="{00000000-0004-0000-8800-000000000000}"/>
  </hyperlinks>
  <pageMargins left="0.7" right="0.7" top="0.75" bottom="0.75" header="0.3" footer="0.3"/>
  <pageSetup paperSize="9" orientation="portrait" horizontalDpi="1200" verticalDpi="1200"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2664</v>
      </c>
      <c r="C1" s="141"/>
      <c r="D1" s="141"/>
      <c r="E1" s="141"/>
      <c r="F1" s="141"/>
      <c r="G1" s="141"/>
      <c r="H1" s="141"/>
      <c r="I1" s="141"/>
      <c r="J1" s="141"/>
      <c r="K1" s="141"/>
      <c r="L1" s="141"/>
      <c r="M1" s="142"/>
    </row>
    <row r="2" spans="1:13" ht="31.5" customHeight="1">
      <c r="A2" s="2494" t="s">
        <v>1</v>
      </c>
      <c r="B2" s="29" t="s">
        <v>2</v>
      </c>
      <c r="C2" s="2120" t="s">
        <v>1009</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42</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243</v>
      </c>
      <c r="D8" s="2031"/>
      <c r="E8" s="143"/>
      <c r="F8" s="2633" t="s">
        <v>2665</v>
      </c>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2666</v>
      </c>
      <c r="D11" s="2483"/>
      <c r="E11" s="2483"/>
      <c r="F11" s="2483"/>
      <c r="G11" s="2483"/>
      <c r="H11" s="2483"/>
      <c r="I11" s="2483"/>
      <c r="J11" s="2483"/>
      <c r="K11" s="2483"/>
      <c r="L11" s="2483"/>
      <c r="M11" s="2484"/>
    </row>
    <row r="12" spans="1:13" ht="131.25" customHeight="1">
      <c r="A12" s="2093"/>
      <c r="B12" s="1331" t="s">
        <v>21</v>
      </c>
      <c r="C12" s="2491" t="s">
        <v>2667</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970</v>
      </c>
      <c r="D14" s="2487"/>
      <c r="E14" s="1518" t="s">
        <v>27</v>
      </c>
      <c r="F14" s="2488" t="s">
        <v>979</v>
      </c>
      <c r="G14" s="2471"/>
      <c r="H14" s="2471"/>
      <c r="I14" s="2471"/>
      <c r="J14" s="2471"/>
      <c r="K14" s="2471"/>
      <c r="L14" s="2471"/>
      <c r="M14" s="2472"/>
    </row>
    <row r="15" spans="1:13">
      <c r="A15" s="2489" t="s">
        <v>29</v>
      </c>
      <c r="B15" s="1333" t="s">
        <v>30</v>
      </c>
      <c r="C15" s="2482" t="s">
        <v>2668</v>
      </c>
      <c r="D15" s="2483"/>
      <c r="E15" s="2483"/>
      <c r="F15" s="2483"/>
      <c r="G15" s="2483"/>
      <c r="H15" s="2483"/>
      <c r="I15" s="2483"/>
      <c r="J15" s="2483"/>
      <c r="K15" s="2483"/>
      <c r="L15" s="2483"/>
      <c r="M15" s="2484"/>
    </row>
    <row r="16" spans="1:13" ht="47.25" customHeight="1">
      <c r="A16" s="2064"/>
      <c r="B16" s="1333" t="s">
        <v>32</v>
      </c>
      <c r="C16" s="2482" t="s">
        <v>1010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70" t="s">
        <v>63</v>
      </c>
      <c r="E35" s="670"/>
      <c r="F35" s="670" t="s">
        <v>64</v>
      </c>
      <c r="G35" s="670"/>
      <c r="H35" s="671" t="s">
        <v>65</v>
      </c>
      <c r="I35" s="671"/>
      <c r="J35" s="671" t="s">
        <v>66</v>
      </c>
      <c r="K35" s="670"/>
      <c r="L35" s="670" t="s">
        <v>67</v>
      </c>
      <c r="M35" s="673"/>
    </row>
    <row r="36" spans="1:13">
      <c r="A36" s="2064"/>
      <c r="B36" s="1999"/>
      <c r="C36" s="73"/>
      <c r="D36" s="2882">
        <v>200000</v>
      </c>
      <c r="E36" s="2883"/>
      <c r="F36" s="2882">
        <v>500000</v>
      </c>
      <c r="G36" s="2883"/>
      <c r="H36" s="2882">
        <v>800000</v>
      </c>
      <c r="I36" s="2883"/>
      <c r="J36" s="2882">
        <v>900000</v>
      </c>
      <c r="K36" s="2883"/>
      <c r="L36" s="2882">
        <v>1200000</v>
      </c>
      <c r="M36" s="2883"/>
    </row>
    <row r="37" spans="1:13">
      <c r="A37" s="2064"/>
      <c r="B37" s="1999"/>
      <c r="C37" s="73"/>
      <c r="D37" s="670" t="s">
        <v>68</v>
      </c>
      <c r="E37" s="670"/>
      <c r="F37" s="670" t="s">
        <v>69</v>
      </c>
      <c r="G37" s="670"/>
      <c r="H37" s="671" t="s">
        <v>70</v>
      </c>
      <c r="I37" s="671"/>
      <c r="J37" s="671" t="s">
        <v>71</v>
      </c>
      <c r="K37" s="670"/>
      <c r="L37" s="670" t="s">
        <v>72</v>
      </c>
      <c r="M37" s="672"/>
    </row>
    <row r="38" spans="1:13">
      <c r="A38" s="2064"/>
      <c r="B38" s="1999"/>
      <c r="C38" s="73"/>
      <c r="D38" s="2882">
        <v>1500000</v>
      </c>
      <c r="E38" s="2883"/>
      <c r="F38" s="2882">
        <v>1800000</v>
      </c>
      <c r="G38" s="2883"/>
      <c r="H38" s="2882">
        <v>1900000</v>
      </c>
      <c r="I38" s="2883"/>
      <c r="J38" s="2882">
        <v>2200000</v>
      </c>
      <c r="K38" s="2883"/>
      <c r="L38" s="2882">
        <v>2500000</v>
      </c>
      <c r="M38" s="2883"/>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884" t="s">
        <v>9</v>
      </c>
      <c r="E40" s="2885"/>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84">
        <v>2500000</v>
      </c>
      <c r="G42" s="2885"/>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63"/>
      <c r="H45" s="2863"/>
      <c r="I45" s="2863"/>
      <c r="J45" s="2863"/>
      <c r="K45" s="91" t="s">
        <v>82</v>
      </c>
      <c r="L45" s="2480"/>
      <c r="M45" s="2481"/>
    </row>
    <row r="46" spans="1:13" ht="15.75" customHeight="1">
      <c r="A46" s="2064"/>
      <c r="B46" s="1999"/>
      <c r="C46" s="88"/>
      <c r="D46" s="1542"/>
      <c r="E46" s="1522" t="s">
        <v>45</v>
      </c>
      <c r="F46" s="2008"/>
      <c r="G46" s="2863"/>
      <c r="H46" s="2863"/>
      <c r="I46" s="2863"/>
      <c r="J46" s="2863"/>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2669</v>
      </c>
      <c r="D48" s="2483"/>
      <c r="E48" s="2483"/>
      <c r="F48" s="2483"/>
      <c r="G48" s="2483"/>
      <c r="H48" s="2483"/>
      <c r="I48" s="2483"/>
      <c r="J48" s="2483"/>
      <c r="K48" s="2483"/>
      <c r="L48" s="2483"/>
      <c r="M48" s="2484"/>
    </row>
    <row r="49" spans="1:13" ht="38.25" customHeight="1">
      <c r="A49" s="2064"/>
      <c r="B49" s="1333" t="s">
        <v>85</v>
      </c>
      <c r="C49" s="2482" t="s">
        <v>2670</v>
      </c>
      <c r="D49" s="2483"/>
      <c r="E49" s="2483"/>
      <c r="F49" s="2483"/>
      <c r="G49" s="2483"/>
      <c r="H49" s="2483"/>
      <c r="I49" s="2483"/>
      <c r="J49" s="2483"/>
      <c r="K49" s="2483"/>
      <c r="L49" s="2483"/>
      <c r="M49" s="2484"/>
    </row>
    <row r="50" spans="1:13" ht="15.75" customHeight="1">
      <c r="A50" s="2064"/>
      <c r="B50" s="1333" t="s">
        <v>87</v>
      </c>
      <c r="C50" s="1543" t="s">
        <v>2618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828" t="s">
        <v>2671</v>
      </c>
      <c r="D52" s="2829"/>
      <c r="E52" s="2829"/>
      <c r="F52" s="2829"/>
      <c r="G52" s="2829"/>
      <c r="H52" s="2829"/>
      <c r="I52" s="2829"/>
      <c r="J52" s="2829"/>
      <c r="K52" s="2829"/>
      <c r="L52" s="2829"/>
      <c r="M52" s="2830"/>
    </row>
    <row r="53" spans="1:13" ht="15.75" customHeight="1">
      <c r="A53" s="2056"/>
      <c r="B53" s="1413" t="s">
        <v>93</v>
      </c>
      <c r="C53" s="2828" t="s">
        <v>2672</v>
      </c>
      <c r="D53" s="2829"/>
      <c r="E53" s="2829"/>
      <c r="F53" s="2829"/>
      <c r="G53" s="2829"/>
      <c r="H53" s="2829"/>
      <c r="I53" s="2829"/>
      <c r="J53" s="2829"/>
      <c r="K53" s="2829"/>
      <c r="L53" s="2829"/>
      <c r="M53" s="2830"/>
    </row>
    <row r="54" spans="1:13" ht="15.75" customHeight="1">
      <c r="A54" s="2056"/>
      <c r="B54" s="1413" t="s">
        <v>95</v>
      </c>
      <c r="C54" s="2828" t="s">
        <v>2609</v>
      </c>
      <c r="D54" s="2829"/>
      <c r="E54" s="2829"/>
      <c r="F54" s="2829"/>
      <c r="G54" s="2829"/>
      <c r="H54" s="2829"/>
      <c r="I54" s="2829"/>
      <c r="J54" s="2829"/>
      <c r="K54" s="2829"/>
      <c r="L54" s="2829"/>
      <c r="M54" s="2830"/>
    </row>
    <row r="55" spans="1:13" ht="15.75" customHeight="1">
      <c r="A55" s="2056"/>
      <c r="B55" s="1414" t="s">
        <v>97</v>
      </c>
      <c r="C55" s="2828" t="s">
        <v>2673</v>
      </c>
      <c r="D55" s="2829"/>
      <c r="E55" s="2829"/>
      <c r="F55" s="2829"/>
      <c r="G55" s="2829"/>
      <c r="H55" s="2829"/>
      <c r="I55" s="2829"/>
      <c r="J55" s="2829"/>
      <c r="K55" s="2829"/>
      <c r="L55" s="2829"/>
      <c r="M55" s="2830"/>
    </row>
    <row r="56" spans="1:13" ht="15.75" customHeight="1">
      <c r="A56" s="2056"/>
      <c r="B56" s="1413" t="s">
        <v>99</v>
      </c>
      <c r="C56" s="2625" t="s">
        <v>2674</v>
      </c>
      <c r="D56" s="2829"/>
      <c r="E56" s="2829"/>
      <c r="F56" s="2829"/>
      <c r="G56" s="2829"/>
      <c r="H56" s="2829"/>
      <c r="I56" s="2829"/>
      <c r="J56" s="2829"/>
      <c r="K56" s="2829"/>
      <c r="L56" s="2829"/>
      <c r="M56" s="2830"/>
    </row>
    <row r="57" spans="1:13" ht="16.5" customHeight="1" thickBot="1">
      <c r="A57" s="2061"/>
      <c r="B57" s="1413" t="s">
        <v>101</v>
      </c>
      <c r="C57" s="2828">
        <v>3169090</v>
      </c>
      <c r="D57" s="2829"/>
      <c r="E57" s="2829"/>
      <c r="F57" s="2829"/>
      <c r="G57" s="2829"/>
      <c r="H57" s="2829"/>
      <c r="I57" s="2829"/>
      <c r="J57" s="2829"/>
      <c r="K57" s="2829"/>
      <c r="L57" s="2829"/>
      <c r="M57" s="2830"/>
    </row>
    <row r="58" spans="1:13" ht="15.75" customHeight="1">
      <c r="A58" s="2469" t="s">
        <v>103</v>
      </c>
      <c r="B58" s="1415" t="s">
        <v>104</v>
      </c>
      <c r="C58" s="2881" t="s">
        <v>1675</v>
      </c>
      <c r="D58" s="2861"/>
      <c r="E58" s="2861"/>
      <c r="F58" s="2861"/>
      <c r="G58" s="2861"/>
      <c r="H58" s="2861"/>
      <c r="I58" s="2861"/>
      <c r="J58" s="2861"/>
      <c r="K58" s="2861"/>
      <c r="L58" s="2861"/>
      <c r="M58" s="2862"/>
    </row>
    <row r="59" spans="1:13" ht="30" customHeight="1">
      <c r="A59" s="2056"/>
      <c r="B59" s="1415" t="s">
        <v>106</v>
      </c>
      <c r="C59" s="2881" t="s">
        <v>2675</v>
      </c>
      <c r="D59" s="2861"/>
      <c r="E59" s="2861"/>
      <c r="F59" s="2861"/>
      <c r="G59" s="2861"/>
      <c r="H59" s="2861"/>
      <c r="I59" s="2861"/>
      <c r="J59" s="2861"/>
      <c r="K59" s="2861"/>
      <c r="L59" s="2861"/>
      <c r="M59" s="2862"/>
    </row>
    <row r="60" spans="1:13" ht="30" customHeight="1" thickBot="1">
      <c r="A60" s="2056"/>
      <c r="B60" s="1416" t="s">
        <v>14</v>
      </c>
      <c r="C60" s="2881" t="s">
        <v>1677</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89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9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8900-000002000000}"/>
    <dataValidation allowBlank="1" showInputMessage="1" showErrorMessage="1" prompt="Identifique la meta ODS a que le apunta el indicador de producto. Seleccione de la lista desplegable." sqref="E14" xr:uid="{00000000-0002-0000-8900-000003000000}"/>
    <dataValidation allowBlank="1" showInputMessage="1" showErrorMessage="1" prompt="Identifique el ODS a que le apunta el indicador de producto. Seleccione de la lista desplegable._x000a_" sqref="B14" xr:uid="{00000000-0002-0000-8900-000004000000}"/>
    <dataValidation allowBlank="1" showInputMessage="1" showErrorMessage="1" prompt="Incluir una ficha por cada indicador, ya sea de producto o de resultado" sqref="B1" xr:uid="{00000000-0002-0000-8900-000005000000}"/>
    <dataValidation allowBlank="1" showInputMessage="1" showErrorMessage="1" prompt="Seleccione de la lista desplegable" sqref="B4 B7 H7" xr:uid="{00000000-0002-0000-8900-000006000000}"/>
    <dataValidation type="list" allowBlank="1" showInputMessage="1" showErrorMessage="1" sqref="I7:M7" xr:uid="{00000000-0002-0000-8900-000007000000}">
      <formula1>INDIRECT($C$7)</formula1>
    </dataValidation>
  </dataValidations>
  <hyperlinks>
    <hyperlink ref="C56" r:id="rId1" xr:uid="{00000000-0004-0000-8900-000000000000}"/>
  </hyperlinks>
  <pageMargins left="0.7" right="0.7" top="0.75" bottom="0.75" header="0.3" footer="0.3"/>
  <pageSetup paperSize="9" orientation="portrait" horizontalDpi="1200" verticalDpi="1200"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tabColor rgb="FFFFFF00"/>
  </sheetPr>
  <dimension ref="A1:M63"/>
  <sheetViews>
    <sheetView zoomScale="50" zoomScaleNormal="50" workbookViewId="0">
      <selection activeCell="V25" sqref="V25"/>
    </sheetView>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1890" t="s">
        <v>2676</v>
      </c>
      <c r="C1" s="1891"/>
      <c r="D1" s="141"/>
      <c r="E1" s="141"/>
      <c r="F1" s="141"/>
      <c r="G1" s="141"/>
      <c r="H1" s="141"/>
      <c r="I1" s="141"/>
      <c r="J1" s="141"/>
      <c r="K1" s="141"/>
      <c r="L1" s="141"/>
      <c r="M1" s="142"/>
    </row>
    <row r="2" spans="1:13" ht="31.5" customHeight="1">
      <c r="A2" s="2494" t="s">
        <v>1</v>
      </c>
      <c r="B2" s="29" t="s">
        <v>2</v>
      </c>
      <c r="C2" s="2120" t="s">
        <v>3456</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42</v>
      </c>
      <c r="I4" s="1511"/>
      <c r="J4" s="1511"/>
      <c r="K4" s="1511"/>
      <c r="L4" s="1511"/>
      <c r="M4" s="1512"/>
    </row>
    <row r="5" spans="1:13" ht="30" customHeight="1">
      <c r="A5" s="2093"/>
      <c r="B5" s="31" t="s">
        <v>10</v>
      </c>
      <c r="C5" s="2495" t="s">
        <v>2677</v>
      </c>
      <c r="D5" s="2496"/>
      <c r="E5" s="2496"/>
      <c r="F5" s="2496"/>
      <c r="G5" s="2496"/>
      <c r="H5" s="2496"/>
      <c r="I5" s="2496"/>
      <c r="J5" s="2496"/>
      <c r="K5" s="2496"/>
      <c r="L5" s="2496"/>
      <c r="M5" s="2497"/>
    </row>
    <row r="6" spans="1:13" ht="23.25" customHeight="1">
      <c r="A6" s="2093"/>
      <c r="B6" s="31" t="s">
        <v>11</v>
      </c>
      <c r="C6" s="2495" t="s">
        <v>2677</v>
      </c>
      <c r="D6" s="2496"/>
      <c r="E6" s="2496"/>
      <c r="F6" s="2496"/>
      <c r="G6" s="2496"/>
      <c r="H6" s="2496"/>
      <c r="I6" s="2496"/>
      <c r="J6" s="2496"/>
      <c r="K6" s="2496"/>
      <c r="L6" s="2496"/>
      <c r="M6" s="2497"/>
    </row>
    <row r="7" spans="1:13" ht="15.75" customHeight="1">
      <c r="A7" s="2093"/>
      <c r="B7" s="1331" t="s">
        <v>12</v>
      </c>
      <c r="C7" s="2842" t="s">
        <v>242</v>
      </c>
      <c r="D7" s="2843"/>
      <c r="E7" s="1513"/>
      <c r="F7" s="1513"/>
      <c r="G7" s="1514"/>
      <c r="H7" s="1546" t="s">
        <v>14</v>
      </c>
      <c r="I7" s="2844" t="s">
        <v>243</v>
      </c>
      <c r="J7" s="2843"/>
      <c r="K7" s="2843"/>
      <c r="L7" s="2843"/>
      <c r="M7" s="2845"/>
    </row>
    <row r="8" spans="1:13" ht="15.75" customHeight="1">
      <c r="A8" s="2093"/>
      <c r="B8" s="2504" t="s">
        <v>16</v>
      </c>
      <c r="C8" s="2633" t="s">
        <v>243</v>
      </c>
      <c r="D8" s="2031"/>
      <c r="E8" s="143"/>
      <c r="F8" s="2633" t="s">
        <v>2665</v>
      </c>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3458</v>
      </c>
      <c r="D11" s="2483"/>
      <c r="E11" s="2483"/>
      <c r="F11" s="2483"/>
      <c r="G11" s="2483"/>
      <c r="H11" s="2483"/>
      <c r="I11" s="2483"/>
      <c r="J11" s="2483"/>
      <c r="K11" s="2483"/>
      <c r="L11" s="2483"/>
      <c r="M11" s="2484"/>
    </row>
    <row r="12" spans="1:13" ht="131.25" customHeight="1">
      <c r="A12" s="2093"/>
      <c r="B12" s="1331" t="s">
        <v>21</v>
      </c>
      <c r="C12" s="2491" t="s">
        <v>2678</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970</v>
      </c>
      <c r="D14" s="2487"/>
      <c r="E14" s="1518" t="s">
        <v>27</v>
      </c>
      <c r="F14" s="2488" t="s">
        <v>979</v>
      </c>
      <c r="G14" s="2471"/>
      <c r="H14" s="2471"/>
      <c r="I14" s="2471"/>
      <c r="J14" s="2471"/>
      <c r="K14" s="2471"/>
      <c r="L14" s="2471"/>
      <c r="M14" s="2472"/>
    </row>
    <row r="15" spans="1:13">
      <c r="A15" s="2489" t="s">
        <v>29</v>
      </c>
      <c r="B15" s="1333" t="s">
        <v>30</v>
      </c>
      <c r="C15" s="2482" t="s">
        <v>2668</v>
      </c>
      <c r="D15" s="2483"/>
      <c r="E15" s="2483"/>
      <c r="F15" s="2483"/>
      <c r="G15" s="2483"/>
      <c r="H15" s="2483"/>
      <c r="I15" s="2483"/>
      <c r="J15" s="2483"/>
      <c r="K15" s="2483"/>
      <c r="L15" s="2483"/>
      <c r="M15" s="2484"/>
    </row>
    <row r="16" spans="1:13" ht="47.25" customHeight="1">
      <c r="A16" s="2064"/>
      <c r="B16" s="1333" t="s">
        <v>32</v>
      </c>
      <c r="C16" s="2482" t="s">
        <v>3457</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2679</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647"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70" t="s">
        <v>63</v>
      </c>
      <c r="E35" s="670"/>
      <c r="F35" s="670" t="s">
        <v>64</v>
      </c>
      <c r="G35" s="670"/>
      <c r="H35" s="671" t="s">
        <v>65</v>
      </c>
      <c r="I35" s="671"/>
      <c r="J35" s="671" t="s">
        <v>66</v>
      </c>
      <c r="K35" s="670"/>
      <c r="L35" s="670" t="s">
        <v>67</v>
      </c>
      <c r="M35" s="673"/>
    </row>
    <row r="36" spans="1:13">
      <c r="A36" s="2064"/>
      <c r="B36" s="1999"/>
      <c r="C36" s="73"/>
      <c r="D36" s="2882">
        <v>4</v>
      </c>
      <c r="E36" s="2883"/>
      <c r="F36" s="2882">
        <v>9</v>
      </c>
      <c r="G36" s="2883"/>
      <c r="H36" s="2882">
        <v>14</v>
      </c>
      <c r="I36" s="2883"/>
      <c r="J36" s="2882">
        <v>19</v>
      </c>
      <c r="K36" s="2883"/>
      <c r="L36" s="2882">
        <v>20</v>
      </c>
      <c r="M36" s="2883"/>
    </row>
    <row r="37" spans="1:13">
      <c r="A37" s="2064"/>
      <c r="B37" s="1999"/>
      <c r="C37" s="73"/>
      <c r="D37" s="670" t="s">
        <v>68</v>
      </c>
      <c r="E37" s="670"/>
      <c r="F37" s="670" t="s">
        <v>69</v>
      </c>
      <c r="G37" s="670"/>
      <c r="H37" s="671" t="s">
        <v>70</v>
      </c>
      <c r="I37" s="671"/>
      <c r="J37" s="671" t="s">
        <v>71</v>
      </c>
      <c r="K37" s="670"/>
      <c r="L37" s="670" t="s">
        <v>72</v>
      </c>
      <c r="M37" s="672"/>
    </row>
    <row r="38" spans="1:13">
      <c r="A38" s="2064"/>
      <c r="B38" s="1999"/>
      <c r="C38" s="73"/>
      <c r="D38" s="2882">
        <v>20</v>
      </c>
      <c r="E38" s="2883"/>
      <c r="F38" s="2882">
        <v>20</v>
      </c>
      <c r="G38" s="2883"/>
      <c r="H38" s="2882">
        <v>20</v>
      </c>
      <c r="I38" s="2883"/>
      <c r="J38" s="2882">
        <v>20</v>
      </c>
      <c r="K38" s="2883"/>
      <c r="L38" s="2882">
        <v>20</v>
      </c>
      <c r="M38" s="2883"/>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884">
        <v>20</v>
      </c>
      <c r="E40" s="2885"/>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84">
        <v>186</v>
      </c>
      <c r="G42" s="2885"/>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63"/>
      <c r="H45" s="2863"/>
      <c r="I45" s="2863"/>
      <c r="J45" s="2863"/>
      <c r="K45" s="91" t="s">
        <v>82</v>
      </c>
      <c r="L45" s="2480"/>
      <c r="M45" s="2481"/>
    </row>
    <row r="46" spans="1:13" ht="15.75" customHeight="1">
      <c r="A46" s="2064"/>
      <c r="B46" s="1999"/>
      <c r="C46" s="88"/>
      <c r="D46" s="1542"/>
      <c r="E46" s="1522" t="s">
        <v>45</v>
      </c>
      <c r="F46" s="2008"/>
      <c r="G46" s="2863"/>
      <c r="H46" s="2863"/>
      <c r="I46" s="2863"/>
      <c r="J46" s="2863"/>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3459</v>
      </c>
      <c r="D48" s="2483"/>
      <c r="E48" s="2483"/>
      <c r="F48" s="2483"/>
      <c r="G48" s="2483"/>
      <c r="H48" s="2483"/>
      <c r="I48" s="2483"/>
      <c r="J48" s="2483"/>
      <c r="K48" s="2483"/>
      <c r="L48" s="2483"/>
      <c r="M48" s="2484"/>
    </row>
    <row r="49" spans="1:13" ht="38.25" customHeight="1">
      <c r="A49" s="2064"/>
      <c r="B49" s="1333" t="s">
        <v>85</v>
      </c>
      <c r="C49" s="2482" t="s">
        <v>2680</v>
      </c>
      <c r="D49" s="2483"/>
      <c r="E49" s="2483"/>
      <c r="F49" s="2483"/>
      <c r="G49" s="2483"/>
      <c r="H49" s="2483"/>
      <c r="I49" s="2483"/>
      <c r="J49" s="2483"/>
      <c r="K49" s="2483"/>
      <c r="L49" s="2483"/>
      <c r="M49" s="2484"/>
    </row>
    <row r="50" spans="1:13" ht="15.75" customHeight="1">
      <c r="A50" s="2064"/>
      <c r="B50" s="1333" t="s">
        <v>87</v>
      </c>
      <c r="C50" s="1543" t="s">
        <v>2618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828" t="s">
        <v>2681</v>
      </c>
      <c r="D52" s="2829"/>
      <c r="E52" s="2829"/>
      <c r="F52" s="2829"/>
      <c r="G52" s="2829"/>
      <c r="H52" s="2829"/>
      <c r="I52" s="2829"/>
      <c r="J52" s="2829"/>
      <c r="K52" s="2829"/>
      <c r="L52" s="2829"/>
      <c r="M52" s="2830"/>
    </row>
    <row r="53" spans="1:13" ht="15.75" customHeight="1">
      <c r="A53" s="2056"/>
      <c r="B53" s="1413" t="s">
        <v>93</v>
      </c>
      <c r="C53" s="2828" t="s">
        <v>2682</v>
      </c>
      <c r="D53" s="2829"/>
      <c r="E53" s="2829"/>
      <c r="F53" s="2829"/>
      <c r="G53" s="2829"/>
      <c r="H53" s="2829"/>
      <c r="I53" s="2829"/>
      <c r="J53" s="2829"/>
      <c r="K53" s="2829"/>
      <c r="L53" s="2829"/>
      <c r="M53" s="2830"/>
    </row>
    <row r="54" spans="1:13" ht="15.75" customHeight="1">
      <c r="A54" s="2056"/>
      <c r="B54" s="1413" t="s">
        <v>95</v>
      </c>
      <c r="C54" s="2828" t="s">
        <v>2609</v>
      </c>
      <c r="D54" s="2829"/>
      <c r="E54" s="2829"/>
      <c r="F54" s="2829"/>
      <c r="G54" s="2829"/>
      <c r="H54" s="2829"/>
      <c r="I54" s="2829"/>
      <c r="J54" s="2829"/>
      <c r="K54" s="2829"/>
      <c r="L54" s="2829"/>
      <c r="M54" s="2830"/>
    </row>
    <row r="55" spans="1:13" ht="15.75" customHeight="1">
      <c r="A55" s="2056"/>
      <c r="B55" s="1414" t="s">
        <v>97</v>
      </c>
      <c r="C55" s="2828" t="s">
        <v>2683</v>
      </c>
      <c r="D55" s="2829"/>
      <c r="E55" s="2829"/>
      <c r="F55" s="2829"/>
      <c r="G55" s="2829"/>
      <c r="H55" s="2829"/>
      <c r="I55" s="2829"/>
      <c r="J55" s="2829"/>
      <c r="K55" s="2829"/>
      <c r="L55" s="2829"/>
      <c r="M55" s="2830"/>
    </row>
    <row r="56" spans="1:13" ht="15.75" customHeight="1">
      <c r="A56" s="2056"/>
      <c r="B56" s="1413" t="s">
        <v>99</v>
      </c>
      <c r="C56" s="2625" t="s">
        <v>2684</v>
      </c>
      <c r="D56" s="2829"/>
      <c r="E56" s="2829"/>
      <c r="F56" s="2829"/>
      <c r="G56" s="2829"/>
      <c r="H56" s="2829"/>
      <c r="I56" s="2829"/>
      <c r="J56" s="2829"/>
      <c r="K56" s="2829"/>
      <c r="L56" s="2829"/>
      <c r="M56" s="2830"/>
    </row>
    <row r="57" spans="1:13" ht="16.5" customHeight="1" thickBot="1">
      <c r="A57" s="2061"/>
      <c r="B57" s="1413" t="s">
        <v>101</v>
      </c>
      <c r="C57" s="2828" t="s">
        <v>2685</v>
      </c>
      <c r="D57" s="2829"/>
      <c r="E57" s="2829"/>
      <c r="F57" s="2829"/>
      <c r="G57" s="2829"/>
      <c r="H57" s="2829"/>
      <c r="I57" s="2829"/>
      <c r="J57" s="2829"/>
      <c r="K57" s="2829"/>
      <c r="L57" s="2829"/>
      <c r="M57" s="2830"/>
    </row>
    <row r="58" spans="1:13" ht="15.75" customHeight="1">
      <c r="A58" s="2469" t="s">
        <v>103</v>
      </c>
      <c r="B58" s="1415" t="s">
        <v>104</v>
      </c>
      <c r="C58" s="2881" t="s">
        <v>1675</v>
      </c>
      <c r="D58" s="2861"/>
      <c r="E58" s="2861"/>
      <c r="F58" s="2861"/>
      <c r="G58" s="2861"/>
      <c r="H58" s="2861"/>
      <c r="I58" s="2861"/>
      <c r="J58" s="2861"/>
      <c r="K58" s="2861"/>
      <c r="L58" s="2861"/>
      <c r="M58" s="2862"/>
    </row>
    <row r="59" spans="1:13" ht="30" customHeight="1">
      <c r="A59" s="2056"/>
      <c r="B59" s="1415" t="s">
        <v>106</v>
      </c>
      <c r="C59" s="2881" t="s">
        <v>2613</v>
      </c>
      <c r="D59" s="2861"/>
      <c r="E59" s="2861"/>
      <c r="F59" s="2861"/>
      <c r="G59" s="2861"/>
      <c r="H59" s="2861"/>
      <c r="I59" s="2861"/>
      <c r="J59" s="2861"/>
      <c r="K59" s="2861"/>
      <c r="L59" s="2861"/>
      <c r="M59" s="2862"/>
    </row>
    <row r="60" spans="1:13" ht="30" customHeight="1" thickBot="1">
      <c r="A60" s="2056"/>
      <c r="B60" s="1416" t="s">
        <v>14</v>
      </c>
      <c r="C60" s="2881" t="s">
        <v>1677</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G45:J46" xr:uid="{00000000-0002-0000-8A00-000000000000}"/>
    <dataValidation type="list" allowBlank="1" showInputMessage="1" showErrorMessage="1" sqref="I7:M7" xr:uid="{00000000-0002-0000-8A00-000001000000}">
      <formula1>INDIRECT($C$7)</formula1>
    </dataValidation>
    <dataValidation allowBlank="1" showInputMessage="1" showErrorMessage="1" prompt="Seleccione de la lista desplegable" sqref="B4 B7 H7" xr:uid="{00000000-0002-0000-8A00-000002000000}"/>
    <dataValidation allowBlank="1" showInputMessage="1" showErrorMessage="1" prompt="Incluir una ficha por cada indicador, ya sea de producto o de resultado" sqref="B1" xr:uid="{00000000-0002-0000-8A00-000003000000}"/>
    <dataValidation allowBlank="1" showInputMessage="1" showErrorMessage="1" prompt="Identifique el ODS a que le apunta el indicador de producto. Seleccione de la lista desplegable._x000a_" sqref="B14" xr:uid="{00000000-0002-0000-8A00-000004000000}"/>
    <dataValidation allowBlank="1" showInputMessage="1" showErrorMessage="1" prompt="Identifique la meta ODS a que le apunta el indicador de producto. Seleccione de la lista desplegable." sqref="E14" xr:uid="{00000000-0002-0000-8A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8A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A00-000007000000}"/>
  </dataValidations>
  <hyperlinks>
    <hyperlink ref="C56" r:id="rId1" display="Mcmayorga@saludcapital.gov.co" xr:uid="{00000000-0004-0000-8A00-000000000000}"/>
  </hyperlinks>
  <pageMargins left="0.7" right="0.7" top="0.75" bottom="0.75" header="0.3" footer="0.3"/>
  <pageSetup paperSize="9" orientation="portrait" horizontalDpi="1200" verticalDpi="120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1583</v>
      </c>
      <c r="C1" s="26"/>
      <c r="D1" s="26"/>
      <c r="E1" s="26"/>
      <c r="F1" s="26"/>
      <c r="G1" s="26"/>
      <c r="H1" s="26"/>
      <c r="I1" s="26"/>
      <c r="J1" s="26"/>
      <c r="K1" s="26"/>
      <c r="L1" s="26"/>
      <c r="M1" s="27"/>
    </row>
    <row r="2" spans="1:13" ht="15.6" customHeight="1">
      <c r="A2" s="2015" t="s">
        <v>1</v>
      </c>
      <c r="B2" s="29" t="s">
        <v>2</v>
      </c>
      <c r="C2" s="2018" t="s">
        <v>1200</v>
      </c>
      <c r="D2" s="2019"/>
      <c r="E2" s="2019"/>
      <c r="F2" s="2019"/>
      <c r="G2" s="2019"/>
      <c r="H2" s="2019"/>
      <c r="I2" s="2019"/>
      <c r="J2" s="2019"/>
      <c r="K2" s="2019"/>
      <c r="L2" s="2019"/>
      <c r="M2" s="2020"/>
    </row>
    <row r="3" spans="1:13" ht="31.35" customHeight="1">
      <c r="A3" s="2016"/>
      <c r="B3" s="1333" t="s">
        <v>1487</v>
      </c>
      <c r="C3" s="1972" t="s">
        <v>1584</v>
      </c>
      <c r="D3" s="1990"/>
      <c r="E3" s="1990"/>
      <c r="F3" s="1973"/>
      <c r="G3" s="1973"/>
      <c r="H3" s="1973"/>
      <c r="I3" s="1973"/>
      <c r="J3" s="1973"/>
      <c r="K3" s="1973"/>
      <c r="L3" s="1973"/>
      <c r="M3" s="1974"/>
    </row>
    <row r="4" spans="1:13">
      <c r="A4" s="2016"/>
      <c r="B4" s="30" t="s">
        <v>6</v>
      </c>
      <c r="C4" s="1198" t="s">
        <v>7</v>
      </c>
      <c r="D4" s="1203"/>
      <c r="E4" s="1204"/>
      <c r="F4" s="2021" t="s">
        <v>8</v>
      </c>
      <c r="G4" s="2022"/>
      <c r="H4" s="1205"/>
      <c r="I4" s="1199" t="s">
        <v>17</v>
      </c>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1282"/>
      <c r="D8" s="33"/>
      <c r="E8" s="33"/>
      <c r="F8" s="33"/>
      <c r="G8" s="33"/>
      <c r="H8" s="33"/>
      <c r="I8" s="33"/>
      <c r="J8" s="33"/>
      <c r="K8" s="33"/>
      <c r="L8" s="34"/>
      <c r="M8" s="675"/>
    </row>
    <row r="9" spans="1:13" ht="33" customHeight="1">
      <c r="A9" s="2016"/>
      <c r="B9" s="1999"/>
      <c r="C9" s="2032" t="s">
        <v>1224</v>
      </c>
      <c r="D9" s="2033"/>
      <c r="E9" s="35"/>
      <c r="F9" s="2033" t="s">
        <v>1585</v>
      </c>
      <c r="G9" s="2033"/>
      <c r="H9" s="35"/>
      <c r="I9" s="2033" t="s">
        <v>1212</v>
      </c>
      <c r="J9" s="2033"/>
      <c r="K9" s="36"/>
      <c r="L9" s="37"/>
      <c r="M9" s="38"/>
    </row>
    <row r="10" spans="1:13">
      <c r="A10" s="2016"/>
      <c r="B10" s="2000"/>
      <c r="C10" s="2034" t="s">
        <v>18</v>
      </c>
      <c r="D10" s="2035"/>
      <c r="E10" s="39"/>
      <c r="F10" s="2035" t="s">
        <v>18</v>
      </c>
      <c r="G10" s="2035"/>
      <c r="H10" s="39"/>
      <c r="I10" s="2035" t="s">
        <v>18</v>
      </c>
      <c r="J10" s="2035"/>
      <c r="K10" s="39"/>
      <c r="L10" s="40"/>
      <c r="M10" s="41"/>
    </row>
    <row r="11" spans="1:13" ht="43.35" customHeight="1">
      <c r="A11" s="2017"/>
      <c r="B11" s="1333" t="s">
        <v>19</v>
      </c>
      <c r="C11" s="1995" t="s">
        <v>1586</v>
      </c>
      <c r="D11" s="1996"/>
      <c r="E11" s="1996"/>
      <c r="F11" s="1996"/>
      <c r="G11" s="1996"/>
      <c r="H11" s="1996"/>
      <c r="I11" s="1996"/>
      <c r="J11" s="1996"/>
      <c r="K11" s="1996"/>
      <c r="L11" s="1996"/>
      <c r="M11" s="1997"/>
    </row>
    <row r="12" spans="1:13" ht="15.75" customHeight="1">
      <c r="A12" s="1992" t="s">
        <v>29</v>
      </c>
      <c r="B12" s="1333" t="s">
        <v>30</v>
      </c>
      <c r="C12" s="1995" t="s">
        <v>1587</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219">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0.09</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01"/>
      <c r="F37" s="1235" t="s">
        <v>78</v>
      </c>
      <c r="G37" s="1201"/>
      <c r="H37" s="96"/>
      <c r="I37" s="110"/>
      <c r="J37" s="96"/>
      <c r="K37" s="110"/>
      <c r="L37" s="96"/>
      <c r="M37" s="679"/>
    </row>
    <row r="38" spans="1:13">
      <c r="A38" s="1993"/>
      <c r="B38" s="64"/>
      <c r="C38" s="73"/>
      <c r="D38" s="1230"/>
      <c r="E38" s="1231"/>
      <c r="F38" s="2005">
        <v>1</v>
      </c>
      <c r="G38" s="2006"/>
      <c r="H38" s="77"/>
      <c r="I38" s="74"/>
      <c r="J38" s="77"/>
      <c r="K38" s="74"/>
      <c r="L38" s="77"/>
      <c r="M38" s="10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1977" t="s">
        <v>1588</v>
      </c>
      <c r="D44" s="1978"/>
      <c r="E44" s="1978"/>
      <c r="F44" s="1978"/>
      <c r="G44" s="1978"/>
      <c r="H44" s="1978"/>
      <c r="I44" s="1978"/>
      <c r="J44" s="1978"/>
      <c r="K44" s="1978"/>
      <c r="L44" s="1978"/>
      <c r="M44" s="1979"/>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D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D00-000001000000}"/>
    <dataValidation type="list" allowBlank="1" showInputMessage="1" showErrorMessage="1" sqref="I7:M7" xr:uid="{00000000-0002-0000-0D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D00-000003000000}"/>
    <dataValidation allowBlank="1" showInputMessage="1" showErrorMessage="1" prompt="Seleccione de la lista desplegable" sqref="B4 B7 H7" xr:uid="{00000000-0002-0000-0D00-000004000000}"/>
    <dataValidation allowBlank="1" showInputMessage="1" showErrorMessage="1" prompt="Incluir una ficha por cada indicador, ya sea de producto o de resultado" sqref="B1" xr:uid="{00000000-0002-0000-0D00-000005000000}"/>
  </dataValidations>
  <hyperlinks>
    <hyperlink ref="C52" r:id="rId1" xr:uid="{00000000-0004-0000-0D00-000000000000}"/>
  </hyperlinks>
  <pageMargins left="0.7" right="0.7" top="0.75" bottom="0.75" header="0.3" footer="0.3"/>
  <pageSetup paperSize="9" orientation="portrait" horizontalDpi="1200" verticalDpi="12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2686</v>
      </c>
      <c r="C1" s="141"/>
      <c r="D1" s="141"/>
      <c r="E1" s="141"/>
      <c r="F1" s="141"/>
      <c r="G1" s="141"/>
      <c r="H1" s="141"/>
      <c r="I1" s="141"/>
      <c r="J1" s="141"/>
      <c r="K1" s="141"/>
      <c r="L1" s="141"/>
      <c r="M1" s="142"/>
    </row>
    <row r="2" spans="1:13" ht="31.5" customHeight="1">
      <c r="A2" s="2494" t="s">
        <v>1</v>
      </c>
      <c r="B2" s="29" t="s">
        <v>2</v>
      </c>
      <c r="C2" s="2120" t="s">
        <v>1022</v>
      </c>
      <c r="D2" s="2121"/>
      <c r="E2" s="2121"/>
      <c r="F2" s="2121"/>
      <c r="G2" s="2121"/>
      <c r="H2" s="2121"/>
      <c r="I2" s="2121"/>
      <c r="J2" s="2121"/>
      <c r="K2" s="2121"/>
      <c r="L2" s="2121"/>
      <c r="M2" s="2122"/>
    </row>
    <row r="3" spans="1:13" ht="42" customHeight="1">
      <c r="A3" s="2093"/>
      <c r="B3" s="1331" t="s">
        <v>4</v>
      </c>
      <c r="C3" s="2495" t="s">
        <v>965</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73</v>
      </c>
      <c r="I4" s="1511"/>
      <c r="J4" s="1511"/>
      <c r="K4" s="1511"/>
      <c r="L4" s="1511"/>
      <c r="M4" s="1512"/>
    </row>
    <row r="5" spans="1:13" ht="30" customHeight="1">
      <c r="A5" s="2093"/>
      <c r="B5" s="31" t="s">
        <v>10</v>
      </c>
      <c r="C5" s="2495" t="s">
        <v>2687</v>
      </c>
      <c r="D5" s="2496"/>
      <c r="E5" s="2496"/>
      <c r="F5" s="2496"/>
      <c r="G5" s="2496"/>
      <c r="H5" s="2496"/>
      <c r="I5" s="2496"/>
      <c r="J5" s="2496"/>
      <c r="K5" s="2496"/>
      <c r="L5" s="2496"/>
      <c r="M5" s="2497"/>
    </row>
    <row r="6" spans="1:13" ht="23.25" customHeight="1">
      <c r="A6" s="2093"/>
      <c r="B6" s="31" t="s">
        <v>11</v>
      </c>
      <c r="C6" s="2495" t="s">
        <v>2688</v>
      </c>
      <c r="D6" s="2496"/>
      <c r="E6" s="2496"/>
      <c r="F6" s="2496"/>
      <c r="G6" s="2496"/>
      <c r="H6" s="2496"/>
      <c r="I6" s="2496"/>
      <c r="J6" s="2496"/>
      <c r="K6" s="2496"/>
      <c r="L6" s="2496"/>
      <c r="M6" s="2497"/>
    </row>
    <row r="7" spans="1:13" ht="15.75" customHeight="1">
      <c r="A7" s="2093"/>
      <c r="B7" s="1331" t="s">
        <v>12</v>
      </c>
      <c r="C7" s="2842" t="s">
        <v>232</v>
      </c>
      <c r="D7" s="2843"/>
      <c r="E7" s="1513"/>
      <c r="F7" s="1513"/>
      <c r="G7" s="1514"/>
      <c r="H7" s="1546" t="s">
        <v>14</v>
      </c>
      <c r="I7" s="2496" t="s">
        <v>233</v>
      </c>
      <c r="J7" s="2496"/>
      <c r="K7" s="2496"/>
      <c r="L7" s="2496"/>
      <c r="M7" s="2497"/>
    </row>
    <row r="8" spans="1:13" ht="15.75" customHeight="1">
      <c r="A8" s="2093"/>
      <c r="B8" s="2504" t="s">
        <v>16</v>
      </c>
      <c r="C8" s="2633" t="s">
        <v>9</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2689</v>
      </c>
      <c r="D11" s="2483"/>
      <c r="E11" s="2483"/>
      <c r="F11" s="2483"/>
      <c r="G11" s="2483"/>
      <c r="H11" s="2483"/>
      <c r="I11" s="2483"/>
      <c r="J11" s="2483"/>
      <c r="K11" s="2483"/>
      <c r="L11" s="2483"/>
      <c r="M11" s="2484"/>
    </row>
    <row r="12" spans="1:13" ht="83.25" customHeight="1">
      <c r="A12" s="2093"/>
      <c r="B12" s="1331" t="s">
        <v>21</v>
      </c>
      <c r="C12" s="2491" t="s">
        <v>2690</v>
      </c>
      <c r="D12" s="2492"/>
      <c r="E12" s="2492"/>
      <c r="F12" s="2492"/>
      <c r="G12" s="2492"/>
      <c r="H12" s="2492"/>
      <c r="I12" s="2492"/>
      <c r="J12" s="2492"/>
      <c r="K12" s="2492"/>
      <c r="L12" s="2492"/>
      <c r="M12" s="2493"/>
    </row>
    <row r="13" spans="1:13" ht="60" customHeight="1">
      <c r="A13" s="2093"/>
      <c r="B13" s="1331" t="s">
        <v>23</v>
      </c>
      <c r="C13" s="2482" t="s">
        <v>964</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2691</v>
      </c>
      <c r="G14" s="2471"/>
      <c r="H14" s="2471"/>
      <c r="I14" s="2471"/>
      <c r="J14" s="2471"/>
      <c r="K14" s="2471"/>
      <c r="L14" s="2471"/>
      <c r="M14" s="2472"/>
    </row>
    <row r="15" spans="1:13">
      <c r="A15" s="2489" t="s">
        <v>29</v>
      </c>
      <c r="B15" s="1333" t="s">
        <v>30</v>
      </c>
      <c r="C15" s="2482" t="s">
        <v>2692</v>
      </c>
      <c r="D15" s="2483"/>
      <c r="E15" s="2483"/>
      <c r="F15" s="2483"/>
      <c r="G15" s="2483"/>
      <c r="H15" s="2483"/>
      <c r="I15" s="2483"/>
      <c r="J15" s="2483"/>
      <c r="K15" s="2483"/>
      <c r="L15" s="2483"/>
      <c r="M15" s="2484"/>
    </row>
    <row r="16" spans="1:13" ht="47.25" customHeight="1">
      <c r="A16" s="2064"/>
      <c r="B16" s="1333" t="s">
        <v>32</v>
      </c>
      <c r="C16" s="2482" t="s">
        <v>1023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v>5365</v>
      </c>
      <c r="E29" s="59"/>
      <c r="F29" s="66" t="s">
        <v>56</v>
      </c>
      <c r="G29" s="1530">
        <v>2019</v>
      </c>
      <c r="H29" s="59"/>
      <c r="I29" s="66" t="s">
        <v>57</v>
      </c>
      <c r="J29" s="2490" t="s">
        <v>1867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70" t="s">
        <v>63</v>
      </c>
      <c r="E35" s="670"/>
      <c r="F35" s="670" t="s">
        <v>64</v>
      </c>
      <c r="G35" s="670"/>
      <c r="H35" s="671" t="s">
        <v>65</v>
      </c>
      <c r="I35" s="671"/>
      <c r="J35" s="671" t="s">
        <v>66</v>
      </c>
      <c r="K35" s="670"/>
      <c r="L35" s="670" t="s">
        <v>67</v>
      </c>
      <c r="M35" s="673"/>
    </row>
    <row r="36" spans="1:13">
      <c r="A36" s="2064"/>
      <c r="B36" s="1999"/>
      <c r="C36" s="73"/>
      <c r="D36" s="2882">
        <v>5833</v>
      </c>
      <c r="E36" s="2883"/>
      <c r="F36" s="2882">
        <v>17500</v>
      </c>
      <c r="G36" s="2883"/>
      <c r="H36" s="2882">
        <v>20417</v>
      </c>
      <c r="I36" s="2883"/>
      <c r="J36" s="2882">
        <v>20417</v>
      </c>
      <c r="K36" s="2883"/>
      <c r="L36" s="2882">
        <v>5833</v>
      </c>
      <c r="M36" s="2883"/>
    </row>
    <row r="37" spans="1:13">
      <c r="A37" s="2064"/>
      <c r="B37" s="1999"/>
      <c r="C37" s="73"/>
      <c r="D37" s="670" t="s">
        <v>68</v>
      </c>
      <c r="E37" s="670"/>
      <c r="F37" s="670" t="s">
        <v>69</v>
      </c>
      <c r="G37" s="670"/>
      <c r="H37" s="671" t="s">
        <v>70</v>
      </c>
      <c r="I37" s="671"/>
      <c r="J37" s="671" t="s">
        <v>71</v>
      </c>
      <c r="K37" s="670"/>
      <c r="L37" s="670" t="s">
        <v>72</v>
      </c>
      <c r="M37" s="672"/>
    </row>
    <row r="38" spans="1:13">
      <c r="A38" s="2064"/>
      <c r="B38" s="1999"/>
      <c r="C38" s="73"/>
      <c r="D38" s="2882">
        <v>6416</v>
      </c>
      <c r="E38" s="2883"/>
      <c r="F38" s="2882">
        <v>19250</v>
      </c>
      <c r="G38" s="2883"/>
      <c r="H38" s="2882">
        <v>22459</v>
      </c>
      <c r="I38" s="2883"/>
      <c r="J38" s="2882">
        <v>22459</v>
      </c>
      <c r="K38" s="2883"/>
      <c r="L38" s="2882">
        <v>6416</v>
      </c>
      <c r="M38" s="2883"/>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884">
        <v>7058</v>
      </c>
      <c r="E40" s="2885"/>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84">
        <v>154058</v>
      </c>
      <c r="G42" s="2885"/>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63"/>
      <c r="H45" s="2863"/>
      <c r="I45" s="2863"/>
      <c r="J45" s="2863"/>
      <c r="K45" s="91" t="s">
        <v>82</v>
      </c>
      <c r="L45" s="2480"/>
      <c r="M45" s="2481"/>
    </row>
    <row r="46" spans="1:13" ht="15.75" customHeight="1">
      <c r="A46" s="2064"/>
      <c r="B46" s="1999"/>
      <c r="C46" s="88"/>
      <c r="D46" s="1542"/>
      <c r="E46" s="1522" t="s">
        <v>45</v>
      </c>
      <c r="F46" s="2008"/>
      <c r="G46" s="2863"/>
      <c r="H46" s="2863"/>
      <c r="I46" s="2863"/>
      <c r="J46" s="2863"/>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2693</v>
      </c>
      <c r="D48" s="2483"/>
      <c r="E48" s="2483"/>
      <c r="F48" s="2483"/>
      <c r="G48" s="2483"/>
      <c r="H48" s="2483"/>
      <c r="I48" s="2483"/>
      <c r="J48" s="2483"/>
      <c r="K48" s="2483"/>
      <c r="L48" s="2483"/>
      <c r="M48" s="2484"/>
    </row>
    <row r="49" spans="1:13" ht="38.25" customHeight="1">
      <c r="A49" s="2064"/>
      <c r="B49" s="1333" t="s">
        <v>85</v>
      </c>
      <c r="C49" s="2482" t="s">
        <v>1869</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v>2019</v>
      </c>
      <c r="D51" s="2471"/>
      <c r="E51" s="2471"/>
      <c r="F51" s="2471"/>
      <c r="G51" s="2471"/>
      <c r="H51" s="2471"/>
      <c r="I51" s="2471"/>
      <c r="J51" s="2471"/>
      <c r="K51" s="2471"/>
      <c r="L51" s="2471"/>
      <c r="M51" s="2472"/>
    </row>
    <row r="52" spans="1:13" ht="30" customHeight="1">
      <c r="A52" s="2469" t="s">
        <v>90</v>
      </c>
      <c r="B52" s="1413" t="s">
        <v>91</v>
      </c>
      <c r="C52" s="2455" t="s">
        <v>1870</v>
      </c>
      <c r="D52" s="2456"/>
      <c r="E52" s="2456"/>
      <c r="F52" s="2456"/>
      <c r="G52" s="2456"/>
      <c r="H52" s="2456"/>
      <c r="I52" s="2456"/>
      <c r="J52" s="2456"/>
      <c r="K52" s="2456"/>
      <c r="L52" s="2456"/>
      <c r="M52" s="2457"/>
    </row>
    <row r="53" spans="1:13" ht="15.75" customHeight="1">
      <c r="A53" s="2056"/>
      <c r="B53" s="1413" t="s">
        <v>93</v>
      </c>
      <c r="C53" s="2455" t="s">
        <v>1871</v>
      </c>
      <c r="D53" s="2456"/>
      <c r="E53" s="2456"/>
      <c r="F53" s="2456"/>
      <c r="G53" s="2456"/>
      <c r="H53" s="2456"/>
      <c r="I53" s="2456"/>
      <c r="J53" s="2456"/>
      <c r="K53" s="2456"/>
      <c r="L53" s="2456"/>
      <c r="M53" s="2457"/>
    </row>
    <row r="54" spans="1:13" ht="15.75" customHeight="1">
      <c r="A54" s="2056"/>
      <c r="B54" s="1413" t="s">
        <v>95</v>
      </c>
      <c r="C54" s="2455" t="s">
        <v>233</v>
      </c>
      <c r="D54" s="2456"/>
      <c r="E54" s="2456"/>
      <c r="F54" s="2456"/>
      <c r="G54" s="2456"/>
      <c r="H54" s="2456"/>
      <c r="I54" s="2456"/>
      <c r="J54" s="2456"/>
      <c r="K54" s="2456"/>
      <c r="L54" s="2456"/>
      <c r="M54" s="2457"/>
    </row>
    <row r="55" spans="1:13" ht="15.75" customHeight="1">
      <c r="A55" s="2056"/>
      <c r="B55" s="1414" t="s">
        <v>97</v>
      </c>
      <c r="C55" s="2455" t="s">
        <v>1872</v>
      </c>
      <c r="D55" s="2456"/>
      <c r="E55" s="2456"/>
      <c r="F55" s="2456"/>
      <c r="G55" s="2456"/>
      <c r="H55" s="2456"/>
      <c r="I55" s="2456"/>
      <c r="J55" s="2456"/>
      <c r="K55" s="2456"/>
      <c r="L55" s="2456"/>
      <c r="M55" s="2457"/>
    </row>
    <row r="56" spans="1:13" ht="15.75" customHeight="1">
      <c r="A56" s="2056"/>
      <c r="B56" s="1413" t="s">
        <v>99</v>
      </c>
      <c r="C56" s="2625" t="s">
        <v>421</v>
      </c>
      <c r="D56" s="2456"/>
      <c r="E56" s="2456"/>
      <c r="F56" s="2456"/>
      <c r="G56" s="2456"/>
      <c r="H56" s="2456"/>
      <c r="I56" s="2456"/>
      <c r="J56" s="2456"/>
      <c r="K56" s="2456"/>
      <c r="L56" s="2456"/>
      <c r="M56" s="2457"/>
    </row>
    <row r="57" spans="1:13" ht="16.5" customHeight="1" thickBot="1">
      <c r="A57" s="2061"/>
      <c r="B57" s="1413" t="s">
        <v>101</v>
      </c>
      <c r="C57" s="2455" t="s">
        <v>420</v>
      </c>
      <c r="D57" s="2456"/>
      <c r="E57" s="2456"/>
      <c r="F57" s="2456"/>
      <c r="G57" s="2456"/>
      <c r="H57" s="2456"/>
      <c r="I57" s="2456"/>
      <c r="J57" s="2456"/>
      <c r="K57" s="2456"/>
      <c r="L57" s="2456"/>
      <c r="M57" s="2457"/>
    </row>
    <row r="58" spans="1:13" ht="15.75" customHeight="1">
      <c r="A58" s="2469" t="s">
        <v>103</v>
      </c>
      <c r="B58" s="1415" t="s">
        <v>104</v>
      </c>
      <c r="C58" s="2881" t="s">
        <v>1659</v>
      </c>
      <c r="D58" s="2861"/>
      <c r="E58" s="2861"/>
      <c r="F58" s="2861"/>
      <c r="G58" s="2861"/>
      <c r="H58" s="2861"/>
      <c r="I58" s="2861"/>
      <c r="J58" s="2861"/>
      <c r="K58" s="2861"/>
      <c r="L58" s="2861"/>
      <c r="M58" s="2862"/>
    </row>
    <row r="59" spans="1:13" ht="30" customHeight="1">
      <c r="A59" s="2056"/>
      <c r="B59" s="1415" t="s">
        <v>106</v>
      </c>
      <c r="C59" s="2881" t="s">
        <v>2694</v>
      </c>
      <c r="D59" s="2861"/>
      <c r="E59" s="2861"/>
      <c r="F59" s="2861"/>
      <c r="G59" s="2861"/>
      <c r="H59" s="2861"/>
      <c r="I59" s="2861"/>
      <c r="J59" s="2861"/>
      <c r="K59" s="2861"/>
      <c r="L59" s="2861"/>
      <c r="M59" s="2862"/>
    </row>
    <row r="60" spans="1:13" ht="30" customHeight="1" thickBot="1">
      <c r="A60" s="2056"/>
      <c r="B60" s="1416" t="s">
        <v>14</v>
      </c>
      <c r="C60" s="2881" t="s">
        <v>233</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7 G45:J46 C14:D14" xr:uid="{00000000-0002-0000-8B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B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8B00-000002000000}"/>
    <dataValidation allowBlank="1" showInputMessage="1" showErrorMessage="1" prompt="Identifique la meta ODS a que le apunta el indicador de producto. Seleccione de la lista desplegable." sqref="E14" xr:uid="{00000000-0002-0000-8B00-000003000000}"/>
    <dataValidation allowBlank="1" showInputMessage="1" showErrorMessage="1" prompt="Identifique el ODS a que le apunta el indicador de producto. Seleccione de la lista desplegable._x000a_" sqref="B14" xr:uid="{00000000-0002-0000-8B00-000004000000}"/>
    <dataValidation allowBlank="1" showInputMessage="1" showErrorMessage="1" prompt="Incluir una ficha por cada indicador, ya sea de producto o de resultado" sqref="B1" xr:uid="{00000000-0002-0000-8B00-000005000000}"/>
    <dataValidation allowBlank="1" showInputMessage="1" showErrorMessage="1" prompt="Seleccione de la lista desplegable" sqref="B4 B7 H7" xr:uid="{00000000-0002-0000-8B00-000006000000}"/>
  </dataValidations>
  <hyperlinks>
    <hyperlink ref="C56" r:id="rId1" xr:uid="{00000000-0004-0000-8B00-000000000000}"/>
  </hyperlinks>
  <pageMargins left="0.7" right="0.7" top="0.75" bottom="0.75" header="0.3" footer="0.3"/>
  <pageSetup paperSize="9" orientation="portrait" horizontalDpi="1200" verticalDpi="1200"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2695</v>
      </c>
      <c r="C1" s="141"/>
      <c r="D1" s="141"/>
      <c r="E1" s="141"/>
      <c r="F1" s="141"/>
      <c r="G1" s="141"/>
      <c r="H1" s="141"/>
      <c r="I1" s="141"/>
      <c r="J1" s="141"/>
      <c r="K1" s="141"/>
      <c r="L1" s="141"/>
      <c r="M1" s="142"/>
    </row>
    <row r="2" spans="1:13" ht="31.5" customHeight="1">
      <c r="A2" s="2494" t="s">
        <v>1</v>
      </c>
      <c r="B2" s="29" t="s">
        <v>2</v>
      </c>
      <c r="C2" s="2120" t="s">
        <v>1028</v>
      </c>
      <c r="D2" s="2121"/>
      <c r="E2" s="2121"/>
      <c r="F2" s="2121"/>
      <c r="G2" s="2121"/>
      <c r="H2" s="2121"/>
      <c r="I2" s="2121"/>
      <c r="J2" s="2121"/>
      <c r="K2" s="2121"/>
      <c r="L2" s="2121"/>
      <c r="M2" s="2122"/>
    </row>
    <row r="3" spans="1:13" ht="42" customHeight="1">
      <c r="A3" s="2093"/>
      <c r="B3" s="1331" t="s">
        <v>4</v>
      </c>
      <c r="C3" s="2495" t="s">
        <v>1025</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842" t="s">
        <v>232</v>
      </c>
      <c r="D7" s="2843"/>
      <c r="E7" s="1513"/>
      <c r="F7" s="1513"/>
      <c r="G7" s="1514"/>
      <c r="H7" s="1546" t="s">
        <v>14</v>
      </c>
      <c r="I7" s="2496" t="s">
        <v>233</v>
      </c>
      <c r="J7" s="2496"/>
      <c r="K7" s="2496"/>
      <c r="L7" s="2496"/>
      <c r="M7" s="2497"/>
    </row>
    <row r="8" spans="1:13" ht="15.75" customHeight="1">
      <c r="A8" s="2093"/>
      <c r="B8" s="2504" t="s">
        <v>16</v>
      </c>
      <c r="C8" s="2633" t="s">
        <v>1621</v>
      </c>
      <c r="D8" s="2031"/>
      <c r="E8" s="143"/>
      <c r="F8" s="2633" t="s">
        <v>2696</v>
      </c>
      <c r="G8" s="2031"/>
      <c r="H8" s="143"/>
      <c r="I8" s="2031" t="s">
        <v>2697</v>
      </c>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2698</v>
      </c>
      <c r="D11" s="2483"/>
      <c r="E11" s="2483"/>
      <c r="F11" s="2483"/>
      <c r="G11" s="2483"/>
      <c r="H11" s="2483"/>
      <c r="I11" s="2483"/>
      <c r="J11" s="2483"/>
      <c r="K11" s="2483"/>
      <c r="L11" s="2483"/>
      <c r="M11" s="2484"/>
    </row>
    <row r="12" spans="1:13" ht="174" customHeight="1">
      <c r="A12" s="2093"/>
      <c r="B12" s="1331" t="s">
        <v>21</v>
      </c>
      <c r="C12" s="2491" t="s">
        <v>2699</v>
      </c>
      <c r="D12" s="2492"/>
      <c r="E12" s="2492"/>
      <c r="F12" s="2492"/>
      <c r="G12" s="2492"/>
      <c r="H12" s="2492"/>
      <c r="I12" s="2492"/>
      <c r="J12" s="2492"/>
      <c r="K12" s="2492"/>
      <c r="L12" s="2492"/>
      <c r="M12" s="2493"/>
    </row>
    <row r="13" spans="1:13" ht="60" customHeight="1">
      <c r="A13" s="2093"/>
      <c r="B13" s="1331" t="s">
        <v>23</v>
      </c>
      <c r="C13" s="2482" t="s">
        <v>1024</v>
      </c>
      <c r="D13" s="2483"/>
      <c r="E13" s="2483"/>
      <c r="F13" s="2483"/>
      <c r="G13" s="2483"/>
      <c r="H13" s="2483"/>
      <c r="I13" s="2483"/>
      <c r="J13" s="2483"/>
      <c r="K13" s="2483"/>
      <c r="L13" s="2483"/>
      <c r="M13" s="2484"/>
    </row>
    <row r="14" spans="1:13" ht="102.95" customHeight="1">
      <c r="A14" s="2093"/>
      <c r="B14" s="1517" t="s">
        <v>25</v>
      </c>
      <c r="C14" s="2482" t="s">
        <v>970</v>
      </c>
      <c r="D14" s="2487"/>
      <c r="E14" s="1518" t="s">
        <v>27</v>
      </c>
      <c r="F14" s="2488" t="s">
        <v>979</v>
      </c>
      <c r="G14" s="2471"/>
      <c r="H14" s="2471"/>
      <c r="I14" s="2471"/>
      <c r="J14" s="2471"/>
      <c r="K14" s="2471"/>
      <c r="L14" s="2471"/>
      <c r="M14" s="2472"/>
    </row>
    <row r="15" spans="1:13">
      <c r="A15" s="2489" t="s">
        <v>29</v>
      </c>
      <c r="B15" s="1333" t="s">
        <v>30</v>
      </c>
      <c r="C15" s="2482" t="s">
        <v>2700</v>
      </c>
      <c r="D15" s="2483"/>
      <c r="E15" s="2483"/>
      <c r="F15" s="2483"/>
      <c r="G15" s="2483"/>
      <c r="H15" s="2483"/>
      <c r="I15" s="2483"/>
      <c r="J15" s="2483"/>
      <c r="K15" s="2483"/>
      <c r="L15" s="2483"/>
      <c r="M15" s="2484"/>
    </row>
    <row r="16" spans="1:13" ht="47.25" customHeight="1">
      <c r="A16" s="2064"/>
      <c r="B16" s="1333" t="s">
        <v>32</v>
      </c>
      <c r="C16" s="2482" t="s">
        <v>1029</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70" t="s">
        <v>63</v>
      </c>
      <c r="E35" s="670"/>
      <c r="F35" s="670" t="s">
        <v>64</v>
      </c>
      <c r="G35" s="670"/>
      <c r="H35" s="671" t="s">
        <v>65</v>
      </c>
      <c r="I35" s="671"/>
      <c r="J35" s="671" t="s">
        <v>66</v>
      </c>
      <c r="K35" s="670"/>
      <c r="L35" s="670" t="s">
        <v>67</v>
      </c>
      <c r="M35" s="673"/>
    </row>
    <row r="36" spans="1:13">
      <c r="A36" s="2064"/>
      <c r="B36" s="1999"/>
      <c r="C36" s="73"/>
      <c r="D36" s="2485" t="s">
        <v>9</v>
      </c>
      <c r="E36" s="2486"/>
      <c r="F36" s="2879">
        <v>1</v>
      </c>
      <c r="G36" s="2883"/>
      <c r="H36" s="2879">
        <v>1</v>
      </c>
      <c r="I36" s="2883"/>
      <c r="J36" s="2879">
        <v>1</v>
      </c>
      <c r="K36" s="2883"/>
      <c r="L36" s="2879">
        <v>1</v>
      </c>
      <c r="M36" s="2883"/>
    </row>
    <row r="37" spans="1:13">
      <c r="A37" s="2064"/>
      <c r="B37" s="1999"/>
      <c r="C37" s="73"/>
      <c r="D37" s="670" t="s">
        <v>68</v>
      </c>
      <c r="E37" s="670"/>
      <c r="F37" s="670" t="s">
        <v>69</v>
      </c>
      <c r="G37" s="670"/>
      <c r="H37" s="671" t="s">
        <v>70</v>
      </c>
      <c r="I37" s="671"/>
      <c r="J37" s="671" t="s">
        <v>71</v>
      </c>
      <c r="K37" s="670"/>
      <c r="L37" s="670" t="s">
        <v>72</v>
      </c>
      <c r="M37" s="672"/>
    </row>
    <row r="38" spans="1:13">
      <c r="A38" s="2064"/>
      <c r="B38" s="1999"/>
      <c r="C38" s="73"/>
      <c r="D38" s="2879">
        <v>1</v>
      </c>
      <c r="E38" s="2883"/>
      <c r="F38" s="2879">
        <v>1</v>
      </c>
      <c r="G38" s="2883"/>
      <c r="H38" s="2879">
        <v>1</v>
      </c>
      <c r="I38" s="2883"/>
      <c r="J38" s="2879">
        <v>1</v>
      </c>
      <c r="K38" s="2883"/>
      <c r="L38" s="2879">
        <v>1</v>
      </c>
      <c r="M38" s="2883"/>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879">
        <v>1</v>
      </c>
      <c r="E40" s="2883"/>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79">
        <v>1</v>
      </c>
      <c r="G42" s="28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44</v>
      </c>
      <c r="H45" s="2568"/>
      <c r="I45" s="2568"/>
      <c r="J45" s="2568"/>
      <c r="K45" s="91" t="s">
        <v>82</v>
      </c>
      <c r="L45" s="2886" t="s">
        <v>2701</v>
      </c>
      <c r="M45" s="2887"/>
    </row>
    <row r="46" spans="1:13" ht="15.75" customHeight="1">
      <c r="A46" s="2064"/>
      <c r="B46" s="1999"/>
      <c r="C46" s="88"/>
      <c r="D46" s="1542" t="s">
        <v>45</v>
      </c>
      <c r="E46" s="1522"/>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2702</v>
      </c>
      <c r="D48" s="2483"/>
      <c r="E48" s="2483"/>
      <c r="F48" s="2483"/>
      <c r="G48" s="2483"/>
      <c r="H48" s="2483"/>
      <c r="I48" s="2483"/>
      <c r="J48" s="2483"/>
      <c r="K48" s="2483"/>
      <c r="L48" s="2483"/>
      <c r="M48" s="2484"/>
    </row>
    <row r="49" spans="1:13" ht="38.25" customHeight="1">
      <c r="A49" s="2064"/>
      <c r="B49" s="1333" t="s">
        <v>85</v>
      </c>
      <c r="C49" s="2482" t="s">
        <v>2703</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2704</v>
      </c>
      <c r="D52" s="2456"/>
      <c r="E52" s="2456"/>
      <c r="F52" s="2456"/>
      <c r="G52" s="2456"/>
      <c r="H52" s="2456"/>
      <c r="I52" s="2456"/>
      <c r="J52" s="2456"/>
      <c r="K52" s="2456"/>
      <c r="L52" s="2456"/>
      <c r="M52" s="2457"/>
    </row>
    <row r="53" spans="1:13" ht="15.75" customHeight="1">
      <c r="A53" s="2056"/>
      <c r="B53" s="1413" t="s">
        <v>93</v>
      </c>
      <c r="C53" s="2455" t="s">
        <v>2705</v>
      </c>
      <c r="D53" s="2456"/>
      <c r="E53" s="2456"/>
      <c r="F53" s="2456"/>
      <c r="G53" s="2456"/>
      <c r="H53" s="2456"/>
      <c r="I53" s="2456"/>
      <c r="J53" s="2456"/>
      <c r="K53" s="2456"/>
      <c r="L53" s="2456"/>
      <c r="M53" s="2457"/>
    </row>
    <row r="54" spans="1:13" ht="15.75" customHeight="1">
      <c r="A54" s="2056"/>
      <c r="B54" s="1413" t="s">
        <v>95</v>
      </c>
      <c r="C54" s="2455" t="s">
        <v>2706</v>
      </c>
      <c r="D54" s="2456"/>
      <c r="E54" s="2456"/>
      <c r="F54" s="2456"/>
      <c r="G54" s="2456"/>
      <c r="H54" s="2456"/>
      <c r="I54" s="2456"/>
      <c r="J54" s="2456"/>
      <c r="K54" s="2456"/>
      <c r="L54" s="2456"/>
      <c r="M54" s="2457"/>
    </row>
    <row r="55" spans="1:13" ht="15.75" customHeight="1">
      <c r="A55" s="2056"/>
      <c r="B55" s="1414" t="s">
        <v>97</v>
      </c>
      <c r="C55" s="2455" t="s">
        <v>2707</v>
      </c>
      <c r="D55" s="2456"/>
      <c r="E55" s="2456"/>
      <c r="F55" s="2456"/>
      <c r="G55" s="2456"/>
      <c r="H55" s="2456"/>
      <c r="I55" s="2456"/>
      <c r="J55" s="2456"/>
      <c r="K55" s="2456"/>
      <c r="L55" s="2456"/>
      <c r="M55" s="2457"/>
    </row>
    <row r="56" spans="1:13" ht="15.75" customHeight="1">
      <c r="A56" s="2056"/>
      <c r="B56" s="1413" t="s">
        <v>99</v>
      </c>
      <c r="C56" s="2625" t="s">
        <v>1033</v>
      </c>
      <c r="D56" s="2456"/>
      <c r="E56" s="2456"/>
      <c r="F56" s="2456"/>
      <c r="G56" s="2456"/>
      <c r="H56" s="2456"/>
      <c r="I56" s="2456"/>
      <c r="J56" s="2456"/>
      <c r="K56" s="2456"/>
      <c r="L56" s="2456"/>
      <c r="M56" s="2457"/>
    </row>
    <row r="57" spans="1:13" ht="16.5" customHeight="1" thickBot="1">
      <c r="A57" s="2061"/>
      <c r="B57" s="1413" t="s">
        <v>101</v>
      </c>
      <c r="C57" s="2455" t="s">
        <v>2031</v>
      </c>
      <c r="D57" s="2456"/>
      <c r="E57" s="2456"/>
      <c r="F57" s="2456"/>
      <c r="G57" s="2456"/>
      <c r="H57" s="2456"/>
      <c r="I57" s="2456"/>
      <c r="J57" s="2456"/>
      <c r="K57" s="2456"/>
      <c r="L57" s="2456"/>
      <c r="M57" s="2457"/>
    </row>
    <row r="58" spans="1:13" ht="15.75" customHeight="1">
      <c r="A58" s="2469" t="s">
        <v>103</v>
      </c>
      <c r="B58" s="1415" t="s">
        <v>104</v>
      </c>
      <c r="C58" s="2881" t="s">
        <v>1659</v>
      </c>
      <c r="D58" s="2861"/>
      <c r="E58" s="2861"/>
      <c r="F58" s="2861"/>
      <c r="G58" s="2861"/>
      <c r="H58" s="2861"/>
      <c r="I58" s="2861"/>
      <c r="J58" s="2861"/>
      <c r="K58" s="2861"/>
      <c r="L58" s="2861"/>
      <c r="M58" s="2862"/>
    </row>
    <row r="59" spans="1:13" ht="30" customHeight="1">
      <c r="A59" s="2056"/>
      <c r="B59" s="1415" t="s">
        <v>106</v>
      </c>
      <c r="C59" s="2881" t="s">
        <v>2694</v>
      </c>
      <c r="D59" s="2861"/>
      <c r="E59" s="2861"/>
      <c r="F59" s="2861"/>
      <c r="G59" s="2861"/>
      <c r="H59" s="2861"/>
      <c r="I59" s="2861"/>
      <c r="J59" s="2861"/>
      <c r="K59" s="2861"/>
      <c r="L59" s="2861"/>
      <c r="M59" s="2862"/>
    </row>
    <row r="60" spans="1:13" ht="30" customHeight="1" thickBot="1">
      <c r="A60" s="2056"/>
      <c r="B60" s="1416" t="s">
        <v>14</v>
      </c>
      <c r="C60" s="2881" t="s">
        <v>233</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G45:J46 C7 C14:D14" xr:uid="{00000000-0002-0000-8C00-000000000000}"/>
    <dataValidation allowBlank="1" showInputMessage="1" showErrorMessage="1" prompt="Seleccione de la lista desplegable" sqref="B4 B7 H7" xr:uid="{00000000-0002-0000-8C00-000001000000}"/>
    <dataValidation allowBlank="1" showInputMessage="1" showErrorMessage="1" prompt="Incluir una ficha por cada indicador, ya sea de producto o de resultado" sqref="B1" xr:uid="{00000000-0002-0000-8C00-000002000000}"/>
    <dataValidation allowBlank="1" showInputMessage="1" showErrorMessage="1" prompt="Identifique el ODS a que le apunta el indicador de producto. Seleccione de la lista desplegable._x000a_" sqref="B14" xr:uid="{00000000-0002-0000-8C00-000003000000}"/>
    <dataValidation allowBlank="1" showInputMessage="1" showErrorMessage="1" prompt="Identifique la meta ODS a que le apunta el indicador de producto. Seleccione de la lista desplegable." sqref="E14" xr:uid="{00000000-0002-0000-8C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8C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C00-000006000000}"/>
  </dataValidations>
  <hyperlinks>
    <hyperlink ref="C56" r:id="rId1" xr:uid="{00000000-0004-0000-8C00-000000000000}"/>
  </hyperlinks>
  <pageMargins left="0.7" right="0.7" top="0.75" bottom="0.75" header="0.3" footer="0.3"/>
  <pageSetup paperSize="9" orientation="portrait" horizontalDpi="1200" verticalDpi="1200"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2708</v>
      </c>
      <c r="C1" s="141"/>
      <c r="D1" s="141"/>
      <c r="E1" s="141"/>
      <c r="F1" s="141"/>
      <c r="G1" s="141"/>
      <c r="H1" s="141"/>
      <c r="I1" s="141"/>
      <c r="J1" s="141"/>
      <c r="K1" s="141"/>
      <c r="L1" s="141"/>
      <c r="M1" s="142"/>
    </row>
    <row r="2" spans="1:13" ht="31.5" customHeight="1">
      <c r="A2" s="2494" t="s">
        <v>1</v>
      </c>
      <c r="B2" s="29" t="s">
        <v>2</v>
      </c>
      <c r="C2" s="2120" t="s">
        <v>2709</v>
      </c>
      <c r="D2" s="2121"/>
      <c r="E2" s="2121"/>
      <c r="F2" s="2121"/>
      <c r="G2" s="2121"/>
      <c r="H2" s="2121"/>
      <c r="I2" s="2121"/>
      <c r="J2" s="2121"/>
      <c r="K2" s="2121"/>
      <c r="L2" s="2121"/>
      <c r="M2" s="2122"/>
    </row>
    <row r="3" spans="1:13" ht="42" customHeight="1">
      <c r="A3" s="2093"/>
      <c r="B3" s="1331" t="s">
        <v>4</v>
      </c>
      <c r="C3" s="2495" t="s">
        <v>1025</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842" t="s">
        <v>1489</v>
      </c>
      <c r="D7" s="2843"/>
      <c r="E7" s="1513"/>
      <c r="F7" s="1513"/>
      <c r="G7" s="1514"/>
      <c r="H7" s="1546" t="s">
        <v>14</v>
      </c>
      <c r="I7" s="2514" t="s">
        <v>2487</v>
      </c>
      <c r="J7" s="2513"/>
      <c r="K7" s="2513"/>
      <c r="L7" s="2513"/>
      <c r="M7" s="2515"/>
    </row>
    <row r="8" spans="1:13" ht="15.75" customHeight="1">
      <c r="A8" s="2093"/>
      <c r="B8" s="2504" t="s">
        <v>16</v>
      </c>
      <c r="C8" s="2633" t="s">
        <v>2710</v>
      </c>
      <c r="D8" s="2031"/>
      <c r="E8" s="143"/>
      <c r="F8" s="2633" t="s">
        <v>2711</v>
      </c>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2712</v>
      </c>
      <c r="D11" s="2483"/>
      <c r="E11" s="2483"/>
      <c r="F11" s="2483"/>
      <c r="G11" s="2483"/>
      <c r="H11" s="2483"/>
      <c r="I11" s="2483"/>
      <c r="J11" s="2483"/>
      <c r="K11" s="2483"/>
      <c r="L11" s="2483"/>
      <c r="M11" s="2484"/>
    </row>
    <row r="12" spans="1:13" ht="174" customHeight="1">
      <c r="A12" s="2093"/>
      <c r="B12" s="1331" t="s">
        <v>21</v>
      </c>
      <c r="C12" s="2491" t="s">
        <v>2713</v>
      </c>
      <c r="D12" s="2492"/>
      <c r="E12" s="2492"/>
      <c r="F12" s="2492"/>
      <c r="G12" s="2492"/>
      <c r="H12" s="2492"/>
      <c r="I12" s="2492"/>
      <c r="J12" s="2492"/>
      <c r="K12" s="2492"/>
      <c r="L12" s="2492"/>
      <c r="M12" s="2493"/>
    </row>
    <row r="13" spans="1:13" ht="60" customHeight="1">
      <c r="A13" s="2093"/>
      <c r="B13" s="1331" t="s">
        <v>23</v>
      </c>
      <c r="C13" s="2482" t="s">
        <v>1024</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2714</v>
      </c>
      <c r="G14" s="2471"/>
      <c r="H14" s="2471"/>
      <c r="I14" s="2471"/>
      <c r="J14" s="2471"/>
      <c r="K14" s="2471"/>
      <c r="L14" s="2471"/>
      <c r="M14" s="2472"/>
    </row>
    <row r="15" spans="1:13">
      <c r="A15" s="2489" t="s">
        <v>29</v>
      </c>
      <c r="B15" s="1333" t="s">
        <v>30</v>
      </c>
      <c r="C15" s="2482" t="s">
        <v>2700</v>
      </c>
      <c r="D15" s="2483"/>
      <c r="E15" s="2483"/>
      <c r="F15" s="2483"/>
      <c r="G15" s="2483"/>
      <c r="H15" s="2483"/>
      <c r="I15" s="2483"/>
      <c r="J15" s="2483"/>
      <c r="K15" s="2483"/>
      <c r="L15" s="2483"/>
      <c r="M15" s="2484"/>
    </row>
    <row r="16" spans="1:13" ht="47.25" customHeight="1">
      <c r="A16" s="2064"/>
      <c r="B16" s="1333" t="s">
        <v>32</v>
      </c>
      <c r="C16" s="2482" t="s">
        <v>2715</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670" t="s">
        <v>63</v>
      </c>
      <c r="E35" s="670"/>
      <c r="F35" s="670" t="s">
        <v>64</v>
      </c>
      <c r="G35" s="670"/>
      <c r="H35" s="671" t="s">
        <v>65</v>
      </c>
      <c r="I35" s="671"/>
      <c r="J35" s="671" t="s">
        <v>66</v>
      </c>
      <c r="K35" s="670"/>
      <c r="L35" s="670" t="s">
        <v>67</v>
      </c>
      <c r="M35" s="673"/>
    </row>
    <row r="36" spans="1:13">
      <c r="A36" s="2064"/>
      <c r="B36" s="1999"/>
      <c r="C36" s="73"/>
      <c r="D36" s="2879">
        <v>1</v>
      </c>
      <c r="E36" s="2883"/>
      <c r="F36" s="2879">
        <v>1</v>
      </c>
      <c r="G36" s="2883"/>
      <c r="H36" s="2879">
        <v>1</v>
      </c>
      <c r="I36" s="2883"/>
      <c r="J36" s="2879">
        <v>1</v>
      </c>
      <c r="K36" s="2883"/>
      <c r="L36" s="2879">
        <v>1</v>
      </c>
      <c r="M36" s="2883"/>
    </row>
    <row r="37" spans="1:13">
      <c r="A37" s="2064"/>
      <c r="B37" s="1999"/>
      <c r="C37" s="73"/>
      <c r="D37" s="670" t="s">
        <v>68</v>
      </c>
      <c r="E37" s="670"/>
      <c r="F37" s="670" t="s">
        <v>69</v>
      </c>
      <c r="G37" s="670"/>
      <c r="H37" s="671" t="s">
        <v>70</v>
      </c>
      <c r="I37" s="671"/>
      <c r="J37" s="671" t="s">
        <v>71</v>
      </c>
      <c r="K37" s="670"/>
      <c r="L37" s="670" t="s">
        <v>72</v>
      </c>
      <c r="M37" s="672"/>
    </row>
    <row r="38" spans="1:13">
      <c r="A38" s="2064"/>
      <c r="B38" s="1999"/>
      <c r="C38" s="73"/>
      <c r="D38" s="2879">
        <v>1</v>
      </c>
      <c r="E38" s="2883"/>
      <c r="F38" s="2879">
        <v>1</v>
      </c>
      <c r="G38" s="2883"/>
      <c r="H38" s="2879">
        <v>1</v>
      </c>
      <c r="I38" s="2883"/>
      <c r="J38" s="2879">
        <v>1</v>
      </c>
      <c r="K38" s="2883"/>
      <c r="L38" s="2879">
        <v>1</v>
      </c>
      <c r="M38" s="2883"/>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510">
        <v>1</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79">
        <v>1</v>
      </c>
      <c r="G42" s="28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886"/>
      <c r="M45" s="2887"/>
    </row>
    <row r="46" spans="1:13" ht="15.75" customHeight="1">
      <c r="A46" s="2064"/>
      <c r="B46" s="1999"/>
      <c r="C46" s="88"/>
      <c r="D46" s="1542"/>
      <c r="E46" s="1522" t="s">
        <v>45</v>
      </c>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2716</v>
      </c>
      <c r="D48" s="2483"/>
      <c r="E48" s="2483"/>
      <c r="F48" s="2483"/>
      <c r="G48" s="2483"/>
      <c r="H48" s="2483"/>
      <c r="I48" s="2483"/>
      <c r="J48" s="2483"/>
      <c r="K48" s="2483"/>
      <c r="L48" s="2483"/>
      <c r="M48" s="2484"/>
    </row>
    <row r="49" spans="1:13" ht="38.25" customHeight="1">
      <c r="A49" s="2064"/>
      <c r="B49" s="1333" t="s">
        <v>85</v>
      </c>
      <c r="C49" s="2482" t="s">
        <v>2717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1035</v>
      </c>
      <c r="D52" s="2456"/>
      <c r="E52" s="2456"/>
      <c r="F52" s="2456"/>
      <c r="G52" s="2456"/>
      <c r="H52" s="2456"/>
      <c r="I52" s="2456"/>
      <c r="J52" s="2456"/>
      <c r="K52" s="2456"/>
      <c r="L52" s="2456"/>
      <c r="M52" s="2457"/>
    </row>
    <row r="53" spans="1:13" ht="15.75" customHeight="1">
      <c r="A53" s="2056"/>
      <c r="B53" s="1413" t="s">
        <v>93</v>
      </c>
      <c r="C53" s="2455" t="s">
        <v>2718</v>
      </c>
      <c r="D53" s="2456"/>
      <c r="E53" s="2456"/>
      <c r="F53" s="2456"/>
      <c r="G53" s="2456"/>
      <c r="H53" s="2456"/>
      <c r="I53" s="2456"/>
      <c r="J53" s="2456"/>
      <c r="K53" s="2456"/>
      <c r="L53" s="2456"/>
      <c r="M53" s="2457"/>
    </row>
    <row r="54" spans="1:13" ht="15.75" customHeight="1">
      <c r="A54" s="2056"/>
      <c r="B54" s="1413" t="s">
        <v>95</v>
      </c>
      <c r="C54" s="2455" t="s">
        <v>15</v>
      </c>
      <c r="D54" s="2456"/>
      <c r="E54" s="2456"/>
      <c r="F54" s="2456"/>
      <c r="G54" s="2456"/>
      <c r="H54" s="2456"/>
      <c r="I54" s="2456"/>
      <c r="J54" s="2456"/>
      <c r="K54" s="2456"/>
      <c r="L54" s="2456"/>
      <c r="M54" s="2457"/>
    </row>
    <row r="55" spans="1:13" ht="15.75" customHeight="1">
      <c r="A55" s="2056"/>
      <c r="B55" s="1414" t="s">
        <v>97</v>
      </c>
      <c r="C55" s="2455" t="s">
        <v>1057</v>
      </c>
      <c r="D55" s="2456"/>
      <c r="E55" s="2456"/>
      <c r="F55" s="2456"/>
      <c r="G55" s="2456"/>
      <c r="H55" s="2456"/>
      <c r="I55" s="2456"/>
      <c r="J55" s="2456"/>
      <c r="K55" s="2456"/>
      <c r="L55" s="2456"/>
      <c r="M55" s="2457"/>
    </row>
    <row r="56" spans="1:13" ht="15.75" customHeight="1">
      <c r="A56" s="2056"/>
      <c r="B56" s="1413" t="s">
        <v>99</v>
      </c>
      <c r="C56" s="2890" t="s">
        <v>1036</v>
      </c>
      <c r="D56" s="2456"/>
      <c r="E56" s="2456"/>
      <c r="F56" s="2456"/>
      <c r="G56" s="2456"/>
      <c r="H56" s="2456"/>
      <c r="I56" s="2456"/>
      <c r="J56" s="2456"/>
      <c r="K56" s="2456"/>
      <c r="L56" s="2456"/>
      <c r="M56" s="2457"/>
    </row>
    <row r="57" spans="1:13" ht="16.5" customHeight="1" thickBot="1">
      <c r="A57" s="2061"/>
      <c r="B57" s="1413" t="s">
        <v>101</v>
      </c>
      <c r="C57" s="2455">
        <v>3169001</v>
      </c>
      <c r="D57" s="2456"/>
      <c r="E57" s="2456"/>
      <c r="F57" s="2456"/>
      <c r="G57" s="2456"/>
      <c r="H57" s="2456"/>
      <c r="I57" s="2456"/>
      <c r="J57" s="2456"/>
      <c r="K57" s="2456"/>
      <c r="L57" s="2456"/>
      <c r="M57" s="2457"/>
    </row>
    <row r="58" spans="1:13" ht="15.75" customHeight="1">
      <c r="A58" s="2469" t="s">
        <v>103</v>
      </c>
      <c r="B58" s="1415" t="s">
        <v>104</v>
      </c>
      <c r="C58" s="2881" t="s">
        <v>1503</v>
      </c>
      <c r="D58" s="2861"/>
      <c r="E58" s="2861"/>
      <c r="F58" s="2861"/>
      <c r="G58" s="2861"/>
      <c r="H58" s="2861"/>
      <c r="I58" s="2861"/>
      <c r="J58" s="2861"/>
      <c r="K58" s="2861"/>
      <c r="L58" s="2861"/>
      <c r="M58" s="2862"/>
    </row>
    <row r="59" spans="1:13" ht="30" customHeight="1">
      <c r="A59" s="2056"/>
      <c r="B59" s="1415" t="s">
        <v>106</v>
      </c>
      <c r="C59" s="2881" t="s">
        <v>1896</v>
      </c>
      <c r="D59" s="2861"/>
      <c r="E59" s="2861"/>
      <c r="F59" s="2861"/>
      <c r="G59" s="2861"/>
      <c r="H59" s="2861"/>
      <c r="I59" s="2861"/>
      <c r="J59" s="2861"/>
      <c r="K59" s="2861"/>
      <c r="L59" s="2861"/>
      <c r="M59" s="2862"/>
    </row>
    <row r="60" spans="1:13" ht="30" customHeight="1" thickBot="1">
      <c r="A60" s="2056"/>
      <c r="B60" s="1416" t="s">
        <v>14</v>
      </c>
      <c r="C60" s="2881" t="s">
        <v>15</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8D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D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8D00-000002000000}"/>
    <dataValidation allowBlank="1" showInputMessage="1" showErrorMessage="1" prompt="Identifique la meta ODS a que le apunta el indicador de producto. Seleccione de la lista desplegable." sqref="E14" xr:uid="{00000000-0002-0000-8D00-000003000000}"/>
    <dataValidation allowBlank="1" showInputMessage="1" showErrorMessage="1" prompt="Identifique el ODS a que le apunta el indicador de producto. Seleccione de la lista desplegable._x000a_" sqref="B14" xr:uid="{00000000-0002-0000-8D00-000004000000}"/>
    <dataValidation allowBlank="1" showInputMessage="1" showErrorMessage="1" prompt="Incluir una ficha por cada indicador, ya sea de producto o de resultado" sqref="B1" xr:uid="{00000000-0002-0000-8D00-000005000000}"/>
    <dataValidation allowBlank="1" showInputMessage="1" showErrorMessage="1" prompt="Seleccione de la lista desplegable" sqref="B4 B7 H7" xr:uid="{00000000-0002-0000-8D00-000006000000}"/>
    <dataValidation type="list" allowBlank="1" showInputMessage="1" showErrorMessage="1" sqref="I7:M7" xr:uid="{00000000-0002-0000-8D00-000007000000}">
      <formula1>INDIRECT($C$7)</formula1>
    </dataValidation>
  </dataValidations>
  <hyperlinks>
    <hyperlink ref="C56" r:id="rId1" xr:uid="{00000000-0004-0000-8D00-000000000000}"/>
  </hyperlinks>
  <pageMargins left="0.7" right="0.7" top="0.75" bottom="0.75" header="0.3" footer="0.3"/>
  <pageSetup paperSize="9" orientation="portrait" horizontalDpi="1200" verticalDpi="1200"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2719</v>
      </c>
      <c r="C1" s="141"/>
      <c r="D1" s="141"/>
      <c r="E1" s="141"/>
      <c r="F1" s="141"/>
      <c r="G1" s="141"/>
      <c r="H1" s="141"/>
      <c r="I1" s="141"/>
      <c r="J1" s="141"/>
      <c r="K1" s="141"/>
      <c r="L1" s="141"/>
      <c r="M1" s="142"/>
    </row>
    <row r="2" spans="1:13" ht="31.5" customHeight="1">
      <c r="A2" s="2494" t="s">
        <v>1</v>
      </c>
      <c r="B2" s="29" t="s">
        <v>2</v>
      </c>
      <c r="C2" s="2120" t="s">
        <v>1049</v>
      </c>
      <c r="D2" s="2121"/>
      <c r="E2" s="2121"/>
      <c r="F2" s="2121"/>
      <c r="G2" s="2121"/>
      <c r="H2" s="2121"/>
      <c r="I2" s="2121"/>
      <c r="J2" s="2121"/>
      <c r="K2" s="2121"/>
      <c r="L2" s="2121"/>
      <c r="M2" s="2122"/>
    </row>
    <row r="3" spans="1:13" ht="42" customHeight="1">
      <c r="A3" s="2093"/>
      <c r="B3" s="1331" t="s">
        <v>4</v>
      </c>
      <c r="C3" s="2495" t="s">
        <v>1046</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74</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325</v>
      </c>
      <c r="D7" s="2513"/>
      <c r="E7" s="1513"/>
      <c r="F7" s="1513"/>
      <c r="G7" s="1514"/>
      <c r="H7" s="1546" t="s">
        <v>14</v>
      </c>
      <c r="I7" s="2514" t="s">
        <v>326</v>
      </c>
      <c r="J7" s="2513"/>
      <c r="K7" s="2513"/>
      <c r="L7" s="2513"/>
      <c r="M7" s="2515"/>
    </row>
    <row r="8" spans="1:13" ht="15.75" customHeight="1">
      <c r="A8" s="2093"/>
      <c r="B8" s="2504" t="s">
        <v>16</v>
      </c>
      <c r="C8" s="2633" t="s">
        <v>1758</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2720</v>
      </c>
      <c r="D11" s="2483"/>
      <c r="E11" s="2483"/>
      <c r="F11" s="2483"/>
      <c r="G11" s="2483"/>
      <c r="H11" s="2483"/>
      <c r="I11" s="2483"/>
      <c r="J11" s="2483"/>
      <c r="K11" s="2483"/>
      <c r="L11" s="2483"/>
      <c r="M11" s="2484"/>
    </row>
    <row r="12" spans="1:13" ht="96.75" customHeight="1">
      <c r="A12" s="2093"/>
      <c r="B12" s="1331" t="s">
        <v>21</v>
      </c>
      <c r="C12" s="2491" t="s">
        <v>2721</v>
      </c>
      <c r="D12" s="2492"/>
      <c r="E12" s="2492"/>
      <c r="F12" s="2492"/>
      <c r="G12" s="2492"/>
      <c r="H12" s="2492"/>
      <c r="I12" s="2492"/>
      <c r="J12" s="2492"/>
      <c r="K12" s="2492"/>
      <c r="L12" s="2492"/>
      <c r="M12" s="2493"/>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2714</v>
      </c>
      <c r="G14" s="2471"/>
      <c r="H14" s="2471"/>
      <c r="I14" s="2471"/>
      <c r="J14" s="2471"/>
      <c r="K14" s="2471"/>
      <c r="L14" s="2471"/>
      <c r="M14" s="2472"/>
    </row>
    <row r="15" spans="1:13">
      <c r="A15" s="2489" t="s">
        <v>29</v>
      </c>
      <c r="B15" s="1333" t="s">
        <v>30</v>
      </c>
      <c r="C15" s="2482" t="s">
        <v>2700</v>
      </c>
      <c r="D15" s="2483"/>
      <c r="E15" s="2483"/>
      <c r="F15" s="2483"/>
      <c r="G15" s="2483"/>
      <c r="H15" s="2483"/>
      <c r="I15" s="2483"/>
      <c r="J15" s="2483"/>
      <c r="K15" s="2483"/>
      <c r="L15" s="2483"/>
      <c r="M15" s="2484"/>
    </row>
    <row r="16" spans="1:13" ht="47.25" customHeight="1">
      <c r="A16" s="2064"/>
      <c r="B16" s="1333" t="s">
        <v>32</v>
      </c>
      <c r="C16" s="2482" t="s">
        <v>1050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2722</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47"/>
      <c r="E36" s="1537">
        <v>10</v>
      </c>
      <c r="F36" s="1547"/>
      <c r="G36" s="1537">
        <v>130</v>
      </c>
      <c r="H36" s="1547"/>
      <c r="I36" s="1537">
        <v>264</v>
      </c>
      <c r="J36" s="1547"/>
      <c r="K36" s="1537">
        <v>394</v>
      </c>
      <c r="L36" s="1547"/>
      <c r="M36" s="1538">
        <v>399</v>
      </c>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47"/>
      <c r="E38" s="1537">
        <v>399</v>
      </c>
      <c r="F38" s="1547"/>
      <c r="G38" s="1537">
        <v>399</v>
      </c>
      <c r="H38" s="1547"/>
      <c r="I38" s="1537">
        <v>399</v>
      </c>
      <c r="J38" s="1547"/>
      <c r="K38" s="1537">
        <v>399</v>
      </c>
      <c r="L38" s="1547"/>
      <c r="M38" s="1538">
        <v>399</v>
      </c>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485">
        <v>399</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82">
        <v>399</v>
      </c>
      <c r="G42" s="28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886"/>
      <c r="M45" s="2887"/>
    </row>
    <row r="46" spans="1:13" ht="15.75" customHeight="1">
      <c r="A46" s="2064"/>
      <c r="B46" s="1999"/>
      <c r="C46" s="88"/>
      <c r="D46" s="1542" t="s">
        <v>45</v>
      </c>
      <c r="E46" s="1522"/>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2723</v>
      </c>
      <c r="D48" s="2483"/>
      <c r="E48" s="2483"/>
      <c r="F48" s="2483"/>
      <c r="G48" s="2483"/>
      <c r="H48" s="2483"/>
      <c r="I48" s="2483"/>
      <c r="J48" s="2483"/>
      <c r="K48" s="2483"/>
      <c r="L48" s="2483"/>
      <c r="M48" s="2484"/>
    </row>
    <row r="49" spans="1:13" ht="38.25" customHeight="1">
      <c r="A49" s="2064"/>
      <c r="B49" s="1333" t="s">
        <v>85</v>
      </c>
      <c r="C49" s="2482" t="s">
        <v>2724</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328</v>
      </c>
      <c r="D52" s="2456"/>
      <c r="E52" s="2456"/>
      <c r="F52" s="2456"/>
      <c r="G52" s="2456"/>
      <c r="H52" s="2456"/>
      <c r="I52" s="2456"/>
      <c r="J52" s="2456"/>
      <c r="K52" s="2456"/>
      <c r="L52" s="2456"/>
      <c r="M52" s="2457"/>
    </row>
    <row r="53" spans="1:13" ht="15.75" customHeight="1">
      <c r="A53" s="2056"/>
      <c r="B53" s="1413" t="s">
        <v>93</v>
      </c>
      <c r="C53" s="2455" t="s">
        <v>1757</v>
      </c>
      <c r="D53" s="2456"/>
      <c r="E53" s="2456"/>
      <c r="F53" s="2456"/>
      <c r="G53" s="2456"/>
      <c r="H53" s="2456"/>
      <c r="I53" s="2456"/>
      <c r="J53" s="2456"/>
      <c r="K53" s="2456"/>
      <c r="L53" s="2456"/>
      <c r="M53" s="2457"/>
    </row>
    <row r="54" spans="1:13" ht="15.75" customHeight="1">
      <c r="A54" s="2056"/>
      <c r="B54" s="1413" t="s">
        <v>95</v>
      </c>
      <c r="C54" s="2455" t="s">
        <v>1758</v>
      </c>
      <c r="D54" s="2456"/>
      <c r="E54" s="2456"/>
      <c r="F54" s="2456"/>
      <c r="G54" s="2456"/>
      <c r="H54" s="2456"/>
      <c r="I54" s="2456"/>
      <c r="J54" s="2456"/>
      <c r="K54" s="2456"/>
      <c r="L54" s="2456"/>
      <c r="M54" s="2457"/>
    </row>
    <row r="55" spans="1:13" ht="15.75" customHeight="1">
      <c r="A55" s="2056"/>
      <c r="B55" s="1414" t="s">
        <v>97</v>
      </c>
      <c r="C55" s="2455" t="s">
        <v>327</v>
      </c>
      <c r="D55" s="2456"/>
      <c r="E55" s="2456"/>
      <c r="F55" s="2456"/>
      <c r="G55" s="2456"/>
      <c r="H55" s="2456"/>
      <c r="I55" s="2456"/>
      <c r="J55" s="2456"/>
      <c r="K55" s="2456"/>
      <c r="L55" s="2456"/>
      <c r="M55" s="2457"/>
    </row>
    <row r="56" spans="1:13" ht="15.75" customHeight="1">
      <c r="A56" s="2056"/>
      <c r="B56" s="1413" t="s">
        <v>99</v>
      </c>
      <c r="C56" s="2625" t="s">
        <v>330</v>
      </c>
      <c r="D56" s="2456"/>
      <c r="E56" s="2456"/>
      <c r="F56" s="2456"/>
      <c r="G56" s="2456"/>
      <c r="H56" s="2456"/>
      <c r="I56" s="2456"/>
      <c r="J56" s="2456"/>
      <c r="K56" s="2456"/>
      <c r="L56" s="2456"/>
      <c r="M56" s="2457"/>
    </row>
    <row r="57" spans="1:13" ht="16.5" customHeight="1" thickBot="1">
      <c r="A57" s="2061"/>
      <c r="B57" s="1413" t="s">
        <v>101</v>
      </c>
      <c r="C57" s="2455" t="s">
        <v>329</v>
      </c>
      <c r="D57" s="2456"/>
      <c r="E57" s="2456"/>
      <c r="F57" s="2456"/>
      <c r="G57" s="2456"/>
      <c r="H57" s="2456"/>
      <c r="I57" s="2456"/>
      <c r="J57" s="2456"/>
      <c r="K57" s="2456"/>
      <c r="L57" s="2456"/>
      <c r="M57" s="2457"/>
    </row>
    <row r="58" spans="1:13" ht="15.75" customHeight="1">
      <c r="A58" s="2469" t="s">
        <v>103</v>
      </c>
      <c r="B58" s="1415" t="s">
        <v>104</v>
      </c>
      <c r="C58" s="2881" t="s">
        <v>1759</v>
      </c>
      <c r="D58" s="2861"/>
      <c r="E58" s="2861"/>
      <c r="F58" s="2861"/>
      <c r="G58" s="2861"/>
      <c r="H58" s="2861"/>
      <c r="I58" s="2861"/>
      <c r="J58" s="2861"/>
      <c r="K58" s="2861"/>
      <c r="L58" s="2861"/>
      <c r="M58" s="2862"/>
    </row>
    <row r="59" spans="1:13" ht="30" customHeight="1">
      <c r="A59" s="2056"/>
      <c r="B59" s="1415" t="s">
        <v>106</v>
      </c>
      <c r="C59" s="2881" t="s">
        <v>107</v>
      </c>
      <c r="D59" s="2861"/>
      <c r="E59" s="2861"/>
      <c r="F59" s="2861"/>
      <c r="G59" s="2861"/>
      <c r="H59" s="2861"/>
      <c r="I59" s="2861"/>
      <c r="J59" s="2861"/>
      <c r="K59" s="2861"/>
      <c r="L59" s="2861"/>
      <c r="M59" s="2862"/>
    </row>
    <row r="60" spans="1:13" ht="30" customHeight="1" thickBot="1">
      <c r="A60" s="2056"/>
      <c r="B60" s="1416" t="s">
        <v>14</v>
      </c>
      <c r="C60" s="2881" t="s">
        <v>1758</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C49:M49"/>
    <mergeCell ref="J29:L29"/>
    <mergeCell ref="B31:B33"/>
    <mergeCell ref="B34:B43"/>
    <mergeCell ref="D40:E40"/>
    <mergeCell ref="F40:G40"/>
    <mergeCell ref="H40:I40"/>
    <mergeCell ref="J40:K40"/>
    <mergeCell ref="L40:M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7 C14:D14" xr:uid="{00000000-0002-0000-8E00-000000000000}"/>
    <dataValidation type="list" allowBlank="1" showInputMessage="1" showErrorMessage="1" sqref="I7:M7" xr:uid="{00000000-0002-0000-8E00-000001000000}">
      <formula1>INDIRECT($C$7)</formula1>
    </dataValidation>
    <dataValidation allowBlank="1" showInputMessage="1" showErrorMessage="1" prompt="Seleccione de la lista desplegable" sqref="B4 B7 H7" xr:uid="{00000000-0002-0000-8E00-000002000000}"/>
    <dataValidation allowBlank="1" showInputMessage="1" showErrorMessage="1" prompt="Incluir una ficha por cada indicador, ya sea de producto o de resultado" sqref="B1" xr:uid="{00000000-0002-0000-8E00-000003000000}"/>
    <dataValidation allowBlank="1" showInputMessage="1" showErrorMessage="1" prompt="Identifique el ODS a que le apunta el indicador de producto. Seleccione de la lista desplegable._x000a_" sqref="B14" xr:uid="{00000000-0002-0000-8E00-000004000000}"/>
    <dataValidation allowBlank="1" showInputMessage="1" showErrorMessage="1" prompt="Identifique la meta ODS a que le apunta el indicador de producto. Seleccione de la lista desplegable." sqref="E14" xr:uid="{00000000-0002-0000-8E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8E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E00-000007000000}"/>
  </dataValidations>
  <hyperlinks>
    <hyperlink ref="C56" r:id="rId1" xr:uid="{00000000-0004-0000-8E00-000000000000}"/>
  </hyperlinks>
  <pageMargins left="0.7" right="0.7" top="0.75" bottom="0.75" header="0.3" footer="0.3"/>
  <pageSetup paperSize="9" orientation="portrait" horizontalDpi="1200" verticalDpi="1200"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2725</v>
      </c>
      <c r="C1" s="141"/>
      <c r="D1" s="141"/>
      <c r="E1" s="141"/>
      <c r="F1" s="141"/>
      <c r="G1" s="141"/>
      <c r="H1" s="141"/>
      <c r="I1" s="141"/>
      <c r="J1" s="141"/>
      <c r="K1" s="141"/>
      <c r="L1" s="141"/>
      <c r="M1" s="142"/>
    </row>
    <row r="2" spans="1:13" ht="31.5" customHeight="1">
      <c r="A2" s="2494" t="s">
        <v>1</v>
      </c>
      <c r="B2" s="29" t="s">
        <v>2</v>
      </c>
      <c r="C2" s="2120" t="s">
        <v>1052</v>
      </c>
      <c r="D2" s="2121"/>
      <c r="E2" s="2121"/>
      <c r="F2" s="2121"/>
      <c r="G2" s="2121"/>
      <c r="H2" s="2121"/>
      <c r="I2" s="2121"/>
      <c r="J2" s="2121"/>
      <c r="K2" s="2121"/>
      <c r="L2" s="2121"/>
      <c r="M2" s="2122"/>
    </row>
    <row r="3" spans="1:13" ht="42" customHeight="1">
      <c r="A3" s="2093"/>
      <c r="B3" s="1331" t="s">
        <v>4</v>
      </c>
      <c r="C3" s="2495" t="s">
        <v>1046</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99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325</v>
      </c>
      <c r="D7" s="2513"/>
      <c r="E7" s="1513"/>
      <c r="F7" s="1513"/>
      <c r="G7" s="1514"/>
      <c r="H7" s="1546" t="s">
        <v>14</v>
      </c>
      <c r="I7" s="2514" t="s">
        <v>326</v>
      </c>
      <c r="J7" s="2513"/>
      <c r="K7" s="2513"/>
      <c r="L7" s="2513"/>
      <c r="M7" s="2515"/>
    </row>
    <row r="8" spans="1:13" ht="15.75" customHeight="1">
      <c r="A8" s="2093"/>
      <c r="B8" s="2504" t="s">
        <v>16</v>
      </c>
      <c r="C8" s="2633" t="s">
        <v>1758</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2726</v>
      </c>
      <c r="D11" s="2483"/>
      <c r="E11" s="2483"/>
      <c r="F11" s="2483"/>
      <c r="G11" s="2483"/>
      <c r="H11" s="2483"/>
      <c r="I11" s="2483"/>
      <c r="J11" s="2483"/>
      <c r="K11" s="2483"/>
      <c r="L11" s="2483"/>
      <c r="M11" s="2484"/>
    </row>
    <row r="12" spans="1:13" ht="96.75" customHeight="1">
      <c r="A12" s="2093"/>
      <c r="B12" s="1331" t="s">
        <v>21</v>
      </c>
      <c r="C12" s="2491" t="s">
        <v>2727</v>
      </c>
      <c r="D12" s="2492"/>
      <c r="E12" s="2492"/>
      <c r="F12" s="2492"/>
      <c r="G12" s="2492"/>
      <c r="H12" s="2492"/>
      <c r="I12" s="2492"/>
      <c r="J12" s="2492"/>
      <c r="K12" s="2492"/>
      <c r="L12" s="2492"/>
      <c r="M12" s="2493"/>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321</v>
      </c>
      <c r="D14" s="2487"/>
      <c r="E14" s="1518" t="s">
        <v>27</v>
      </c>
      <c r="F14" s="2488" t="s">
        <v>672</v>
      </c>
      <c r="G14" s="2471"/>
      <c r="H14" s="2471"/>
      <c r="I14" s="2471"/>
      <c r="J14" s="2471"/>
      <c r="K14" s="2471"/>
      <c r="L14" s="2471"/>
      <c r="M14" s="2472"/>
    </row>
    <row r="15" spans="1:13">
      <c r="A15" s="2489" t="s">
        <v>29</v>
      </c>
      <c r="B15" s="1333" t="s">
        <v>30</v>
      </c>
      <c r="C15" s="2482" t="s">
        <v>2700</v>
      </c>
      <c r="D15" s="2483"/>
      <c r="E15" s="2483"/>
      <c r="F15" s="2483"/>
      <c r="G15" s="2483"/>
      <c r="H15" s="2483"/>
      <c r="I15" s="2483"/>
      <c r="J15" s="2483"/>
      <c r="K15" s="2483"/>
      <c r="L15" s="2483"/>
      <c r="M15" s="2484"/>
    </row>
    <row r="16" spans="1:13" ht="47.25" customHeight="1">
      <c r="A16" s="2064"/>
      <c r="B16" s="1333" t="s">
        <v>32</v>
      </c>
      <c r="C16" s="2482" t="s">
        <v>1053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t="s">
        <v>45</v>
      </c>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v>2</v>
      </c>
      <c r="E29" s="59"/>
      <c r="F29" s="66" t="s">
        <v>56</v>
      </c>
      <c r="G29" s="1530">
        <v>2019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47"/>
      <c r="E36" s="1537">
        <v>2</v>
      </c>
      <c r="F36" s="1547"/>
      <c r="G36" s="1537">
        <v>2</v>
      </c>
      <c r="H36" s="1547"/>
      <c r="I36" s="1537">
        <v>2</v>
      </c>
      <c r="J36" s="1547"/>
      <c r="K36" s="1537">
        <v>2</v>
      </c>
      <c r="L36" s="1547"/>
      <c r="M36" s="1538">
        <v>2</v>
      </c>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47"/>
      <c r="E38" s="1537">
        <v>2</v>
      </c>
      <c r="F38" s="1547"/>
      <c r="G38" s="1537">
        <v>2</v>
      </c>
      <c r="H38" s="1547"/>
      <c r="I38" s="1537">
        <v>2</v>
      </c>
      <c r="J38" s="1547"/>
      <c r="K38" s="1537">
        <v>2</v>
      </c>
      <c r="L38" s="1547"/>
      <c r="M38" s="1538">
        <v>2</v>
      </c>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485">
        <v>2</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82">
        <v>2</v>
      </c>
      <c r="G42" s="28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886"/>
      <c r="M45" s="2887"/>
    </row>
    <row r="46" spans="1:13" ht="15.75" customHeight="1">
      <c r="A46" s="2064"/>
      <c r="B46" s="1999"/>
      <c r="C46" s="88"/>
      <c r="D46" s="1542"/>
      <c r="E46" s="1522" t="s">
        <v>45</v>
      </c>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2728</v>
      </c>
      <c r="D48" s="2483"/>
      <c r="E48" s="2483"/>
      <c r="F48" s="2483"/>
      <c r="G48" s="2483"/>
      <c r="H48" s="2483"/>
      <c r="I48" s="2483"/>
      <c r="J48" s="2483"/>
      <c r="K48" s="2483"/>
      <c r="L48" s="2483"/>
      <c r="M48" s="2484"/>
    </row>
    <row r="49" spans="1:13" ht="38.25" customHeight="1">
      <c r="A49" s="2064"/>
      <c r="B49" s="1333" t="s">
        <v>85</v>
      </c>
      <c r="C49" s="2482" t="s">
        <v>2724</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328</v>
      </c>
      <c r="D52" s="2456"/>
      <c r="E52" s="2456"/>
      <c r="F52" s="2456"/>
      <c r="G52" s="2456"/>
      <c r="H52" s="2456"/>
      <c r="I52" s="2456"/>
      <c r="J52" s="2456"/>
      <c r="K52" s="2456"/>
      <c r="L52" s="2456"/>
      <c r="M52" s="2457"/>
    </row>
    <row r="53" spans="1:13" ht="15.75" customHeight="1">
      <c r="A53" s="2056"/>
      <c r="B53" s="1413" t="s">
        <v>93</v>
      </c>
      <c r="C53" s="2455" t="s">
        <v>1757</v>
      </c>
      <c r="D53" s="2456"/>
      <c r="E53" s="2456"/>
      <c r="F53" s="2456"/>
      <c r="G53" s="2456"/>
      <c r="H53" s="2456"/>
      <c r="I53" s="2456"/>
      <c r="J53" s="2456"/>
      <c r="K53" s="2456"/>
      <c r="L53" s="2456"/>
      <c r="M53" s="2457"/>
    </row>
    <row r="54" spans="1:13" ht="15.75" customHeight="1">
      <c r="A54" s="2056"/>
      <c r="B54" s="1413" t="s">
        <v>95</v>
      </c>
      <c r="C54" s="2455" t="s">
        <v>1758</v>
      </c>
      <c r="D54" s="2456"/>
      <c r="E54" s="2456"/>
      <c r="F54" s="2456"/>
      <c r="G54" s="2456"/>
      <c r="H54" s="2456"/>
      <c r="I54" s="2456"/>
      <c r="J54" s="2456"/>
      <c r="K54" s="2456"/>
      <c r="L54" s="2456"/>
      <c r="M54" s="2457"/>
    </row>
    <row r="55" spans="1:13" ht="15.75" customHeight="1">
      <c r="A55" s="2056"/>
      <c r="B55" s="1414" t="s">
        <v>97</v>
      </c>
      <c r="C55" s="2455" t="s">
        <v>327</v>
      </c>
      <c r="D55" s="2456"/>
      <c r="E55" s="2456"/>
      <c r="F55" s="2456"/>
      <c r="G55" s="2456"/>
      <c r="H55" s="2456"/>
      <c r="I55" s="2456"/>
      <c r="J55" s="2456"/>
      <c r="K55" s="2456"/>
      <c r="L55" s="2456"/>
      <c r="M55" s="2457"/>
    </row>
    <row r="56" spans="1:13" ht="15.75" customHeight="1">
      <c r="A56" s="2056"/>
      <c r="B56" s="1413" t="s">
        <v>99</v>
      </c>
      <c r="C56" s="2625" t="s">
        <v>330</v>
      </c>
      <c r="D56" s="2456"/>
      <c r="E56" s="2456"/>
      <c r="F56" s="2456"/>
      <c r="G56" s="2456"/>
      <c r="H56" s="2456"/>
      <c r="I56" s="2456"/>
      <c r="J56" s="2456"/>
      <c r="K56" s="2456"/>
      <c r="L56" s="2456"/>
      <c r="M56" s="2457"/>
    </row>
    <row r="57" spans="1:13" ht="16.5" customHeight="1" thickBot="1">
      <c r="A57" s="2061"/>
      <c r="B57" s="1413" t="s">
        <v>101</v>
      </c>
      <c r="C57" s="2455" t="s">
        <v>329</v>
      </c>
      <c r="D57" s="2456"/>
      <c r="E57" s="2456"/>
      <c r="F57" s="2456"/>
      <c r="G57" s="2456"/>
      <c r="H57" s="2456"/>
      <c r="I57" s="2456"/>
      <c r="J57" s="2456"/>
      <c r="K57" s="2456"/>
      <c r="L57" s="2456"/>
      <c r="M57" s="2457"/>
    </row>
    <row r="58" spans="1:13" ht="15.75" customHeight="1">
      <c r="A58" s="2469" t="s">
        <v>103</v>
      </c>
      <c r="B58" s="1415" t="s">
        <v>104</v>
      </c>
      <c r="C58" s="2881" t="s">
        <v>1759</v>
      </c>
      <c r="D58" s="2861"/>
      <c r="E58" s="2861"/>
      <c r="F58" s="2861"/>
      <c r="G58" s="2861"/>
      <c r="H58" s="2861"/>
      <c r="I58" s="2861"/>
      <c r="J58" s="2861"/>
      <c r="K58" s="2861"/>
      <c r="L58" s="2861"/>
      <c r="M58" s="2862"/>
    </row>
    <row r="59" spans="1:13" ht="30" customHeight="1">
      <c r="A59" s="2056"/>
      <c r="B59" s="1415" t="s">
        <v>106</v>
      </c>
      <c r="C59" s="2881" t="s">
        <v>107</v>
      </c>
      <c r="D59" s="2861"/>
      <c r="E59" s="2861"/>
      <c r="F59" s="2861"/>
      <c r="G59" s="2861"/>
      <c r="H59" s="2861"/>
      <c r="I59" s="2861"/>
      <c r="J59" s="2861"/>
      <c r="K59" s="2861"/>
      <c r="L59" s="2861"/>
      <c r="M59" s="2862"/>
    </row>
    <row r="60" spans="1:13" ht="30" customHeight="1" thickBot="1">
      <c r="A60" s="2056"/>
      <c r="B60" s="1416" t="s">
        <v>14</v>
      </c>
      <c r="C60" s="2881" t="s">
        <v>1758</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C49:M49"/>
    <mergeCell ref="J29:L29"/>
    <mergeCell ref="B31:B33"/>
    <mergeCell ref="B34:B43"/>
    <mergeCell ref="D40:E40"/>
    <mergeCell ref="F40:G40"/>
    <mergeCell ref="H40:I40"/>
    <mergeCell ref="J40:K40"/>
    <mergeCell ref="L40:M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C7" xr:uid="{00000000-0002-0000-8F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8F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8F00-000002000000}"/>
    <dataValidation allowBlank="1" showInputMessage="1" showErrorMessage="1" prompt="Identifique la meta ODS a que le apunta el indicador de producto. Seleccione de la lista desplegable." sqref="E14" xr:uid="{00000000-0002-0000-8F00-000003000000}"/>
    <dataValidation allowBlank="1" showInputMessage="1" showErrorMessage="1" prompt="Identifique el ODS a que le apunta el indicador de producto. Seleccione de la lista desplegable._x000a_" sqref="B14" xr:uid="{00000000-0002-0000-8F00-000004000000}"/>
    <dataValidation allowBlank="1" showInputMessage="1" showErrorMessage="1" prompt="Incluir una ficha por cada indicador, ya sea de producto o de resultado" sqref="B1" xr:uid="{00000000-0002-0000-8F00-000005000000}"/>
    <dataValidation allowBlank="1" showInputMessage="1" showErrorMessage="1" prompt="Seleccione de la lista desplegable" sqref="B4 B7 H7" xr:uid="{00000000-0002-0000-8F00-000006000000}"/>
    <dataValidation type="list" allowBlank="1" showInputMessage="1" showErrorMessage="1" sqref="I7:M7" xr:uid="{00000000-0002-0000-8F00-000007000000}">
      <formula1>INDIRECT($C$7)</formula1>
    </dataValidation>
  </dataValidations>
  <hyperlinks>
    <hyperlink ref="C56" r:id="rId1" xr:uid="{00000000-0004-0000-8F00-000000000000}"/>
  </hyperlinks>
  <pageMargins left="0.7" right="0.7" top="0.75" bottom="0.75" header="0.3" footer="0.3"/>
  <pageSetup paperSize="9" orientation="portrait" horizontalDpi="1200" verticalDpi="1200"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2729</v>
      </c>
      <c r="C1" s="141"/>
      <c r="D1" s="141"/>
      <c r="E1" s="141"/>
      <c r="F1" s="141"/>
      <c r="G1" s="141"/>
      <c r="H1" s="141"/>
      <c r="I1" s="141"/>
      <c r="J1" s="141"/>
      <c r="K1" s="141"/>
      <c r="L1" s="141"/>
      <c r="M1" s="142"/>
    </row>
    <row r="2" spans="1:13" ht="31.5" customHeight="1">
      <c r="A2" s="2494" t="s">
        <v>1</v>
      </c>
      <c r="B2" s="29" t="s">
        <v>2</v>
      </c>
      <c r="C2" s="2120" t="s">
        <v>1055</v>
      </c>
      <c r="D2" s="2121"/>
      <c r="E2" s="2121"/>
      <c r="F2" s="2121"/>
      <c r="G2" s="2121"/>
      <c r="H2" s="2121"/>
      <c r="I2" s="2121"/>
      <c r="J2" s="2121"/>
      <c r="K2" s="2121"/>
      <c r="L2" s="2121"/>
      <c r="M2" s="2122"/>
    </row>
    <row r="3" spans="1:13" ht="42" customHeight="1">
      <c r="A3" s="2093"/>
      <c r="B3" s="1331" t="s">
        <v>4</v>
      </c>
      <c r="C3" s="2495" t="s">
        <v>1046</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1489</v>
      </c>
      <c r="D7" s="2513"/>
      <c r="E7" s="1513"/>
      <c r="F7" s="1513"/>
      <c r="G7" s="1514"/>
      <c r="H7" s="1546" t="s">
        <v>14</v>
      </c>
      <c r="I7" s="2514" t="s">
        <v>2487</v>
      </c>
      <c r="J7" s="2513"/>
      <c r="K7" s="2513"/>
      <c r="L7" s="2513"/>
      <c r="M7" s="2515"/>
    </row>
    <row r="8" spans="1:13" ht="15.75" customHeight="1">
      <c r="A8" s="2093"/>
      <c r="B8" s="2504" t="s">
        <v>16</v>
      </c>
      <c r="C8" s="2633" t="s">
        <v>9</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2730</v>
      </c>
      <c r="D11" s="2483"/>
      <c r="E11" s="2483"/>
      <c r="F11" s="2483"/>
      <c r="G11" s="2483"/>
      <c r="H11" s="2483"/>
      <c r="I11" s="2483"/>
      <c r="J11" s="2483"/>
      <c r="K11" s="2483"/>
      <c r="L11" s="2483"/>
      <c r="M11" s="2484"/>
    </row>
    <row r="12" spans="1:13" ht="96.75" customHeight="1">
      <c r="A12" s="2093"/>
      <c r="B12" s="1331" t="s">
        <v>21</v>
      </c>
      <c r="C12" s="2491" t="s">
        <v>2731</v>
      </c>
      <c r="D12" s="2492"/>
      <c r="E12" s="2492"/>
      <c r="F12" s="2492"/>
      <c r="G12" s="2492"/>
      <c r="H12" s="2492"/>
      <c r="I12" s="2492"/>
      <c r="J12" s="2492"/>
      <c r="K12" s="2492"/>
      <c r="L12" s="2492"/>
      <c r="M12" s="2493"/>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2732</v>
      </c>
      <c r="G14" s="2471"/>
      <c r="H14" s="2471"/>
      <c r="I14" s="2471"/>
      <c r="J14" s="2471"/>
      <c r="K14" s="2471"/>
      <c r="L14" s="2471"/>
      <c r="M14" s="2472"/>
    </row>
    <row r="15" spans="1:13">
      <c r="A15" s="2489" t="s">
        <v>29</v>
      </c>
      <c r="B15" s="1333" t="s">
        <v>30</v>
      </c>
      <c r="C15" s="2482" t="s">
        <v>2700</v>
      </c>
      <c r="D15" s="2483"/>
      <c r="E15" s="2483"/>
      <c r="F15" s="2483"/>
      <c r="G15" s="2483"/>
      <c r="H15" s="2483"/>
      <c r="I15" s="2483"/>
      <c r="J15" s="2483"/>
      <c r="K15" s="2483"/>
      <c r="L15" s="2483"/>
      <c r="M15" s="2484"/>
    </row>
    <row r="16" spans="1:13" ht="47.25" customHeight="1">
      <c r="A16" s="2064"/>
      <c r="B16" s="1333" t="s">
        <v>32</v>
      </c>
      <c r="C16" s="2482" t="s">
        <v>1056</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879">
        <v>1</v>
      </c>
      <c r="E36" s="2883"/>
      <c r="F36" s="2879">
        <v>1</v>
      </c>
      <c r="G36" s="2883"/>
      <c r="H36" s="2879">
        <v>1</v>
      </c>
      <c r="I36" s="2883"/>
      <c r="J36" s="2879">
        <v>1</v>
      </c>
      <c r="K36" s="2883"/>
      <c r="L36" s="2879">
        <v>1</v>
      </c>
      <c r="M36" s="2883"/>
    </row>
    <row r="37" spans="1:13">
      <c r="A37" s="2064"/>
      <c r="B37" s="1999"/>
      <c r="C37" s="73"/>
      <c r="D37" s="670" t="s">
        <v>68</v>
      </c>
      <c r="E37" s="670"/>
      <c r="F37" s="670" t="s">
        <v>69</v>
      </c>
      <c r="G37" s="670"/>
      <c r="H37" s="671" t="s">
        <v>70</v>
      </c>
      <c r="I37" s="671"/>
      <c r="J37" s="671" t="s">
        <v>71</v>
      </c>
      <c r="K37" s="670"/>
      <c r="L37" s="670" t="s">
        <v>72</v>
      </c>
      <c r="M37" s="672"/>
    </row>
    <row r="38" spans="1:13">
      <c r="A38" s="2064"/>
      <c r="B38" s="1999"/>
      <c r="C38" s="73"/>
      <c r="D38" s="2879">
        <v>1</v>
      </c>
      <c r="E38" s="2883"/>
      <c r="F38" s="2879">
        <v>1</v>
      </c>
      <c r="G38" s="2883"/>
      <c r="H38" s="2879">
        <v>1</v>
      </c>
      <c r="I38" s="2883"/>
      <c r="J38" s="2879">
        <v>1</v>
      </c>
      <c r="K38" s="2883"/>
      <c r="L38" s="2879">
        <v>1</v>
      </c>
      <c r="M38" s="2883"/>
    </row>
    <row r="39" spans="1:13">
      <c r="A39" s="2064"/>
      <c r="B39" s="1999"/>
      <c r="C39" s="73"/>
      <c r="D39" s="634" t="s">
        <v>73</v>
      </c>
      <c r="E39" s="634"/>
      <c r="F39" s="634" t="s">
        <v>74</v>
      </c>
      <c r="G39" s="634"/>
      <c r="H39" s="635" t="s">
        <v>75</v>
      </c>
      <c r="I39" s="635"/>
      <c r="J39" s="635" t="s">
        <v>76</v>
      </c>
      <c r="K39" s="634"/>
      <c r="L39" s="634" t="s">
        <v>77</v>
      </c>
      <c r="M39" s="636"/>
    </row>
    <row r="40" spans="1:13">
      <c r="A40" s="2064"/>
      <c r="B40" s="1999"/>
      <c r="C40" s="73"/>
      <c r="D40" s="2485" t="s">
        <v>9</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79">
        <v>1</v>
      </c>
      <c r="G42" s="28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886"/>
      <c r="M45" s="2887"/>
    </row>
    <row r="46" spans="1:13" ht="15.75" customHeight="1">
      <c r="A46" s="2064"/>
      <c r="B46" s="1999"/>
      <c r="C46" s="88"/>
      <c r="D46" s="1542"/>
      <c r="E46" s="1522" t="s">
        <v>45</v>
      </c>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2733</v>
      </c>
      <c r="D48" s="2483"/>
      <c r="E48" s="2483"/>
      <c r="F48" s="2483"/>
      <c r="G48" s="2483"/>
      <c r="H48" s="2483"/>
      <c r="I48" s="2483"/>
      <c r="J48" s="2483"/>
      <c r="K48" s="2483"/>
      <c r="L48" s="2483"/>
      <c r="M48" s="2484"/>
    </row>
    <row r="49" spans="1:13" ht="38.25" customHeight="1">
      <c r="A49" s="2064"/>
      <c r="B49" s="1333" t="s">
        <v>85</v>
      </c>
      <c r="C49" s="2482" t="s">
        <v>2717</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1035</v>
      </c>
      <c r="D52" s="2456"/>
      <c r="E52" s="2456"/>
      <c r="F52" s="2456"/>
      <c r="G52" s="2456"/>
      <c r="H52" s="2456"/>
      <c r="I52" s="2456"/>
      <c r="J52" s="2456"/>
      <c r="K52" s="2456"/>
      <c r="L52" s="2456"/>
      <c r="M52" s="2457"/>
    </row>
    <row r="53" spans="1:13" ht="15.75" customHeight="1">
      <c r="A53" s="2056"/>
      <c r="B53" s="1413" t="s">
        <v>93</v>
      </c>
      <c r="C53" s="2455" t="s">
        <v>2718</v>
      </c>
      <c r="D53" s="2456"/>
      <c r="E53" s="2456"/>
      <c r="F53" s="2456"/>
      <c r="G53" s="2456"/>
      <c r="H53" s="2456"/>
      <c r="I53" s="2456"/>
      <c r="J53" s="2456"/>
      <c r="K53" s="2456"/>
      <c r="L53" s="2456"/>
      <c r="M53" s="2457"/>
    </row>
    <row r="54" spans="1:13" ht="15.75" customHeight="1">
      <c r="A54" s="2056"/>
      <c r="B54" s="1413" t="s">
        <v>95</v>
      </c>
      <c r="C54" s="2455" t="s">
        <v>15</v>
      </c>
      <c r="D54" s="2456"/>
      <c r="E54" s="2456"/>
      <c r="F54" s="2456"/>
      <c r="G54" s="2456"/>
      <c r="H54" s="2456"/>
      <c r="I54" s="2456"/>
      <c r="J54" s="2456"/>
      <c r="K54" s="2456"/>
      <c r="L54" s="2456"/>
      <c r="M54" s="2457"/>
    </row>
    <row r="55" spans="1:13" ht="15.75" customHeight="1">
      <c r="A55" s="2056"/>
      <c r="B55" s="1414" t="s">
        <v>97</v>
      </c>
      <c r="C55" s="2455" t="s">
        <v>1057</v>
      </c>
      <c r="D55" s="2456"/>
      <c r="E55" s="2456"/>
      <c r="F55" s="2456"/>
      <c r="G55" s="2456"/>
      <c r="H55" s="2456"/>
      <c r="I55" s="2456"/>
      <c r="J55" s="2456"/>
      <c r="K55" s="2456"/>
      <c r="L55" s="2456"/>
      <c r="M55" s="2457"/>
    </row>
    <row r="56" spans="1:13" ht="15.75" customHeight="1">
      <c r="A56" s="2056"/>
      <c r="B56" s="1413" t="s">
        <v>99</v>
      </c>
      <c r="C56" s="2890" t="s">
        <v>1036</v>
      </c>
      <c r="D56" s="2456"/>
      <c r="E56" s="2456"/>
      <c r="F56" s="2456"/>
      <c r="G56" s="2456"/>
      <c r="H56" s="2456"/>
      <c r="I56" s="2456"/>
      <c r="J56" s="2456"/>
      <c r="K56" s="2456"/>
      <c r="L56" s="2456"/>
      <c r="M56" s="2457"/>
    </row>
    <row r="57" spans="1:13" ht="16.5" customHeight="1" thickBot="1">
      <c r="A57" s="2061"/>
      <c r="B57" s="1413" t="s">
        <v>101</v>
      </c>
      <c r="C57" s="2455">
        <v>3169001</v>
      </c>
      <c r="D57" s="2456"/>
      <c r="E57" s="2456"/>
      <c r="F57" s="2456"/>
      <c r="G57" s="2456"/>
      <c r="H57" s="2456"/>
      <c r="I57" s="2456"/>
      <c r="J57" s="2456"/>
      <c r="K57" s="2456"/>
      <c r="L57" s="2456"/>
      <c r="M57" s="2457"/>
    </row>
    <row r="58" spans="1:13" ht="15.75" customHeight="1">
      <c r="A58" s="2469" t="s">
        <v>103</v>
      </c>
      <c r="B58" s="1415" t="s">
        <v>104</v>
      </c>
      <c r="C58" s="2881" t="s">
        <v>1503</v>
      </c>
      <c r="D58" s="2861"/>
      <c r="E58" s="2861"/>
      <c r="F58" s="2861"/>
      <c r="G58" s="2861"/>
      <c r="H58" s="2861"/>
      <c r="I58" s="2861"/>
      <c r="J58" s="2861"/>
      <c r="K58" s="2861"/>
      <c r="L58" s="2861"/>
      <c r="M58" s="2862"/>
    </row>
    <row r="59" spans="1:13" ht="30" customHeight="1">
      <c r="A59" s="2056"/>
      <c r="B59" s="1415" t="s">
        <v>106</v>
      </c>
      <c r="C59" s="2881" t="s">
        <v>1896</v>
      </c>
      <c r="D59" s="2861"/>
      <c r="E59" s="2861"/>
      <c r="F59" s="2861"/>
      <c r="G59" s="2861"/>
      <c r="H59" s="2861"/>
      <c r="I59" s="2861"/>
      <c r="J59" s="2861"/>
      <c r="K59" s="2861"/>
      <c r="L59" s="2861"/>
      <c r="M59" s="2862"/>
    </row>
    <row r="60" spans="1:13" ht="30" customHeight="1" thickBot="1">
      <c r="A60" s="2056"/>
      <c r="B60" s="1416" t="s">
        <v>14</v>
      </c>
      <c r="C60" s="2881" t="s">
        <v>15</v>
      </c>
      <c r="D60" s="2861"/>
      <c r="E60" s="2861"/>
      <c r="F60" s="2861"/>
      <c r="G60" s="2861"/>
      <c r="H60" s="2861"/>
      <c r="I60" s="2861"/>
      <c r="J60" s="2861"/>
      <c r="K60" s="2861"/>
      <c r="L60" s="2861"/>
      <c r="M60" s="2862"/>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7">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7 C14:D14" xr:uid="{00000000-0002-0000-9000-000000000000}"/>
    <dataValidation type="list" allowBlank="1" showInputMessage="1" showErrorMessage="1" sqref="I7:M7" xr:uid="{00000000-0002-0000-9000-000001000000}">
      <formula1>INDIRECT($C$7)</formula1>
    </dataValidation>
    <dataValidation allowBlank="1" showInputMessage="1" showErrorMessage="1" prompt="Seleccione de la lista desplegable" sqref="B4 B7 H7" xr:uid="{00000000-0002-0000-9000-000002000000}"/>
    <dataValidation allowBlank="1" showInputMessage="1" showErrorMessage="1" prompt="Incluir una ficha por cada indicador, ya sea de producto o de resultado" sqref="B1" xr:uid="{00000000-0002-0000-9000-000003000000}"/>
    <dataValidation allowBlank="1" showInputMessage="1" showErrorMessage="1" prompt="Identifique el ODS a que le apunta el indicador de producto. Seleccione de la lista desplegable._x000a_" sqref="B14" xr:uid="{00000000-0002-0000-9000-000004000000}"/>
    <dataValidation allowBlank="1" showInputMessage="1" showErrorMessage="1" prompt="Identifique la meta ODS a que le apunta el indicador de producto. Seleccione de la lista desplegable." sqref="E14" xr:uid="{00000000-0002-0000-90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90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000-000007000000}"/>
  </dataValidations>
  <hyperlinks>
    <hyperlink ref="C56" r:id="rId1" xr:uid="{00000000-0004-0000-9000-000000000000}"/>
  </hyperlinks>
  <pageMargins left="0.7" right="0.7" top="0.75" bottom="0.75" header="0.3" footer="0.3"/>
  <pageSetup paperSize="9" orientation="portrait" horizontalDpi="1200" verticalDpi="1200"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2734</v>
      </c>
      <c r="C1" s="141"/>
      <c r="D1" s="141"/>
      <c r="E1" s="141"/>
      <c r="F1" s="141"/>
      <c r="G1" s="141"/>
      <c r="H1" s="141"/>
      <c r="I1" s="141"/>
      <c r="J1" s="141"/>
      <c r="K1" s="141"/>
      <c r="L1" s="141"/>
      <c r="M1" s="142"/>
    </row>
    <row r="2" spans="1:13" ht="39" customHeight="1">
      <c r="A2" s="2494" t="s">
        <v>1</v>
      </c>
      <c r="B2" s="29" t="s">
        <v>2</v>
      </c>
      <c r="C2" s="2120" t="s">
        <v>1059</v>
      </c>
      <c r="D2" s="2121"/>
      <c r="E2" s="2121"/>
      <c r="F2" s="2121"/>
      <c r="G2" s="2121"/>
      <c r="H2" s="2121"/>
      <c r="I2" s="2121"/>
      <c r="J2" s="2121"/>
      <c r="K2" s="2121"/>
      <c r="L2" s="2121"/>
      <c r="M2" s="2122"/>
    </row>
    <row r="3" spans="1:13" ht="57.95" customHeight="1">
      <c r="A3" s="2093"/>
      <c r="B3" s="1331" t="s">
        <v>4</v>
      </c>
      <c r="C3" s="2495" t="s">
        <v>1046</v>
      </c>
      <c r="D3" s="2496"/>
      <c r="E3" s="2496"/>
      <c r="F3" s="2496"/>
      <c r="G3" s="2496"/>
      <c r="H3" s="2496"/>
      <c r="I3" s="2496"/>
      <c r="J3" s="2496"/>
      <c r="K3" s="2496"/>
      <c r="L3" s="2496"/>
      <c r="M3" s="2497"/>
    </row>
    <row r="4" spans="1:13">
      <c r="A4" s="2093"/>
      <c r="B4" s="31" t="s">
        <v>6</v>
      </c>
      <c r="C4" s="1507" t="s">
        <v>7</v>
      </c>
      <c r="D4" s="1508"/>
      <c r="E4" s="1509"/>
      <c r="F4" s="2498" t="s">
        <v>8</v>
      </c>
      <c r="G4" s="2499"/>
      <c r="H4" s="1510" t="s">
        <v>9</v>
      </c>
      <c r="I4" s="1511"/>
      <c r="J4" s="1511"/>
      <c r="K4" s="1511"/>
      <c r="L4" s="1511"/>
      <c r="M4" s="1512"/>
    </row>
    <row r="5" spans="1:13" ht="45" customHeight="1">
      <c r="A5" s="2093"/>
      <c r="B5" s="31" t="s">
        <v>10</v>
      </c>
      <c r="C5" s="2495" t="s">
        <v>9</v>
      </c>
      <c r="D5" s="2496"/>
      <c r="E5" s="2496"/>
      <c r="F5" s="2496"/>
      <c r="G5" s="2496"/>
      <c r="H5" s="2496"/>
      <c r="I5" s="2496"/>
      <c r="J5" s="2496"/>
      <c r="K5" s="2496"/>
      <c r="L5" s="2496"/>
      <c r="M5" s="2497"/>
    </row>
    <row r="6" spans="1:13" ht="45" customHeight="1">
      <c r="A6" s="2093"/>
      <c r="B6" s="31" t="s">
        <v>11</v>
      </c>
      <c r="C6" s="2495" t="s">
        <v>9</v>
      </c>
      <c r="D6" s="2496"/>
      <c r="E6" s="2496"/>
      <c r="F6" s="2496"/>
      <c r="G6" s="2496"/>
      <c r="H6" s="2496"/>
      <c r="I6" s="2496"/>
      <c r="J6" s="2496"/>
      <c r="K6" s="2496"/>
      <c r="L6" s="2496"/>
      <c r="M6" s="2497"/>
    </row>
    <row r="7" spans="1:13">
      <c r="A7" s="2093"/>
      <c r="B7" s="1331" t="s">
        <v>12</v>
      </c>
      <c r="C7" s="2512" t="s">
        <v>232</v>
      </c>
      <c r="D7" s="2513"/>
      <c r="E7" s="32"/>
      <c r="F7" s="32"/>
      <c r="G7" s="674"/>
      <c r="H7" s="1546" t="s">
        <v>14</v>
      </c>
      <c r="I7" s="2514" t="s">
        <v>1701</v>
      </c>
      <c r="J7" s="2513"/>
      <c r="K7" s="2513"/>
      <c r="L7" s="2513"/>
      <c r="M7" s="2515"/>
    </row>
    <row r="8" spans="1:13">
      <c r="A8" s="2093"/>
      <c r="B8" s="2504" t="s">
        <v>16</v>
      </c>
      <c r="C8" s="1700"/>
      <c r="D8" s="33"/>
      <c r="E8" s="33"/>
      <c r="F8" s="33"/>
      <c r="G8" s="33"/>
      <c r="H8" s="33"/>
      <c r="I8" s="33"/>
      <c r="J8" s="33"/>
      <c r="K8" s="33"/>
      <c r="L8" s="34"/>
      <c r="M8" s="1525"/>
    </row>
    <row r="9" spans="1:13" ht="15.75" customHeight="1">
      <c r="A9" s="2093"/>
      <c r="B9" s="2085"/>
      <c r="C9" s="2111" t="s">
        <v>9</v>
      </c>
      <c r="D9" s="2111"/>
      <c r="E9" s="2111"/>
      <c r="F9" s="2111" t="s">
        <v>9</v>
      </c>
      <c r="G9" s="2111"/>
      <c r="H9" s="36"/>
      <c r="I9" s="2111" t="s">
        <v>9</v>
      </c>
      <c r="J9" s="2111"/>
      <c r="K9" s="36"/>
      <c r="L9" s="37"/>
      <c r="M9" s="38"/>
    </row>
    <row r="10" spans="1:13">
      <c r="A10" s="2093"/>
      <c r="B10" s="2123"/>
      <c r="C10" s="2505" t="s">
        <v>18</v>
      </c>
      <c r="D10" s="2506"/>
      <c r="E10" s="39"/>
      <c r="F10" s="2111" t="s">
        <v>18</v>
      </c>
      <c r="G10" s="2111"/>
      <c r="H10" s="39"/>
      <c r="I10" s="2111" t="s">
        <v>18</v>
      </c>
      <c r="J10" s="2111"/>
      <c r="K10" s="39"/>
      <c r="L10" s="40"/>
      <c r="M10" s="41"/>
    </row>
    <row r="11" spans="1:13" ht="107.25" customHeight="1">
      <c r="A11" s="2093"/>
      <c r="B11" s="1331" t="s">
        <v>19</v>
      </c>
      <c r="C11" s="2482" t="s">
        <v>2735</v>
      </c>
      <c r="D11" s="2483"/>
      <c r="E11" s="2483"/>
      <c r="F11" s="2483"/>
      <c r="G11" s="2483"/>
      <c r="H11" s="2483"/>
      <c r="I11" s="2483"/>
      <c r="J11" s="2483"/>
      <c r="K11" s="2483"/>
      <c r="L11" s="2483"/>
      <c r="M11" s="2484"/>
    </row>
    <row r="12" spans="1:13" ht="106.5" customHeight="1">
      <c r="A12" s="2093"/>
      <c r="B12" s="1331" t="s">
        <v>21</v>
      </c>
      <c r="C12" s="2482" t="s">
        <v>2736</v>
      </c>
      <c r="D12" s="2483"/>
      <c r="E12" s="2483"/>
      <c r="F12" s="2483"/>
      <c r="G12" s="2483"/>
      <c r="H12" s="2483"/>
      <c r="I12" s="2483"/>
      <c r="J12" s="2483"/>
      <c r="K12" s="2483"/>
      <c r="L12" s="2483"/>
      <c r="M12" s="2484"/>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1371</v>
      </c>
      <c r="D14" s="2483"/>
      <c r="E14" s="1518" t="s">
        <v>27</v>
      </c>
      <c r="F14" s="2488" t="s">
        <v>270</v>
      </c>
      <c r="G14" s="2471"/>
      <c r="H14" s="2471"/>
      <c r="I14" s="2471"/>
      <c r="J14" s="2471"/>
      <c r="K14" s="2471"/>
      <c r="L14" s="2471"/>
      <c r="M14" s="2472"/>
    </row>
    <row r="15" spans="1:13">
      <c r="A15" s="2489" t="s">
        <v>29</v>
      </c>
      <c r="B15" s="1333" t="s">
        <v>30</v>
      </c>
      <c r="C15" s="2482" t="s">
        <v>1704</v>
      </c>
      <c r="D15" s="2483"/>
      <c r="E15" s="2483"/>
      <c r="F15" s="2483"/>
      <c r="G15" s="2483"/>
      <c r="H15" s="2483"/>
      <c r="I15" s="2483"/>
      <c r="J15" s="2483"/>
      <c r="K15" s="2483"/>
      <c r="L15" s="2483"/>
      <c r="M15" s="2484"/>
    </row>
    <row r="16" spans="1:13" ht="30" customHeight="1">
      <c r="A16" s="2064"/>
      <c r="B16" s="1333" t="s">
        <v>32</v>
      </c>
      <c r="C16" s="2482" t="s">
        <v>1060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53" t="s">
        <v>1705</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c r="A29" s="2064"/>
      <c r="B29" s="64"/>
      <c r="C29" s="65" t="s">
        <v>55</v>
      </c>
      <c r="D29" s="1702"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1611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721">
        <v>0.1</v>
      </c>
      <c r="E36" s="1722"/>
      <c r="F36" s="1721">
        <v>1</v>
      </c>
      <c r="G36" s="1722"/>
      <c r="H36" s="1721" t="s">
        <v>17</v>
      </c>
      <c r="I36" s="1722"/>
      <c r="J36" s="1721" t="s">
        <v>17</v>
      </c>
      <c r="K36" s="1722"/>
      <c r="L36" s="1721" t="s">
        <v>17</v>
      </c>
      <c r="M36" s="1723"/>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721" t="s">
        <v>17</v>
      </c>
      <c r="E38" s="1722"/>
      <c r="F38" s="1721" t="s">
        <v>17</v>
      </c>
      <c r="G38" s="1722"/>
      <c r="H38" s="1721" t="s">
        <v>17</v>
      </c>
      <c r="I38" s="1722"/>
      <c r="J38" s="1721" t="s">
        <v>17</v>
      </c>
      <c r="K38" s="1722"/>
      <c r="L38" s="1721" t="s">
        <v>17</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669" t="s">
        <v>17</v>
      </c>
      <c r="E40" s="1724"/>
      <c r="F40" s="1721" t="s">
        <v>17</v>
      </c>
      <c r="G40" s="1724"/>
      <c r="H40" s="1721" t="s">
        <v>17</v>
      </c>
      <c r="I40" s="1724"/>
      <c r="J40" s="1721" t="s">
        <v>17</v>
      </c>
      <c r="K40" s="1724"/>
      <c r="L40" s="1721" t="s">
        <v>17</v>
      </c>
      <c r="M40" s="1723"/>
    </row>
    <row r="41" spans="1:13">
      <c r="A41" s="2064"/>
      <c r="B41" s="1999"/>
      <c r="C41" s="73"/>
      <c r="D41" s="1539" t="s">
        <v>77</v>
      </c>
      <c r="E41" s="1539"/>
      <c r="F41" s="1539" t="s">
        <v>78</v>
      </c>
      <c r="G41" s="1539"/>
      <c r="H41" s="110"/>
      <c r="I41" s="110"/>
      <c r="J41" s="110"/>
      <c r="K41" s="110"/>
      <c r="L41" s="110"/>
      <c r="M41" s="1540"/>
    </row>
    <row r="42" spans="1:13">
      <c r="A42" s="2064"/>
      <c r="B42" s="1999"/>
      <c r="C42" s="73"/>
      <c r="D42" s="1669"/>
      <c r="E42" s="1537"/>
      <c r="F42" s="2510">
        <v>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c r="A45" s="2064"/>
      <c r="B45" s="1999"/>
      <c r="C45" s="88"/>
      <c r="D45" s="89" t="s">
        <v>80</v>
      </c>
      <c r="E45" s="90" t="s">
        <v>7</v>
      </c>
      <c r="F45" s="2008" t="s">
        <v>81</v>
      </c>
      <c r="G45" s="2568"/>
      <c r="H45" s="2568"/>
      <c r="I45" s="2568"/>
      <c r="J45" s="2568"/>
      <c r="K45" s="91" t="s">
        <v>82</v>
      </c>
      <c r="L45" s="2480"/>
      <c r="M45" s="2481"/>
    </row>
    <row r="46" spans="1:13">
      <c r="A46" s="2064"/>
      <c r="B46" s="1999"/>
      <c r="C46" s="88"/>
      <c r="D46" s="1542"/>
      <c r="E46" s="1522" t="s">
        <v>1495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2482" t="s">
        <v>2737</v>
      </c>
      <c r="D48" s="2483"/>
      <c r="E48" s="2483"/>
      <c r="F48" s="2483"/>
      <c r="G48" s="2483"/>
      <c r="H48" s="2483"/>
      <c r="I48" s="2483"/>
      <c r="J48" s="2483"/>
      <c r="K48" s="2483"/>
      <c r="L48" s="2483"/>
      <c r="M48" s="2484"/>
    </row>
    <row r="49" spans="1:13" ht="38.25" customHeight="1">
      <c r="A49" s="2064"/>
      <c r="B49" s="1333" t="s">
        <v>85</v>
      </c>
      <c r="C49" s="2482" t="s">
        <v>2738</v>
      </c>
      <c r="D49" s="2483"/>
      <c r="E49" s="2483"/>
      <c r="F49" s="2483"/>
      <c r="G49" s="2483"/>
      <c r="H49" s="2483"/>
      <c r="I49" s="2483"/>
      <c r="J49" s="2483"/>
      <c r="K49" s="2483"/>
      <c r="L49" s="2483"/>
      <c r="M49" s="2484"/>
    </row>
    <row r="50" spans="1:13">
      <c r="A50" s="2064"/>
      <c r="B50" s="1333" t="s">
        <v>87</v>
      </c>
      <c r="C50" s="1543">
        <v>10</v>
      </c>
      <c r="D50" s="1544"/>
      <c r="E50" s="1544"/>
      <c r="F50" s="1544"/>
      <c r="G50" s="1544"/>
      <c r="H50" s="1544"/>
      <c r="I50" s="1544"/>
      <c r="J50" s="1544"/>
      <c r="K50" s="1544"/>
      <c r="L50" s="1544"/>
      <c r="M50" s="1571"/>
    </row>
    <row r="51" spans="1:13">
      <c r="A51" s="2064"/>
      <c r="B51" s="1333" t="s">
        <v>88</v>
      </c>
      <c r="C51" s="1725" t="s">
        <v>89</v>
      </c>
      <c r="D51" s="1544"/>
      <c r="E51" s="1544"/>
      <c r="F51" s="1544"/>
      <c r="G51" s="1544"/>
      <c r="H51" s="1544"/>
      <c r="I51" s="1544"/>
      <c r="J51" s="1544"/>
      <c r="K51" s="1544"/>
      <c r="L51" s="1544"/>
      <c r="M51" s="1571"/>
    </row>
    <row r="52" spans="1:13" ht="15.75" customHeight="1">
      <c r="A52" s="2469" t="s">
        <v>90</v>
      </c>
      <c r="B52" s="1413" t="s">
        <v>91</v>
      </c>
      <c r="C52" s="2455" t="s">
        <v>2739</v>
      </c>
      <c r="D52" s="2456"/>
      <c r="E52" s="2456"/>
      <c r="F52" s="2456"/>
      <c r="G52" s="2456"/>
      <c r="H52" s="2456"/>
      <c r="I52" s="2456"/>
      <c r="J52" s="2456"/>
      <c r="K52" s="2456"/>
      <c r="L52" s="2456"/>
      <c r="M52" s="2457"/>
    </row>
    <row r="53" spans="1:13" ht="15.75" customHeight="1">
      <c r="A53" s="2056"/>
      <c r="B53" s="1413" t="s">
        <v>93</v>
      </c>
      <c r="C53" s="2455" t="s">
        <v>2740</v>
      </c>
      <c r="D53" s="2456"/>
      <c r="E53" s="2456"/>
      <c r="F53" s="2456"/>
      <c r="G53" s="2456"/>
      <c r="H53" s="2456"/>
      <c r="I53" s="2456"/>
      <c r="J53" s="2456"/>
      <c r="K53" s="2456"/>
      <c r="L53" s="2456"/>
      <c r="M53" s="2457"/>
    </row>
    <row r="54" spans="1:13" ht="15.75" customHeight="1">
      <c r="A54" s="2056"/>
      <c r="B54" s="1413" t="s">
        <v>95</v>
      </c>
      <c r="C54" s="2455" t="s">
        <v>1711</v>
      </c>
      <c r="D54" s="2456"/>
      <c r="E54" s="2456"/>
      <c r="F54" s="2456"/>
      <c r="G54" s="2456"/>
      <c r="H54" s="2456"/>
      <c r="I54" s="2456"/>
      <c r="J54" s="2456"/>
      <c r="K54" s="2456"/>
      <c r="L54" s="2456"/>
      <c r="M54" s="2457"/>
    </row>
    <row r="55" spans="1:13" ht="15.75" customHeight="1">
      <c r="A55" s="2056"/>
      <c r="B55" s="1414" t="s">
        <v>97</v>
      </c>
      <c r="C55" s="2455" t="s">
        <v>1061</v>
      </c>
      <c r="D55" s="2456"/>
      <c r="E55" s="2456"/>
      <c r="F55" s="2456"/>
      <c r="G55" s="2456"/>
      <c r="H55" s="2456"/>
      <c r="I55" s="2456"/>
      <c r="J55" s="2456"/>
      <c r="K55" s="2456"/>
      <c r="L55" s="2456"/>
      <c r="M55" s="2457"/>
    </row>
    <row r="56" spans="1:13" ht="15.75" customHeight="1">
      <c r="A56" s="2056"/>
      <c r="B56" s="1413" t="s">
        <v>99</v>
      </c>
      <c r="C56" s="2625" t="s">
        <v>1064</v>
      </c>
      <c r="D56" s="2456"/>
      <c r="E56" s="2456"/>
      <c r="F56" s="2456"/>
      <c r="G56" s="2456"/>
      <c r="H56" s="2456"/>
      <c r="I56" s="2456"/>
      <c r="J56" s="2456"/>
      <c r="K56" s="2456"/>
      <c r="L56" s="2456"/>
      <c r="M56" s="2457"/>
    </row>
    <row r="57" spans="1:13" ht="16.5" customHeight="1" thickBot="1">
      <c r="A57" s="2061"/>
      <c r="B57" s="1413" t="s">
        <v>101</v>
      </c>
      <c r="C57" s="2455" t="s">
        <v>1063</v>
      </c>
      <c r="D57" s="2456"/>
      <c r="E57" s="2456"/>
      <c r="F57" s="2456"/>
      <c r="G57" s="2456"/>
      <c r="H57" s="2456"/>
      <c r="I57" s="2456"/>
      <c r="J57" s="2456"/>
      <c r="K57" s="2456"/>
      <c r="L57" s="2456"/>
      <c r="M57" s="2457"/>
    </row>
    <row r="58" spans="1:13" ht="15.75" customHeight="1">
      <c r="A58" s="2469" t="s">
        <v>103</v>
      </c>
      <c r="B58" s="1415" t="s">
        <v>104</v>
      </c>
      <c r="C58" s="2455" t="s">
        <v>1713</v>
      </c>
      <c r="D58" s="2456"/>
      <c r="E58" s="2456"/>
      <c r="F58" s="2456"/>
      <c r="G58" s="2456"/>
      <c r="H58" s="2456"/>
      <c r="I58" s="2456"/>
      <c r="J58" s="2456"/>
      <c r="K58" s="2456"/>
      <c r="L58" s="2456"/>
      <c r="M58" s="2457"/>
    </row>
    <row r="59" spans="1:13" ht="30" customHeight="1">
      <c r="A59" s="2056"/>
      <c r="B59" s="1415" t="s">
        <v>106</v>
      </c>
      <c r="C59" s="2455" t="s">
        <v>107</v>
      </c>
      <c r="D59" s="2456"/>
      <c r="E59" s="2456"/>
      <c r="F59" s="2456"/>
      <c r="G59" s="2456"/>
      <c r="H59" s="2456"/>
      <c r="I59" s="2456"/>
      <c r="J59" s="2456"/>
      <c r="K59" s="2456"/>
      <c r="L59" s="2456"/>
      <c r="M59" s="2457"/>
    </row>
    <row r="60" spans="1:13" ht="30" customHeight="1" thickBot="1">
      <c r="A60" s="2056"/>
      <c r="B60" s="1416" t="s">
        <v>14</v>
      </c>
      <c r="C60" s="2455" t="s">
        <v>1711</v>
      </c>
      <c r="D60" s="2456"/>
      <c r="E60" s="2456"/>
      <c r="F60" s="2456"/>
      <c r="G60" s="2456"/>
      <c r="H60" s="2456"/>
      <c r="I60" s="2456"/>
      <c r="J60" s="2456"/>
      <c r="K60" s="2456"/>
      <c r="L60" s="2456"/>
      <c r="M60" s="2457"/>
    </row>
    <row r="61" spans="1:13" ht="16.5" customHeight="1" thickBot="1">
      <c r="A61" s="139" t="s">
        <v>109</v>
      </c>
      <c r="B61" s="108"/>
      <c r="C61" s="2036"/>
      <c r="D61" s="2037"/>
      <c r="E61" s="2037"/>
      <c r="F61" s="2037"/>
      <c r="G61" s="2037"/>
      <c r="H61" s="2037"/>
      <c r="I61" s="2037"/>
      <c r="J61" s="2037"/>
      <c r="K61" s="2037"/>
      <c r="L61" s="2037"/>
      <c r="M61" s="2142"/>
    </row>
  </sheetData>
  <mergeCells count="48">
    <mergeCell ref="C11:M11"/>
    <mergeCell ref="A2:A14"/>
    <mergeCell ref="C2:M2"/>
    <mergeCell ref="C3:M3"/>
    <mergeCell ref="F4:G4"/>
    <mergeCell ref="C5:M5"/>
    <mergeCell ref="C6:M6"/>
    <mergeCell ref="C7:D7"/>
    <mergeCell ref="I7:M7"/>
    <mergeCell ref="B8:B10"/>
    <mergeCell ref="C9:E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58:A60"/>
    <mergeCell ref="C58:M58"/>
    <mergeCell ref="C59:M59"/>
    <mergeCell ref="C60:M60"/>
    <mergeCell ref="C61:M61"/>
  </mergeCells>
  <dataValidations count="8">
    <dataValidation type="list" allowBlank="1" showInputMessage="1" showErrorMessage="1" sqref="C7 C14:D14 C4 G45:J46" xr:uid="{00000000-0002-0000-91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1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9100-000002000000}"/>
    <dataValidation allowBlank="1" showInputMessage="1" showErrorMessage="1" prompt="Identifique la meta ODS a que le apunta el indicador de producto. Seleccione de la lista desplegable." sqref="E14" xr:uid="{00000000-0002-0000-9100-000003000000}"/>
    <dataValidation allowBlank="1" showInputMessage="1" showErrorMessage="1" prompt="Identifique el ODS a que le apunta el indicador de producto. Seleccione de la lista desplegable._x000a_" sqref="B14" xr:uid="{00000000-0002-0000-9100-000004000000}"/>
    <dataValidation allowBlank="1" showInputMessage="1" showErrorMessage="1" prompt="Incluir una ficha por cada indicador, ya sea de producto o de resultado" sqref="B1" xr:uid="{00000000-0002-0000-9100-000005000000}"/>
    <dataValidation allowBlank="1" showInputMessage="1" showErrorMessage="1" prompt="Seleccione de la lista desplegable" sqref="B4 B7 H7" xr:uid="{00000000-0002-0000-9100-000006000000}"/>
    <dataValidation type="list" allowBlank="1" showInputMessage="1" showErrorMessage="1" sqref="I7:M7" xr:uid="{00000000-0002-0000-9100-000007000000}">
      <formula1>INDIRECT($C$7)</formula1>
    </dataValidation>
  </dataValidations>
  <hyperlinks>
    <hyperlink ref="C56" r:id="rId1" xr:uid="{00000000-0004-0000-9100-000000000000}"/>
  </hyperlinks>
  <pageMargins left="0.7" right="0.7" top="0.75" bottom="0.75" header="0.3" footer="0.3"/>
  <pageSetup paperSize="9" orientation="portrait" horizontalDpi="1200" verticalDpi="1200"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2741</v>
      </c>
      <c r="C1" s="141"/>
      <c r="D1" s="141"/>
      <c r="E1" s="141"/>
      <c r="F1" s="141"/>
      <c r="G1" s="141"/>
      <c r="H1" s="141"/>
      <c r="I1" s="141"/>
      <c r="J1" s="141"/>
      <c r="K1" s="141"/>
      <c r="L1" s="141"/>
      <c r="M1" s="142"/>
    </row>
    <row r="2" spans="1:13" ht="39" customHeight="1">
      <c r="A2" s="2494" t="s">
        <v>1</v>
      </c>
      <c r="B2" s="29" t="s">
        <v>2</v>
      </c>
      <c r="C2" s="2120" t="s">
        <v>1066</v>
      </c>
      <c r="D2" s="2121"/>
      <c r="E2" s="2121"/>
      <c r="F2" s="2121"/>
      <c r="G2" s="2121"/>
      <c r="H2" s="2121"/>
      <c r="I2" s="2121"/>
      <c r="J2" s="2121"/>
      <c r="K2" s="2121"/>
      <c r="L2" s="2121"/>
      <c r="M2" s="2122"/>
    </row>
    <row r="3" spans="1:13" ht="57.95" customHeight="1">
      <c r="A3" s="2093"/>
      <c r="B3" s="1331" t="s">
        <v>4</v>
      </c>
      <c r="C3" s="2495" t="s">
        <v>1046</v>
      </c>
      <c r="D3" s="2496"/>
      <c r="E3" s="2496"/>
      <c r="F3" s="2496"/>
      <c r="G3" s="2496"/>
      <c r="H3" s="2496"/>
      <c r="I3" s="2496"/>
      <c r="J3" s="2496"/>
      <c r="K3" s="2496"/>
      <c r="L3" s="2496"/>
      <c r="M3" s="2497"/>
    </row>
    <row r="4" spans="1:13">
      <c r="A4" s="2093"/>
      <c r="B4" s="31" t="s">
        <v>6</v>
      </c>
      <c r="C4" s="1507"/>
      <c r="D4" s="1508" t="s">
        <v>323</v>
      </c>
      <c r="E4" s="1509"/>
      <c r="F4" s="2498" t="s">
        <v>8</v>
      </c>
      <c r="G4" s="2499"/>
      <c r="H4" s="1510">
        <v>343</v>
      </c>
      <c r="I4" s="1511"/>
      <c r="J4" s="1511"/>
      <c r="K4" s="1511"/>
      <c r="L4" s="1511"/>
      <c r="M4" s="1512"/>
    </row>
    <row r="5" spans="1:13" ht="45" customHeight="1">
      <c r="A5" s="2093"/>
      <c r="B5" s="31" t="s">
        <v>10</v>
      </c>
      <c r="C5" s="2495" t="s">
        <v>9</v>
      </c>
      <c r="D5" s="2496"/>
      <c r="E5" s="2496"/>
      <c r="F5" s="2496"/>
      <c r="G5" s="2496"/>
      <c r="H5" s="2496"/>
      <c r="I5" s="2496"/>
      <c r="J5" s="2496"/>
      <c r="K5" s="2496"/>
      <c r="L5" s="2496"/>
      <c r="M5" s="2497"/>
    </row>
    <row r="6" spans="1:13" ht="45" customHeight="1">
      <c r="A6" s="2093"/>
      <c r="B6" s="31" t="s">
        <v>11</v>
      </c>
      <c r="C6" s="2495" t="s">
        <v>9</v>
      </c>
      <c r="D6" s="2496"/>
      <c r="E6" s="2496"/>
      <c r="F6" s="2496"/>
      <c r="G6" s="2496"/>
      <c r="H6" s="2496"/>
      <c r="I6" s="2496"/>
      <c r="J6" s="2496"/>
      <c r="K6" s="2496"/>
      <c r="L6" s="2496"/>
      <c r="M6" s="2497"/>
    </row>
    <row r="7" spans="1:13">
      <c r="A7" s="2093"/>
      <c r="B7" s="1331" t="s">
        <v>12</v>
      </c>
      <c r="C7" s="2512" t="s">
        <v>1874</v>
      </c>
      <c r="D7" s="2513"/>
      <c r="E7" s="32"/>
      <c r="F7" s="32"/>
      <c r="G7" s="674"/>
      <c r="H7" s="1546" t="s">
        <v>14</v>
      </c>
      <c r="I7" s="2514" t="s">
        <v>1945</v>
      </c>
      <c r="J7" s="2513"/>
      <c r="K7" s="2513"/>
      <c r="L7" s="2513"/>
      <c r="M7" s="2515"/>
    </row>
    <row r="8" spans="1:13" ht="15.75" customHeight="1">
      <c r="A8" s="2093"/>
      <c r="B8" s="2504" t="s">
        <v>16</v>
      </c>
      <c r="C8" s="1700"/>
      <c r="D8" s="33"/>
      <c r="E8" s="33"/>
      <c r="F8" s="33"/>
      <c r="G8" s="33"/>
      <c r="H8" s="33"/>
      <c r="I8" s="33"/>
      <c r="J8" s="33"/>
      <c r="K8" s="33"/>
      <c r="L8" s="34"/>
      <c r="M8" s="1525"/>
    </row>
    <row r="9" spans="1:13" ht="15.75" customHeight="1">
      <c r="A9" s="2093"/>
      <c r="B9" s="2085"/>
      <c r="C9" s="2032" t="s">
        <v>233</v>
      </c>
      <c r="D9" s="2033"/>
      <c r="E9" s="36"/>
      <c r="F9" s="2033" t="s">
        <v>15</v>
      </c>
      <c r="G9" s="2033"/>
      <c r="H9" s="36"/>
      <c r="I9" s="2033" t="s">
        <v>1970</v>
      </c>
      <c r="J9" s="2033"/>
      <c r="K9" s="36"/>
      <c r="L9" s="2033" t="s">
        <v>2742</v>
      </c>
      <c r="M9" s="2893"/>
    </row>
    <row r="10" spans="1:13">
      <c r="A10" s="2093"/>
      <c r="B10" s="2123"/>
      <c r="C10" s="2505" t="s">
        <v>18</v>
      </c>
      <c r="D10" s="2506"/>
      <c r="E10" s="39"/>
      <c r="F10" s="2111" t="s">
        <v>18</v>
      </c>
      <c r="G10" s="2111"/>
      <c r="H10" s="39"/>
      <c r="I10" s="2111" t="s">
        <v>18</v>
      </c>
      <c r="J10" s="2111"/>
      <c r="K10" s="39"/>
      <c r="L10" s="40"/>
      <c r="M10" s="41"/>
    </row>
    <row r="11" spans="1:13" ht="107.25" customHeight="1">
      <c r="A11" s="2093"/>
      <c r="B11" s="1331" t="s">
        <v>19</v>
      </c>
      <c r="C11" s="2482" t="s">
        <v>2743</v>
      </c>
      <c r="D11" s="2483"/>
      <c r="E11" s="2483"/>
      <c r="F11" s="2483"/>
      <c r="G11" s="2483"/>
      <c r="H11" s="2483"/>
      <c r="I11" s="2483"/>
      <c r="J11" s="2483"/>
      <c r="K11" s="2483"/>
      <c r="L11" s="2483"/>
      <c r="M11" s="2484"/>
    </row>
    <row r="12" spans="1:13" ht="77.25" customHeight="1">
      <c r="A12" s="2093"/>
      <c r="B12" s="1331" t="s">
        <v>21</v>
      </c>
      <c r="C12" s="2482" t="s">
        <v>2744</v>
      </c>
      <c r="D12" s="2483"/>
      <c r="E12" s="2483"/>
      <c r="F12" s="2483"/>
      <c r="G12" s="2483"/>
      <c r="H12" s="2483"/>
      <c r="I12" s="2483"/>
      <c r="J12" s="2483"/>
      <c r="K12" s="2483"/>
      <c r="L12" s="2483"/>
      <c r="M12" s="2484"/>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26</v>
      </c>
      <c r="D14" s="2483"/>
      <c r="E14" s="1518" t="s">
        <v>27</v>
      </c>
      <c r="F14" s="2488" t="s">
        <v>216</v>
      </c>
      <c r="G14" s="2471"/>
      <c r="H14" s="2471"/>
      <c r="I14" s="2471"/>
      <c r="J14" s="2471"/>
      <c r="K14" s="2471"/>
      <c r="L14" s="2471"/>
      <c r="M14" s="2472"/>
    </row>
    <row r="15" spans="1:13">
      <c r="A15" s="2489" t="s">
        <v>29</v>
      </c>
      <c r="B15" s="1333" t="s">
        <v>30</v>
      </c>
      <c r="C15" s="2482" t="s">
        <v>2745</v>
      </c>
      <c r="D15" s="2483"/>
      <c r="E15" s="2483"/>
      <c r="F15" s="2483"/>
      <c r="G15" s="2483"/>
      <c r="H15" s="2483"/>
      <c r="I15" s="2483"/>
      <c r="J15" s="2483"/>
      <c r="K15" s="2483"/>
      <c r="L15" s="2483"/>
      <c r="M15" s="2484"/>
    </row>
    <row r="16" spans="1:13" ht="30" customHeight="1">
      <c r="A16" s="2064"/>
      <c r="B16" s="1333" t="s">
        <v>32</v>
      </c>
      <c r="C16" s="2482" t="s">
        <v>2746</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53" t="s">
        <v>1705</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1495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c r="A29" s="2064"/>
      <c r="B29" s="64"/>
      <c r="C29" s="65" t="s">
        <v>55</v>
      </c>
      <c r="D29" s="1702" t="s">
        <v>89</v>
      </c>
      <c r="E29" s="59"/>
      <c r="F29" s="66" t="s">
        <v>56</v>
      </c>
      <c r="G29" s="1530" t="s">
        <v>17</v>
      </c>
      <c r="H29" s="59"/>
      <c r="I29" s="66" t="s">
        <v>57</v>
      </c>
      <c r="J29" s="2490" t="s">
        <v>17</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721">
        <v>0.45</v>
      </c>
      <c r="E36" s="1722"/>
      <c r="F36" s="1721">
        <v>0.45</v>
      </c>
      <c r="G36" s="1722"/>
      <c r="H36" s="1721">
        <v>0.45</v>
      </c>
      <c r="I36" s="1722"/>
      <c r="J36" s="1721">
        <v>0.45</v>
      </c>
      <c r="K36" s="1722"/>
      <c r="L36" s="1721">
        <v>0.45</v>
      </c>
      <c r="M36" s="1723"/>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721">
        <v>0.45</v>
      </c>
      <c r="E38" s="1722"/>
      <c r="F38" s="1721">
        <v>0.45</v>
      </c>
      <c r="G38" s="1722"/>
      <c r="H38" s="1721">
        <v>0.45</v>
      </c>
      <c r="I38" s="1722"/>
      <c r="J38" s="1721">
        <v>0.45</v>
      </c>
      <c r="K38" s="1722"/>
      <c r="L38" s="1721">
        <v>0.45</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721" t="s">
        <v>17</v>
      </c>
      <c r="E40" s="1724"/>
      <c r="F40" s="1721" t="s">
        <v>17</v>
      </c>
      <c r="G40" s="1724"/>
      <c r="H40" s="1721" t="s">
        <v>17</v>
      </c>
      <c r="I40" s="1724"/>
      <c r="J40" s="1721" t="s">
        <v>17</v>
      </c>
      <c r="K40" s="1724"/>
      <c r="L40" s="1721" t="s">
        <v>17</v>
      </c>
      <c r="M40" s="1723"/>
    </row>
    <row r="41" spans="1:13">
      <c r="A41" s="2064"/>
      <c r="B41" s="1999"/>
      <c r="C41" s="73"/>
      <c r="D41" s="1539" t="s">
        <v>77</v>
      </c>
      <c r="E41" s="1539"/>
      <c r="F41" s="1539" t="s">
        <v>78</v>
      </c>
      <c r="G41" s="1539"/>
      <c r="H41" s="110"/>
      <c r="I41" s="110"/>
      <c r="J41" s="110"/>
      <c r="K41" s="110"/>
      <c r="L41" s="110"/>
      <c r="M41" s="1540"/>
    </row>
    <row r="42" spans="1:13">
      <c r="A42" s="2064"/>
      <c r="B42" s="1999"/>
      <c r="C42" s="73"/>
      <c r="D42" s="1669"/>
      <c r="E42" s="1537"/>
      <c r="F42" s="2510">
        <v>0.45</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c r="A45" s="2064"/>
      <c r="B45" s="1999"/>
      <c r="C45" s="88"/>
      <c r="D45" s="89" t="s">
        <v>80</v>
      </c>
      <c r="E45" s="90" t="s">
        <v>7</v>
      </c>
      <c r="F45" s="2008" t="s">
        <v>81</v>
      </c>
      <c r="G45" s="2892"/>
      <c r="H45" s="2892"/>
      <c r="I45" s="2892"/>
      <c r="J45" s="2892"/>
      <c r="K45" s="91" t="s">
        <v>82</v>
      </c>
      <c r="L45" s="2480"/>
      <c r="M45" s="2481"/>
    </row>
    <row r="46" spans="1:13">
      <c r="A46" s="2064"/>
      <c r="B46" s="1999"/>
      <c r="C46" s="88"/>
      <c r="D46" s="1542"/>
      <c r="E46" s="1522" t="s">
        <v>45</v>
      </c>
      <c r="F46" s="2008"/>
      <c r="G46" s="2892"/>
      <c r="H46" s="2892"/>
      <c r="I46" s="2892"/>
      <c r="J46" s="2892"/>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2482" t="s">
        <v>2747</v>
      </c>
      <c r="D48" s="2483"/>
      <c r="E48" s="2483"/>
      <c r="F48" s="2483"/>
      <c r="G48" s="2483"/>
      <c r="H48" s="2483"/>
      <c r="I48" s="2483"/>
      <c r="J48" s="2483"/>
      <c r="K48" s="2483"/>
      <c r="L48" s="2483"/>
      <c r="M48" s="2484"/>
    </row>
    <row r="49" spans="1:13" ht="38.25" customHeight="1">
      <c r="A49" s="2064"/>
      <c r="B49" s="1333" t="s">
        <v>85</v>
      </c>
      <c r="C49" s="2482" t="s">
        <v>2748</v>
      </c>
      <c r="D49" s="2483"/>
      <c r="E49" s="2483"/>
      <c r="F49" s="2483"/>
      <c r="G49" s="2483"/>
      <c r="H49" s="2483"/>
      <c r="I49" s="2483"/>
      <c r="J49" s="2483"/>
      <c r="K49" s="2483"/>
      <c r="L49" s="2483"/>
      <c r="M49" s="2484"/>
    </row>
    <row r="50" spans="1:13" ht="15.75" customHeight="1">
      <c r="A50" s="2064"/>
      <c r="B50" s="1333" t="s">
        <v>87</v>
      </c>
      <c r="C50" s="2482" t="s">
        <v>1498</v>
      </c>
      <c r="D50" s="2483"/>
      <c r="E50" s="2483"/>
      <c r="F50" s="2483"/>
      <c r="G50" s="2483"/>
      <c r="H50" s="2483"/>
      <c r="I50" s="2483"/>
      <c r="J50" s="2483"/>
      <c r="K50" s="2483"/>
      <c r="L50" s="2483"/>
      <c r="M50" s="2484"/>
    </row>
    <row r="51" spans="1:13">
      <c r="A51" s="2064"/>
      <c r="B51" s="1333" t="s">
        <v>88</v>
      </c>
      <c r="C51" s="2482" t="s">
        <v>9</v>
      </c>
      <c r="D51" s="2483"/>
      <c r="E51" s="2483"/>
      <c r="F51" s="2483"/>
      <c r="G51" s="2483"/>
      <c r="H51" s="2483"/>
      <c r="I51" s="2483"/>
      <c r="J51" s="2483"/>
      <c r="K51" s="2483"/>
      <c r="L51" s="2483"/>
      <c r="M51" s="2484"/>
    </row>
    <row r="52" spans="1:13" ht="15.75" customHeight="1">
      <c r="A52" s="2469" t="s">
        <v>90</v>
      </c>
      <c r="B52" s="1413" t="s">
        <v>91</v>
      </c>
      <c r="C52" s="2495" t="s">
        <v>2749</v>
      </c>
      <c r="D52" s="2496"/>
      <c r="E52" s="2496"/>
      <c r="F52" s="2496"/>
      <c r="G52" s="2496"/>
      <c r="H52" s="2496"/>
      <c r="I52" s="2496"/>
      <c r="J52" s="2496"/>
      <c r="K52" s="2496"/>
      <c r="L52" s="2496"/>
      <c r="M52" s="2497"/>
    </row>
    <row r="53" spans="1:13" ht="15.75" customHeight="1">
      <c r="A53" s="2056"/>
      <c r="B53" s="1413" t="s">
        <v>93</v>
      </c>
      <c r="C53" s="2495" t="s">
        <v>2750</v>
      </c>
      <c r="D53" s="2496"/>
      <c r="E53" s="2496"/>
      <c r="F53" s="2496"/>
      <c r="G53" s="2496"/>
      <c r="H53" s="2496"/>
      <c r="I53" s="2496"/>
      <c r="J53" s="2496"/>
      <c r="K53" s="2496"/>
      <c r="L53" s="2496"/>
      <c r="M53" s="2497"/>
    </row>
    <row r="54" spans="1:13" ht="15.75" customHeight="1">
      <c r="A54" s="2056"/>
      <c r="B54" s="1413" t="s">
        <v>95</v>
      </c>
      <c r="C54" s="2495" t="s">
        <v>643</v>
      </c>
      <c r="D54" s="2496"/>
      <c r="E54" s="2496"/>
      <c r="F54" s="2496"/>
      <c r="G54" s="2496"/>
      <c r="H54" s="2496"/>
      <c r="I54" s="2496"/>
      <c r="J54" s="2496"/>
      <c r="K54" s="2496"/>
      <c r="L54" s="2496"/>
      <c r="M54" s="2497"/>
    </row>
    <row r="55" spans="1:13" ht="15.75" customHeight="1">
      <c r="A55" s="2056"/>
      <c r="B55" s="1414" t="s">
        <v>97</v>
      </c>
      <c r="C55" s="2495" t="s">
        <v>2751</v>
      </c>
      <c r="D55" s="2496"/>
      <c r="E55" s="2496"/>
      <c r="F55" s="2496"/>
      <c r="G55" s="2496"/>
      <c r="H55" s="2496"/>
      <c r="I55" s="2496"/>
      <c r="J55" s="2496"/>
      <c r="K55" s="2496"/>
      <c r="L55" s="2496"/>
      <c r="M55" s="2497"/>
    </row>
    <row r="56" spans="1:13" ht="15.75" customHeight="1">
      <c r="A56" s="2056"/>
      <c r="B56" s="1413" t="s">
        <v>99</v>
      </c>
      <c r="C56" s="2891" t="s">
        <v>2752</v>
      </c>
      <c r="D56" s="2496"/>
      <c r="E56" s="2496"/>
      <c r="F56" s="2496"/>
      <c r="G56" s="2496"/>
      <c r="H56" s="2496"/>
      <c r="I56" s="2496"/>
      <c r="J56" s="2496"/>
      <c r="K56" s="2496"/>
      <c r="L56" s="2496"/>
      <c r="M56" s="2497"/>
    </row>
    <row r="57" spans="1:13" ht="16.5" customHeight="1" thickBot="1">
      <c r="A57" s="2061"/>
      <c r="B57" s="1413" t="s">
        <v>101</v>
      </c>
      <c r="C57" s="2495" t="s">
        <v>2753</v>
      </c>
      <c r="D57" s="2496"/>
      <c r="E57" s="2496"/>
      <c r="F57" s="2496"/>
      <c r="G57" s="2496"/>
      <c r="H57" s="2496"/>
      <c r="I57" s="2496"/>
      <c r="J57" s="2496"/>
      <c r="K57" s="2496"/>
      <c r="L57" s="2496"/>
      <c r="M57" s="2497"/>
    </row>
    <row r="58" spans="1:13" ht="15.75" customHeight="1">
      <c r="A58" s="2469" t="s">
        <v>103</v>
      </c>
      <c r="B58" s="1415" t="s">
        <v>104</v>
      </c>
      <c r="C58" s="2495" t="s">
        <v>1884</v>
      </c>
      <c r="D58" s="2496"/>
      <c r="E58" s="2496"/>
      <c r="F58" s="2496"/>
      <c r="G58" s="2496"/>
      <c r="H58" s="2496"/>
      <c r="I58" s="2496"/>
      <c r="J58" s="2496"/>
      <c r="K58" s="2496"/>
      <c r="L58" s="2496"/>
      <c r="M58" s="2497"/>
    </row>
    <row r="59" spans="1:13" ht="30" customHeight="1">
      <c r="A59" s="2056"/>
      <c r="B59" s="1415" t="s">
        <v>106</v>
      </c>
      <c r="C59" s="2495" t="s">
        <v>107</v>
      </c>
      <c r="D59" s="2496"/>
      <c r="E59" s="2496"/>
      <c r="F59" s="2496"/>
      <c r="G59" s="2496"/>
      <c r="H59" s="2496"/>
      <c r="I59" s="2496"/>
      <c r="J59" s="2496"/>
      <c r="K59" s="2496"/>
      <c r="L59" s="2496"/>
      <c r="M59" s="2497"/>
    </row>
    <row r="60" spans="1:13" ht="30" customHeight="1" thickBot="1">
      <c r="A60" s="2056"/>
      <c r="B60" s="1416" t="s">
        <v>14</v>
      </c>
      <c r="C60" s="2495" t="s">
        <v>643</v>
      </c>
      <c r="D60" s="2496"/>
      <c r="E60" s="2496"/>
      <c r="F60" s="2496"/>
      <c r="G60" s="2496"/>
      <c r="H60" s="2496"/>
      <c r="I60" s="2496"/>
      <c r="J60" s="2496"/>
      <c r="K60" s="2496"/>
      <c r="L60" s="2496"/>
      <c r="M60" s="2497"/>
    </row>
    <row r="61" spans="1:13" ht="16.5" customHeight="1" thickBot="1">
      <c r="A61" s="139" t="s">
        <v>109</v>
      </c>
      <c r="B61" s="108"/>
      <c r="C61" s="2036"/>
      <c r="D61" s="2279"/>
      <c r="E61" s="2279"/>
      <c r="F61" s="2279"/>
      <c r="G61" s="2279"/>
      <c r="H61" s="2279"/>
      <c r="I61" s="2279"/>
      <c r="J61" s="2279"/>
      <c r="K61" s="2279"/>
      <c r="L61" s="2279"/>
      <c r="M61" s="2280"/>
    </row>
  </sheetData>
  <mergeCells count="51">
    <mergeCell ref="A2:A14"/>
    <mergeCell ref="C2:M2"/>
    <mergeCell ref="C3:M3"/>
    <mergeCell ref="F4:G4"/>
    <mergeCell ref="C5:M5"/>
    <mergeCell ref="C6:M6"/>
    <mergeCell ref="C7:D7"/>
    <mergeCell ref="I7:M7"/>
    <mergeCell ref="B8:B10"/>
    <mergeCell ref="C9:D9"/>
    <mergeCell ref="F9:G9"/>
    <mergeCell ref="I9:J9"/>
    <mergeCell ref="L9:M9"/>
    <mergeCell ref="C10:D10"/>
    <mergeCell ref="F10:G10"/>
    <mergeCell ref="I10:J10"/>
    <mergeCell ref="A15:A51"/>
    <mergeCell ref="C15:M15"/>
    <mergeCell ref="C16:M16"/>
    <mergeCell ref="B17:B23"/>
    <mergeCell ref="B24:B27"/>
    <mergeCell ref="B44:B47"/>
    <mergeCell ref="F45:F46"/>
    <mergeCell ref="G45:J46"/>
    <mergeCell ref="L45:M46"/>
    <mergeCell ref="J29:L29"/>
    <mergeCell ref="B31:B33"/>
    <mergeCell ref="B34:B43"/>
    <mergeCell ref="F42:G42"/>
    <mergeCell ref="H42:I42"/>
    <mergeCell ref="C11:M11"/>
    <mergeCell ref="C12:M12"/>
    <mergeCell ref="C13:M13"/>
    <mergeCell ref="C14:D14"/>
    <mergeCell ref="F14:M14"/>
    <mergeCell ref="C61:M61"/>
    <mergeCell ref="C48:M48"/>
    <mergeCell ref="C49:M49"/>
    <mergeCell ref="C50:M50"/>
    <mergeCell ref="C51:M51"/>
    <mergeCell ref="C52:M52"/>
    <mergeCell ref="C53:M53"/>
    <mergeCell ref="C54:M54"/>
    <mergeCell ref="C55:M55"/>
    <mergeCell ref="C56:M56"/>
    <mergeCell ref="C57:M57"/>
    <mergeCell ref="A58:A60"/>
    <mergeCell ref="C58:M58"/>
    <mergeCell ref="C59:M59"/>
    <mergeCell ref="C60:M60"/>
    <mergeCell ref="A52:A57"/>
  </mergeCells>
  <dataValidations count="8">
    <dataValidation type="list" allowBlank="1" showInputMessage="1" showErrorMessage="1" sqref="C14:D14 C4 G45:J46 C7" xr:uid="{00000000-0002-0000-92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2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9200-000002000000}"/>
    <dataValidation allowBlank="1" showInputMessage="1" showErrorMessage="1" prompt="Identifique la meta ODS a que le apunta el indicador de producto. Seleccione de la lista desplegable." sqref="E14" xr:uid="{00000000-0002-0000-9200-000003000000}"/>
    <dataValidation allowBlank="1" showInputMessage="1" showErrorMessage="1" prompt="Identifique el ODS a que le apunta el indicador de producto. Seleccione de la lista desplegable._x000a_" sqref="B14" xr:uid="{00000000-0002-0000-9200-000004000000}"/>
    <dataValidation allowBlank="1" showInputMessage="1" showErrorMessage="1" prompt="Incluir una ficha por cada indicador, ya sea de producto o de resultado" sqref="B1" xr:uid="{00000000-0002-0000-9200-000005000000}"/>
    <dataValidation allowBlank="1" showInputMessage="1" showErrorMessage="1" prompt="Seleccione de la lista desplegable" sqref="B4 B7 H7" xr:uid="{00000000-0002-0000-9200-000006000000}"/>
    <dataValidation type="list" allowBlank="1" showInputMessage="1" showErrorMessage="1" sqref="I7:M7" xr:uid="{00000000-0002-0000-9200-000007000000}">
      <formula1>INDIRECT($C$7)</formula1>
    </dataValidation>
  </dataValidations>
  <hyperlinks>
    <hyperlink ref="C56" r:id="rId1" xr:uid="{00000000-0004-0000-9200-000000000000}"/>
  </hyperlinks>
  <pageMargins left="0.7" right="0.7" top="0.75" bottom="0.75" header="0.3" footer="0.3"/>
  <pageSetup paperSize="9" orientation="portrait" horizontalDpi="1200" verticalDpi="1200"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2754</v>
      </c>
      <c r="C1" s="141"/>
      <c r="D1" s="141"/>
      <c r="E1" s="141"/>
      <c r="F1" s="141"/>
      <c r="G1" s="141"/>
      <c r="H1" s="141"/>
      <c r="I1" s="141"/>
      <c r="J1" s="141"/>
      <c r="K1" s="141"/>
      <c r="L1" s="141"/>
      <c r="M1" s="142"/>
    </row>
    <row r="2" spans="1:13" ht="39" customHeight="1">
      <c r="A2" s="2494" t="s">
        <v>1</v>
      </c>
      <c r="B2" s="29" t="s">
        <v>2</v>
      </c>
      <c r="C2" s="2120" t="s">
        <v>1073</v>
      </c>
      <c r="D2" s="2121"/>
      <c r="E2" s="2121"/>
      <c r="F2" s="2121"/>
      <c r="G2" s="2121"/>
      <c r="H2" s="2121"/>
      <c r="I2" s="2121"/>
      <c r="J2" s="2121"/>
      <c r="K2" s="2121"/>
      <c r="L2" s="2121"/>
      <c r="M2" s="2122"/>
    </row>
    <row r="3" spans="1:13" ht="57.95" customHeight="1">
      <c r="A3" s="2093"/>
      <c r="B3" s="1331" t="s">
        <v>4</v>
      </c>
      <c r="C3" s="2495" t="s">
        <v>1046</v>
      </c>
      <c r="D3" s="2496"/>
      <c r="E3" s="2496"/>
      <c r="F3" s="2496"/>
      <c r="G3" s="2496"/>
      <c r="H3" s="2496"/>
      <c r="I3" s="2496"/>
      <c r="J3" s="2496"/>
      <c r="K3" s="2496"/>
      <c r="L3" s="2496"/>
      <c r="M3" s="2497"/>
    </row>
    <row r="4" spans="1:13">
      <c r="A4" s="2093"/>
      <c r="B4" s="31" t="s">
        <v>6</v>
      </c>
      <c r="C4" s="1507" t="s">
        <v>7</v>
      </c>
      <c r="D4" s="1508"/>
      <c r="E4" s="1509"/>
      <c r="F4" s="2498" t="s">
        <v>8</v>
      </c>
      <c r="G4" s="2499"/>
      <c r="H4" s="1510" t="s">
        <v>9</v>
      </c>
      <c r="I4" s="1511"/>
      <c r="J4" s="1511"/>
      <c r="K4" s="1511"/>
      <c r="L4" s="1511"/>
      <c r="M4" s="1512"/>
    </row>
    <row r="5" spans="1:13" ht="45" customHeight="1">
      <c r="A5" s="2093"/>
      <c r="B5" s="31" t="s">
        <v>10</v>
      </c>
      <c r="C5" s="2495" t="s">
        <v>9</v>
      </c>
      <c r="D5" s="2496"/>
      <c r="E5" s="2496"/>
      <c r="F5" s="2496"/>
      <c r="G5" s="2496"/>
      <c r="H5" s="2496"/>
      <c r="I5" s="2496"/>
      <c r="J5" s="2496"/>
      <c r="K5" s="2496"/>
      <c r="L5" s="2496"/>
      <c r="M5" s="2497"/>
    </row>
    <row r="6" spans="1:13" ht="45" customHeight="1">
      <c r="A6" s="2093"/>
      <c r="B6" s="31" t="s">
        <v>11</v>
      </c>
      <c r="C6" s="2495" t="s">
        <v>9</v>
      </c>
      <c r="D6" s="2496"/>
      <c r="E6" s="2496"/>
      <c r="F6" s="2496"/>
      <c r="G6" s="2496"/>
      <c r="H6" s="2496"/>
      <c r="I6" s="2496"/>
      <c r="J6" s="2496"/>
      <c r="K6" s="2496"/>
      <c r="L6" s="2496"/>
      <c r="M6" s="2497"/>
    </row>
    <row r="7" spans="1:13">
      <c r="A7" s="2093"/>
      <c r="B7" s="1331" t="s">
        <v>12</v>
      </c>
      <c r="C7" s="2512" t="s">
        <v>13</v>
      </c>
      <c r="D7" s="2513"/>
      <c r="E7" s="32"/>
      <c r="F7" s="32"/>
      <c r="G7" s="674"/>
      <c r="H7" s="1546" t="s">
        <v>14</v>
      </c>
      <c r="I7" s="2514" t="s">
        <v>15</v>
      </c>
      <c r="J7" s="2513"/>
      <c r="K7" s="2513"/>
      <c r="L7" s="2513"/>
      <c r="M7" s="2515"/>
    </row>
    <row r="8" spans="1:13" ht="15.75" customHeight="1">
      <c r="A8" s="2093"/>
      <c r="B8" s="2504" t="s">
        <v>16</v>
      </c>
      <c r="C8" s="2898" t="s">
        <v>2755</v>
      </c>
      <c r="D8" s="2163"/>
      <c r="E8" s="146"/>
      <c r="F8" s="146"/>
      <c r="G8" s="146"/>
      <c r="H8" s="146"/>
      <c r="I8" s="2163" t="s">
        <v>2756</v>
      </c>
      <c r="J8" s="2163"/>
      <c r="K8" s="143"/>
      <c r="L8" s="143"/>
      <c r="M8" s="1516"/>
    </row>
    <row r="9" spans="1:13" ht="15.75" customHeight="1">
      <c r="A9" s="2093"/>
      <c r="B9" s="2085"/>
      <c r="C9" s="2164"/>
      <c r="D9" s="2068"/>
      <c r="E9" s="75"/>
      <c r="F9" s="2068" t="s">
        <v>2757</v>
      </c>
      <c r="G9" s="2068"/>
      <c r="H9" s="75"/>
      <c r="I9" s="2068"/>
      <c r="J9" s="2068"/>
      <c r="K9" s="144"/>
      <c r="L9" s="144"/>
      <c r="M9" s="145"/>
    </row>
    <row r="10" spans="1:13">
      <c r="A10" s="2093"/>
      <c r="B10" s="2123"/>
      <c r="C10" s="2505" t="s">
        <v>18</v>
      </c>
      <c r="D10" s="2506"/>
      <c r="E10" s="39"/>
      <c r="F10" s="2111" t="s">
        <v>18</v>
      </c>
      <c r="G10" s="2111"/>
      <c r="H10" s="39"/>
      <c r="I10" s="2111" t="s">
        <v>18</v>
      </c>
      <c r="J10" s="2111"/>
      <c r="K10" s="39"/>
      <c r="L10" s="40"/>
      <c r="M10" s="41"/>
    </row>
    <row r="11" spans="1:13" ht="54" customHeight="1">
      <c r="A11" s="2093"/>
      <c r="B11" s="1331" t="s">
        <v>19</v>
      </c>
      <c r="C11" s="2482" t="s">
        <v>2758</v>
      </c>
      <c r="D11" s="2483"/>
      <c r="E11" s="2483"/>
      <c r="F11" s="2483"/>
      <c r="G11" s="2483"/>
      <c r="H11" s="2483"/>
      <c r="I11" s="2483"/>
      <c r="J11" s="2483"/>
      <c r="K11" s="2483"/>
      <c r="L11" s="2483"/>
      <c r="M11" s="2484"/>
    </row>
    <row r="12" spans="1:13" ht="196.5" customHeight="1">
      <c r="A12" s="2093"/>
      <c r="B12" s="1331" t="s">
        <v>21</v>
      </c>
      <c r="C12" s="2482" t="s">
        <v>2759</v>
      </c>
      <c r="D12" s="2483"/>
      <c r="E12" s="2483"/>
      <c r="F12" s="2483"/>
      <c r="G12" s="2483"/>
      <c r="H12" s="2483"/>
      <c r="I12" s="2483"/>
      <c r="J12" s="2483"/>
      <c r="K12" s="2483"/>
      <c r="L12" s="2483"/>
      <c r="M12" s="2484"/>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26</v>
      </c>
      <c r="D14" s="2483"/>
      <c r="E14" s="1518" t="s">
        <v>27</v>
      </c>
      <c r="F14" s="2488" t="s">
        <v>28</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30" customHeight="1">
      <c r="A16" s="2064"/>
      <c r="B16" s="1333" t="s">
        <v>32</v>
      </c>
      <c r="C16" s="2482" t="s">
        <v>1074</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53"/>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c r="A29" s="2064"/>
      <c r="B29" s="64"/>
      <c r="C29" s="65" t="s">
        <v>55</v>
      </c>
      <c r="D29" s="1702">
        <v>20077</v>
      </c>
      <c r="E29" s="59"/>
      <c r="F29" s="66" t="s">
        <v>56</v>
      </c>
      <c r="G29" s="1530">
        <v>2019</v>
      </c>
      <c r="H29" s="59"/>
      <c r="I29" s="66" t="s">
        <v>57</v>
      </c>
      <c r="J29" s="2490" t="s">
        <v>2760</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669">
        <v>2000</v>
      </c>
      <c r="E36" s="1722"/>
      <c r="F36" s="1669">
        <v>7000</v>
      </c>
      <c r="G36" s="1722"/>
      <c r="H36" s="1669">
        <v>7000</v>
      </c>
      <c r="I36" s="1722"/>
      <c r="J36" s="1669">
        <v>7000</v>
      </c>
      <c r="K36" s="1722"/>
      <c r="L36" s="1669">
        <v>3100</v>
      </c>
      <c r="M36" s="1670"/>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669">
        <v>3100</v>
      </c>
      <c r="E38" s="1722"/>
      <c r="F38" s="1669">
        <v>3100</v>
      </c>
      <c r="G38" s="1722"/>
      <c r="H38" s="1669">
        <v>3100</v>
      </c>
      <c r="I38" s="1722"/>
      <c r="J38" s="1669">
        <v>3100</v>
      </c>
      <c r="K38" s="1722"/>
      <c r="L38" s="1669">
        <v>3100</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669">
        <v>3100</v>
      </c>
      <c r="E40" s="1724"/>
      <c r="F40" s="1721" t="s">
        <v>17</v>
      </c>
      <c r="G40" s="1724"/>
      <c r="H40" s="1721" t="s">
        <v>17</v>
      </c>
      <c r="I40" s="1724"/>
      <c r="J40" s="1721" t="s">
        <v>17</v>
      </c>
      <c r="K40" s="1724"/>
      <c r="L40" s="1721" t="s">
        <v>17</v>
      </c>
      <c r="M40" s="1723"/>
    </row>
    <row r="41" spans="1:13">
      <c r="A41" s="2064"/>
      <c r="B41" s="1999"/>
      <c r="C41" s="73"/>
      <c r="D41" s="1539" t="s">
        <v>77</v>
      </c>
      <c r="E41" s="1539"/>
      <c r="F41" s="1539" t="s">
        <v>78</v>
      </c>
      <c r="G41" s="1539"/>
      <c r="H41" s="110"/>
      <c r="I41" s="110"/>
      <c r="J41" s="110"/>
      <c r="K41" s="110"/>
      <c r="L41" s="110"/>
      <c r="M41" s="1540"/>
    </row>
    <row r="42" spans="1:13">
      <c r="A42" s="2064"/>
      <c r="B42" s="1999"/>
      <c r="C42" s="73"/>
      <c r="D42" s="1669"/>
      <c r="E42" s="1537"/>
      <c r="F42" s="2485">
        <v>44700</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480"/>
      <c r="M45" s="2481"/>
    </row>
    <row r="46" spans="1:13" ht="15.75" customHeight="1">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2482" t="s">
        <v>2761</v>
      </c>
      <c r="D48" s="2483"/>
      <c r="E48" s="2483"/>
      <c r="F48" s="2483"/>
      <c r="G48" s="2483"/>
      <c r="H48" s="2483"/>
      <c r="I48" s="2483"/>
      <c r="J48" s="2483"/>
      <c r="K48" s="2483"/>
      <c r="L48" s="2483"/>
      <c r="M48" s="2484"/>
    </row>
    <row r="49" spans="1:13" ht="38.25" customHeight="1">
      <c r="A49" s="2064"/>
      <c r="B49" s="1333" t="s">
        <v>85</v>
      </c>
      <c r="C49" s="2482" t="s">
        <v>2762</v>
      </c>
      <c r="D49" s="2483"/>
      <c r="E49" s="2483"/>
      <c r="F49" s="2483"/>
      <c r="G49" s="2483"/>
      <c r="H49" s="2483"/>
      <c r="I49" s="2483"/>
      <c r="J49" s="2483"/>
      <c r="K49" s="2483"/>
      <c r="L49" s="2483"/>
      <c r="M49" s="2484"/>
    </row>
    <row r="50" spans="1:13" ht="15.75" customHeight="1">
      <c r="A50" s="2064"/>
      <c r="B50" s="1333" t="s">
        <v>87</v>
      </c>
      <c r="C50" s="2482" t="s">
        <v>1498</v>
      </c>
      <c r="D50" s="2483"/>
      <c r="E50" s="2483"/>
      <c r="F50" s="2483"/>
      <c r="G50" s="2483"/>
      <c r="H50" s="2483"/>
      <c r="I50" s="2483"/>
      <c r="J50" s="2483"/>
      <c r="K50" s="2483"/>
      <c r="L50" s="2483"/>
      <c r="M50" s="2484"/>
    </row>
    <row r="51" spans="1:13">
      <c r="A51" s="2064"/>
      <c r="B51" s="1333" t="s">
        <v>88</v>
      </c>
      <c r="C51" s="2482" t="s">
        <v>89</v>
      </c>
      <c r="D51" s="2483"/>
      <c r="E51" s="2483"/>
      <c r="F51" s="2483"/>
      <c r="G51" s="2483"/>
      <c r="H51" s="2483"/>
      <c r="I51" s="2483"/>
      <c r="J51" s="2483"/>
      <c r="K51" s="2483"/>
      <c r="L51" s="2483"/>
      <c r="M51" s="2484"/>
    </row>
    <row r="52" spans="1:13" ht="15.75" customHeight="1">
      <c r="A52" s="2469" t="s">
        <v>90</v>
      </c>
      <c r="B52" s="1413" t="s">
        <v>91</v>
      </c>
      <c r="C52" s="1983" t="s">
        <v>1731</v>
      </c>
      <c r="D52" s="1984"/>
      <c r="E52" s="1984"/>
      <c r="F52" s="1984"/>
      <c r="G52" s="1984"/>
      <c r="H52" s="1984"/>
      <c r="I52" s="1984"/>
      <c r="J52" s="1984"/>
      <c r="K52" s="1984"/>
      <c r="L52" s="1984"/>
      <c r="M52" s="1985"/>
    </row>
    <row r="53" spans="1:13" ht="15.75" customHeight="1">
      <c r="A53" s="2056"/>
      <c r="B53" s="1413" t="s">
        <v>93</v>
      </c>
      <c r="C53" s="2455" t="s">
        <v>1500</v>
      </c>
      <c r="D53" s="2456"/>
      <c r="E53" s="2456"/>
      <c r="F53" s="2456"/>
      <c r="G53" s="2456"/>
      <c r="H53" s="2456"/>
      <c r="I53" s="2456"/>
      <c r="J53" s="2456"/>
      <c r="K53" s="2456"/>
      <c r="L53" s="2456"/>
      <c r="M53" s="2457"/>
    </row>
    <row r="54" spans="1:13" ht="15.75" customHeight="1">
      <c r="A54" s="2056"/>
      <c r="B54" s="1413" t="s">
        <v>95</v>
      </c>
      <c r="C54" s="2455" t="s">
        <v>1501</v>
      </c>
      <c r="D54" s="2456"/>
      <c r="E54" s="2456"/>
      <c r="F54" s="2456"/>
      <c r="G54" s="2456"/>
      <c r="H54" s="2456"/>
      <c r="I54" s="2456"/>
      <c r="J54" s="2456"/>
      <c r="K54" s="2456"/>
      <c r="L54" s="2456"/>
      <c r="M54" s="2457"/>
    </row>
    <row r="55" spans="1:13" ht="15.75" customHeight="1">
      <c r="A55" s="2056"/>
      <c r="B55" s="1414" t="s">
        <v>97</v>
      </c>
      <c r="C55" s="2456" t="s">
        <v>15</v>
      </c>
      <c r="D55" s="2456"/>
      <c r="E55" s="2456"/>
      <c r="F55" s="2456"/>
      <c r="G55" s="2456"/>
      <c r="H55" s="2456"/>
      <c r="I55" s="2456"/>
      <c r="J55" s="2456"/>
      <c r="K55" s="2456"/>
      <c r="L55" s="2456"/>
      <c r="M55" s="2457"/>
    </row>
    <row r="56" spans="1:13" ht="15.75" customHeight="1">
      <c r="A56" s="2056"/>
      <c r="B56" s="1413" t="s">
        <v>99</v>
      </c>
      <c r="C56" s="2155" t="s">
        <v>295</v>
      </c>
      <c r="D56" s="1987"/>
      <c r="E56" s="1987"/>
      <c r="F56" s="1987"/>
      <c r="G56" s="1987"/>
      <c r="H56" s="1987"/>
      <c r="I56" s="1987"/>
      <c r="J56" s="1987"/>
      <c r="K56" s="1987"/>
      <c r="L56" s="1987"/>
      <c r="M56" s="2896"/>
    </row>
    <row r="57" spans="1:13" ht="16.5" customHeight="1" thickBot="1">
      <c r="A57" s="2061"/>
      <c r="B57" s="1413" t="s">
        <v>101</v>
      </c>
      <c r="C57" s="2897" t="s">
        <v>294</v>
      </c>
      <c r="D57" s="1990"/>
      <c r="E57" s="1990"/>
      <c r="F57" s="1990"/>
      <c r="G57" s="1990"/>
      <c r="H57" s="1990"/>
      <c r="I57" s="1990"/>
      <c r="J57" s="1990"/>
      <c r="K57" s="1990"/>
      <c r="L57" s="1990"/>
      <c r="M57" s="1991"/>
    </row>
    <row r="58" spans="1:13" ht="15.75" customHeight="1">
      <c r="A58" s="2469" t="s">
        <v>103</v>
      </c>
      <c r="B58" s="1415" t="s">
        <v>104</v>
      </c>
      <c r="C58" s="1969" t="s">
        <v>1503</v>
      </c>
      <c r="D58" s="1970"/>
      <c r="E58" s="1970"/>
      <c r="F58" s="1970"/>
      <c r="G58" s="1970"/>
      <c r="H58" s="1970"/>
      <c r="I58" s="1970"/>
      <c r="J58" s="1970"/>
      <c r="K58" s="1970"/>
      <c r="L58" s="1970"/>
      <c r="M58" s="1971"/>
    </row>
    <row r="59" spans="1:13" ht="30" customHeight="1">
      <c r="A59" s="2056"/>
      <c r="B59" s="1415" t="s">
        <v>106</v>
      </c>
      <c r="C59" s="2455" t="s">
        <v>1504</v>
      </c>
      <c r="D59" s="2456"/>
      <c r="E59" s="2456"/>
      <c r="F59" s="2456"/>
      <c r="G59" s="2456"/>
      <c r="H59" s="2456"/>
      <c r="I59" s="2456"/>
      <c r="J59" s="2456"/>
      <c r="K59" s="2456"/>
      <c r="L59" s="2456"/>
      <c r="M59" s="2457"/>
    </row>
    <row r="60" spans="1:13" ht="30" customHeight="1" thickBot="1">
      <c r="A60" s="2056"/>
      <c r="B60" s="1416" t="s">
        <v>14</v>
      </c>
      <c r="C60" s="2455" t="s">
        <v>15</v>
      </c>
      <c r="D60" s="2456"/>
      <c r="E60" s="2456"/>
      <c r="F60" s="2456"/>
      <c r="G60" s="2456"/>
      <c r="H60" s="2456"/>
      <c r="I60" s="2456"/>
      <c r="J60" s="2456"/>
      <c r="K60" s="2456"/>
      <c r="L60" s="2456"/>
      <c r="M60" s="2457"/>
    </row>
    <row r="61" spans="1:13" ht="16.5" customHeight="1" thickBot="1">
      <c r="A61" s="139" t="s">
        <v>109</v>
      </c>
      <c r="B61" s="108"/>
      <c r="C61" s="2894"/>
      <c r="D61" s="1990"/>
      <c r="E61" s="1990"/>
      <c r="F61" s="1990"/>
      <c r="G61" s="1990"/>
      <c r="H61" s="1990"/>
      <c r="I61" s="1990"/>
      <c r="J61" s="1990"/>
      <c r="K61" s="1990"/>
      <c r="L61" s="1990"/>
      <c r="M61" s="2895"/>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C7 G45:J46 C14:D14 C4" xr:uid="{00000000-0002-0000-9300-000000000000}"/>
    <dataValidation type="list" allowBlank="1" showInputMessage="1" showErrorMessage="1" sqref="I7:M7" xr:uid="{00000000-0002-0000-9300-000001000000}">
      <formula1>INDIRECT($C$7)</formula1>
    </dataValidation>
    <dataValidation allowBlank="1" showInputMessage="1" showErrorMessage="1" prompt="Seleccione de la lista desplegable" sqref="B4 B7 H7" xr:uid="{00000000-0002-0000-9300-000002000000}"/>
    <dataValidation allowBlank="1" showInputMessage="1" showErrorMessage="1" prompt="Incluir una ficha por cada indicador, ya sea de producto o de resultado" sqref="B1" xr:uid="{00000000-0002-0000-9300-000003000000}"/>
    <dataValidation allowBlank="1" showInputMessage="1" showErrorMessage="1" prompt="Identifique el ODS a que le apunta el indicador de producto. Seleccione de la lista desplegable._x000a_" sqref="B14" xr:uid="{00000000-0002-0000-9300-000004000000}"/>
    <dataValidation allowBlank="1" showInputMessage="1" showErrorMessage="1" prompt="Identifique la meta ODS a que le apunta el indicador de producto. Seleccione de la lista desplegable." sqref="E14" xr:uid="{00000000-0002-0000-93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93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300-000007000000}"/>
  </dataValidations>
  <hyperlinks>
    <hyperlink ref="C56" r:id="rId1" xr:uid="{00000000-0004-0000-9300-000000000000}"/>
  </hyperlinks>
  <pageMargins left="0.7" right="0.7" top="0.75" bottom="0.75" header="0.3" footer="0.3"/>
  <pageSetup paperSize="9" orientation="portrait" horizontalDpi="1200" verticalDpi="1200"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2763</v>
      </c>
      <c r="C1" s="141"/>
      <c r="D1" s="141"/>
      <c r="E1" s="141"/>
      <c r="F1" s="141"/>
      <c r="G1" s="141"/>
      <c r="H1" s="141"/>
      <c r="I1" s="141"/>
      <c r="J1" s="141"/>
      <c r="K1" s="141"/>
      <c r="L1" s="141"/>
      <c r="M1" s="142"/>
    </row>
    <row r="2" spans="1:13" ht="39" customHeight="1">
      <c r="A2" s="2494" t="s">
        <v>1</v>
      </c>
      <c r="B2" s="29" t="s">
        <v>2</v>
      </c>
      <c r="C2" s="2120" t="s">
        <v>2764</v>
      </c>
      <c r="D2" s="2121"/>
      <c r="E2" s="2121"/>
      <c r="F2" s="2121"/>
      <c r="G2" s="2121"/>
      <c r="H2" s="2121"/>
      <c r="I2" s="2121"/>
      <c r="J2" s="2121"/>
      <c r="K2" s="2121"/>
      <c r="L2" s="2121"/>
      <c r="M2" s="2122"/>
    </row>
    <row r="3" spans="1:13" ht="57.95" customHeight="1">
      <c r="A3" s="2093"/>
      <c r="B3" s="1331" t="s">
        <v>4</v>
      </c>
      <c r="C3" s="2495" t="s">
        <v>1046</v>
      </c>
      <c r="D3" s="2496"/>
      <c r="E3" s="2496"/>
      <c r="F3" s="2496"/>
      <c r="G3" s="2496"/>
      <c r="H3" s="2496"/>
      <c r="I3" s="2496"/>
      <c r="J3" s="2496"/>
      <c r="K3" s="2496"/>
      <c r="L3" s="2496"/>
      <c r="M3" s="2497"/>
    </row>
    <row r="4" spans="1:13">
      <c r="A4" s="2093"/>
      <c r="B4" s="31" t="s">
        <v>6</v>
      </c>
      <c r="C4" s="1507" t="s">
        <v>7</v>
      </c>
      <c r="D4" s="1508"/>
      <c r="E4" s="1509"/>
      <c r="F4" s="2498" t="s">
        <v>8</v>
      </c>
      <c r="G4" s="2499"/>
      <c r="H4" s="1510" t="s">
        <v>9</v>
      </c>
      <c r="I4" s="1511"/>
      <c r="J4" s="1511"/>
      <c r="K4" s="1511"/>
      <c r="L4" s="1511"/>
      <c r="M4" s="1512"/>
    </row>
    <row r="5" spans="1:13" ht="45" customHeight="1">
      <c r="A5" s="2093"/>
      <c r="B5" s="31" t="s">
        <v>10</v>
      </c>
      <c r="C5" s="2495" t="s">
        <v>9</v>
      </c>
      <c r="D5" s="2496"/>
      <c r="E5" s="2496"/>
      <c r="F5" s="2496"/>
      <c r="G5" s="2496"/>
      <c r="H5" s="2496"/>
      <c r="I5" s="2496"/>
      <c r="J5" s="2496"/>
      <c r="K5" s="2496"/>
      <c r="L5" s="2496"/>
      <c r="M5" s="2497"/>
    </row>
    <row r="6" spans="1:13" ht="45" customHeight="1">
      <c r="A6" s="2093"/>
      <c r="B6" s="31" t="s">
        <v>11</v>
      </c>
      <c r="C6" s="2495" t="s">
        <v>9</v>
      </c>
      <c r="D6" s="2496"/>
      <c r="E6" s="2496"/>
      <c r="F6" s="2496"/>
      <c r="G6" s="2496"/>
      <c r="H6" s="2496"/>
      <c r="I6" s="2496"/>
      <c r="J6" s="2496"/>
      <c r="K6" s="2496"/>
      <c r="L6" s="2496"/>
      <c r="M6" s="2497"/>
    </row>
    <row r="7" spans="1:13">
      <c r="A7" s="2093"/>
      <c r="B7" s="1331" t="s">
        <v>12</v>
      </c>
      <c r="C7" s="2512" t="s">
        <v>232</v>
      </c>
      <c r="D7" s="2513"/>
      <c r="E7" s="32"/>
      <c r="F7" s="32"/>
      <c r="G7" s="674"/>
      <c r="H7" s="1546" t="s">
        <v>14</v>
      </c>
      <c r="I7" s="2514" t="s">
        <v>1701</v>
      </c>
      <c r="J7" s="2513"/>
      <c r="K7" s="2513"/>
      <c r="L7" s="2513"/>
      <c r="M7" s="2515"/>
    </row>
    <row r="8" spans="1:13" ht="15.75" customHeight="1">
      <c r="A8" s="2093"/>
      <c r="B8" s="2504" t="s">
        <v>16</v>
      </c>
      <c r="C8" s="2898" t="s">
        <v>17</v>
      </c>
      <c r="D8" s="2163"/>
      <c r="E8" s="146"/>
      <c r="F8" s="146"/>
      <c r="G8" s="146"/>
      <c r="H8" s="146"/>
      <c r="I8" s="2163" t="s">
        <v>17</v>
      </c>
      <c r="J8" s="2163"/>
      <c r="K8" s="143"/>
      <c r="L8" s="143"/>
      <c r="M8" s="1516"/>
    </row>
    <row r="9" spans="1:13" ht="15.75" customHeight="1">
      <c r="A9" s="2093"/>
      <c r="B9" s="2085"/>
      <c r="C9" s="2164"/>
      <c r="D9" s="2068"/>
      <c r="E9" s="75"/>
      <c r="F9" s="2068" t="s">
        <v>17</v>
      </c>
      <c r="G9" s="2068"/>
      <c r="H9" s="75"/>
      <c r="I9" s="2068"/>
      <c r="J9" s="2068"/>
      <c r="K9" s="144"/>
      <c r="L9" s="144"/>
      <c r="M9" s="145"/>
    </row>
    <row r="10" spans="1:13">
      <c r="A10" s="2093"/>
      <c r="B10" s="2123"/>
      <c r="C10" s="2505" t="s">
        <v>18</v>
      </c>
      <c r="D10" s="2506"/>
      <c r="E10" s="39"/>
      <c r="F10" s="2111" t="s">
        <v>18</v>
      </c>
      <c r="G10" s="2111"/>
      <c r="H10" s="39"/>
      <c r="I10" s="2111" t="s">
        <v>18</v>
      </c>
      <c r="J10" s="2111"/>
      <c r="K10" s="39"/>
      <c r="L10" s="40"/>
      <c r="M10" s="41"/>
    </row>
    <row r="11" spans="1:13" ht="103.5" customHeight="1">
      <c r="A11" s="2093"/>
      <c r="B11" s="1331" t="s">
        <v>19</v>
      </c>
      <c r="C11" s="2482" t="s">
        <v>2765</v>
      </c>
      <c r="D11" s="2483"/>
      <c r="E11" s="2483"/>
      <c r="F11" s="2483"/>
      <c r="G11" s="2483"/>
      <c r="H11" s="2483"/>
      <c r="I11" s="2483"/>
      <c r="J11" s="2483"/>
      <c r="K11" s="2483"/>
      <c r="L11" s="2483"/>
      <c r="M11" s="2484"/>
    </row>
    <row r="12" spans="1:13" ht="88.5" customHeight="1">
      <c r="A12" s="2093"/>
      <c r="B12" s="1331" t="s">
        <v>21</v>
      </c>
      <c r="C12" s="2482" t="s">
        <v>2766</v>
      </c>
      <c r="D12" s="2483"/>
      <c r="E12" s="2483"/>
      <c r="F12" s="2483"/>
      <c r="G12" s="2483"/>
      <c r="H12" s="2483"/>
      <c r="I12" s="2483"/>
      <c r="J12" s="2483"/>
      <c r="K12" s="2483"/>
      <c r="L12" s="2483"/>
      <c r="M12" s="2484"/>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1371</v>
      </c>
      <c r="D14" s="2487"/>
      <c r="E14" s="1518" t="s">
        <v>27</v>
      </c>
      <c r="F14" s="2488" t="s">
        <v>270</v>
      </c>
      <c r="G14" s="2471"/>
      <c r="H14" s="2471"/>
      <c r="I14" s="2471"/>
      <c r="J14" s="2471"/>
      <c r="K14" s="2471"/>
      <c r="L14" s="2471"/>
      <c r="M14" s="2472"/>
    </row>
    <row r="15" spans="1:13">
      <c r="A15" s="2489" t="s">
        <v>29</v>
      </c>
      <c r="B15" s="1333" t="s">
        <v>30</v>
      </c>
      <c r="C15" s="2482" t="s">
        <v>31</v>
      </c>
      <c r="D15" s="2483"/>
      <c r="E15" s="2483"/>
      <c r="F15" s="2483"/>
      <c r="G15" s="2483"/>
      <c r="H15" s="2483"/>
      <c r="I15" s="2483"/>
      <c r="J15" s="2483"/>
      <c r="K15" s="2483"/>
      <c r="L15" s="2483"/>
      <c r="M15" s="2484"/>
    </row>
    <row r="16" spans="1:13" ht="30" customHeight="1">
      <c r="A16" s="2064"/>
      <c r="B16" s="1333" t="s">
        <v>32</v>
      </c>
      <c r="C16" s="2482" t="s">
        <v>1078</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721">
        <v>1</v>
      </c>
      <c r="E36" s="1724"/>
      <c r="F36" s="1721">
        <v>1</v>
      </c>
      <c r="G36" s="1724"/>
      <c r="H36" s="1721">
        <v>1</v>
      </c>
      <c r="I36" s="1724"/>
      <c r="J36" s="1721">
        <v>1</v>
      </c>
      <c r="K36" s="1724"/>
      <c r="L36" s="1721">
        <v>1</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721">
        <v>1</v>
      </c>
      <c r="E38" s="1724"/>
      <c r="F38" s="1721">
        <v>1</v>
      </c>
      <c r="G38" s="1724"/>
      <c r="H38" s="1721">
        <v>1</v>
      </c>
      <c r="I38" s="1724"/>
      <c r="J38" s="1721">
        <v>1</v>
      </c>
      <c r="K38" s="1724"/>
      <c r="L38" s="1721">
        <v>1</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721">
        <v>1</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511"/>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892"/>
      <c r="H45" s="2892"/>
      <c r="I45" s="2892"/>
      <c r="J45" s="2892"/>
      <c r="K45" s="91" t="s">
        <v>82</v>
      </c>
      <c r="L45" s="2480"/>
      <c r="M45" s="2481"/>
    </row>
    <row r="46" spans="1:13" ht="15.75" customHeight="1">
      <c r="A46" s="2064"/>
      <c r="B46" s="1999"/>
      <c r="C46" s="88"/>
      <c r="D46" s="1542"/>
      <c r="E46" s="1522" t="s">
        <v>45</v>
      </c>
      <c r="F46" s="2008"/>
      <c r="G46" s="2892"/>
      <c r="H46" s="2892"/>
      <c r="I46" s="2892"/>
      <c r="J46" s="2892"/>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2482" t="s">
        <v>2767</v>
      </c>
      <c r="D48" s="2483"/>
      <c r="E48" s="2483"/>
      <c r="F48" s="2483"/>
      <c r="G48" s="2483"/>
      <c r="H48" s="2483"/>
      <c r="I48" s="2483"/>
      <c r="J48" s="2483"/>
      <c r="K48" s="2483"/>
      <c r="L48" s="2483"/>
      <c r="M48" s="2484"/>
    </row>
    <row r="49" spans="1:13" ht="38.25" customHeight="1">
      <c r="A49" s="2064"/>
      <c r="B49" s="1333" t="s">
        <v>85</v>
      </c>
      <c r="C49" s="2482" t="s">
        <v>2768</v>
      </c>
      <c r="D49" s="2483"/>
      <c r="E49" s="2483"/>
      <c r="F49" s="2483"/>
      <c r="G49" s="2483"/>
      <c r="H49" s="2483"/>
      <c r="I49" s="2483"/>
      <c r="J49" s="2483"/>
      <c r="K49" s="2483"/>
      <c r="L49" s="2483"/>
      <c r="M49" s="2484"/>
    </row>
    <row r="50" spans="1:13" ht="15.75" customHeight="1">
      <c r="A50" s="2064"/>
      <c r="B50" s="1333" t="s">
        <v>87</v>
      </c>
      <c r="C50" s="2470">
        <v>15</v>
      </c>
      <c r="D50" s="2471"/>
      <c r="E50" s="2471"/>
      <c r="F50" s="2471"/>
      <c r="G50" s="2471"/>
      <c r="H50" s="2471"/>
      <c r="I50" s="2471"/>
      <c r="J50" s="2471"/>
      <c r="K50" s="2471"/>
      <c r="L50" s="2471"/>
      <c r="M50" s="2472"/>
    </row>
    <row r="51" spans="1:13">
      <c r="A51" s="2064"/>
      <c r="B51" s="1333" t="s">
        <v>88</v>
      </c>
      <c r="C51" s="2899" t="s">
        <v>89</v>
      </c>
      <c r="D51" s="2900"/>
      <c r="E51" s="2900"/>
      <c r="F51" s="2900"/>
      <c r="G51" s="2900"/>
      <c r="H51" s="2900"/>
      <c r="I51" s="2900"/>
      <c r="J51" s="2900"/>
      <c r="K51" s="2900"/>
      <c r="L51" s="2900"/>
      <c r="M51" s="2901"/>
    </row>
    <row r="52" spans="1:13" ht="15.75" customHeight="1">
      <c r="A52" s="2469" t="s">
        <v>90</v>
      </c>
      <c r="B52" s="1413" t="s">
        <v>91</v>
      </c>
      <c r="C52" s="2455" t="s">
        <v>2739</v>
      </c>
      <c r="D52" s="2456"/>
      <c r="E52" s="2456"/>
      <c r="F52" s="2456"/>
      <c r="G52" s="2456"/>
      <c r="H52" s="2456"/>
      <c r="I52" s="2456"/>
      <c r="J52" s="2456"/>
      <c r="K52" s="2456"/>
      <c r="L52" s="2456"/>
      <c r="M52" s="2457"/>
    </row>
    <row r="53" spans="1:13" ht="15.75" customHeight="1">
      <c r="A53" s="2056"/>
      <c r="B53" s="1413" t="s">
        <v>93</v>
      </c>
      <c r="C53" s="2455" t="s">
        <v>2769</v>
      </c>
      <c r="D53" s="2456"/>
      <c r="E53" s="2456"/>
      <c r="F53" s="2456"/>
      <c r="G53" s="2456"/>
      <c r="H53" s="2456"/>
      <c r="I53" s="2456"/>
      <c r="J53" s="2456"/>
      <c r="K53" s="2456"/>
      <c r="L53" s="2456"/>
      <c r="M53" s="2457"/>
    </row>
    <row r="54" spans="1:13" ht="15.75" customHeight="1">
      <c r="A54" s="2056"/>
      <c r="B54" s="1413" t="s">
        <v>95</v>
      </c>
      <c r="C54" s="2455" t="s">
        <v>1711</v>
      </c>
      <c r="D54" s="2456"/>
      <c r="E54" s="2456"/>
      <c r="F54" s="2456"/>
      <c r="G54" s="2456"/>
      <c r="H54" s="2456"/>
      <c r="I54" s="2456"/>
      <c r="J54" s="2456"/>
      <c r="K54" s="2456"/>
      <c r="L54" s="2456"/>
      <c r="M54" s="2457"/>
    </row>
    <row r="55" spans="1:13" ht="15.75" customHeight="1">
      <c r="A55" s="2056"/>
      <c r="B55" s="1414" t="s">
        <v>97</v>
      </c>
      <c r="C55" s="2455" t="s">
        <v>1061</v>
      </c>
      <c r="D55" s="2456"/>
      <c r="E55" s="2456"/>
      <c r="F55" s="2456"/>
      <c r="G55" s="2456"/>
      <c r="H55" s="2456"/>
      <c r="I55" s="2456"/>
      <c r="J55" s="2456"/>
      <c r="K55" s="2456"/>
      <c r="L55" s="2456"/>
      <c r="M55" s="2457"/>
    </row>
    <row r="56" spans="1:13" ht="15.75" customHeight="1">
      <c r="A56" s="2056"/>
      <c r="B56" s="1413" t="s">
        <v>99</v>
      </c>
      <c r="C56" s="2625" t="s">
        <v>1064</v>
      </c>
      <c r="D56" s="2456"/>
      <c r="E56" s="2456"/>
      <c r="F56" s="2456"/>
      <c r="G56" s="2456"/>
      <c r="H56" s="2456"/>
      <c r="I56" s="2456"/>
      <c r="J56" s="2456"/>
      <c r="K56" s="2456"/>
      <c r="L56" s="2456"/>
      <c r="M56" s="2457"/>
    </row>
    <row r="57" spans="1:13" ht="16.5" customHeight="1" thickBot="1">
      <c r="A57" s="2061"/>
      <c r="B57" s="1413" t="s">
        <v>101</v>
      </c>
      <c r="C57" s="2455" t="s">
        <v>1063</v>
      </c>
      <c r="D57" s="2456"/>
      <c r="E57" s="2456"/>
      <c r="F57" s="2456"/>
      <c r="G57" s="2456"/>
      <c r="H57" s="2456"/>
      <c r="I57" s="2456"/>
      <c r="J57" s="2456"/>
      <c r="K57" s="2456"/>
      <c r="L57" s="2456"/>
      <c r="M57" s="2457"/>
    </row>
    <row r="58" spans="1:13" ht="15.75" customHeight="1">
      <c r="A58" s="2469" t="s">
        <v>103</v>
      </c>
      <c r="B58" s="1415" t="s">
        <v>104</v>
      </c>
      <c r="C58" s="2455" t="s">
        <v>1713</v>
      </c>
      <c r="D58" s="2456"/>
      <c r="E58" s="2456"/>
      <c r="F58" s="2456"/>
      <c r="G58" s="2456"/>
      <c r="H58" s="2456"/>
      <c r="I58" s="2456"/>
      <c r="J58" s="2456"/>
      <c r="K58" s="2456"/>
      <c r="L58" s="2456"/>
      <c r="M58" s="2457"/>
    </row>
    <row r="59" spans="1:13" ht="30" customHeight="1">
      <c r="A59" s="2056"/>
      <c r="B59" s="1415" t="s">
        <v>106</v>
      </c>
      <c r="C59" s="2455" t="s">
        <v>107</v>
      </c>
      <c r="D59" s="2456"/>
      <c r="E59" s="2456"/>
      <c r="F59" s="2456"/>
      <c r="G59" s="2456"/>
      <c r="H59" s="2456"/>
      <c r="I59" s="2456"/>
      <c r="J59" s="2456"/>
      <c r="K59" s="2456"/>
      <c r="L59" s="2456"/>
      <c r="M59" s="2457"/>
    </row>
    <row r="60" spans="1:13" ht="30" customHeight="1" thickBot="1">
      <c r="A60" s="2056"/>
      <c r="B60" s="1416" t="s">
        <v>14</v>
      </c>
      <c r="C60" s="2455" t="s">
        <v>1711</v>
      </c>
      <c r="D60" s="2456"/>
      <c r="E60" s="2456"/>
      <c r="F60" s="2456"/>
      <c r="G60" s="2456"/>
      <c r="H60" s="2456"/>
      <c r="I60" s="2456"/>
      <c r="J60" s="2456"/>
      <c r="K60" s="2456"/>
      <c r="L60" s="2456"/>
      <c r="M60" s="2457"/>
    </row>
    <row r="61" spans="1:13" ht="16.5" customHeight="1" thickBot="1">
      <c r="A61" s="139" t="s">
        <v>109</v>
      </c>
      <c r="B61" s="108"/>
      <c r="C61" s="2894"/>
      <c r="D61" s="1990"/>
      <c r="E61" s="1990"/>
      <c r="F61" s="1990"/>
      <c r="G61" s="1990"/>
      <c r="H61" s="1990"/>
      <c r="I61" s="1990"/>
      <c r="J61" s="1990"/>
      <c r="K61" s="1990"/>
      <c r="L61" s="1990"/>
      <c r="M61" s="2895"/>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C7 C14:D14 G45:J46" xr:uid="{00000000-0002-0000-94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4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9400-000002000000}"/>
    <dataValidation allowBlank="1" showInputMessage="1" showErrorMessage="1" prompt="Identifique la meta ODS a que le apunta el indicador de producto. Seleccione de la lista desplegable." sqref="E14" xr:uid="{00000000-0002-0000-9400-000003000000}"/>
    <dataValidation allowBlank="1" showInputMessage="1" showErrorMessage="1" prompt="Identifique el ODS a que le apunta el indicador de producto. Seleccione de la lista desplegable._x000a_" sqref="B14" xr:uid="{00000000-0002-0000-9400-000004000000}"/>
    <dataValidation allowBlank="1" showInputMessage="1" showErrorMessage="1" prompt="Incluir una ficha por cada indicador, ya sea de producto o de resultado" sqref="B1" xr:uid="{00000000-0002-0000-9400-000005000000}"/>
    <dataValidation allowBlank="1" showInputMessage="1" showErrorMessage="1" prompt="Seleccione de la lista desplegable" sqref="B4 B7 H7" xr:uid="{00000000-0002-0000-9400-000006000000}"/>
    <dataValidation type="list" allowBlank="1" showInputMessage="1" showErrorMessage="1" sqref="I7:M7" xr:uid="{00000000-0002-0000-9400-000007000000}">
      <formula1>INDIRECT($C$7)</formula1>
    </dataValidation>
  </dataValidations>
  <hyperlinks>
    <hyperlink ref="C56" r:id="rId1" xr:uid="{00000000-0004-0000-9400-000000000000}"/>
  </hyperlinks>
  <pageMargins left="0.7" right="0.7" top="0.75" bottom="0.75" header="0.3" footer="0.3"/>
  <pageSetup paperSize="9" orientation="portrait" horizontalDpi="1200" verticalDpi="12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1589</v>
      </c>
      <c r="C1" s="26"/>
      <c r="D1" s="26"/>
      <c r="E1" s="26"/>
      <c r="F1" s="26"/>
      <c r="G1" s="26"/>
      <c r="H1" s="26"/>
      <c r="I1" s="26"/>
      <c r="J1" s="26"/>
      <c r="K1" s="26"/>
      <c r="L1" s="26"/>
      <c r="M1" s="27"/>
    </row>
    <row r="2" spans="1:13" ht="15.6" customHeight="1">
      <c r="A2" s="2015" t="s">
        <v>1</v>
      </c>
      <c r="B2" s="29" t="s">
        <v>2</v>
      </c>
      <c r="C2" s="2018" t="s">
        <v>1283</v>
      </c>
      <c r="D2" s="2019"/>
      <c r="E2" s="2019"/>
      <c r="F2" s="2019"/>
      <c r="G2" s="2019"/>
      <c r="H2" s="2019"/>
      <c r="I2" s="2019"/>
      <c r="J2" s="2019"/>
      <c r="K2" s="2019"/>
      <c r="L2" s="2019"/>
      <c r="M2" s="2020"/>
    </row>
    <row r="3" spans="1:13" ht="31.35" customHeight="1">
      <c r="A3" s="2016"/>
      <c r="B3" s="1333" t="s">
        <v>1487</v>
      </c>
      <c r="C3" s="1972" t="s">
        <v>1590</v>
      </c>
      <c r="D3" s="1990"/>
      <c r="E3" s="1990"/>
      <c r="F3" s="1973"/>
      <c r="G3" s="1973"/>
      <c r="H3" s="1973"/>
      <c r="I3" s="1973"/>
      <c r="J3" s="1973"/>
      <c r="K3" s="1973"/>
      <c r="L3" s="1973"/>
      <c r="M3" s="1974"/>
    </row>
    <row r="4" spans="1:13">
      <c r="A4" s="2016"/>
      <c r="B4" s="30" t="s">
        <v>6</v>
      </c>
      <c r="C4" s="1198" t="s">
        <v>7</v>
      </c>
      <c r="D4" s="1203"/>
      <c r="E4" s="1204"/>
      <c r="F4" s="2021" t="s">
        <v>8</v>
      </c>
      <c r="G4" s="2022"/>
      <c r="H4" s="1205"/>
      <c r="I4" s="1199" t="s">
        <v>17</v>
      </c>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2030" t="s">
        <v>1591</v>
      </c>
      <c r="D8" s="2031"/>
      <c r="E8" s="33"/>
      <c r="F8" s="2031" t="s">
        <v>1592</v>
      </c>
      <c r="G8" s="2031"/>
      <c r="H8" s="33"/>
      <c r="I8" s="2031" t="s">
        <v>1593</v>
      </c>
      <c r="J8" s="2031"/>
      <c r="K8" s="33"/>
      <c r="L8" s="34"/>
      <c r="M8" s="675"/>
    </row>
    <row r="9" spans="1:13" ht="33" customHeight="1">
      <c r="A9" s="2016"/>
      <c r="B9" s="1999"/>
      <c r="C9" s="2032"/>
      <c r="D9" s="2033"/>
      <c r="E9" s="35"/>
      <c r="F9" s="2033"/>
      <c r="G9" s="2033"/>
      <c r="H9" s="35"/>
      <c r="I9" s="2033"/>
      <c r="J9" s="2033"/>
      <c r="K9" s="36"/>
      <c r="L9" s="37"/>
      <c r="M9" s="38"/>
    </row>
    <row r="10" spans="1:13">
      <c r="A10" s="2016"/>
      <c r="B10" s="2000"/>
      <c r="C10" s="2034" t="s">
        <v>18</v>
      </c>
      <c r="D10" s="2035"/>
      <c r="E10" s="39"/>
      <c r="F10" s="2035" t="s">
        <v>18</v>
      </c>
      <c r="G10" s="2035"/>
      <c r="H10" s="39"/>
      <c r="I10" s="2035" t="s">
        <v>18</v>
      </c>
      <c r="J10" s="2035"/>
      <c r="K10" s="39"/>
      <c r="L10" s="40"/>
      <c r="M10" s="41"/>
    </row>
    <row r="11" spans="1:13" ht="45.6" customHeight="1">
      <c r="A11" s="2017"/>
      <c r="B11" s="1333" t="s">
        <v>19</v>
      </c>
      <c r="C11" s="1995" t="s">
        <v>1594</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0.06</v>
      </c>
      <c r="E32" s="1248"/>
      <c r="F32" s="1230">
        <v>0.06</v>
      </c>
      <c r="G32" s="1248"/>
      <c r="H32" s="1230">
        <v>0.08</v>
      </c>
      <c r="I32" s="1248"/>
      <c r="J32" s="1230">
        <v>0.1</v>
      </c>
      <c r="K32" s="1248"/>
      <c r="L32" s="1230">
        <v>0.1</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0.1</v>
      </c>
      <c r="E34" s="1248"/>
      <c r="F34" s="1230">
        <v>0.1</v>
      </c>
      <c r="G34" s="1248"/>
      <c r="H34" s="1230">
        <v>0.1</v>
      </c>
      <c r="I34" s="1248"/>
      <c r="J34" s="1230">
        <v>0.1</v>
      </c>
      <c r="K34" s="1248"/>
      <c r="L34" s="1230">
        <v>0.1</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01"/>
      <c r="F37" s="1235" t="s">
        <v>78</v>
      </c>
      <c r="G37" s="1201"/>
      <c r="H37" s="96"/>
      <c r="I37" s="110"/>
      <c r="J37" s="96"/>
      <c r="K37" s="110"/>
      <c r="L37" s="96"/>
      <c r="M37" s="679"/>
    </row>
    <row r="38" spans="1:13">
      <c r="A38" s="1993"/>
      <c r="B38" s="64"/>
      <c r="C38" s="73"/>
      <c r="D38" s="1230"/>
      <c r="E38" s="1231"/>
      <c r="F38" s="2005">
        <v>1</v>
      </c>
      <c r="G38" s="2006"/>
      <c r="H38" s="77"/>
      <c r="I38" s="74"/>
      <c r="J38" s="77"/>
      <c r="K38" s="74"/>
      <c r="L38" s="77"/>
      <c r="M38" s="10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93.6" customHeight="1">
      <c r="A44" s="1993"/>
      <c r="B44" s="1333" t="s">
        <v>83</v>
      </c>
      <c r="C44" s="1977" t="s">
        <v>1595</v>
      </c>
      <c r="D44" s="1978"/>
      <c r="E44" s="1978"/>
      <c r="F44" s="1978"/>
      <c r="G44" s="1978"/>
      <c r="H44" s="1978"/>
      <c r="I44" s="1978"/>
      <c r="J44" s="1978"/>
      <c r="K44" s="1978"/>
      <c r="L44" s="1978"/>
      <c r="M44" s="1979"/>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8:D9"/>
    <mergeCell ref="F8:G9"/>
    <mergeCell ref="I8: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C7 G41:J42 C4" xr:uid="{00000000-0002-0000-0E00-000000000000}"/>
    <dataValidation allowBlank="1" showInputMessage="1" showErrorMessage="1" prompt="Incluir una ficha por cada indicador, ya sea de producto o de resultado" sqref="B1" xr:uid="{00000000-0002-0000-0E00-000001000000}"/>
    <dataValidation allowBlank="1" showInputMessage="1" showErrorMessage="1" prompt="Seleccione de la lista desplegable" sqref="B4 B7 H7" xr:uid="{00000000-0002-0000-0E00-000002000000}"/>
    <dataValidation allowBlank="1" showInputMessage="1" showErrorMessage="1" prompt="Determine si el indicador responde a un enfoque (Derechos Humanos, Género, Diferencial, Poblacional, Ambiental y Territorial). Si responde a más de enfoque separelos por ;" sqref="B12" xr:uid="{00000000-0002-0000-0E00-000003000000}"/>
    <dataValidation type="list" allowBlank="1" showInputMessage="1" showErrorMessage="1" sqref="I7:M7" xr:uid="{00000000-0002-0000-0E00-000004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E00-000005000000}"/>
  </dataValidations>
  <hyperlinks>
    <hyperlink ref="C52" r:id="rId1" xr:uid="{00000000-0004-0000-0E00-000000000000}"/>
  </hyperlinks>
  <pageMargins left="0.7" right="0.7" top="0.75" bottom="0.75" header="0.3" footer="0.3"/>
  <pageSetup paperSize="9" orientation="portrait" horizontalDpi="1200" verticalDpi="12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2770</v>
      </c>
      <c r="C1" s="141"/>
      <c r="D1" s="141"/>
      <c r="E1" s="141"/>
      <c r="F1" s="141"/>
      <c r="G1" s="141"/>
      <c r="H1" s="141"/>
      <c r="I1" s="141"/>
      <c r="J1" s="141"/>
      <c r="K1" s="141"/>
      <c r="L1" s="141"/>
      <c r="M1" s="142"/>
    </row>
    <row r="2" spans="1:13" ht="31.5" customHeight="1">
      <c r="A2" s="2494" t="s">
        <v>1</v>
      </c>
      <c r="B2" s="29" t="s">
        <v>2</v>
      </c>
      <c r="C2" s="2120" t="s">
        <v>2771</v>
      </c>
      <c r="D2" s="2121"/>
      <c r="E2" s="2121"/>
      <c r="F2" s="2121"/>
      <c r="G2" s="2121"/>
      <c r="H2" s="2121"/>
      <c r="I2" s="2121"/>
      <c r="J2" s="2121"/>
      <c r="K2" s="2121"/>
      <c r="L2" s="2121"/>
      <c r="M2" s="2122"/>
    </row>
    <row r="3" spans="1:13" ht="42" customHeight="1">
      <c r="A3" s="2093"/>
      <c r="B3" s="1331" t="s">
        <v>4</v>
      </c>
      <c r="C3" s="2495" t="s">
        <v>1046</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630" t="s">
        <v>1969</v>
      </c>
      <c r="D7" s="2631"/>
      <c r="E7" s="2631"/>
      <c r="F7" s="2631"/>
      <c r="G7" s="2632"/>
      <c r="H7" s="1546" t="s">
        <v>14</v>
      </c>
      <c r="I7" s="2905" t="s">
        <v>326</v>
      </c>
      <c r="J7" s="2906"/>
      <c r="K7" s="2906"/>
      <c r="L7" s="2906"/>
      <c r="M7" s="2907"/>
    </row>
    <row r="8" spans="1:13" ht="15.75" customHeight="1">
      <c r="A8" s="2093"/>
      <c r="B8" s="2504" t="s">
        <v>16</v>
      </c>
      <c r="C8" s="2633" t="s">
        <v>15</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2772</v>
      </c>
      <c r="D11" s="2483"/>
      <c r="E11" s="2483"/>
      <c r="F11" s="2483"/>
      <c r="G11" s="2483"/>
      <c r="H11" s="2483"/>
      <c r="I11" s="2483"/>
      <c r="J11" s="2483"/>
      <c r="K11" s="2483"/>
      <c r="L11" s="2483"/>
      <c r="M11" s="2484"/>
    </row>
    <row r="12" spans="1:13" ht="111" customHeight="1">
      <c r="A12" s="2093"/>
      <c r="B12" s="1331" t="s">
        <v>21</v>
      </c>
      <c r="C12" s="2491" t="s">
        <v>2773</v>
      </c>
      <c r="D12" s="2492"/>
      <c r="E12" s="2492"/>
      <c r="F12" s="2492"/>
      <c r="G12" s="2492"/>
      <c r="H12" s="2492"/>
      <c r="I12" s="2492"/>
      <c r="J12" s="2492"/>
      <c r="K12" s="2492"/>
      <c r="L12" s="2492"/>
      <c r="M12" s="2493"/>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321</v>
      </c>
      <c r="D14" s="2487"/>
      <c r="E14" s="1518" t="s">
        <v>27</v>
      </c>
      <c r="F14" s="2488" t="s">
        <v>672</v>
      </c>
      <c r="G14" s="2471"/>
      <c r="H14" s="2471"/>
      <c r="I14" s="2471"/>
      <c r="J14" s="2471"/>
      <c r="K14" s="2471"/>
      <c r="L14" s="2471"/>
      <c r="M14" s="2472"/>
    </row>
    <row r="15" spans="1:13">
      <c r="A15" s="2489" t="s">
        <v>29</v>
      </c>
      <c r="B15" s="1333" t="s">
        <v>30</v>
      </c>
      <c r="C15" s="2482" t="s">
        <v>1823</v>
      </c>
      <c r="D15" s="2483"/>
      <c r="E15" s="2483"/>
      <c r="F15" s="2483"/>
      <c r="G15" s="2483"/>
      <c r="H15" s="2483"/>
      <c r="I15" s="2483"/>
      <c r="J15" s="2483"/>
      <c r="K15" s="2483"/>
      <c r="L15" s="2483"/>
      <c r="M15" s="2484"/>
    </row>
    <row r="16" spans="1:13" ht="36.75" customHeight="1">
      <c r="A16" s="2064"/>
      <c r="B16" s="1333" t="s">
        <v>32</v>
      </c>
      <c r="C16" s="2482" t="s">
        <v>2774</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10">
        <v>0.25</v>
      </c>
      <c r="E36" s="2486"/>
      <c r="F36" s="2510">
        <v>0.5</v>
      </c>
      <c r="G36" s="2486"/>
      <c r="H36" s="2510">
        <v>0.75</v>
      </c>
      <c r="I36" s="2486"/>
      <c r="J36" s="2510">
        <v>1</v>
      </c>
      <c r="K36" s="2486"/>
      <c r="L36" s="2510">
        <v>1</v>
      </c>
      <c r="M36" s="24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10">
        <v>1</v>
      </c>
      <c r="E38" s="2486"/>
      <c r="F38" s="2510">
        <v>1</v>
      </c>
      <c r="G38" s="2486"/>
      <c r="H38" s="2510">
        <v>1</v>
      </c>
      <c r="I38" s="2486"/>
      <c r="J38" s="2510">
        <v>1</v>
      </c>
      <c r="K38" s="2486"/>
      <c r="L38" s="2510">
        <v>1</v>
      </c>
      <c r="M38" s="2486"/>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510">
        <v>1</v>
      </c>
      <c r="E40" s="2486"/>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2775</v>
      </c>
      <c r="D48" s="2483"/>
      <c r="E48" s="2483"/>
      <c r="F48" s="2483"/>
      <c r="G48" s="2483"/>
      <c r="H48" s="2483"/>
      <c r="I48" s="2483"/>
      <c r="J48" s="2483"/>
      <c r="K48" s="2483"/>
      <c r="L48" s="2483"/>
      <c r="M48" s="2484"/>
    </row>
    <row r="49" spans="1:13" ht="38.25" customHeight="1">
      <c r="A49" s="2064"/>
      <c r="B49" s="1333" t="s">
        <v>85</v>
      </c>
      <c r="C49" s="2482" t="s">
        <v>2247</v>
      </c>
      <c r="D49" s="2483"/>
      <c r="E49" s="2483"/>
      <c r="F49" s="2483"/>
      <c r="G49" s="2483"/>
      <c r="H49" s="2483"/>
      <c r="I49" s="2483"/>
      <c r="J49" s="2483"/>
      <c r="K49" s="2483"/>
      <c r="L49" s="2483"/>
      <c r="M49" s="2484"/>
    </row>
    <row r="50" spans="1:13" ht="15.75" customHeight="1">
      <c r="A50" s="2064"/>
      <c r="B50" s="1333" t="s">
        <v>87</v>
      </c>
      <c r="C50" s="1543" t="s">
        <v>2248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902" t="s">
        <v>2249</v>
      </c>
      <c r="D52" s="2903"/>
      <c r="E52" s="2903"/>
      <c r="F52" s="2903"/>
      <c r="G52" s="2903"/>
      <c r="H52" s="2903"/>
      <c r="I52" s="2903"/>
      <c r="J52" s="2903"/>
      <c r="K52" s="2903"/>
      <c r="L52" s="2903"/>
      <c r="M52" s="2904"/>
    </row>
    <row r="53" spans="1:13" ht="15.75" customHeight="1">
      <c r="A53" s="2056"/>
      <c r="B53" s="1413" t="s">
        <v>93</v>
      </c>
      <c r="C53" s="2902" t="s">
        <v>2250</v>
      </c>
      <c r="D53" s="2903"/>
      <c r="E53" s="2903"/>
      <c r="F53" s="2903"/>
      <c r="G53" s="2903"/>
      <c r="H53" s="2903"/>
      <c r="I53" s="2903"/>
      <c r="J53" s="2903"/>
      <c r="K53" s="2903"/>
      <c r="L53" s="2903"/>
      <c r="M53" s="2904"/>
    </row>
    <row r="54" spans="1:13" ht="15.75" customHeight="1">
      <c r="A54" s="2056"/>
      <c r="B54" s="1413" t="s">
        <v>95</v>
      </c>
      <c r="C54" s="2902" t="s">
        <v>2251</v>
      </c>
      <c r="D54" s="2903"/>
      <c r="E54" s="2903"/>
      <c r="F54" s="2903"/>
      <c r="G54" s="2903"/>
      <c r="H54" s="2903"/>
      <c r="I54" s="2903"/>
      <c r="J54" s="2903"/>
      <c r="K54" s="2903"/>
      <c r="L54" s="2903"/>
      <c r="M54" s="2904"/>
    </row>
    <row r="55" spans="1:13" ht="15.75" customHeight="1">
      <c r="A55" s="2056"/>
      <c r="B55" s="1414" t="s">
        <v>97</v>
      </c>
      <c r="C55" s="2902" t="s">
        <v>2252</v>
      </c>
      <c r="D55" s="2903"/>
      <c r="E55" s="2903"/>
      <c r="F55" s="2903"/>
      <c r="G55" s="2903"/>
      <c r="H55" s="2903"/>
      <c r="I55" s="2903"/>
      <c r="J55" s="2903"/>
      <c r="K55" s="2903"/>
      <c r="L55" s="2903"/>
      <c r="M55" s="2904"/>
    </row>
    <row r="56" spans="1:13" ht="15.75" customHeight="1">
      <c r="A56" s="2056"/>
      <c r="B56" s="1413" t="s">
        <v>99</v>
      </c>
      <c r="C56" s="2876" t="s">
        <v>2253</v>
      </c>
      <c r="D56" s="2903"/>
      <c r="E56" s="2903"/>
      <c r="F56" s="2903"/>
      <c r="G56" s="2903"/>
      <c r="H56" s="2903"/>
      <c r="I56" s="2903"/>
      <c r="J56" s="2903"/>
      <c r="K56" s="2903"/>
      <c r="L56" s="2903"/>
      <c r="M56" s="2904"/>
    </row>
    <row r="57" spans="1:13" ht="16.5" customHeight="1" thickBot="1">
      <c r="A57" s="2061"/>
      <c r="B57" s="1413" t="s">
        <v>101</v>
      </c>
      <c r="C57" s="2902" t="s">
        <v>675</v>
      </c>
      <c r="D57" s="2903"/>
      <c r="E57" s="2903"/>
      <c r="F57" s="2903"/>
      <c r="G57" s="2903"/>
      <c r="H57" s="2903"/>
      <c r="I57" s="2903"/>
      <c r="J57" s="2903"/>
      <c r="K57" s="2903"/>
      <c r="L57" s="2903"/>
      <c r="M57" s="2904"/>
    </row>
    <row r="58" spans="1:13" ht="15.75" customHeight="1">
      <c r="A58" s="2469" t="s">
        <v>103</v>
      </c>
      <c r="B58" s="1415" t="s">
        <v>104</v>
      </c>
      <c r="C58" s="2902" t="s">
        <v>2254</v>
      </c>
      <c r="D58" s="2903"/>
      <c r="E58" s="2903"/>
      <c r="F58" s="2903"/>
      <c r="G58" s="2903"/>
      <c r="H58" s="2903"/>
      <c r="I58" s="2903"/>
      <c r="J58" s="2903"/>
      <c r="K58" s="2903"/>
      <c r="L58" s="2903"/>
      <c r="M58" s="2904"/>
    </row>
    <row r="59" spans="1:13" ht="30" customHeight="1">
      <c r="A59" s="2056"/>
      <c r="B59" s="1415" t="s">
        <v>106</v>
      </c>
      <c r="C59" s="2902" t="s">
        <v>107</v>
      </c>
      <c r="D59" s="2903"/>
      <c r="E59" s="2903"/>
      <c r="F59" s="2903"/>
      <c r="G59" s="2903"/>
      <c r="H59" s="2903"/>
      <c r="I59" s="2903"/>
      <c r="J59" s="2903"/>
      <c r="K59" s="2903"/>
      <c r="L59" s="2903"/>
      <c r="M59" s="2904"/>
    </row>
    <row r="60" spans="1:13" ht="30" customHeight="1" thickBot="1">
      <c r="A60" s="2056"/>
      <c r="B60" s="1416" t="s">
        <v>14</v>
      </c>
      <c r="C60" s="2902" t="s">
        <v>2255</v>
      </c>
      <c r="D60" s="2903"/>
      <c r="E60" s="2903"/>
      <c r="F60" s="2903"/>
      <c r="G60" s="2903"/>
      <c r="H60" s="2903"/>
      <c r="I60" s="2903"/>
      <c r="J60" s="2903"/>
      <c r="K60" s="2903"/>
      <c r="L60" s="2903"/>
      <c r="M60" s="2904"/>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xr:uid="{00000000-0002-0000-9500-000000000000}"/>
    <dataValidation type="list" allowBlank="1" showInputMessage="1" showErrorMessage="1" sqref="I7:M7" xr:uid="{00000000-0002-0000-9500-000001000000}">
      <formula1>INDIRECT($C$7)</formula1>
    </dataValidation>
    <dataValidation allowBlank="1" showInputMessage="1" showErrorMessage="1" prompt="Seleccione de la lista desplegable" sqref="B4 B7 H7" xr:uid="{00000000-0002-0000-9500-000002000000}"/>
    <dataValidation allowBlank="1" showInputMessage="1" showErrorMessage="1" prompt="Incluir una ficha por cada indicador, ya sea de producto o de resultado" sqref="B1" xr:uid="{00000000-0002-0000-9500-000003000000}"/>
    <dataValidation allowBlank="1" showInputMessage="1" showErrorMessage="1" prompt="Identifique el ODS a que le apunta el indicador de producto. Seleccione de la lista desplegable._x000a_" sqref="B14" xr:uid="{00000000-0002-0000-9500-000004000000}"/>
    <dataValidation allowBlank="1" showInputMessage="1" showErrorMessage="1" prompt="Identifique la meta ODS a que le apunta el indicador de producto. Seleccione de la lista desplegable." sqref="E14" xr:uid="{00000000-0002-0000-95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95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500-000007000000}"/>
  </dataValidations>
  <hyperlinks>
    <hyperlink ref="C56" r:id="rId1" xr:uid="{00000000-0004-0000-9500-000000000000}"/>
  </hyperlinks>
  <pageMargins left="0.7" right="0.7" top="0.75" bottom="0.75" header="0.3" footer="0.3"/>
  <pageSetup paperSize="9" orientation="portrait" horizontalDpi="1200" verticalDpi="1200"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2776</v>
      </c>
      <c r="C1" s="141"/>
      <c r="D1" s="141"/>
      <c r="E1" s="141"/>
      <c r="F1" s="141"/>
      <c r="G1" s="141"/>
      <c r="H1" s="141"/>
      <c r="I1" s="141"/>
      <c r="J1" s="141"/>
      <c r="K1" s="141"/>
      <c r="L1" s="141"/>
      <c r="M1" s="142"/>
    </row>
    <row r="2" spans="1:13" ht="31.5" customHeight="1">
      <c r="A2" s="2494" t="s">
        <v>1</v>
      </c>
      <c r="B2" s="29" t="s">
        <v>2</v>
      </c>
      <c r="C2" s="2120" t="s">
        <v>1083</v>
      </c>
      <c r="D2" s="2121"/>
      <c r="E2" s="2121"/>
      <c r="F2" s="2121"/>
      <c r="G2" s="2121"/>
      <c r="H2" s="2121"/>
      <c r="I2" s="2121"/>
      <c r="J2" s="2121"/>
      <c r="K2" s="2121"/>
      <c r="L2" s="2121"/>
      <c r="M2" s="2122"/>
    </row>
    <row r="3" spans="1:13" ht="42" customHeight="1">
      <c r="A3" s="2093"/>
      <c r="B3" s="1331" t="s">
        <v>4</v>
      </c>
      <c r="C3" s="2495" t="s">
        <v>1046</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630" t="s">
        <v>1969</v>
      </c>
      <c r="D7" s="2631"/>
      <c r="E7" s="2631"/>
      <c r="F7" s="2631"/>
      <c r="G7" s="2632"/>
      <c r="H7" s="1546" t="s">
        <v>14</v>
      </c>
      <c r="I7" s="2905" t="s">
        <v>326</v>
      </c>
      <c r="J7" s="2906"/>
      <c r="K7" s="2906"/>
      <c r="L7" s="2906"/>
      <c r="M7" s="2907"/>
    </row>
    <row r="8" spans="1:13" ht="15.75" customHeight="1">
      <c r="A8" s="2093"/>
      <c r="B8" s="2504" t="s">
        <v>16</v>
      </c>
      <c r="C8" s="2633" t="s">
        <v>15</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2777</v>
      </c>
      <c r="D11" s="2483"/>
      <c r="E11" s="2483"/>
      <c r="F11" s="2483"/>
      <c r="G11" s="2483"/>
      <c r="H11" s="2483"/>
      <c r="I11" s="2483"/>
      <c r="J11" s="2483"/>
      <c r="K11" s="2483"/>
      <c r="L11" s="2483"/>
      <c r="M11" s="2484"/>
    </row>
    <row r="12" spans="1:13" ht="111" customHeight="1">
      <c r="A12" s="2093"/>
      <c r="B12" s="1331" t="s">
        <v>21</v>
      </c>
      <c r="C12" s="2491" t="s">
        <v>2778</v>
      </c>
      <c r="D12" s="2492"/>
      <c r="E12" s="2492"/>
      <c r="F12" s="2492"/>
      <c r="G12" s="2492"/>
      <c r="H12" s="2492"/>
      <c r="I12" s="2492"/>
      <c r="J12" s="2492"/>
      <c r="K12" s="2492"/>
      <c r="L12" s="2492"/>
      <c r="M12" s="2493"/>
    </row>
    <row r="13" spans="1:13" ht="60" customHeight="1">
      <c r="A13" s="2093"/>
      <c r="B13" s="1331" t="s">
        <v>23</v>
      </c>
      <c r="C13" s="2482" t="s">
        <v>1045</v>
      </c>
      <c r="D13" s="2483"/>
      <c r="E13" s="2483"/>
      <c r="F13" s="2483"/>
      <c r="G13" s="2483"/>
      <c r="H13" s="2483"/>
      <c r="I13" s="2483"/>
      <c r="J13" s="2483"/>
      <c r="K13" s="2483"/>
      <c r="L13" s="2483"/>
      <c r="M13" s="2484"/>
    </row>
    <row r="14" spans="1:13" ht="102.95" customHeight="1">
      <c r="A14" s="2093"/>
      <c r="B14" s="1517" t="s">
        <v>25</v>
      </c>
      <c r="C14" s="2482" t="s">
        <v>321</v>
      </c>
      <c r="D14" s="2487"/>
      <c r="E14" s="1518" t="s">
        <v>27</v>
      </c>
      <c r="F14" s="2488" t="s">
        <v>672</v>
      </c>
      <c r="G14" s="2471"/>
      <c r="H14" s="2471"/>
      <c r="I14" s="2471"/>
      <c r="J14" s="2471"/>
      <c r="K14" s="2471"/>
      <c r="L14" s="2471"/>
      <c r="M14" s="2472"/>
    </row>
    <row r="15" spans="1:13">
      <c r="A15" s="2489" t="s">
        <v>29</v>
      </c>
      <c r="B15" s="1333" t="s">
        <v>30</v>
      </c>
      <c r="C15" s="2482" t="s">
        <v>1823</v>
      </c>
      <c r="D15" s="2483"/>
      <c r="E15" s="2483"/>
      <c r="F15" s="2483"/>
      <c r="G15" s="2483"/>
      <c r="H15" s="2483"/>
      <c r="I15" s="2483"/>
      <c r="J15" s="2483"/>
      <c r="K15" s="2483"/>
      <c r="L15" s="2483"/>
      <c r="M15" s="2484"/>
    </row>
    <row r="16" spans="1:13" ht="36.75" customHeight="1">
      <c r="A16" s="2064"/>
      <c r="B16" s="1333" t="s">
        <v>32</v>
      </c>
      <c r="C16" s="2482" t="s">
        <v>1084</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10">
        <v>0.25</v>
      </c>
      <c r="E36" s="2486"/>
      <c r="F36" s="2510">
        <v>0.5</v>
      </c>
      <c r="G36" s="2486"/>
      <c r="H36" s="2510">
        <v>0.75</v>
      </c>
      <c r="I36" s="2486"/>
      <c r="J36" s="2510">
        <v>1</v>
      </c>
      <c r="K36" s="2486"/>
      <c r="L36" s="2510">
        <v>1</v>
      </c>
      <c r="M36" s="24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10">
        <v>1</v>
      </c>
      <c r="E38" s="2486"/>
      <c r="F38" s="2510">
        <v>1</v>
      </c>
      <c r="G38" s="2486"/>
      <c r="H38" s="2510">
        <v>1</v>
      </c>
      <c r="I38" s="2486"/>
      <c r="J38" s="2510">
        <v>1</v>
      </c>
      <c r="K38" s="2486"/>
      <c r="L38" s="2510">
        <v>1</v>
      </c>
      <c r="M38" s="2486"/>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510">
        <v>1</v>
      </c>
      <c r="E40" s="2486"/>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2779</v>
      </c>
      <c r="D48" s="2483"/>
      <c r="E48" s="2483"/>
      <c r="F48" s="2483"/>
      <c r="G48" s="2483"/>
      <c r="H48" s="2483"/>
      <c r="I48" s="2483"/>
      <c r="J48" s="2483"/>
      <c r="K48" s="2483"/>
      <c r="L48" s="2483"/>
      <c r="M48" s="2484"/>
    </row>
    <row r="49" spans="1:13" ht="38.25" customHeight="1">
      <c r="A49" s="2064"/>
      <c r="B49" s="1333" t="s">
        <v>85</v>
      </c>
      <c r="C49" s="2482" t="s">
        <v>2247</v>
      </c>
      <c r="D49" s="2483"/>
      <c r="E49" s="2483"/>
      <c r="F49" s="2483"/>
      <c r="G49" s="2483"/>
      <c r="H49" s="2483"/>
      <c r="I49" s="2483"/>
      <c r="J49" s="2483"/>
      <c r="K49" s="2483"/>
      <c r="L49" s="2483"/>
      <c r="M49" s="2484"/>
    </row>
    <row r="50" spans="1:13" ht="15.75" customHeight="1">
      <c r="A50" s="2064"/>
      <c r="B50" s="1333" t="s">
        <v>87</v>
      </c>
      <c r="C50" s="1543" t="s">
        <v>2248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902" t="s">
        <v>2249</v>
      </c>
      <c r="D52" s="2903"/>
      <c r="E52" s="2903"/>
      <c r="F52" s="2903"/>
      <c r="G52" s="2903"/>
      <c r="H52" s="2903"/>
      <c r="I52" s="2903"/>
      <c r="J52" s="2903"/>
      <c r="K52" s="2903"/>
      <c r="L52" s="2903"/>
      <c r="M52" s="2904"/>
    </row>
    <row r="53" spans="1:13" ht="15.75" customHeight="1">
      <c r="A53" s="2056"/>
      <c r="B53" s="1413" t="s">
        <v>93</v>
      </c>
      <c r="C53" s="2902" t="s">
        <v>2250</v>
      </c>
      <c r="D53" s="2903"/>
      <c r="E53" s="2903"/>
      <c r="F53" s="2903"/>
      <c r="G53" s="2903"/>
      <c r="H53" s="2903"/>
      <c r="I53" s="2903"/>
      <c r="J53" s="2903"/>
      <c r="K53" s="2903"/>
      <c r="L53" s="2903"/>
      <c r="M53" s="2904"/>
    </row>
    <row r="54" spans="1:13" ht="15.75" customHeight="1">
      <c r="A54" s="2056"/>
      <c r="B54" s="1413" t="s">
        <v>95</v>
      </c>
      <c r="C54" s="2902" t="s">
        <v>2251</v>
      </c>
      <c r="D54" s="2903"/>
      <c r="E54" s="2903"/>
      <c r="F54" s="2903"/>
      <c r="G54" s="2903"/>
      <c r="H54" s="2903"/>
      <c r="I54" s="2903"/>
      <c r="J54" s="2903"/>
      <c r="K54" s="2903"/>
      <c r="L54" s="2903"/>
      <c r="M54" s="2904"/>
    </row>
    <row r="55" spans="1:13" ht="15.75" customHeight="1">
      <c r="A55" s="2056"/>
      <c r="B55" s="1414" t="s">
        <v>97</v>
      </c>
      <c r="C55" s="2902" t="s">
        <v>2252</v>
      </c>
      <c r="D55" s="2903"/>
      <c r="E55" s="2903"/>
      <c r="F55" s="2903"/>
      <c r="G55" s="2903"/>
      <c r="H55" s="2903"/>
      <c r="I55" s="2903"/>
      <c r="J55" s="2903"/>
      <c r="K55" s="2903"/>
      <c r="L55" s="2903"/>
      <c r="M55" s="2904"/>
    </row>
    <row r="56" spans="1:13" ht="15.75" customHeight="1">
      <c r="A56" s="2056"/>
      <c r="B56" s="1413" t="s">
        <v>99</v>
      </c>
      <c r="C56" s="2876" t="s">
        <v>2253</v>
      </c>
      <c r="D56" s="2903"/>
      <c r="E56" s="2903"/>
      <c r="F56" s="2903"/>
      <c r="G56" s="2903"/>
      <c r="H56" s="2903"/>
      <c r="I56" s="2903"/>
      <c r="J56" s="2903"/>
      <c r="K56" s="2903"/>
      <c r="L56" s="2903"/>
      <c r="M56" s="2904"/>
    </row>
    <row r="57" spans="1:13" ht="16.5" customHeight="1" thickBot="1">
      <c r="A57" s="2061"/>
      <c r="B57" s="1413" t="s">
        <v>101</v>
      </c>
      <c r="C57" s="2902" t="s">
        <v>675</v>
      </c>
      <c r="D57" s="2903"/>
      <c r="E57" s="2903"/>
      <c r="F57" s="2903"/>
      <c r="G57" s="2903"/>
      <c r="H57" s="2903"/>
      <c r="I57" s="2903"/>
      <c r="J57" s="2903"/>
      <c r="K57" s="2903"/>
      <c r="L57" s="2903"/>
      <c r="M57" s="2904"/>
    </row>
    <row r="58" spans="1:13" ht="15.75" customHeight="1">
      <c r="A58" s="2469" t="s">
        <v>103</v>
      </c>
      <c r="B58" s="1415" t="s">
        <v>104</v>
      </c>
      <c r="C58" s="2902" t="s">
        <v>2254</v>
      </c>
      <c r="D58" s="2903"/>
      <c r="E58" s="2903"/>
      <c r="F58" s="2903"/>
      <c r="G58" s="2903"/>
      <c r="H58" s="2903"/>
      <c r="I58" s="2903"/>
      <c r="J58" s="2903"/>
      <c r="K58" s="2903"/>
      <c r="L58" s="2903"/>
      <c r="M58" s="2904"/>
    </row>
    <row r="59" spans="1:13" ht="30" customHeight="1">
      <c r="A59" s="2056"/>
      <c r="B59" s="1415" t="s">
        <v>106</v>
      </c>
      <c r="C59" s="2902" t="s">
        <v>107</v>
      </c>
      <c r="D59" s="2903"/>
      <c r="E59" s="2903"/>
      <c r="F59" s="2903"/>
      <c r="G59" s="2903"/>
      <c r="H59" s="2903"/>
      <c r="I59" s="2903"/>
      <c r="J59" s="2903"/>
      <c r="K59" s="2903"/>
      <c r="L59" s="2903"/>
      <c r="M59" s="2904"/>
    </row>
    <row r="60" spans="1:13" ht="30" customHeight="1" thickBot="1">
      <c r="A60" s="2056"/>
      <c r="B60" s="1416" t="s">
        <v>14</v>
      </c>
      <c r="C60" s="2902" t="s">
        <v>2255</v>
      </c>
      <c r="D60" s="2903"/>
      <c r="E60" s="2903"/>
      <c r="F60" s="2903"/>
      <c r="G60" s="2903"/>
      <c r="H60" s="2903"/>
      <c r="I60" s="2903"/>
      <c r="J60" s="2903"/>
      <c r="K60" s="2903"/>
      <c r="L60" s="2903"/>
      <c r="M60" s="2904"/>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xr:uid="{00000000-0002-0000-96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6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9600-000002000000}"/>
    <dataValidation allowBlank="1" showInputMessage="1" showErrorMessage="1" prompt="Identifique la meta ODS a que le apunta el indicador de producto. Seleccione de la lista desplegable." sqref="E14" xr:uid="{00000000-0002-0000-9600-000003000000}"/>
    <dataValidation allowBlank="1" showInputMessage="1" showErrorMessage="1" prompt="Identifique el ODS a que le apunta el indicador de producto. Seleccione de la lista desplegable._x000a_" sqref="B14" xr:uid="{00000000-0002-0000-9600-000004000000}"/>
    <dataValidation allowBlank="1" showInputMessage="1" showErrorMessage="1" prompt="Incluir una ficha por cada indicador, ya sea de producto o de resultado" sqref="B1" xr:uid="{00000000-0002-0000-9600-000005000000}"/>
    <dataValidation allowBlank="1" showInputMessage="1" showErrorMessage="1" prompt="Seleccione de la lista desplegable" sqref="B4 B7 H7" xr:uid="{00000000-0002-0000-9600-000006000000}"/>
    <dataValidation type="list" allowBlank="1" showInputMessage="1" showErrorMessage="1" sqref="I7:M7" xr:uid="{00000000-0002-0000-9600-000007000000}">
      <formula1>INDIRECT($C$7)</formula1>
    </dataValidation>
  </dataValidations>
  <hyperlinks>
    <hyperlink ref="C56" r:id="rId1" xr:uid="{00000000-0004-0000-9600-000000000000}"/>
  </hyperlinks>
  <pageMargins left="0.7" right="0.7" top="0.75" bottom="0.75" header="0.3" footer="0.3"/>
  <pageSetup paperSize="9" orientation="portrait" horizontalDpi="1200" verticalDpi="1200"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tabColor theme="0"/>
  </sheetPr>
  <dimension ref="A1:Z1000"/>
  <sheetViews>
    <sheetView workbookViewId="0"/>
  </sheetViews>
  <sheetFormatPr baseColWidth="10" defaultColWidth="14.42578125" defaultRowHeight="15" customHeight="1"/>
  <cols>
    <col min="1" max="1" width="28.85546875" style="684" customWidth="1"/>
    <col min="2" max="2" width="35.85546875" style="684" customWidth="1"/>
    <col min="3" max="9" width="13.140625" style="684" customWidth="1"/>
    <col min="10" max="10" width="15.5703125" style="684" customWidth="1"/>
    <col min="11" max="13" width="13.140625" style="684" customWidth="1"/>
    <col min="14" max="14" width="48.42578125" style="684" customWidth="1"/>
    <col min="15" max="26" width="13.140625" style="684" customWidth="1"/>
    <col min="27" max="16384" width="14.42578125" style="684"/>
  </cols>
  <sheetData>
    <row r="1" spans="1:26" ht="48" customHeight="1" thickBot="1">
      <c r="A1" s="681"/>
      <c r="B1" s="2950" t="s">
        <v>2780</v>
      </c>
      <c r="C1" s="2951"/>
      <c r="D1" s="2951"/>
      <c r="E1" s="2951"/>
      <c r="F1" s="2951"/>
      <c r="G1" s="2951"/>
      <c r="H1" s="2951"/>
      <c r="I1" s="2951"/>
      <c r="J1" s="2951"/>
      <c r="K1" s="2951"/>
      <c r="L1" s="2951"/>
      <c r="M1" s="2952"/>
      <c r="N1" s="682"/>
      <c r="O1" s="683"/>
      <c r="P1" s="683"/>
      <c r="Q1" s="683"/>
      <c r="R1" s="683"/>
      <c r="S1" s="683"/>
      <c r="T1" s="683"/>
      <c r="U1" s="683"/>
      <c r="V1" s="683"/>
      <c r="W1" s="683"/>
      <c r="X1" s="683"/>
      <c r="Y1" s="683"/>
      <c r="Z1" s="683"/>
    </row>
    <row r="2" spans="1:26" ht="45.6" customHeight="1">
      <c r="A2" s="2908" t="s">
        <v>1</v>
      </c>
      <c r="B2" s="685" t="s">
        <v>2</v>
      </c>
      <c r="C2" s="2953" t="s">
        <v>1090</v>
      </c>
      <c r="D2" s="2954"/>
      <c r="E2" s="2954"/>
      <c r="F2" s="2954"/>
      <c r="G2" s="2954"/>
      <c r="H2" s="2954"/>
      <c r="I2" s="2954"/>
      <c r="J2" s="2954"/>
      <c r="K2" s="2954"/>
      <c r="L2" s="2954"/>
      <c r="M2" s="2955"/>
      <c r="N2" s="686"/>
      <c r="O2" s="683"/>
      <c r="P2" s="683"/>
      <c r="Q2" s="683"/>
      <c r="R2" s="683"/>
      <c r="S2" s="683"/>
      <c r="T2" s="683"/>
      <c r="U2" s="683"/>
      <c r="V2" s="683"/>
      <c r="W2" s="683"/>
      <c r="X2" s="683"/>
      <c r="Y2" s="683"/>
      <c r="Z2" s="683"/>
    </row>
    <row r="3" spans="1:26" ht="66" customHeight="1">
      <c r="A3" s="2909"/>
      <c r="B3" s="687" t="s">
        <v>4</v>
      </c>
      <c r="C3" s="2920" t="s">
        <v>2781</v>
      </c>
      <c r="D3" s="2911"/>
      <c r="E3" s="2911"/>
      <c r="F3" s="2911"/>
      <c r="G3" s="2911"/>
      <c r="H3" s="2911"/>
      <c r="I3" s="2911"/>
      <c r="J3" s="2911"/>
      <c r="K3" s="2911"/>
      <c r="L3" s="2911"/>
      <c r="M3" s="2912"/>
      <c r="N3" s="682"/>
      <c r="O3" s="683"/>
      <c r="P3" s="683"/>
      <c r="Q3" s="683"/>
      <c r="R3" s="683"/>
      <c r="S3" s="683"/>
      <c r="T3" s="683"/>
      <c r="U3" s="683"/>
      <c r="V3" s="683"/>
      <c r="W3" s="683"/>
      <c r="X3" s="683"/>
      <c r="Y3" s="683"/>
      <c r="Z3" s="683"/>
    </row>
    <row r="4" spans="1:26" ht="15.75" customHeight="1">
      <c r="A4" s="2909"/>
      <c r="B4" s="688" t="s">
        <v>6</v>
      </c>
      <c r="C4" s="689" t="s">
        <v>323</v>
      </c>
      <c r="D4" s="690"/>
      <c r="E4" s="691"/>
      <c r="F4" s="2956" t="s">
        <v>8</v>
      </c>
      <c r="G4" s="2925"/>
      <c r="H4" s="692">
        <v>158</v>
      </c>
      <c r="I4" s="2957"/>
      <c r="J4" s="2911"/>
      <c r="K4" s="2911"/>
      <c r="L4" s="2911"/>
      <c r="M4" s="2912"/>
      <c r="N4" s="2948"/>
      <c r="O4" s="683"/>
      <c r="P4" s="683"/>
      <c r="Q4" s="683"/>
      <c r="R4" s="683"/>
      <c r="S4" s="683"/>
      <c r="T4" s="683"/>
      <c r="U4" s="683"/>
      <c r="V4" s="683"/>
      <c r="W4" s="683"/>
      <c r="X4" s="683"/>
      <c r="Y4" s="683"/>
      <c r="Z4" s="683"/>
    </row>
    <row r="5" spans="1:26" ht="15.75" customHeight="1">
      <c r="A5" s="2909"/>
      <c r="B5" s="688" t="s">
        <v>10</v>
      </c>
      <c r="C5" s="2917" t="s">
        <v>2782</v>
      </c>
      <c r="D5" s="2911"/>
      <c r="E5" s="2911"/>
      <c r="F5" s="2911"/>
      <c r="G5" s="2911"/>
      <c r="H5" s="2911"/>
      <c r="I5" s="2911"/>
      <c r="J5" s="2911"/>
      <c r="K5" s="2911"/>
      <c r="L5" s="2911"/>
      <c r="M5" s="2912"/>
      <c r="N5" s="2909"/>
      <c r="O5" s="683"/>
      <c r="P5" s="683"/>
      <c r="Q5" s="683"/>
      <c r="R5" s="683"/>
      <c r="S5" s="683"/>
      <c r="T5" s="683"/>
      <c r="U5" s="683"/>
      <c r="V5" s="683"/>
      <c r="W5" s="683"/>
      <c r="X5" s="683"/>
      <c r="Y5" s="683"/>
      <c r="Z5" s="683"/>
    </row>
    <row r="6" spans="1:26" ht="15.75" customHeight="1">
      <c r="A6" s="2909"/>
      <c r="B6" s="688" t="s">
        <v>11</v>
      </c>
      <c r="C6" s="2917" t="s">
        <v>2783</v>
      </c>
      <c r="D6" s="2911"/>
      <c r="E6" s="2911"/>
      <c r="F6" s="2911"/>
      <c r="G6" s="2911"/>
      <c r="H6" s="2911"/>
      <c r="I6" s="2911"/>
      <c r="J6" s="2911"/>
      <c r="K6" s="2911"/>
      <c r="L6" s="2911"/>
      <c r="M6" s="2912"/>
      <c r="N6" s="2909"/>
      <c r="O6" s="683"/>
      <c r="P6" s="683"/>
      <c r="Q6" s="683"/>
      <c r="R6" s="683"/>
      <c r="S6" s="683"/>
      <c r="T6" s="683"/>
      <c r="U6" s="683"/>
      <c r="V6" s="683"/>
      <c r="W6" s="683"/>
      <c r="X6" s="683"/>
      <c r="Y6" s="683"/>
      <c r="Z6" s="683"/>
    </row>
    <row r="7" spans="1:26" ht="32.25" customHeight="1">
      <c r="A7" s="2909"/>
      <c r="B7" s="687" t="s">
        <v>12</v>
      </c>
      <c r="C7" s="2941" t="s">
        <v>2784</v>
      </c>
      <c r="D7" s="2911"/>
      <c r="E7" s="2911"/>
      <c r="F7" s="693"/>
      <c r="G7" s="694"/>
      <c r="H7" s="695" t="s">
        <v>14</v>
      </c>
      <c r="I7" s="2949" t="s">
        <v>1135</v>
      </c>
      <c r="J7" s="2911"/>
      <c r="K7" s="2911"/>
      <c r="L7" s="2911"/>
      <c r="M7" s="2912"/>
      <c r="N7" s="682"/>
      <c r="O7" s="683"/>
      <c r="P7" s="683"/>
      <c r="Q7" s="683"/>
      <c r="R7" s="683"/>
      <c r="S7" s="683"/>
      <c r="T7" s="683"/>
      <c r="U7" s="683"/>
      <c r="V7" s="683"/>
      <c r="W7" s="683"/>
      <c r="X7" s="683"/>
      <c r="Y7" s="683"/>
      <c r="Z7" s="683"/>
    </row>
    <row r="8" spans="1:26" ht="36.75" customHeight="1">
      <c r="A8" s="2909"/>
      <c r="B8" s="2960" t="s">
        <v>16</v>
      </c>
      <c r="C8" s="2961"/>
      <c r="D8" s="2911"/>
      <c r="E8" s="696"/>
      <c r="F8" s="2962"/>
      <c r="G8" s="2911"/>
      <c r="H8" s="696"/>
      <c r="I8" s="2962"/>
      <c r="J8" s="2911"/>
      <c r="K8" s="696"/>
      <c r="L8" s="2962"/>
      <c r="M8" s="2912"/>
      <c r="N8" s="682"/>
      <c r="O8" s="683"/>
      <c r="P8" s="683"/>
      <c r="Q8" s="683"/>
      <c r="R8" s="683"/>
      <c r="S8" s="683"/>
      <c r="T8" s="683"/>
      <c r="U8" s="683"/>
      <c r="V8" s="683"/>
      <c r="W8" s="683"/>
      <c r="X8" s="683"/>
      <c r="Y8" s="683"/>
      <c r="Z8" s="683"/>
    </row>
    <row r="9" spans="1:26" ht="15.75" customHeight="1">
      <c r="A9" s="2909"/>
      <c r="B9" s="2927"/>
      <c r="C9" s="2958" t="s">
        <v>18</v>
      </c>
      <c r="D9" s="2932"/>
      <c r="E9" s="697"/>
      <c r="F9" s="2959" t="s">
        <v>14</v>
      </c>
      <c r="G9" s="2932"/>
      <c r="H9" s="698"/>
      <c r="I9" s="2959" t="s">
        <v>14</v>
      </c>
      <c r="J9" s="2932"/>
      <c r="K9" s="697"/>
      <c r="L9" s="2959" t="s">
        <v>14</v>
      </c>
      <c r="M9" s="2938"/>
      <c r="N9" s="682"/>
      <c r="O9" s="683"/>
      <c r="P9" s="683"/>
      <c r="Q9" s="683"/>
      <c r="R9" s="683"/>
      <c r="S9" s="683"/>
      <c r="T9" s="683"/>
      <c r="U9" s="683"/>
      <c r="V9" s="683"/>
      <c r="W9" s="683"/>
      <c r="X9" s="683"/>
      <c r="Y9" s="683"/>
      <c r="Z9" s="683"/>
    </row>
    <row r="10" spans="1:26" ht="19.5" customHeight="1">
      <c r="A10" s="2909"/>
      <c r="B10" s="2927"/>
      <c r="C10" s="2945"/>
      <c r="D10" s="2935"/>
      <c r="E10" s="697"/>
      <c r="F10" s="2944"/>
      <c r="G10" s="2935"/>
      <c r="H10" s="697"/>
      <c r="I10" s="2944"/>
      <c r="J10" s="2935"/>
      <c r="K10" s="697"/>
      <c r="L10" s="2944"/>
      <c r="M10" s="2939"/>
      <c r="N10" s="682"/>
      <c r="O10" s="683"/>
      <c r="P10" s="683"/>
      <c r="Q10" s="683"/>
      <c r="R10" s="683"/>
      <c r="S10" s="683"/>
      <c r="T10" s="683"/>
      <c r="U10" s="683"/>
      <c r="V10" s="683"/>
      <c r="W10" s="683"/>
      <c r="X10" s="683"/>
      <c r="Y10" s="683"/>
      <c r="Z10" s="683"/>
    </row>
    <row r="11" spans="1:26" ht="15.75" customHeight="1">
      <c r="A11" s="2909"/>
      <c r="B11" s="2928"/>
      <c r="C11" s="2945" t="s">
        <v>18</v>
      </c>
      <c r="D11" s="2935"/>
      <c r="E11" s="699"/>
      <c r="F11" s="2946" t="s">
        <v>18</v>
      </c>
      <c r="G11" s="2935"/>
      <c r="H11" s="699"/>
      <c r="I11" s="2946" t="s">
        <v>18</v>
      </c>
      <c r="J11" s="2935"/>
      <c r="K11" s="699"/>
      <c r="L11" s="2947" t="s">
        <v>14</v>
      </c>
      <c r="M11" s="2912"/>
      <c r="N11" s="682"/>
      <c r="O11" s="683"/>
      <c r="P11" s="683"/>
      <c r="Q11" s="683"/>
      <c r="R11" s="683"/>
      <c r="S11" s="683"/>
      <c r="T11" s="683"/>
      <c r="U11" s="683"/>
      <c r="V11" s="683"/>
      <c r="W11" s="683"/>
      <c r="X11" s="683"/>
      <c r="Y11" s="683"/>
      <c r="Z11" s="683"/>
    </row>
    <row r="12" spans="1:26" ht="96.75" customHeight="1">
      <c r="A12" s="2909"/>
      <c r="B12" s="687" t="s">
        <v>19</v>
      </c>
      <c r="C12" s="2920" t="s">
        <v>2785</v>
      </c>
      <c r="D12" s="2911"/>
      <c r="E12" s="2911"/>
      <c r="F12" s="2911"/>
      <c r="G12" s="2911"/>
      <c r="H12" s="2911"/>
      <c r="I12" s="2911"/>
      <c r="J12" s="2911"/>
      <c r="K12" s="2911"/>
      <c r="L12" s="2911"/>
      <c r="M12" s="2912"/>
      <c r="N12" s="682"/>
      <c r="O12" s="683"/>
      <c r="P12" s="683"/>
      <c r="Q12" s="683"/>
      <c r="R12" s="683"/>
      <c r="S12" s="683"/>
      <c r="T12" s="683"/>
      <c r="U12" s="683"/>
      <c r="V12" s="683"/>
      <c r="W12" s="683"/>
      <c r="X12" s="683"/>
      <c r="Y12" s="683"/>
      <c r="Z12" s="683"/>
    </row>
    <row r="13" spans="1:26" ht="129" customHeight="1">
      <c r="A13" s="2909"/>
      <c r="B13" s="687" t="s">
        <v>21</v>
      </c>
      <c r="C13" s="2940" t="s">
        <v>2786</v>
      </c>
      <c r="D13" s="2911"/>
      <c r="E13" s="2911"/>
      <c r="F13" s="2911"/>
      <c r="G13" s="2911"/>
      <c r="H13" s="2911"/>
      <c r="I13" s="2911"/>
      <c r="J13" s="2911"/>
      <c r="K13" s="2911"/>
      <c r="L13" s="2911"/>
      <c r="M13" s="2912"/>
      <c r="N13" s="682"/>
      <c r="O13" s="683"/>
      <c r="P13" s="683"/>
      <c r="Q13" s="683"/>
      <c r="R13" s="683"/>
      <c r="S13" s="683"/>
      <c r="T13" s="683"/>
      <c r="U13" s="683"/>
      <c r="V13" s="683"/>
      <c r="W13" s="683"/>
      <c r="X13" s="683"/>
      <c r="Y13" s="683"/>
      <c r="Z13" s="683"/>
    </row>
    <row r="14" spans="1:26" ht="45" customHeight="1">
      <c r="A14" s="2909"/>
      <c r="B14" s="687" t="s">
        <v>23</v>
      </c>
      <c r="C14" s="2910" t="s">
        <v>2787</v>
      </c>
      <c r="D14" s="2911"/>
      <c r="E14" s="2911"/>
      <c r="F14" s="2911"/>
      <c r="G14" s="2911"/>
      <c r="H14" s="2911"/>
      <c r="I14" s="2911"/>
      <c r="J14" s="2911"/>
      <c r="K14" s="2911"/>
      <c r="L14" s="2911"/>
      <c r="M14" s="2912"/>
      <c r="N14" s="682"/>
      <c r="O14" s="683"/>
      <c r="P14" s="683"/>
      <c r="Q14" s="683"/>
      <c r="R14" s="683"/>
      <c r="S14" s="683"/>
      <c r="T14" s="683"/>
      <c r="U14" s="683"/>
      <c r="V14" s="683"/>
      <c r="W14" s="683"/>
      <c r="X14" s="683"/>
      <c r="Y14" s="683"/>
      <c r="Z14" s="683"/>
    </row>
    <row r="15" spans="1:26" ht="29.25" customHeight="1">
      <c r="A15" s="2909"/>
      <c r="B15" s="700" t="s">
        <v>25</v>
      </c>
      <c r="C15" s="2941" t="s">
        <v>26</v>
      </c>
      <c r="D15" s="2925"/>
      <c r="E15" s="701" t="s">
        <v>27</v>
      </c>
      <c r="F15" s="2942" t="s">
        <v>228</v>
      </c>
      <c r="G15" s="2911"/>
      <c r="H15" s="2911"/>
      <c r="I15" s="2911"/>
      <c r="J15" s="2911"/>
      <c r="K15" s="2911"/>
      <c r="L15" s="2911"/>
      <c r="M15" s="2912"/>
      <c r="N15" s="682"/>
      <c r="O15" s="683"/>
      <c r="P15" s="683"/>
      <c r="Q15" s="683"/>
      <c r="R15" s="683"/>
      <c r="S15" s="683"/>
      <c r="T15" s="683"/>
      <c r="U15" s="683"/>
      <c r="V15" s="683"/>
      <c r="W15" s="683"/>
      <c r="X15" s="683"/>
      <c r="Y15" s="683"/>
      <c r="Z15" s="683"/>
    </row>
    <row r="16" spans="1:26" ht="44.25" customHeight="1">
      <c r="A16" s="2943" t="s">
        <v>29</v>
      </c>
      <c r="B16" s="702" t="s">
        <v>30</v>
      </c>
      <c r="C16" s="2910" t="s">
        <v>2788</v>
      </c>
      <c r="D16" s="2911"/>
      <c r="E16" s="2911"/>
      <c r="F16" s="2911"/>
      <c r="G16" s="2911"/>
      <c r="H16" s="2911"/>
      <c r="I16" s="2911"/>
      <c r="J16" s="2911"/>
      <c r="K16" s="2911"/>
      <c r="L16" s="2911"/>
      <c r="M16" s="2912"/>
      <c r="N16" s="682"/>
      <c r="O16" s="683"/>
      <c r="P16" s="683"/>
      <c r="Q16" s="683"/>
      <c r="R16" s="683"/>
      <c r="S16" s="683"/>
      <c r="T16" s="683"/>
      <c r="U16" s="683"/>
      <c r="V16" s="683"/>
      <c r="W16" s="683"/>
      <c r="X16" s="683"/>
      <c r="Y16" s="683"/>
      <c r="Z16" s="683"/>
    </row>
    <row r="17" spans="1:26" ht="30" customHeight="1">
      <c r="A17" s="2909"/>
      <c r="B17" s="702" t="s">
        <v>32</v>
      </c>
      <c r="C17" s="2910" t="s">
        <v>1091</v>
      </c>
      <c r="D17" s="2911"/>
      <c r="E17" s="2911"/>
      <c r="F17" s="2911"/>
      <c r="G17" s="2911"/>
      <c r="H17" s="2911"/>
      <c r="I17" s="2911"/>
      <c r="J17" s="2911"/>
      <c r="K17" s="2911"/>
      <c r="L17" s="2911"/>
      <c r="M17" s="2912"/>
      <c r="N17" s="682"/>
      <c r="O17" s="683"/>
      <c r="P17" s="683"/>
      <c r="Q17" s="683"/>
      <c r="R17" s="683"/>
      <c r="S17" s="683"/>
      <c r="T17" s="683"/>
      <c r="U17" s="683"/>
      <c r="V17" s="683"/>
      <c r="W17" s="683"/>
      <c r="X17" s="683"/>
      <c r="Y17" s="683"/>
      <c r="Z17" s="683"/>
    </row>
    <row r="18" spans="1:26" ht="8.25" customHeight="1">
      <c r="A18" s="2909"/>
      <c r="B18" s="2926" t="s">
        <v>34</v>
      </c>
      <c r="C18" s="703"/>
      <c r="D18" s="704"/>
      <c r="E18" s="704"/>
      <c r="F18" s="704"/>
      <c r="G18" s="704"/>
      <c r="H18" s="704"/>
      <c r="I18" s="704"/>
      <c r="J18" s="704"/>
      <c r="K18" s="704"/>
      <c r="L18" s="704"/>
      <c r="M18" s="705"/>
      <c r="N18" s="682"/>
      <c r="O18" s="683"/>
      <c r="P18" s="683"/>
      <c r="Q18" s="683"/>
      <c r="R18" s="683"/>
      <c r="S18" s="683"/>
      <c r="T18" s="683"/>
      <c r="U18" s="683"/>
      <c r="V18" s="683"/>
      <c r="W18" s="683"/>
      <c r="X18" s="683"/>
      <c r="Y18" s="683"/>
      <c r="Z18" s="683"/>
    </row>
    <row r="19" spans="1:26" ht="9" customHeight="1">
      <c r="A19" s="2909"/>
      <c r="B19" s="2927"/>
      <c r="C19" s="706"/>
      <c r="D19" s="707"/>
      <c r="E19" s="708"/>
      <c r="F19" s="707"/>
      <c r="G19" s="708"/>
      <c r="H19" s="707"/>
      <c r="I19" s="708"/>
      <c r="J19" s="707"/>
      <c r="K19" s="708"/>
      <c r="L19" s="708"/>
      <c r="M19" s="709"/>
      <c r="N19" s="682"/>
      <c r="O19" s="683"/>
      <c r="P19" s="683"/>
      <c r="Q19" s="683"/>
      <c r="R19" s="683"/>
      <c r="S19" s="683"/>
      <c r="T19" s="683"/>
      <c r="U19" s="683"/>
      <c r="V19" s="683"/>
      <c r="W19" s="683"/>
      <c r="X19" s="683"/>
      <c r="Y19" s="683"/>
      <c r="Z19" s="683"/>
    </row>
    <row r="20" spans="1:26" ht="15.75" customHeight="1">
      <c r="A20" s="2909"/>
      <c r="B20" s="2927"/>
      <c r="C20" s="710" t="s">
        <v>35</v>
      </c>
      <c r="D20" s="711"/>
      <c r="E20" s="712" t="s">
        <v>36</v>
      </c>
      <c r="F20" s="711"/>
      <c r="G20" s="712" t="s">
        <v>37</v>
      </c>
      <c r="H20" s="711"/>
      <c r="I20" s="712" t="s">
        <v>38</v>
      </c>
      <c r="J20" s="713"/>
      <c r="K20" s="712"/>
      <c r="L20" s="712"/>
      <c r="M20" s="709"/>
      <c r="N20" s="682"/>
      <c r="O20" s="683"/>
      <c r="P20" s="683"/>
      <c r="Q20" s="683"/>
      <c r="R20" s="683"/>
      <c r="S20" s="683"/>
      <c r="T20" s="683"/>
      <c r="U20" s="683"/>
      <c r="V20" s="683"/>
      <c r="W20" s="683"/>
      <c r="X20" s="683"/>
      <c r="Y20" s="683"/>
      <c r="Z20" s="683"/>
    </row>
    <row r="21" spans="1:26" ht="15.75" customHeight="1">
      <c r="A21" s="2909"/>
      <c r="B21" s="2927"/>
      <c r="C21" s="710" t="s">
        <v>39</v>
      </c>
      <c r="D21" s="714"/>
      <c r="E21" s="712" t="s">
        <v>40</v>
      </c>
      <c r="F21" s="715"/>
      <c r="G21" s="712" t="s">
        <v>41</v>
      </c>
      <c r="H21" s="715"/>
      <c r="I21" s="712"/>
      <c r="J21" s="708"/>
      <c r="K21" s="712"/>
      <c r="L21" s="712"/>
      <c r="M21" s="709"/>
      <c r="N21" s="682"/>
      <c r="O21" s="683"/>
      <c r="P21" s="683"/>
      <c r="Q21" s="683"/>
      <c r="R21" s="683"/>
      <c r="S21" s="683"/>
      <c r="T21" s="683"/>
      <c r="U21" s="683"/>
      <c r="V21" s="683"/>
      <c r="W21" s="683"/>
      <c r="X21" s="683"/>
      <c r="Y21" s="683"/>
      <c r="Z21" s="683"/>
    </row>
    <row r="22" spans="1:26" ht="15.75" customHeight="1">
      <c r="A22" s="2909"/>
      <c r="B22" s="2927"/>
      <c r="C22" s="710" t="s">
        <v>42</v>
      </c>
      <c r="D22" s="714"/>
      <c r="E22" s="712" t="s">
        <v>43</v>
      </c>
      <c r="F22" s="714"/>
      <c r="G22" s="712"/>
      <c r="H22" s="708"/>
      <c r="I22" s="712"/>
      <c r="J22" s="708"/>
      <c r="K22" s="712"/>
      <c r="L22" s="712"/>
      <c r="M22" s="709"/>
      <c r="N22" s="682"/>
      <c r="O22" s="683"/>
      <c r="P22" s="683"/>
      <c r="Q22" s="683"/>
      <c r="R22" s="683"/>
      <c r="S22" s="683"/>
      <c r="T22" s="683"/>
      <c r="U22" s="683"/>
      <c r="V22" s="683"/>
      <c r="W22" s="683"/>
      <c r="X22" s="683"/>
      <c r="Y22" s="683"/>
      <c r="Z22" s="683"/>
    </row>
    <row r="23" spans="1:26" ht="15.75" customHeight="1">
      <c r="A23" s="2909"/>
      <c r="B23" s="2927"/>
      <c r="C23" s="710" t="s">
        <v>44</v>
      </c>
      <c r="D23" s="714" t="s">
        <v>1495</v>
      </c>
      <c r="E23" s="712" t="s">
        <v>46</v>
      </c>
      <c r="F23" s="699" t="s">
        <v>2789</v>
      </c>
      <c r="G23" s="699"/>
      <c r="H23" s="699"/>
      <c r="I23" s="699"/>
      <c r="J23" s="699"/>
      <c r="K23" s="699"/>
      <c r="L23" s="699"/>
      <c r="M23" s="716"/>
      <c r="N23" s="682"/>
      <c r="O23" s="683"/>
      <c r="P23" s="683"/>
      <c r="Q23" s="683"/>
      <c r="R23" s="683"/>
      <c r="S23" s="683"/>
      <c r="T23" s="683"/>
      <c r="U23" s="683"/>
      <c r="V23" s="683"/>
      <c r="W23" s="683"/>
      <c r="X23" s="683"/>
      <c r="Y23" s="683"/>
      <c r="Z23" s="683"/>
    </row>
    <row r="24" spans="1:26" ht="9.75" customHeight="1">
      <c r="A24" s="2909"/>
      <c r="B24" s="2928"/>
      <c r="C24" s="717"/>
      <c r="D24" s="707"/>
      <c r="E24" s="718"/>
      <c r="F24" s="718"/>
      <c r="G24" s="718"/>
      <c r="H24" s="718"/>
      <c r="I24" s="718"/>
      <c r="J24" s="718"/>
      <c r="K24" s="718"/>
      <c r="L24" s="718"/>
      <c r="M24" s="719"/>
      <c r="N24" s="682"/>
      <c r="O24" s="683"/>
      <c r="P24" s="683"/>
      <c r="Q24" s="683"/>
      <c r="R24" s="683"/>
      <c r="S24" s="683"/>
      <c r="T24" s="683"/>
      <c r="U24" s="683"/>
      <c r="V24" s="683"/>
      <c r="W24" s="683"/>
      <c r="X24" s="683"/>
      <c r="Y24" s="683"/>
      <c r="Z24" s="683"/>
    </row>
    <row r="25" spans="1:26" ht="15.75" customHeight="1">
      <c r="A25" s="2909"/>
      <c r="B25" s="2926" t="s">
        <v>48</v>
      </c>
      <c r="C25" s="720"/>
      <c r="D25" s="704"/>
      <c r="E25" s="704"/>
      <c r="F25" s="704"/>
      <c r="G25" s="704"/>
      <c r="H25" s="704"/>
      <c r="I25" s="704"/>
      <c r="J25" s="704"/>
      <c r="K25" s="704"/>
      <c r="L25" s="721"/>
      <c r="M25" s="722"/>
      <c r="N25" s="682"/>
      <c r="O25" s="683"/>
      <c r="P25" s="683"/>
      <c r="Q25" s="683"/>
      <c r="R25" s="683"/>
      <c r="S25" s="683"/>
      <c r="T25" s="683"/>
      <c r="U25" s="683"/>
      <c r="V25" s="683"/>
      <c r="W25" s="683"/>
      <c r="X25" s="683"/>
      <c r="Y25" s="683"/>
      <c r="Z25" s="683"/>
    </row>
    <row r="26" spans="1:26" ht="15.75" customHeight="1">
      <c r="A26" s="2909"/>
      <c r="B26" s="2927"/>
      <c r="C26" s="710" t="s">
        <v>49</v>
      </c>
      <c r="D26" s="715"/>
      <c r="E26" s="723"/>
      <c r="F26" s="712" t="s">
        <v>50</v>
      </c>
      <c r="G26" s="714"/>
      <c r="H26" s="723"/>
      <c r="I26" s="712" t="s">
        <v>51</v>
      </c>
      <c r="J26" s="714" t="s">
        <v>1495</v>
      </c>
      <c r="K26" s="723"/>
      <c r="L26" s="712" t="s">
        <v>2790</v>
      </c>
      <c r="M26" s="714"/>
      <c r="N26" s="682"/>
      <c r="O26" s="683"/>
      <c r="P26" s="683"/>
      <c r="Q26" s="683"/>
      <c r="R26" s="683"/>
      <c r="S26" s="683"/>
      <c r="T26" s="683"/>
      <c r="U26" s="683"/>
      <c r="V26" s="683"/>
      <c r="W26" s="683"/>
      <c r="X26" s="683"/>
      <c r="Y26" s="683"/>
      <c r="Z26" s="683"/>
    </row>
    <row r="27" spans="1:26" ht="15.75" customHeight="1">
      <c r="A27" s="2909"/>
      <c r="B27" s="2927"/>
      <c r="C27" s="710" t="s">
        <v>52</v>
      </c>
      <c r="D27" s="724"/>
      <c r="E27" s="725"/>
      <c r="F27" s="712" t="s">
        <v>53</v>
      </c>
      <c r="G27" s="715"/>
      <c r="H27" s="725"/>
      <c r="I27" s="712" t="s">
        <v>2791</v>
      </c>
      <c r="J27" s="714"/>
      <c r="K27" s="697"/>
      <c r="L27" s="712" t="s">
        <v>2792</v>
      </c>
      <c r="M27" s="714"/>
      <c r="N27" s="682"/>
      <c r="O27" s="683"/>
      <c r="P27" s="683"/>
      <c r="Q27" s="683"/>
      <c r="R27" s="683"/>
      <c r="S27" s="683"/>
      <c r="T27" s="683"/>
      <c r="U27" s="683"/>
      <c r="V27" s="683"/>
      <c r="W27" s="683"/>
      <c r="X27" s="683"/>
      <c r="Y27" s="683"/>
      <c r="Z27" s="683"/>
    </row>
    <row r="28" spans="1:26" ht="15.75" customHeight="1">
      <c r="A28" s="2909"/>
      <c r="B28" s="2928"/>
      <c r="C28" s="726"/>
      <c r="D28" s="707"/>
      <c r="E28" s="707"/>
      <c r="F28" s="707"/>
      <c r="G28" s="707"/>
      <c r="H28" s="707"/>
      <c r="I28" s="707"/>
      <c r="J28" s="707"/>
      <c r="K28" s="707"/>
      <c r="L28" s="727"/>
      <c r="M28" s="728"/>
      <c r="N28" s="682"/>
      <c r="O28" s="683"/>
      <c r="P28" s="683"/>
      <c r="Q28" s="683"/>
      <c r="R28" s="683"/>
      <c r="S28" s="683"/>
      <c r="T28" s="683"/>
      <c r="U28" s="683"/>
      <c r="V28" s="683"/>
      <c r="W28" s="683"/>
      <c r="X28" s="683"/>
      <c r="Y28" s="683"/>
      <c r="Z28" s="683"/>
    </row>
    <row r="29" spans="1:26" ht="15.75" customHeight="1">
      <c r="A29" s="2909"/>
      <c r="B29" s="729" t="s">
        <v>54</v>
      </c>
      <c r="C29" s="730"/>
      <c r="D29" s="731"/>
      <c r="E29" s="731"/>
      <c r="F29" s="731"/>
      <c r="G29" s="731"/>
      <c r="H29" s="731"/>
      <c r="I29" s="731"/>
      <c r="J29" s="731"/>
      <c r="K29" s="731"/>
      <c r="L29" s="731"/>
      <c r="M29" s="732"/>
      <c r="N29" s="2923"/>
      <c r="O29" s="683"/>
      <c r="P29" s="683"/>
      <c r="Q29" s="683"/>
      <c r="R29" s="683"/>
      <c r="S29" s="683"/>
      <c r="T29" s="683"/>
      <c r="U29" s="683"/>
      <c r="V29" s="683"/>
      <c r="W29" s="683"/>
      <c r="X29" s="683"/>
      <c r="Y29" s="683"/>
      <c r="Z29" s="683"/>
    </row>
    <row r="30" spans="1:26" ht="39.75" customHeight="1">
      <c r="A30" s="2909"/>
      <c r="B30" s="729"/>
      <c r="C30" s="733" t="s">
        <v>55</v>
      </c>
      <c r="D30" s="715">
        <v>2</v>
      </c>
      <c r="E30" s="723"/>
      <c r="F30" s="734" t="s">
        <v>56</v>
      </c>
      <c r="G30" s="715">
        <v>2019</v>
      </c>
      <c r="H30" s="723"/>
      <c r="I30" s="734" t="s">
        <v>57</v>
      </c>
      <c r="J30" s="2924" t="s">
        <v>2793</v>
      </c>
      <c r="K30" s="2911"/>
      <c r="L30" s="2925"/>
      <c r="M30" s="735"/>
      <c r="N30" s="2909"/>
      <c r="O30" s="683"/>
      <c r="P30" s="683"/>
      <c r="Q30" s="683"/>
      <c r="R30" s="683"/>
      <c r="S30" s="683"/>
      <c r="T30" s="683"/>
      <c r="U30" s="683"/>
      <c r="V30" s="683"/>
      <c r="W30" s="683"/>
      <c r="X30" s="683"/>
      <c r="Y30" s="683"/>
      <c r="Z30" s="683"/>
    </row>
    <row r="31" spans="1:26" ht="15.75" customHeight="1">
      <c r="A31" s="2909"/>
      <c r="B31" s="736"/>
      <c r="C31" s="717"/>
      <c r="D31" s="718"/>
      <c r="E31" s="718"/>
      <c r="F31" s="718"/>
      <c r="G31" s="718"/>
      <c r="H31" s="718"/>
      <c r="I31" s="718"/>
      <c r="J31" s="718"/>
      <c r="K31" s="718"/>
      <c r="L31" s="718"/>
      <c r="M31" s="719"/>
      <c r="N31" s="2909"/>
      <c r="O31" s="683"/>
      <c r="P31" s="683"/>
      <c r="Q31" s="683"/>
      <c r="R31" s="683"/>
      <c r="S31" s="683"/>
      <c r="T31" s="683"/>
      <c r="U31" s="683"/>
      <c r="V31" s="683"/>
      <c r="W31" s="683"/>
      <c r="X31" s="683"/>
      <c r="Y31" s="683"/>
      <c r="Z31" s="683"/>
    </row>
    <row r="32" spans="1:26" ht="15.75" customHeight="1">
      <c r="A32" s="2909"/>
      <c r="B32" s="2926" t="s">
        <v>58</v>
      </c>
      <c r="C32" s="737"/>
      <c r="D32" s="738"/>
      <c r="E32" s="738"/>
      <c r="F32" s="738"/>
      <c r="G32" s="738"/>
      <c r="H32" s="738"/>
      <c r="I32" s="738"/>
      <c r="J32" s="738"/>
      <c r="K32" s="738"/>
      <c r="L32" s="721"/>
      <c r="M32" s="722"/>
      <c r="N32" s="682"/>
      <c r="O32" s="683"/>
      <c r="P32" s="683"/>
      <c r="Q32" s="683"/>
      <c r="R32" s="683"/>
      <c r="S32" s="683"/>
      <c r="T32" s="683"/>
      <c r="U32" s="683"/>
      <c r="V32" s="683"/>
      <c r="W32" s="683"/>
      <c r="X32" s="683"/>
      <c r="Y32" s="683"/>
      <c r="Z32" s="683"/>
    </row>
    <row r="33" spans="1:26" ht="15.75" customHeight="1">
      <c r="A33" s="2909"/>
      <c r="B33" s="2927"/>
      <c r="C33" s="739" t="s">
        <v>59</v>
      </c>
      <c r="D33" s="715">
        <v>2020</v>
      </c>
      <c r="E33" s="740"/>
      <c r="F33" s="723" t="s">
        <v>60</v>
      </c>
      <c r="G33" s="741" t="s">
        <v>61</v>
      </c>
      <c r="H33" s="740"/>
      <c r="I33" s="734"/>
      <c r="J33" s="740"/>
      <c r="K33" s="740"/>
      <c r="L33" s="725"/>
      <c r="M33" s="742"/>
      <c r="N33" s="682"/>
      <c r="O33" s="683"/>
      <c r="P33" s="683"/>
      <c r="Q33" s="683"/>
      <c r="R33" s="683"/>
      <c r="S33" s="683"/>
      <c r="T33" s="683"/>
      <c r="U33" s="683"/>
      <c r="V33" s="683"/>
      <c r="W33" s="683"/>
      <c r="X33" s="683"/>
      <c r="Y33" s="683"/>
      <c r="Z33" s="683"/>
    </row>
    <row r="34" spans="1:26" ht="15.75" customHeight="1">
      <c r="A34" s="2909"/>
      <c r="B34" s="2928"/>
      <c r="C34" s="717"/>
      <c r="D34" s="743"/>
      <c r="E34" s="744"/>
      <c r="F34" s="718"/>
      <c r="G34" s="744"/>
      <c r="H34" s="744"/>
      <c r="I34" s="745"/>
      <c r="J34" s="744"/>
      <c r="K34" s="744"/>
      <c r="L34" s="727"/>
      <c r="M34" s="728"/>
      <c r="N34" s="682"/>
      <c r="O34" s="683"/>
      <c r="P34" s="683"/>
      <c r="Q34" s="683"/>
      <c r="R34" s="683"/>
      <c r="S34" s="683"/>
      <c r="T34" s="683"/>
      <c r="U34" s="683"/>
      <c r="V34" s="683"/>
      <c r="W34" s="683"/>
      <c r="X34" s="683"/>
      <c r="Y34" s="683"/>
      <c r="Z34" s="683"/>
    </row>
    <row r="35" spans="1:26" ht="15.75" customHeight="1">
      <c r="A35" s="2909"/>
      <c r="B35" s="2926" t="s">
        <v>62</v>
      </c>
      <c r="C35" s="746"/>
      <c r="D35" s="747"/>
      <c r="E35" s="747"/>
      <c r="F35" s="747"/>
      <c r="G35" s="747"/>
      <c r="H35" s="747"/>
      <c r="I35" s="747"/>
      <c r="J35" s="747"/>
      <c r="K35" s="747"/>
      <c r="L35" s="747"/>
      <c r="M35" s="748"/>
      <c r="N35" s="682"/>
      <c r="O35" s="683"/>
      <c r="P35" s="683"/>
      <c r="Q35" s="683"/>
      <c r="R35" s="683"/>
      <c r="S35" s="683"/>
      <c r="T35" s="683"/>
      <c r="U35" s="683"/>
      <c r="V35" s="683"/>
      <c r="W35" s="683"/>
      <c r="X35" s="683"/>
      <c r="Y35" s="683"/>
      <c r="Z35" s="683"/>
    </row>
    <row r="36" spans="1:26" ht="15.75" customHeight="1">
      <c r="A36" s="2909"/>
      <c r="B36" s="2927"/>
      <c r="C36" s="710"/>
      <c r="D36" s="723" t="s">
        <v>63</v>
      </c>
      <c r="E36" s="723"/>
      <c r="F36" s="723" t="s">
        <v>64</v>
      </c>
      <c r="G36" s="723"/>
      <c r="H36" s="697" t="s">
        <v>65</v>
      </c>
      <c r="I36" s="697"/>
      <c r="J36" s="697" t="s">
        <v>66</v>
      </c>
      <c r="K36" s="723"/>
      <c r="L36" s="723" t="s">
        <v>67</v>
      </c>
      <c r="M36" s="749"/>
      <c r="N36" s="682"/>
      <c r="O36" s="683"/>
      <c r="P36" s="683"/>
      <c r="Q36" s="683"/>
      <c r="R36" s="683"/>
      <c r="S36" s="683"/>
      <c r="T36" s="683"/>
      <c r="U36" s="683"/>
      <c r="V36" s="683"/>
      <c r="W36" s="683"/>
      <c r="X36" s="683"/>
      <c r="Y36" s="683"/>
      <c r="Z36" s="683"/>
    </row>
    <row r="37" spans="1:26" ht="15.75" customHeight="1">
      <c r="A37" s="2909"/>
      <c r="B37" s="2927"/>
      <c r="C37" s="710"/>
      <c r="D37" s="750">
        <v>2</v>
      </c>
      <c r="E37" s="751">
        <v>2020</v>
      </c>
      <c r="F37" s="750">
        <v>2</v>
      </c>
      <c r="G37" s="751">
        <v>2021</v>
      </c>
      <c r="H37" s="750">
        <v>2</v>
      </c>
      <c r="I37" s="751">
        <v>2022</v>
      </c>
      <c r="J37" s="750">
        <v>2</v>
      </c>
      <c r="K37" s="751">
        <v>2023</v>
      </c>
      <c r="L37" s="750">
        <v>2</v>
      </c>
      <c r="M37" s="752">
        <v>2024</v>
      </c>
      <c r="N37" s="682"/>
      <c r="O37" s="683"/>
      <c r="P37" s="683"/>
      <c r="Q37" s="683"/>
      <c r="R37" s="683"/>
      <c r="S37" s="683"/>
      <c r="T37" s="683"/>
      <c r="U37" s="683"/>
      <c r="V37" s="683"/>
      <c r="W37" s="683"/>
      <c r="X37" s="683"/>
      <c r="Y37" s="683"/>
      <c r="Z37" s="683"/>
    </row>
    <row r="38" spans="1:26" ht="15.75" customHeight="1">
      <c r="A38" s="2909"/>
      <c r="B38" s="2927"/>
      <c r="C38" s="710"/>
      <c r="D38" s="723" t="s">
        <v>68</v>
      </c>
      <c r="E38" s="723"/>
      <c r="F38" s="723" t="s">
        <v>69</v>
      </c>
      <c r="G38" s="723"/>
      <c r="H38" s="697" t="s">
        <v>70</v>
      </c>
      <c r="I38" s="697"/>
      <c r="J38" s="697" t="s">
        <v>71</v>
      </c>
      <c r="K38" s="723"/>
      <c r="L38" s="723" t="s">
        <v>72</v>
      </c>
      <c r="M38" s="709"/>
      <c r="N38" s="682"/>
      <c r="O38" s="683"/>
      <c r="P38" s="683"/>
      <c r="Q38" s="683"/>
      <c r="R38" s="683"/>
      <c r="S38" s="683"/>
      <c r="T38" s="683"/>
      <c r="U38" s="683"/>
      <c r="V38" s="683"/>
      <c r="W38" s="683"/>
      <c r="X38" s="683"/>
      <c r="Y38" s="683"/>
      <c r="Z38" s="683"/>
    </row>
    <row r="39" spans="1:26" ht="15.75" customHeight="1">
      <c r="A39" s="2909"/>
      <c r="B39" s="2927"/>
      <c r="C39" s="710"/>
      <c r="D39" s="1726">
        <v>2</v>
      </c>
      <c r="E39" s="1727">
        <v>2025</v>
      </c>
      <c r="F39" s="1726">
        <v>2</v>
      </c>
      <c r="G39" s="753">
        <v>2026</v>
      </c>
      <c r="H39" s="750">
        <v>2</v>
      </c>
      <c r="I39" s="751">
        <v>2027</v>
      </c>
      <c r="J39" s="750">
        <v>2</v>
      </c>
      <c r="K39" s="751">
        <v>2028</v>
      </c>
      <c r="L39" s="750">
        <v>2</v>
      </c>
      <c r="M39" s="752">
        <v>2029</v>
      </c>
      <c r="N39" s="682"/>
      <c r="O39" s="683"/>
      <c r="P39" s="683"/>
      <c r="Q39" s="683"/>
      <c r="R39" s="683"/>
      <c r="S39" s="683"/>
      <c r="T39" s="683"/>
      <c r="U39" s="683"/>
      <c r="V39" s="683"/>
      <c r="W39" s="683"/>
      <c r="X39" s="683"/>
      <c r="Y39" s="683"/>
      <c r="Z39" s="683"/>
    </row>
    <row r="40" spans="1:26" ht="15.75" customHeight="1">
      <c r="A40" s="2909"/>
      <c r="B40" s="2927"/>
      <c r="C40" s="710"/>
      <c r="D40" s="723" t="s">
        <v>73</v>
      </c>
      <c r="E40" s="708"/>
      <c r="F40" s="1728" t="s">
        <v>78</v>
      </c>
      <c r="G40" s="731"/>
      <c r="H40" s="697"/>
      <c r="I40" s="697"/>
      <c r="J40" s="697"/>
      <c r="K40" s="723"/>
      <c r="L40" s="723"/>
      <c r="M40" s="709"/>
      <c r="N40" s="682"/>
      <c r="O40" s="683"/>
      <c r="P40" s="683"/>
      <c r="Q40" s="683"/>
      <c r="R40" s="683"/>
      <c r="S40" s="683"/>
      <c r="T40" s="683"/>
      <c r="U40" s="683"/>
      <c r="V40" s="683"/>
      <c r="W40" s="683"/>
      <c r="X40" s="683"/>
      <c r="Y40" s="683"/>
      <c r="Z40" s="683"/>
    </row>
    <row r="41" spans="1:26" ht="15.75" customHeight="1">
      <c r="A41" s="2909"/>
      <c r="B41" s="2927"/>
      <c r="C41" s="754"/>
      <c r="D41" s="1726">
        <v>2</v>
      </c>
      <c r="E41" s="1727">
        <v>2030</v>
      </c>
      <c r="F41" s="1729">
        <v>22</v>
      </c>
      <c r="G41" s="718"/>
      <c r="H41" s="755"/>
      <c r="I41" s="718"/>
      <c r="J41" s="755"/>
      <c r="K41" s="718"/>
      <c r="L41" s="755"/>
      <c r="M41" s="719"/>
      <c r="N41" s="682"/>
      <c r="O41" s="683"/>
      <c r="P41" s="682"/>
      <c r="Q41" s="682"/>
      <c r="R41" s="682"/>
      <c r="S41" s="682"/>
      <c r="T41" s="682"/>
      <c r="U41" s="682"/>
      <c r="V41" s="682"/>
      <c r="W41" s="682"/>
      <c r="X41" s="682"/>
      <c r="Y41" s="682"/>
      <c r="Z41" s="682"/>
    </row>
    <row r="42" spans="1:26" ht="18" customHeight="1">
      <c r="A42" s="2909"/>
      <c r="B42" s="2926" t="s">
        <v>79</v>
      </c>
      <c r="C42" s="720"/>
      <c r="D42" s="708"/>
      <c r="E42" s="708"/>
      <c r="F42" s="708"/>
      <c r="G42" s="704"/>
      <c r="H42" s="704"/>
      <c r="I42" s="704"/>
      <c r="J42" s="704"/>
      <c r="K42" s="704"/>
      <c r="L42" s="725"/>
      <c r="M42" s="742"/>
      <c r="N42" s="682"/>
      <c r="O42" s="683"/>
      <c r="P42" s="682"/>
      <c r="Q42" s="682"/>
      <c r="R42" s="682"/>
      <c r="S42" s="682"/>
      <c r="T42" s="682"/>
      <c r="U42" s="682"/>
      <c r="V42" s="682"/>
      <c r="W42" s="682"/>
      <c r="X42" s="682"/>
      <c r="Y42" s="682"/>
      <c r="Z42" s="682"/>
    </row>
    <row r="43" spans="1:26" ht="15.75" customHeight="1">
      <c r="A43" s="2909"/>
      <c r="B43" s="2927"/>
      <c r="C43" s="756"/>
      <c r="D43" s="757" t="s">
        <v>80</v>
      </c>
      <c r="E43" s="758" t="s">
        <v>7</v>
      </c>
      <c r="F43" s="2929" t="s">
        <v>81</v>
      </c>
      <c r="G43" s="2931"/>
      <c r="H43" s="2932"/>
      <c r="I43" s="2932"/>
      <c r="J43" s="2933"/>
      <c r="K43" s="759" t="s">
        <v>82</v>
      </c>
      <c r="L43" s="2937"/>
      <c r="M43" s="2938"/>
      <c r="N43" s="682"/>
      <c r="O43" s="683"/>
      <c r="P43" s="682"/>
      <c r="Q43" s="682"/>
      <c r="R43" s="682"/>
      <c r="S43" s="682"/>
      <c r="T43" s="682"/>
      <c r="U43" s="682"/>
      <c r="V43" s="682"/>
      <c r="W43" s="682"/>
      <c r="X43" s="682"/>
      <c r="Y43" s="682"/>
      <c r="Z43" s="682"/>
    </row>
    <row r="44" spans="1:26" ht="15.75" customHeight="1">
      <c r="A44" s="2909"/>
      <c r="B44" s="2927"/>
      <c r="C44" s="756"/>
      <c r="D44" s="760"/>
      <c r="E44" s="714" t="s">
        <v>1495</v>
      </c>
      <c r="F44" s="2930"/>
      <c r="G44" s="2934"/>
      <c r="H44" s="2935"/>
      <c r="I44" s="2935"/>
      <c r="J44" s="2936"/>
      <c r="K44" s="725"/>
      <c r="L44" s="2934"/>
      <c r="M44" s="2939"/>
      <c r="N44" s="682"/>
      <c r="O44" s="683"/>
      <c r="P44" s="682"/>
      <c r="Q44" s="682"/>
      <c r="R44" s="682"/>
      <c r="S44" s="682"/>
      <c r="T44" s="682"/>
      <c r="U44" s="682"/>
      <c r="V44" s="682"/>
      <c r="W44" s="682"/>
      <c r="X44" s="682"/>
      <c r="Y44" s="682"/>
      <c r="Z44" s="682"/>
    </row>
    <row r="45" spans="1:26" ht="15.75" customHeight="1">
      <c r="A45" s="2909"/>
      <c r="B45" s="2928"/>
      <c r="C45" s="761"/>
      <c r="D45" s="727"/>
      <c r="E45" s="727"/>
      <c r="F45" s="727"/>
      <c r="G45" s="727"/>
      <c r="H45" s="727"/>
      <c r="I45" s="727"/>
      <c r="J45" s="727"/>
      <c r="K45" s="727"/>
      <c r="L45" s="725"/>
      <c r="M45" s="742"/>
      <c r="N45" s="682"/>
      <c r="O45" s="683"/>
      <c r="P45" s="682"/>
      <c r="Q45" s="682"/>
      <c r="R45" s="682"/>
      <c r="S45" s="682"/>
      <c r="T45" s="682"/>
      <c r="U45" s="682"/>
      <c r="V45" s="682"/>
      <c r="W45" s="682"/>
      <c r="X45" s="682"/>
      <c r="Y45" s="682"/>
      <c r="Z45" s="682"/>
    </row>
    <row r="46" spans="1:26" ht="31.5" customHeight="1">
      <c r="A46" s="2909"/>
      <c r="B46" s="687" t="s">
        <v>83</v>
      </c>
      <c r="C46" s="2917" t="s">
        <v>2794</v>
      </c>
      <c r="D46" s="2918"/>
      <c r="E46" s="2918"/>
      <c r="F46" s="2918"/>
      <c r="G46" s="2918"/>
      <c r="H46" s="2918"/>
      <c r="I46" s="2918"/>
      <c r="J46" s="2918"/>
      <c r="K46" s="2918"/>
      <c r="L46" s="2918"/>
      <c r="M46" s="2919"/>
      <c r="N46" s="762"/>
      <c r="O46" s="683"/>
      <c r="P46" s="682"/>
      <c r="Q46" s="682"/>
      <c r="R46" s="682"/>
      <c r="S46" s="682"/>
      <c r="T46" s="682"/>
      <c r="U46" s="682"/>
      <c r="V46" s="682"/>
      <c r="W46" s="682"/>
      <c r="X46" s="682"/>
      <c r="Y46" s="682"/>
      <c r="Z46" s="682"/>
    </row>
    <row r="47" spans="1:26" ht="23.25" customHeight="1">
      <c r="A47" s="2909"/>
      <c r="B47" s="702" t="s">
        <v>85</v>
      </c>
      <c r="C47" s="2920" t="s">
        <v>2795</v>
      </c>
      <c r="D47" s="2911"/>
      <c r="E47" s="2911"/>
      <c r="F47" s="2911"/>
      <c r="G47" s="2911"/>
      <c r="H47" s="2911"/>
      <c r="I47" s="2911"/>
      <c r="J47" s="2911"/>
      <c r="K47" s="2911"/>
      <c r="L47" s="2911"/>
      <c r="M47" s="2912"/>
      <c r="N47" s="682"/>
      <c r="O47" s="683"/>
      <c r="P47" s="682"/>
      <c r="Q47" s="682"/>
      <c r="R47" s="682"/>
      <c r="S47" s="682"/>
      <c r="T47" s="682"/>
      <c r="U47" s="682"/>
      <c r="V47" s="682"/>
      <c r="W47" s="682"/>
      <c r="X47" s="682"/>
      <c r="Y47" s="682"/>
      <c r="Z47" s="682"/>
    </row>
    <row r="48" spans="1:26" ht="22.5" customHeight="1">
      <c r="A48" s="2909"/>
      <c r="B48" s="702" t="s">
        <v>87</v>
      </c>
      <c r="C48" s="2920">
        <v>60</v>
      </c>
      <c r="D48" s="2911"/>
      <c r="E48" s="2911"/>
      <c r="F48" s="2911"/>
      <c r="G48" s="2911"/>
      <c r="H48" s="2911"/>
      <c r="I48" s="2911"/>
      <c r="J48" s="2911"/>
      <c r="K48" s="2911"/>
      <c r="L48" s="2911"/>
      <c r="M48" s="2912"/>
      <c r="N48" s="682"/>
      <c r="O48" s="683"/>
      <c r="P48" s="682"/>
      <c r="Q48" s="682"/>
      <c r="R48" s="682"/>
      <c r="S48" s="682"/>
      <c r="T48" s="682"/>
      <c r="U48" s="682"/>
      <c r="V48" s="682"/>
      <c r="W48" s="682"/>
      <c r="X48" s="682"/>
      <c r="Y48" s="682"/>
      <c r="Z48" s="682"/>
    </row>
    <row r="49" spans="1:26" ht="15.75" customHeight="1">
      <c r="A49" s="2909"/>
      <c r="B49" s="702" t="s">
        <v>88</v>
      </c>
      <c r="C49" s="2921">
        <v>2019</v>
      </c>
      <c r="D49" s="2911"/>
      <c r="E49" s="2911"/>
      <c r="F49" s="2911"/>
      <c r="G49" s="2911"/>
      <c r="H49" s="2911"/>
      <c r="I49" s="2911"/>
      <c r="J49" s="2911"/>
      <c r="K49" s="2911"/>
      <c r="L49" s="2911"/>
      <c r="M49" s="2912"/>
      <c r="N49" s="682"/>
      <c r="O49" s="683"/>
      <c r="P49" s="682"/>
      <c r="Q49" s="682"/>
      <c r="R49" s="682"/>
      <c r="S49" s="682"/>
      <c r="T49" s="682"/>
      <c r="U49" s="682"/>
      <c r="V49" s="682"/>
      <c r="W49" s="682"/>
      <c r="X49" s="682"/>
      <c r="Y49" s="682"/>
      <c r="Z49" s="682"/>
    </row>
    <row r="50" spans="1:26" ht="21" customHeight="1">
      <c r="A50" s="2908" t="s">
        <v>90</v>
      </c>
      <c r="B50" s="763" t="s">
        <v>91</v>
      </c>
      <c r="C50" s="2910" t="s">
        <v>1096</v>
      </c>
      <c r="D50" s="2911"/>
      <c r="E50" s="2911"/>
      <c r="F50" s="2911"/>
      <c r="G50" s="2911"/>
      <c r="H50" s="2911"/>
      <c r="I50" s="2911"/>
      <c r="J50" s="2911"/>
      <c r="K50" s="2911"/>
      <c r="L50" s="2911"/>
      <c r="M50" s="2912"/>
      <c r="N50" s="682"/>
      <c r="O50" s="683"/>
      <c r="P50" s="682"/>
      <c r="Q50" s="682"/>
      <c r="R50" s="682"/>
      <c r="S50" s="682"/>
      <c r="T50" s="682"/>
      <c r="U50" s="682"/>
      <c r="V50" s="682"/>
      <c r="W50" s="682"/>
      <c r="X50" s="682"/>
      <c r="Y50" s="682"/>
      <c r="Z50" s="682"/>
    </row>
    <row r="51" spans="1:26" ht="15.75" customHeight="1">
      <c r="A51" s="2909"/>
      <c r="B51" s="763" t="s">
        <v>93</v>
      </c>
      <c r="C51" s="2910" t="s">
        <v>2796</v>
      </c>
      <c r="D51" s="2911"/>
      <c r="E51" s="2911"/>
      <c r="F51" s="2911"/>
      <c r="G51" s="2911"/>
      <c r="H51" s="2911"/>
      <c r="I51" s="2911"/>
      <c r="J51" s="2911"/>
      <c r="K51" s="2911"/>
      <c r="L51" s="2911"/>
      <c r="M51" s="2912"/>
      <c r="N51" s="682"/>
      <c r="O51" s="683"/>
      <c r="P51" s="682"/>
      <c r="Q51" s="682"/>
      <c r="R51" s="682"/>
      <c r="S51" s="682"/>
      <c r="T51" s="682"/>
      <c r="U51" s="682"/>
      <c r="V51" s="682"/>
      <c r="W51" s="682"/>
      <c r="X51" s="682"/>
      <c r="Y51" s="682"/>
      <c r="Z51" s="682"/>
    </row>
    <row r="52" spans="1:26" ht="15.75" customHeight="1">
      <c r="A52" s="2909"/>
      <c r="B52" s="763" t="s">
        <v>95</v>
      </c>
      <c r="C52" s="2910" t="s">
        <v>2797</v>
      </c>
      <c r="D52" s="2911"/>
      <c r="E52" s="2911"/>
      <c r="F52" s="2911"/>
      <c r="G52" s="2911"/>
      <c r="H52" s="2911"/>
      <c r="I52" s="2911"/>
      <c r="J52" s="2911"/>
      <c r="K52" s="2911"/>
      <c r="L52" s="2911"/>
      <c r="M52" s="2912"/>
      <c r="N52" s="682"/>
      <c r="O52" s="683"/>
      <c r="P52" s="682"/>
      <c r="Q52" s="682"/>
      <c r="R52" s="682"/>
      <c r="S52" s="682"/>
      <c r="T52" s="682"/>
      <c r="U52" s="682"/>
      <c r="V52" s="682"/>
      <c r="W52" s="682"/>
      <c r="X52" s="682"/>
      <c r="Y52" s="682"/>
      <c r="Z52" s="682"/>
    </row>
    <row r="53" spans="1:26" ht="15.75" customHeight="1">
      <c r="A53" s="2909"/>
      <c r="B53" s="764" t="s">
        <v>97</v>
      </c>
      <c r="C53" s="2910" t="s">
        <v>2798</v>
      </c>
      <c r="D53" s="2911"/>
      <c r="E53" s="2911"/>
      <c r="F53" s="2911"/>
      <c r="G53" s="2911"/>
      <c r="H53" s="2911"/>
      <c r="I53" s="2911"/>
      <c r="J53" s="2911"/>
      <c r="K53" s="2911"/>
      <c r="L53" s="2911"/>
      <c r="M53" s="2912"/>
      <c r="N53" s="682"/>
      <c r="O53" s="683"/>
      <c r="P53" s="682"/>
      <c r="Q53" s="682"/>
      <c r="R53" s="682"/>
      <c r="S53" s="682"/>
      <c r="T53" s="682"/>
      <c r="U53" s="682"/>
      <c r="V53" s="682"/>
      <c r="W53" s="682"/>
      <c r="X53" s="682"/>
      <c r="Y53" s="682"/>
      <c r="Z53" s="682"/>
    </row>
    <row r="54" spans="1:26" ht="15.75" customHeight="1">
      <c r="A54" s="2909"/>
      <c r="B54" s="763" t="s">
        <v>99</v>
      </c>
      <c r="C54" s="2922" t="s">
        <v>2799</v>
      </c>
      <c r="D54" s="2911"/>
      <c r="E54" s="2911"/>
      <c r="F54" s="2911"/>
      <c r="G54" s="2911"/>
      <c r="H54" s="2911"/>
      <c r="I54" s="2911"/>
      <c r="J54" s="2911"/>
      <c r="K54" s="2911"/>
      <c r="L54" s="2911"/>
      <c r="M54" s="2912"/>
      <c r="N54" s="682"/>
      <c r="O54" s="683"/>
      <c r="P54" s="682"/>
      <c r="Q54" s="682"/>
      <c r="R54" s="682"/>
      <c r="S54" s="682"/>
      <c r="T54" s="682"/>
      <c r="U54" s="682"/>
      <c r="V54" s="682"/>
      <c r="W54" s="682"/>
      <c r="X54" s="682"/>
      <c r="Y54" s="682"/>
      <c r="Z54" s="682"/>
    </row>
    <row r="55" spans="1:26" ht="15.75" customHeight="1" thickBot="1">
      <c r="A55" s="2913"/>
      <c r="B55" s="763" t="s">
        <v>101</v>
      </c>
      <c r="C55" s="2910" t="s">
        <v>2800</v>
      </c>
      <c r="D55" s="2911"/>
      <c r="E55" s="2911"/>
      <c r="F55" s="2911"/>
      <c r="G55" s="2911"/>
      <c r="H55" s="2911"/>
      <c r="I55" s="2911"/>
      <c r="J55" s="2911"/>
      <c r="K55" s="2911"/>
      <c r="L55" s="2911"/>
      <c r="M55" s="2912"/>
      <c r="N55" s="682"/>
      <c r="O55" s="683"/>
      <c r="P55" s="682"/>
      <c r="Q55" s="682"/>
      <c r="R55" s="682"/>
      <c r="S55" s="682"/>
      <c r="T55" s="682"/>
      <c r="U55" s="682"/>
      <c r="V55" s="682"/>
      <c r="W55" s="682"/>
      <c r="X55" s="682"/>
      <c r="Y55" s="682"/>
      <c r="Z55" s="682"/>
    </row>
    <row r="56" spans="1:26" ht="18" customHeight="1">
      <c r="A56" s="2908" t="s">
        <v>103</v>
      </c>
      <c r="B56" s="765" t="s">
        <v>104</v>
      </c>
      <c r="C56" s="2910" t="s">
        <v>2801</v>
      </c>
      <c r="D56" s="2911"/>
      <c r="E56" s="2911"/>
      <c r="F56" s="2911"/>
      <c r="G56" s="2911"/>
      <c r="H56" s="2911"/>
      <c r="I56" s="2911"/>
      <c r="J56" s="2911"/>
      <c r="K56" s="2911"/>
      <c r="L56" s="2911"/>
      <c r="M56" s="2912"/>
      <c r="N56" s="682"/>
      <c r="O56" s="683"/>
      <c r="P56" s="682"/>
      <c r="Q56" s="682"/>
      <c r="R56" s="682"/>
      <c r="S56" s="682"/>
      <c r="T56" s="682"/>
      <c r="U56" s="682"/>
      <c r="V56" s="682"/>
      <c r="W56" s="682"/>
      <c r="X56" s="682"/>
      <c r="Y56" s="682"/>
      <c r="Z56" s="682"/>
    </row>
    <row r="57" spans="1:26" ht="27" customHeight="1">
      <c r="A57" s="2909"/>
      <c r="B57" s="765" t="s">
        <v>106</v>
      </c>
      <c r="C57" s="2910" t="s">
        <v>1791</v>
      </c>
      <c r="D57" s="2911"/>
      <c r="E57" s="2911"/>
      <c r="F57" s="2911"/>
      <c r="G57" s="2911"/>
      <c r="H57" s="2911"/>
      <c r="I57" s="2911"/>
      <c r="J57" s="2911"/>
      <c r="K57" s="2911"/>
      <c r="L57" s="2911"/>
      <c r="M57" s="2912"/>
      <c r="N57" s="682"/>
      <c r="O57" s="683"/>
      <c r="P57" s="682"/>
      <c r="Q57" s="682"/>
      <c r="R57" s="682"/>
      <c r="S57" s="682"/>
      <c r="T57" s="682"/>
      <c r="U57" s="682"/>
      <c r="V57" s="682"/>
      <c r="W57" s="682"/>
      <c r="X57" s="682"/>
      <c r="Y57" s="682"/>
      <c r="Z57" s="682"/>
    </row>
    <row r="58" spans="1:26" ht="25.5" customHeight="1" thickBot="1">
      <c r="A58" s="2909"/>
      <c r="B58" s="766" t="s">
        <v>14</v>
      </c>
      <c r="C58" s="2910" t="s">
        <v>2797</v>
      </c>
      <c r="D58" s="2911"/>
      <c r="E58" s="2911"/>
      <c r="F58" s="2911"/>
      <c r="G58" s="2911"/>
      <c r="H58" s="2911"/>
      <c r="I58" s="2911"/>
      <c r="J58" s="2911"/>
      <c r="K58" s="2911"/>
      <c r="L58" s="2911"/>
      <c r="M58" s="2912"/>
      <c r="N58" s="682"/>
      <c r="O58" s="683"/>
      <c r="P58" s="682"/>
      <c r="Q58" s="682"/>
      <c r="R58" s="682"/>
      <c r="S58" s="682"/>
      <c r="T58" s="682"/>
      <c r="U58" s="682"/>
      <c r="V58" s="682"/>
      <c r="W58" s="682"/>
      <c r="X58" s="682"/>
      <c r="Y58" s="682"/>
      <c r="Z58" s="682"/>
    </row>
    <row r="59" spans="1:26" ht="17.25" customHeight="1" thickBot="1">
      <c r="A59" s="767" t="s">
        <v>109</v>
      </c>
      <c r="B59" s="768"/>
      <c r="C59" s="2914"/>
      <c r="D59" s="2915"/>
      <c r="E59" s="2915"/>
      <c r="F59" s="2915"/>
      <c r="G59" s="2915"/>
      <c r="H59" s="2915"/>
      <c r="I59" s="2915"/>
      <c r="J59" s="2915"/>
      <c r="K59" s="2915"/>
      <c r="L59" s="2915"/>
      <c r="M59" s="2916"/>
      <c r="N59" s="682"/>
      <c r="O59" s="683"/>
      <c r="P59" s="682"/>
      <c r="Q59" s="682"/>
      <c r="R59" s="682"/>
      <c r="S59" s="682"/>
      <c r="T59" s="682"/>
      <c r="U59" s="682"/>
      <c r="V59" s="682"/>
      <c r="W59" s="682"/>
      <c r="X59" s="682"/>
      <c r="Y59" s="682"/>
      <c r="Z59" s="682"/>
    </row>
    <row r="60" spans="1:26" ht="15.75" customHeight="1">
      <c r="A60" s="683"/>
      <c r="B60" s="769"/>
      <c r="C60" s="683"/>
      <c r="D60" s="683"/>
      <c r="E60" s="683"/>
      <c r="F60" s="683"/>
      <c r="G60" s="683"/>
      <c r="H60" s="683"/>
      <c r="I60" s="683"/>
      <c r="J60" s="683"/>
      <c r="K60" s="683"/>
      <c r="L60" s="683"/>
      <c r="M60" s="683"/>
      <c r="N60" s="682"/>
      <c r="O60" s="683"/>
      <c r="P60" s="683"/>
      <c r="Q60" s="683"/>
      <c r="R60" s="683"/>
      <c r="S60" s="683"/>
      <c r="T60" s="683"/>
      <c r="U60" s="683"/>
      <c r="V60" s="683"/>
      <c r="W60" s="683"/>
      <c r="X60" s="683"/>
      <c r="Y60" s="683"/>
      <c r="Z60" s="683"/>
    </row>
    <row r="61" spans="1:26" ht="15.75" customHeight="1">
      <c r="A61" s="683"/>
      <c r="B61" s="769"/>
      <c r="C61" s="683"/>
      <c r="D61" s="683"/>
      <c r="E61" s="683"/>
      <c r="F61" s="683"/>
      <c r="G61" s="683"/>
      <c r="H61" s="683"/>
      <c r="I61" s="683"/>
      <c r="J61" s="683"/>
      <c r="K61" s="683"/>
      <c r="L61" s="683"/>
      <c r="M61" s="683"/>
      <c r="N61" s="682"/>
      <c r="O61" s="683"/>
      <c r="P61" s="683"/>
      <c r="Q61" s="683"/>
      <c r="R61" s="683"/>
      <c r="S61" s="683"/>
      <c r="T61" s="683"/>
      <c r="U61" s="683"/>
      <c r="V61" s="683"/>
      <c r="W61" s="683"/>
      <c r="X61" s="683"/>
      <c r="Y61" s="683"/>
      <c r="Z61" s="683"/>
    </row>
    <row r="62" spans="1:26" ht="15.75" customHeight="1">
      <c r="A62" s="683"/>
      <c r="B62" s="769"/>
      <c r="C62" s="683"/>
      <c r="D62" s="683"/>
      <c r="E62" s="683"/>
      <c r="F62" s="683"/>
      <c r="G62" s="683"/>
      <c r="H62" s="683"/>
      <c r="I62" s="683"/>
      <c r="J62" s="683"/>
      <c r="K62" s="683"/>
      <c r="L62" s="683"/>
      <c r="M62" s="683"/>
      <c r="N62" s="682"/>
      <c r="O62" s="683"/>
      <c r="P62" s="683"/>
      <c r="Q62" s="683"/>
      <c r="R62" s="683"/>
      <c r="S62" s="683"/>
      <c r="T62" s="683"/>
      <c r="U62" s="683"/>
      <c r="V62" s="683"/>
      <c r="W62" s="683"/>
      <c r="X62" s="683"/>
      <c r="Y62" s="683"/>
      <c r="Z62" s="683"/>
    </row>
    <row r="63" spans="1:26" ht="15.75" customHeight="1">
      <c r="A63" s="683"/>
      <c r="B63" s="769"/>
      <c r="C63" s="683"/>
      <c r="D63" s="683"/>
      <c r="E63" s="683"/>
      <c r="F63" s="683"/>
      <c r="G63" s="683"/>
      <c r="H63" s="683"/>
      <c r="I63" s="683"/>
      <c r="J63" s="683"/>
      <c r="K63" s="683"/>
      <c r="L63" s="683"/>
      <c r="M63" s="683"/>
      <c r="N63" s="682"/>
      <c r="O63" s="683"/>
      <c r="P63" s="683"/>
      <c r="Q63" s="683"/>
      <c r="R63" s="683"/>
      <c r="S63" s="683"/>
      <c r="T63" s="683"/>
      <c r="U63" s="683"/>
      <c r="V63" s="683"/>
      <c r="W63" s="683"/>
      <c r="X63" s="683"/>
      <c r="Y63" s="683"/>
      <c r="Z63" s="683"/>
    </row>
    <row r="64" spans="1:26" ht="15.75" customHeight="1">
      <c r="A64" s="683"/>
      <c r="B64" s="769"/>
      <c r="C64" s="683"/>
      <c r="D64" s="683"/>
      <c r="E64" s="683"/>
      <c r="F64" s="683"/>
      <c r="G64" s="683"/>
      <c r="H64" s="683"/>
      <c r="I64" s="683"/>
      <c r="J64" s="683"/>
      <c r="K64" s="683"/>
      <c r="L64" s="683"/>
      <c r="M64" s="683"/>
      <c r="N64" s="682"/>
      <c r="O64" s="683"/>
      <c r="P64" s="683"/>
      <c r="Q64" s="683"/>
      <c r="R64" s="683"/>
      <c r="S64" s="683"/>
      <c r="T64" s="683"/>
      <c r="U64" s="683"/>
      <c r="V64" s="683"/>
      <c r="W64" s="683"/>
      <c r="X64" s="683"/>
      <c r="Y64" s="683"/>
      <c r="Z64" s="683"/>
    </row>
    <row r="65" spans="1:26" ht="15.75" customHeight="1">
      <c r="A65" s="683"/>
      <c r="B65" s="769"/>
      <c r="C65" s="683"/>
      <c r="D65" s="683"/>
      <c r="E65" s="683"/>
      <c r="F65" s="683"/>
      <c r="G65" s="683"/>
      <c r="H65" s="683"/>
      <c r="I65" s="683"/>
      <c r="J65" s="683"/>
      <c r="K65" s="683"/>
      <c r="L65" s="683"/>
      <c r="M65" s="683"/>
      <c r="N65" s="682"/>
      <c r="O65" s="683"/>
      <c r="P65" s="683"/>
      <c r="Q65" s="683"/>
      <c r="R65" s="683"/>
      <c r="S65" s="683"/>
      <c r="T65" s="683"/>
      <c r="U65" s="683"/>
      <c r="V65" s="683"/>
      <c r="W65" s="683"/>
      <c r="X65" s="683"/>
      <c r="Y65" s="683"/>
      <c r="Z65" s="683"/>
    </row>
    <row r="66" spans="1:26" ht="15.75" customHeight="1">
      <c r="A66" s="683"/>
      <c r="B66" s="769"/>
      <c r="C66" s="683"/>
      <c r="D66" s="683"/>
      <c r="E66" s="683"/>
      <c r="F66" s="683"/>
      <c r="G66" s="683"/>
      <c r="H66" s="683"/>
      <c r="I66" s="683"/>
      <c r="J66" s="683"/>
      <c r="K66" s="683"/>
      <c r="L66" s="683"/>
      <c r="M66" s="683"/>
      <c r="N66" s="682"/>
      <c r="O66" s="683"/>
      <c r="P66" s="683"/>
      <c r="Q66" s="683"/>
      <c r="R66" s="683"/>
      <c r="S66" s="683"/>
      <c r="T66" s="683"/>
      <c r="U66" s="683"/>
      <c r="V66" s="683"/>
      <c r="W66" s="683"/>
      <c r="X66" s="683"/>
      <c r="Y66" s="683"/>
      <c r="Z66" s="683"/>
    </row>
    <row r="67" spans="1:26" ht="15.75" customHeight="1">
      <c r="A67" s="683"/>
      <c r="B67" s="769"/>
      <c r="C67" s="683"/>
      <c r="D67" s="683"/>
      <c r="E67" s="683"/>
      <c r="F67" s="683"/>
      <c r="G67" s="683"/>
      <c r="H67" s="683"/>
      <c r="I67" s="683"/>
      <c r="J67" s="683"/>
      <c r="K67" s="683"/>
      <c r="L67" s="683"/>
      <c r="M67" s="683"/>
      <c r="N67" s="682"/>
      <c r="O67" s="683"/>
      <c r="P67" s="683"/>
      <c r="Q67" s="683"/>
      <c r="R67" s="683"/>
      <c r="S67" s="683"/>
      <c r="T67" s="683"/>
      <c r="U67" s="683"/>
      <c r="V67" s="683"/>
      <c r="W67" s="683"/>
      <c r="X67" s="683"/>
      <c r="Y67" s="683"/>
      <c r="Z67" s="683"/>
    </row>
    <row r="68" spans="1:26" ht="15.75" customHeight="1">
      <c r="A68" s="683"/>
      <c r="B68" s="769"/>
      <c r="C68" s="683"/>
      <c r="D68" s="683"/>
      <c r="E68" s="683"/>
      <c r="F68" s="683"/>
      <c r="G68" s="683"/>
      <c r="H68" s="683"/>
      <c r="I68" s="683"/>
      <c r="J68" s="683"/>
      <c r="K68" s="683"/>
      <c r="L68" s="683"/>
      <c r="M68" s="683"/>
      <c r="N68" s="682"/>
      <c r="O68" s="683"/>
      <c r="P68" s="683"/>
      <c r="Q68" s="683"/>
      <c r="R68" s="683"/>
      <c r="S68" s="683"/>
      <c r="T68" s="683"/>
      <c r="U68" s="683"/>
      <c r="V68" s="683"/>
      <c r="W68" s="683"/>
      <c r="X68" s="683"/>
      <c r="Y68" s="683"/>
      <c r="Z68" s="683"/>
    </row>
    <row r="69" spans="1:26" ht="15.75" customHeight="1">
      <c r="A69" s="683"/>
      <c r="B69" s="769"/>
      <c r="C69" s="683"/>
      <c r="D69" s="683"/>
      <c r="E69" s="683"/>
      <c r="F69" s="683"/>
      <c r="G69" s="683"/>
      <c r="H69" s="683"/>
      <c r="I69" s="683"/>
      <c r="J69" s="683"/>
      <c r="K69" s="683"/>
      <c r="L69" s="683"/>
      <c r="M69" s="683"/>
      <c r="N69" s="682"/>
      <c r="O69" s="683"/>
      <c r="P69" s="683"/>
      <c r="Q69" s="683"/>
      <c r="R69" s="683"/>
      <c r="S69" s="683"/>
      <c r="T69" s="683"/>
      <c r="U69" s="683"/>
      <c r="V69" s="683"/>
      <c r="W69" s="683"/>
      <c r="X69" s="683"/>
      <c r="Y69" s="683"/>
      <c r="Z69" s="683"/>
    </row>
    <row r="70" spans="1:26" ht="15.75" customHeight="1">
      <c r="A70" s="683"/>
      <c r="B70" s="769"/>
      <c r="C70" s="683"/>
      <c r="D70" s="683"/>
      <c r="E70" s="683"/>
      <c r="F70" s="683"/>
      <c r="G70" s="683"/>
      <c r="H70" s="683"/>
      <c r="I70" s="683"/>
      <c r="J70" s="683"/>
      <c r="K70" s="683"/>
      <c r="L70" s="683"/>
      <c r="M70" s="683"/>
      <c r="N70" s="682"/>
      <c r="O70" s="683"/>
      <c r="P70" s="683"/>
      <c r="Q70" s="683"/>
      <c r="R70" s="683"/>
      <c r="S70" s="683"/>
      <c r="T70" s="683"/>
      <c r="U70" s="683"/>
      <c r="V70" s="683"/>
      <c r="W70" s="683"/>
      <c r="X70" s="683"/>
      <c r="Y70" s="683"/>
      <c r="Z70" s="683"/>
    </row>
    <row r="71" spans="1:26" ht="15.75" customHeight="1">
      <c r="A71" s="683"/>
      <c r="B71" s="769"/>
      <c r="C71" s="683"/>
      <c r="D71" s="683"/>
      <c r="E71" s="683"/>
      <c r="F71" s="683"/>
      <c r="G71" s="683"/>
      <c r="H71" s="683"/>
      <c r="I71" s="683"/>
      <c r="J71" s="683"/>
      <c r="K71" s="683"/>
      <c r="L71" s="683"/>
      <c r="M71" s="683"/>
      <c r="N71" s="682"/>
      <c r="O71" s="683"/>
      <c r="P71" s="683"/>
      <c r="Q71" s="683"/>
      <c r="R71" s="683"/>
      <c r="S71" s="683"/>
      <c r="T71" s="683"/>
      <c r="U71" s="683"/>
      <c r="V71" s="683"/>
      <c r="W71" s="683"/>
      <c r="X71" s="683"/>
      <c r="Y71" s="683"/>
      <c r="Z71" s="683"/>
    </row>
    <row r="72" spans="1:26" ht="15.75" customHeight="1">
      <c r="A72" s="683"/>
      <c r="B72" s="769"/>
      <c r="C72" s="683"/>
      <c r="D72" s="683"/>
      <c r="E72" s="683"/>
      <c r="F72" s="683"/>
      <c r="G72" s="683"/>
      <c r="H72" s="683"/>
      <c r="I72" s="683"/>
      <c r="J72" s="683"/>
      <c r="K72" s="683"/>
      <c r="L72" s="683"/>
      <c r="M72" s="683"/>
      <c r="N72" s="682"/>
      <c r="O72" s="683"/>
      <c r="P72" s="683"/>
      <c r="Q72" s="683"/>
      <c r="R72" s="683"/>
      <c r="S72" s="683"/>
      <c r="T72" s="683"/>
      <c r="U72" s="683"/>
      <c r="V72" s="683"/>
      <c r="W72" s="683"/>
      <c r="X72" s="683"/>
      <c r="Y72" s="683"/>
      <c r="Z72" s="683"/>
    </row>
    <row r="73" spans="1:26" ht="15.75" customHeight="1">
      <c r="A73" s="683"/>
      <c r="B73" s="769"/>
      <c r="C73" s="683"/>
      <c r="D73" s="683"/>
      <c r="E73" s="683"/>
      <c r="F73" s="683"/>
      <c r="G73" s="683"/>
      <c r="H73" s="683"/>
      <c r="I73" s="683"/>
      <c r="J73" s="683"/>
      <c r="K73" s="683"/>
      <c r="L73" s="683"/>
      <c r="M73" s="683"/>
      <c r="N73" s="682"/>
      <c r="O73" s="683"/>
      <c r="P73" s="683"/>
      <c r="Q73" s="683"/>
      <c r="R73" s="683"/>
      <c r="S73" s="683"/>
      <c r="T73" s="683"/>
      <c r="U73" s="683"/>
      <c r="V73" s="683"/>
      <c r="W73" s="683"/>
      <c r="X73" s="683"/>
      <c r="Y73" s="683"/>
      <c r="Z73" s="683"/>
    </row>
    <row r="74" spans="1:26" ht="15.75" customHeight="1">
      <c r="A74" s="683"/>
      <c r="B74" s="769"/>
      <c r="C74" s="683"/>
      <c r="D74" s="683"/>
      <c r="E74" s="683"/>
      <c r="F74" s="683"/>
      <c r="G74" s="683"/>
      <c r="H74" s="683"/>
      <c r="I74" s="683"/>
      <c r="J74" s="683"/>
      <c r="K74" s="683"/>
      <c r="L74" s="683"/>
      <c r="M74" s="683"/>
      <c r="N74" s="682"/>
      <c r="O74" s="683"/>
      <c r="P74" s="683"/>
      <c r="Q74" s="683"/>
      <c r="R74" s="683"/>
      <c r="S74" s="683"/>
      <c r="T74" s="683"/>
      <c r="U74" s="683"/>
      <c r="V74" s="683"/>
      <c r="W74" s="683"/>
      <c r="X74" s="683"/>
      <c r="Y74" s="683"/>
      <c r="Z74" s="683"/>
    </row>
    <row r="75" spans="1:26" ht="15.75" customHeight="1">
      <c r="A75" s="683"/>
      <c r="B75" s="769"/>
      <c r="C75" s="683"/>
      <c r="D75" s="683"/>
      <c r="E75" s="683"/>
      <c r="F75" s="683"/>
      <c r="G75" s="683"/>
      <c r="H75" s="683"/>
      <c r="I75" s="683"/>
      <c r="J75" s="683"/>
      <c r="K75" s="683"/>
      <c r="L75" s="683"/>
      <c r="M75" s="683"/>
      <c r="N75" s="682"/>
      <c r="O75" s="683"/>
      <c r="P75" s="683"/>
      <c r="Q75" s="683"/>
      <c r="R75" s="683"/>
      <c r="S75" s="683"/>
      <c r="T75" s="683"/>
      <c r="U75" s="683"/>
      <c r="V75" s="683"/>
      <c r="W75" s="683"/>
      <c r="X75" s="683"/>
      <c r="Y75" s="683"/>
      <c r="Z75" s="683"/>
    </row>
    <row r="76" spans="1:26" ht="15.75" customHeight="1">
      <c r="A76" s="683"/>
      <c r="B76" s="769"/>
      <c r="C76" s="683"/>
      <c r="D76" s="683"/>
      <c r="E76" s="683"/>
      <c r="F76" s="683"/>
      <c r="G76" s="683"/>
      <c r="H76" s="683"/>
      <c r="I76" s="683"/>
      <c r="J76" s="683"/>
      <c r="K76" s="683"/>
      <c r="L76" s="683"/>
      <c r="M76" s="683"/>
      <c r="N76" s="682"/>
      <c r="O76" s="683"/>
      <c r="P76" s="683"/>
      <c r="Q76" s="683"/>
      <c r="R76" s="683"/>
      <c r="S76" s="683"/>
      <c r="T76" s="683"/>
      <c r="U76" s="683"/>
      <c r="V76" s="683"/>
      <c r="W76" s="683"/>
      <c r="X76" s="683"/>
      <c r="Y76" s="683"/>
      <c r="Z76" s="683"/>
    </row>
    <row r="77" spans="1:26" ht="15.75" customHeight="1">
      <c r="A77" s="683"/>
      <c r="B77" s="769"/>
      <c r="C77" s="683"/>
      <c r="D77" s="683"/>
      <c r="E77" s="683"/>
      <c r="F77" s="683"/>
      <c r="G77" s="683"/>
      <c r="H77" s="683"/>
      <c r="I77" s="683"/>
      <c r="J77" s="683"/>
      <c r="K77" s="683"/>
      <c r="L77" s="683"/>
      <c r="M77" s="683"/>
      <c r="N77" s="682"/>
      <c r="O77" s="683"/>
      <c r="P77" s="683"/>
      <c r="Q77" s="683"/>
      <c r="R77" s="683"/>
      <c r="S77" s="683"/>
      <c r="T77" s="683"/>
      <c r="U77" s="683"/>
      <c r="V77" s="683"/>
      <c r="W77" s="683"/>
      <c r="X77" s="683"/>
      <c r="Y77" s="683"/>
      <c r="Z77" s="683"/>
    </row>
    <row r="78" spans="1:26" ht="15.75" customHeight="1">
      <c r="A78" s="683"/>
      <c r="B78" s="769"/>
      <c r="C78" s="683"/>
      <c r="D78" s="683"/>
      <c r="E78" s="683"/>
      <c r="F78" s="683"/>
      <c r="G78" s="683"/>
      <c r="H78" s="683"/>
      <c r="I78" s="683"/>
      <c r="J78" s="683"/>
      <c r="K78" s="683"/>
      <c r="L78" s="683"/>
      <c r="M78" s="683"/>
      <c r="N78" s="682"/>
      <c r="O78" s="683"/>
      <c r="P78" s="683"/>
      <c r="Q78" s="683"/>
      <c r="R78" s="683"/>
      <c r="S78" s="683"/>
      <c r="T78" s="683"/>
      <c r="U78" s="683"/>
      <c r="V78" s="683"/>
      <c r="W78" s="683"/>
      <c r="X78" s="683"/>
      <c r="Y78" s="683"/>
      <c r="Z78" s="683"/>
    </row>
    <row r="79" spans="1:26" ht="15.75" customHeight="1">
      <c r="A79" s="683"/>
      <c r="B79" s="769"/>
      <c r="C79" s="683"/>
      <c r="D79" s="683"/>
      <c r="E79" s="683"/>
      <c r="F79" s="683"/>
      <c r="G79" s="683"/>
      <c r="H79" s="683"/>
      <c r="I79" s="683"/>
      <c r="J79" s="683"/>
      <c r="K79" s="683"/>
      <c r="L79" s="683"/>
      <c r="M79" s="683"/>
      <c r="N79" s="682"/>
      <c r="O79" s="683"/>
      <c r="P79" s="683"/>
      <c r="Q79" s="683"/>
      <c r="R79" s="683"/>
      <c r="S79" s="683"/>
      <c r="T79" s="683"/>
      <c r="U79" s="683"/>
      <c r="V79" s="683"/>
      <c r="W79" s="683"/>
      <c r="X79" s="683"/>
      <c r="Y79" s="683"/>
      <c r="Z79" s="683"/>
    </row>
    <row r="80" spans="1:26" ht="15.75" customHeight="1">
      <c r="A80" s="683"/>
      <c r="B80" s="769"/>
      <c r="C80" s="683"/>
      <c r="D80" s="683"/>
      <c r="E80" s="683"/>
      <c r="F80" s="683"/>
      <c r="G80" s="683"/>
      <c r="H80" s="683"/>
      <c r="I80" s="683"/>
      <c r="J80" s="683"/>
      <c r="K80" s="683"/>
      <c r="L80" s="683"/>
      <c r="M80" s="683"/>
      <c r="N80" s="682"/>
      <c r="O80" s="683"/>
      <c r="P80" s="683"/>
      <c r="Q80" s="683"/>
      <c r="R80" s="683"/>
      <c r="S80" s="683"/>
      <c r="T80" s="683"/>
      <c r="U80" s="683"/>
      <c r="V80" s="683"/>
      <c r="W80" s="683"/>
      <c r="X80" s="683"/>
      <c r="Y80" s="683"/>
      <c r="Z80" s="683"/>
    </row>
    <row r="81" spans="1:26" ht="15.75" customHeight="1">
      <c r="A81" s="683"/>
      <c r="B81" s="769"/>
      <c r="C81" s="683"/>
      <c r="D81" s="683"/>
      <c r="E81" s="683"/>
      <c r="F81" s="683"/>
      <c r="G81" s="683"/>
      <c r="H81" s="683"/>
      <c r="I81" s="683"/>
      <c r="J81" s="683"/>
      <c r="K81" s="683"/>
      <c r="L81" s="683"/>
      <c r="M81" s="683"/>
      <c r="N81" s="682"/>
      <c r="O81" s="683"/>
      <c r="P81" s="683"/>
      <c r="Q81" s="683"/>
      <c r="R81" s="683"/>
      <c r="S81" s="683"/>
      <c r="T81" s="683"/>
      <c r="U81" s="683"/>
      <c r="V81" s="683"/>
      <c r="W81" s="683"/>
      <c r="X81" s="683"/>
      <c r="Y81" s="683"/>
      <c r="Z81" s="683"/>
    </row>
    <row r="82" spans="1:26" ht="15.75" customHeight="1">
      <c r="A82" s="683"/>
      <c r="B82" s="769"/>
      <c r="C82" s="683"/>
      <c r="D82" s="683"/>
      <c r="E82" s="683"/>
      <c r="F82" s="683"/>
      <c r="G82" s="683"/>
      <c r="H82" s="683"/>
      <c r="I82" s="683"/>
      <c r="J82" s="683"/>
      <c r="K82" s="683"/>
      <c r="L82" s="683"/>
      <c r="M82" s="683"/>
      <c r="N82" s="682"/>
      <c r="O82" s="683"/>
      <c r="P82" s="683"/>
      <c r="Q82" s="683"/>
      <c r="R82" s="683"/>
      <c r="S82" s="683"/>
      <c r="T82" s="683"/>
      <c r="U82" s="683"/>
      <c r="V82" s="683"/>
      <c r="W82" s="683"/>
      <c r="X82" s="683"/>
      <c r="Y82" s="683"/>
      <c r="Z82" s="683"/>
    </row>
    <row r="83" spans="1:26" ht="15.75" customHeight="1">
      <c r="A83" s="683"/>
      <c r="B83" s="769"/>
      <c r="C83" s="683"/>
      <c r="D83" s="683"/>
      <c r="E83" s="683"/>
      <c r="F83" s="683"/>
      <c r="G83" s="683"/>
      <c r="H83" s="683"/>
      <c r="I83" s="683"/>
      <c r="J83" s="683"/>
      <c r="K83" s="683"/>
      <c r="L83" s="683"/>
      <c r="M83" s="683"/>
      <c r="N83" s="682"/>
      <c r="O83" s="683"/>
      <c r="P83" s="683"/>
      <c r="Q83" s="683"/>
      <c r="R83" s="683"/>
      <c r="S83" s="683"/>
      <c r="T83" s="683"/>
      <c r="U83" s="683"/>
      <c r="V83" s="683"/>
      <c r="W83" s="683"/>
      <c r="X83" s="683"/>
      <c r="Y83" s="683"/>
      <c r="Z83" s="683"/>
    </row>
    <row r="84" spans="1:26" ht="15.75" customHeight="1">
      <c r="A84" s="683"/>
      <c r="B84" s="769"/>
      <c r="C84" s="683"/>
      <c r="D84" s="683"/>
      <c r="E84" s="683"/>
      <c r="F84" s="683"/>
      <c r="G84" s="683"/>
      <c r="H84" s="683"/>
      <c r="I84" s="683"/>
      <c r="J84" s="683"/>
      <c r="K84" s="683"/>
      <c r="L84" s="683"/>
      <c r="M84" s="683"/>
      <c r="N84" s="682"/>
      <c r="O84" s="683"/>
      <c r="P84" s="683"/>
      <c r="Q84" s="683"/>
      <c r="R84" s="683"/>
      <c r="S84" s="683"/>
      <c r="T84" s="683"/>
      <c r="U84" s="683"/>
      <c r="V84" s="683"/>
      <c r="W84" s="683"/>
      <c r="X84" s="683"/>
      <c r="Y84" s="683"/>
      <c r="Z84" s="683"/>
    </row>
    <row r="85" spans="1:26" ht="15.75" customHeight="1">
      <c r="A85" s="683"/>
      <c r="B85" s="769"/>
      <c r="C85" s="683"/>
      <c r="D85" s="683"/>
      <c r="E85" s="683"/>
      <c r="F85" s="683"/>
      <c r="G85" s="683"/>
      <c r="H85" s="683"/>
      <c r="I85" s="683"/>
      <c r="J85" s="683"/>
      <c r="K85" s="683"/>
      <c r="L85" s="683"/>
      <c r="M85" s="683"/>
      <c r="N85" s="682"/>
      <c r="O85" s="683"/>
      <c r="P85" s="683"/>
      <c r="Q85" s="683"/>
      <c r="R85" s="683"/>
      <c r="S85" s="683"/>
      <c r="T85" s="683"/>
      <c r="U85" s="683"/>
      <c r="V85" s="683"/>
      <c r="W85" s="683"/>
      <c r="X85" s="683"/>
      <c r="Y85" s="683"/>
      <c r="Z85" s="683"/>
    </row>
    <row r="86" spans="1:26" ht="15.75" customHeight="1">
      <c r="A86" s="683"/>
      <c r="B86" s="769"/>
      <c r="C86" s="683"/>
      <c r="D86" s="683"/>
      <c r="E86" s="683"/>
      <c r="F86" s="683"/>
      <c r="G86" s="683"/>
      <c r="H86" s="683"/>
      <c r="I86" s="683"/>
      <c r="J86" s="683"/>
      <c r="K86" s="683"/>
      <c r="L86" s="683"/>
      <c r="M86" s="683"/>
      <c r="N86" s="682"/>
      <c r="O86" s="683"/>
      <c r="P86" s="683"/>
      <c r="Q86" s="683"/>
      <c r="R86" s="683"/>
      <c r="S86" s="683"/>
      <c r="T86" s="683"/>
      <c r="U86" s="683"/>
      <c r="V86" s="683"/>
      <c r="W86" s="683"/>
      <c r="X86" s="683"/>
      <c r="Y86" s="683"/>
      <c r="Z86" s="683"/>
    </row>
    <row r="87" spans="1:26" ht="15.75" customHeight="1">
      <c r="A87" s="683"/>
      <c r="B87" s="769"/>
      <c r="C87" s="683"/>
      <c r="D87" s="683"/>
      <c r="E87" s="683"/>
      <c r="F87" s="683"/>
      <c r="G87" s="683"/>
      <c r="H87" s="683"/>
      <c r="I87" s="683"/>
      <c r="J87" s="683"/>
      <c r="K87" s="683"/>
      <c r="L87" s="683"/>
      <c r="M87" s="683"/>
      <c r="N87" s="682"/>
      <c r="O87" s="683"/>
      <c r="P87" s="683"/>
      <c r="Q87" s="683"/>
      <c r="R87" s="683"/>
      <c r="S87" s="683"/>
      <c r="T87" s="683"/>
      <c r="U87" s="683"/>
      <c r="V87" s="683"/>
      <c r="W87" s="683"/>
      <c r="X87" s="683"/>
      <c r="Y87" s="683"/>
      <c r="Z87" s="683"/>
    </row>
    <row r="88" spans="1:26" ht="15.75" customHeight="1">
      <c r="A88" s="683"/>
      <c r="B88" s="769"/>
      <c r="C88" s="683"/>
      <c r="D88" s="683"/>
      <c r="E88" s="683"/>
      <c r="F88" s="683"/>
      <c r="G88" s="683"/>
      <c r="H88" s="683"/>
      <c r="I88" s="683"/>
      <c r="J88" s="683"/>
      <c r="K88" s="683"/>
      <c r="L88" s="683"/>
      <c r="M88" s="683"/>
      <c r="N88" s="682"/>
      <c r="O88" s="683"/>
      <c r="P88" s="683"/>
      <c r="Q88" s="683"/>
      <c r="R88" s="683"/>
      <c r="S88" s="683"/>
      <c r="T88" s="683"/>
      <c r="U88" s="683"/>
      <c r="V88" s="683"/>
      <c r="W88" s="683"/>
      <c r="X88" s="683"/>
      <c r="Y88" s="683"/>
      <c r="Z88" s="683"/>
    </row>
    <row r="89" spans="1:26" ht="15.75" customHeight="1">
      <c r="A89" s="683"/>
      <c r="B89" s="769"/>
      <c r="C89" s="683"/>
      <c r="D89" s="683"/>
      <c r="E89" s="683"/>
      <c r="F89" s="683"/>
      <c r="G89" s="683"/>
      <c r="H89" s="683"/>
      <c r="I89" s="683"/>
      <c r="J89" s="683"/>
      <c r="K89" s="683"/>
      <c r="L89" s="683"/>
      <c r="M89" s="683"/>
      <c r="N89" s="682"/>
      <c r="O89" s="683"/>
      <c r="P89" s="683"/>
      <c r="Q89" s="683"/>
      <c r="R89" s="683"/>
      <c r="S89" s="683"/>
      <c r="T89" s="683"/>
      <c r="U89" s="683"/>
      <c r="V89" s="683"/>
      <c r="W89" s="683"/>
      <c r="X89" s="683"/>
      <c r="Y89" s="683"/>
      <c r="Z89" s="683"/>
    </row>
    <row r="90" spans="1:26" ht="15.75" customHeight="1">
      <c r="A90" s="683"/>
      <c r="B90" s="769"/>
      <c r="C90" s="683"/>
      <c r="D90" s="683"/>
      <c r="E90" s="683"/>
      <c r="F90" s="683"/>
      <c r="G90" s="683"/>
      <c r="H90" s="683"/>
      <c r="I90" s="683"/>
      <c r="J90" s="683"/>
      <c r="K90" s="683"/>
      <c r="L90" s="683"/>
      <c r="M90" s="683"/>
      <c r="N90" s="682"/>
      <c r="O90" s="683"/>
      <c r="P90" s="683"/>
      <c r="Q90" s="683"/>
      <c r="R90" s="683"/>
      <c r="S90" s="683"/>
      <c r="T90" s="683"/>
      <c r="U90" s="683"/>
      <c r="V90" s="683"/>
      <c r="W90" s="683"/>
      <c r="X90" s="683"/>
      <c r="Y90" s="683"/>
      <c r="Z90" s="683"/>
    </row>
    <row r="91" spans="1:26" ht="15.75" customHeight="1">
      <c r="A91" s="683"/>
      <c r="B91" s="769"/>
      <c r="C91" s="683"/>
      <c r="D91" s="683"/>
      <c r="E91" s="683"/>
      <c r="F91" s="683"/>
      <c r="G91" s="683"/>
      <c r="H91" s="683"/>
      <c r="I91" s="683"/>
      <c r="J91" s="683"/>
      <c r="K91" s="683"/>
      <c r="L91" s="683"/>
      <c r="M91" s="683"/>
      <c r="N91" s="682"/>
      <c r="O91" s="683"/>
      <c r="P91" s="683"/>
      <c r="Q91" s="683"/>
      <c r="R91" s="683"/>
      <c r="S91" s="683"/>
      <c r="T91" s="683"/>
      <c r="U91" s="683"/>
      <c r="V91" s="683"/>
      <c r="W91" s="683"/>
      <c r="X91" s="683"/>
      <c r="Y91" s="683"/>
      <c r="Z91" s="683"/>
    </row>
    <row r="92" spans="1:26" ht="15.75" customHeight="1">
      <c r="A92" s="683"/>
      <c r="B92" s="769"/>
      <c r="C92" s="683"/>
      <c r="D92" s="683"/>
      <c r="E92" s="683"/>
      <c r="F92" s="683"/>
      <c r="G92" s="683"/>
      <c r="H92" s="683"/>
      <c r="I92" s="683"/>
      <c r="J92" s="683"/>
      <c r="K92" s="683"/>
      <c r="L92" s="683"/>
      <c r="M92" s="683"/>
      <c r="N92" s="682"/>
      <c r="O92" s="683"/>
      <c r="P92" s="683"/>
      <c r="Q92" s="683"/>
      <c r="R92" s="683"/>
      <c r="S92" s="683"/>
      <c r="T92" s="683"/>
      <c r="U92" s="683"/>
      <c r="V92" s="683"/>
      <c r="W92" s="683"/>
      <c r="X92" s="683"/>
      <c r="Y92" s="683"/>
      <c r="Z92" s="683"/>
    </row>
    <row r="93" spans="1:26" ht="15.75" customHeight="1">
      <c r="A93" s="683"/>
      <c r="B93" s="769"/>
      <c r="C93" s="683"/>
      <c r="D93" s="683"/>
      <c r="E93" s="683"/>
      <c r="F93" s="683"/>
      <c r="G93" s="683"/>
      <c r="H93" s="683"/>
      <c r="I93" s="683"/>
      <c r="J93" s="683"/>
      <c r="K93" s="683"/>
      <c r="L93" s="683"/>
      <c r="M93" s="683"/>
      <c r="N93" s="682"/>
      <c r="O93" s="683"/>
      <c r="P93" s="683"/>
      <c r="Q93" s="683"/>
      <c r="R93" s="683"/>
      <c r="S93" s="683"/>
      <c r="T93" s="683"/>
      <c r="U93" s="683"/>
      <c r="V93" s="683"/>
      <c r="W93" s="683"/>
      <c r="X93" s="683"/>
      <c r="Y93" s="683"/>
      <c r="Z93" s="683"/>
    </row>
    <row r="94" spans="1:26" ht="15.75" customHeight="1">
      <c r="A94" s="683"/>
      <c r="B94" s="769"/>
      <c r="C94" s="683"/>
      <c r="D94" s="683"/>
      <c r="E94" s="683"/>
      <c r="F94" s="683"/>
      <c r="G94" s="683"/>
      <c r="H94" s="683"/>
      <c r="I94" s="683"/>
      <c r="J94" s="683"/>
      <c r="K94" s="683"/>
      <c r="L94" s="683"/>
      <c r="M94" s="683"/>
      <c r="N94" s="682"/>
      <c r="O94" s="683"/>
      <c r="P94" s="683"/>
      <c r="Q94" s="683"/>
      <c r="R94" s="683"/>
      <c r="S94" s="683"/>
      <c r="T94" s="683"/>
      <c r="U94" s="683"/>
      <c r="V94" s="683"/>
      <c r="W94" s="683"/>
      <c r="X94" s="683"/>
      <c r="Y94" s="683"/>
      <c r="Z94" s="683"/>
    </row>
    <row r="95" spans="1:26" ht="15.75" customHeight="1">
      <c r="A95" s="683"/>
      <c r="B95" s="769"/>
      <c r="C95" s="683"/>
      <c r="D95" s="683"/>
      <c r="E95" s="683"/>
      <c r="F95" s="683"/>
      <c r="G95" s="683"/>
      <c r="H95" s="683"/>
      <c r="I95" s="683"/>
      <c r="J95" s="683"/>
      <c r="K95" s="683"/>
      <c r="L95" s="683"/>
      <c r="M95" s="683"/>
      <c r="N95" s="682"/>
      <c r="O95" s="683"/>
      <c r="P95" s="683"/>
      <c r="Q95" s="683"/>
      <c r="R95" s="683"/>
      <c r="S95" s="683"/>
      <c r="T95" s="683"/>
      <c r="U95" s="683"/>
      <c r="V95" s="683"/>
      <c r="W95" s="683"/>
      <c r="X95" s="683"/>
      <c r="Y95" s="683"/>
      <c r="Z95" s="683"/>
    </row>
    <row r="96" spans="1:26" ht="15.75" customHeight="1">
      <c r="A96" s="683"/>
      <c r="B96" s="769"/>
      <c r="C96" s="683"/>
      <c r="D96" s="683"/>
      <c r="E96" s="683"/>
      <c r="F96" s="683"/>
      <c r="G96" s="683"/>
      <c r="H96" s="683"/>
      <c r="I96" s="683"/>
      <c r="J96" s="683"/>
      <c r="K96" s="683"/>
      <c r="L96" s="683"/>
      <c r="M96" s="683"/>
      <c r="N96" s="682"/>
      <c r="O96" s="683"/>
      <c r="P96" s="683"/>
      <c r="Q96" s="683"/>
      <c r="R96" s="683"/>
      <c r="S96" s="683"/>
      <c r="T96" s="683"/>
      <c r="U96" s="683"/>
      <c r="V96" s="683"/>
      <c r="W96" s="683"/>
      <c r="X96" s="683"/>
      <c r="Y96" s="683"/>
      <c r="Z96" s="683"/>
    </row>
    <row r="97" spans="1:26" ht="15.75" customHeight="1">
      <c r="A97" s="683"/>
      <c r="B97" s="769"/>
      <c r="C97" s="683"/>
      <c r="D97" s="683"/>
      <c r="E97" s="683"/>
      <c r="F97" s="683"/>
      <c r="G97" s="683"/>
      <c r="H97" s="683"/>
      <c r="I97" s="683"/>
      <c r="J97" s="683"/>
      <c r="K97" s="683"/>
      <c r="L97" s="683"/>
      <c r="M97" s="683"/>
      <c r="N97" s="682"/>
      <c r="O97" s="683"/>
      <c r="P97" s="683"/>
      <c r="Q97" s="683"/>
      <c r="R97" s="683"/>
      <c r="S97" s="683"/>
      <c r="T97" s="683"/>
      <c r="U97" s="683"/>
      <c r="V97" s="683"/>
      <c r="W97" s="683"/>
      <c r="X97" s="683"/>
      <c r="Y97" s="683"/>
      <c r="Z97" s="683"/>
    </row>
    <row r="98" spans="1:26" ht="15.75" customHeight="1">
      <c r="A98" s="683"/>
      <c r="B98" s="769"/>
      <c r="C98" s="683"/>
      <c r="D98" s="683"/>
      <c r="E98" s="683"/>
      <c r="F98" s="683"/>
      <c r="G98" s="683"/>
      <c r="H98" s="683"/>
      <c r="I98" s="683"/>
      <c r="J98" s="683"/>
      <c r="K98" s="683"/>
      <c r="L98" s="683"/>
      <c r="M98" s="683"/>
      <c r="N98" s="682"/>
      <c r="O98" s="683"/>
      <c r="P98" s="683"/>
      <c r="Q98" s="683"/>
      <c r="R98" s="683"/>
      <c r="S98" s="683"/>
      <c r="T98" s="683"/>
      <c r="U98" s="683"/>
      <c r="V98" s="683"/>
      <c r="W98" s="683"/>
      <c r="X98" s="683"/>
      <c r="Y98" s="683"/>
      <c r="Z98" s="683"/>
    </row>
    <row r="99" spans="1:26" ht="15.75" customHeight="1">
      <c r="A99" s="683"/>
      <c r="B99" s="769"/>
      <c r="C99" s="683"/>
      <c r="D99" s="683"/>
      <c r="E99" s="683"/>
      <c r="F99" s="683"/>
      <c r="G99" s="683"/>
      <c r="H99" s="683"/>
      <c r="I99" s="683"/>
      <c r="J99" s="683"/>
      <c r="K99" s="683"/>
      <c r="L99" s="683"/>
      <c r="M99" s="683"/>
      <c r="N99" s="682"/>
      <c r="O99" s="683"/>
      <c r="P99" s="683"/>
      <c r="Q99" s="683"/>
      <c r="R99" s="683"/>
      <c r="S99" s="683"/>
      <c r="T99" s="683"/>
      <c r="U99" s="683"/>
      <c r="V99" s="683"/>
      <c r="W99" s="683"/>
      <c r="X99" s="683"/>
      <c r="Y99" s="683"/>
      <c r="Z99" s="683"/>
    </row>
    <row r="100" spans="1:26" ht="15.75" customHeight="1">
      <c r="A100" s="683"/>
      <c r="B100" s="769"/>
      <c r="C100" s="683"/>
      <c r="D100" s="683"/>
      <c r="E100" s="683"/>
      <c r="F100" s="683"/>
      <c r="G100" s="683"/>
      <c r="H100" s="683"/>
      <c r="I100" s="683"/>
      <c r="J100" s="683"/>
      <c r="K100" s="683"/>
      <c r="L100" s="683"/>
      <c r="M100" s="683"/>
      <c r="N100" s="682"/>
      <c r="O100" s="683"/>
      <c r="P100" s="683"/>
      <c r="Q100" s="683"/>
      <c r="R100" s="683"/>
      <c r="S100" s="683"/>
      <c r="T100" s="683"/>
      <c r="U100" s="683"/>
      <c r="V100" s="683"/>
      <c r="W100" s="683"/>
      <c r="X100" s="683"/>
      <c r="Y100" s="683"/>
      <c r="Z100" s="683"/>
    </row>
    <row r="101" spans="1:26" ht="15.75" customHeight="1">
      <c r="A101" s="683"/>
      <c r="B101" s="769"/>
      <c r="C101" s="683"/>
      <c r="D101" s="683"/>
      <c r="E101" s="683"/>
      <c r="F101" s="683"/>
      <c r="G101" s="683"/>
      <c r="H101" s="683"/>
      <c r="I101" s="683"/>
      <c r="J101" s="683"/>
      <c r="K101" s="683"/>
      <c r="L101" s="683"/>
      <c r="M101" s="683"/>
      <c r="N101" s="682"/>
      <c r="O101" s="683"/>
      <c r="P101" s="683"/>
      <c r="Q101" s="683"/>
      <c r="R101" s="683"/>
      <c r="S101" s="683"/>
      <c r="T101" s="683"/>
      <c r="U101" s="683"/>
      <c r="V101" s="683"/>
      <c r="W101" s="683"/>
      <c r="X101" s="683"/>
      <c r="Y101" s="683"/>
      <c r="Z101" s="683"/>
    </row>
    <row r="102" spans="1:26" ht="15.75" customHeight="1">
      <c r="A102" s="683"/>
      <c r="B102" s="769"/>
      <c r="C102" s="683"/>
      <c r="D102" s="683"/>
      <c r="E102" s="683"/>
      <c r="F102" s="683"/>
      <c r="G102" s="683"/>
      <c r="H102" s="683"/>
      <c r="I102" s="683"/>
      <c r="J102" s="683"/>
      <c r="K102" s="683"/>
      <c r="L102" s="683"/>
      <c r="M102" s="683"/>
      <c r="N102" s="682"/>
      <c r="O102" s="683"/>
      <c r="P102" s="683"/>
      <c r="Q102" s="683"/>
      <c r="R102" s="683"/>
      <c r="S102" s="683"/>
      <c r="T102" s="683"/>
      <c r="U102" s="683"/>
      <c r="V102" s="683"/>
      <c r="W102" s="683"/>
      <c r="X102" s="683"/>
      <c r="Y102" s="683"/>
      <c r="Z102" s="683"/>
    </row>
    <row r="103" spans="1:26" ht="15.75" customHeight="1">
      <c r="A103" s="683"/>
      <c r="B103" s="769"/>
      <c r="C103" s="683"/>
      <c r="D103" s="683"/>
      <c r="E103" s="683"/>
      <c r="F103" s="683"/>
      <c r="G103" s="683"/>
      <c r="H103" s="683"/>
      <c r="I103" s="683"/>
      <c r="J103" s="683"/>
      <c r="K103" s="683"/>
      <c r="L103" s="683"/>
      <c r="M103" s="683"/>
      <c r="N103" s="682"/>
      <c r="O103" s="683"/>
      <c r="P103" s="683"/>
      <c r="Q103" s="683"/>
      <c r="R103" s="683"/>
      <c r="S103" s="683"/>
      <c r="T103" s="683"/>
      <c r="U103" s="683"/>
      <c r="V103" s="683"/>
      <c r="W103" s="683"/>
      <c r="X103" s="683"/>
      <c r="Y103" s="683"/>
      <c r="Z103" s="683"/>
    </row>
    <row r="104" spans="1:26" ht="15.75" customHeight="1">
      <c r="A104" s="683"/>
      <c r="B104" s="769"/>
      <c r="C104" s="683"/>
      <c r="D104" s="683"/>
      <c r="E104" s="683"/>
      <c r="F104" s="683"/>
      <c r="G104" s="683"/>
      <c r="H104" s="683"/>
      <c r="I104" s="683"/>
      <c r="J104" s="683"/>
      <c r="K104" s="683"/>
      <c r="L104" s="683"/>
      <c r="M104" s="683"/>
      <c r="N104" s="682"/>
      <c r="O104" s="683"/>
      <c r="P104" s="683"/>
      <c r="Q104" s="683"/>
      <c r="R104" s="683"/>
      <c r="S104" s="683"/>
      <c r="T104" s="683"/>
      <c r="U104" s="683"/>
      <c r="V104" s="683"/>
      <c r="W104" s="683"/>
      <c r="X104" s="683"/>
      <c r="Y104" s="683"/>
      <c r="Z104" s="683"/>
    </row>
    <row r="105" spans="1:26" ht="15.75" customHeight="1">
      <c r="A105" s="683"/>
      <c r="B105" s="769"/>
      <c r="C105" s="683"/>
      <c r="D105" s="683"/>
      <c r="E105" s="683"/>
      <c r="F105" s="683"/>
      <c r="G105" s="683"/>
      <c r="H105" s="683"/>
      <c r="I105" s="683"/>
      <c r="J105" s="683"/>
      <c r="K105" s="683"/>
      <c r="L105" s="683"/>
      <c r="M105" s="683"/>
      <c r="N105" s="682"/>
      <c r="O105" s="683"/>
      <c r="P105" s="683"/>
      <c r="Q105" s="683"/>
      <c r="R105" s="683"/>
      <c r="S105" s="683"/>
      <c r="T105" s="683"/>
      <c r="U105" s="683"/>
      <c r="V105" s="683"/>
      <c r="W105" s="683"/>
      <c r="X105" s="683"/>
      <c r="Y105" s="683"/>
      <c r="Z105" s="683"/>
    </row>
    <row r="106" spans="1:26" ht="15.75" customHeight="1">
      <c r="A106" s="683"/>
      <c r="B106" s="769"/>
      <c r="C106" s="683"/>
      <c r="D106" s="683"/>
      <c r="E106" s="683"/>
      <c r="F106" s="683"/>
      <c r="G106" s="683"/>
      <c r="H106" s="683"/>
      <c r="I106" s="683"/>
      <c r="J106" s="683"/>
      <c r="K106" s="683"/>
      <c r="L106" s="683"/>
      <c r="M106" s="683"/>
      <c r="N106" s="682"/>
      <c r="O106" s="683"/>
      <c r="P106" s="683"/>
      <c r="Q106" s="683"/>
      <c r="R106" s="683"/>
      <c r="S106" s="683"/>
      <c r="T106" s="683"/>
      <c r="U106" s="683"/>
      <c r="V106" s="683"/>
      <c r="W106" s="683"/>
      <c r="X106" s="683"/>
      <c r="Y106" s="683"/>
      <c r="Z106" s="683"/>
    </row>
    <row r="107" spans="1:26" ht="15.75" customHeight="1">
      <c r="A107" s="683"/>
      <c r="B107" s="769"/>
      <c r="C107" s="683"/>
      <c r="D107" s="683"/>
      <c r="E107" s="683"/>
      <c r="F107" s="683"/>
      <c r="G107" s="683"/>
      <c r="H107" s="683"/>
      <c r="I107" s="683"/>
      <c r="J107" s="683"/>
      <c r="K107" s="683"/>
      <c r="L107" s="683"/>
      <c r="M107" s="683"/>
      <c r="N107" s="682"/>
      <c r="O107" s="683"/>
      <c r="P107" s="683"/>
      <c r="Q107" s="683"/>
      <c r="R107" s="683"/>
      <c r="S107" s="683"/>
      <c r="T107" s="683"/>
      <c r="U107" s="683"/>
      <c r="V107" s="683"/>
      <c r="W107" s="683"/>
      <c r="X107" s="683"/>
      <c r="Y107" s="683"/>
      <c r="Z107" s="683"/>
    </row>
    <row r="108" spans="1:26" ht="15.75" customHeight="1">
      <c r="A108" s="683"/>
      <c r="B108" s="769"/>
      <c r="C108" s="683"/>
      <c r="D108" s="683"/>
      <c r="E108" s="683"/>
      <c r="F108" s="683"/>
      <c r="G108" s="683"/>
      <c r="H108" s="683"/>
      <c r="I108" s="683"/>
      <c r="J108" s="683"/>
      <c r="K108" s="683"/>
      <c r="L108" s="683"/>
      <c r="M108" s="683"/>
      <c r="N108" s="682"/>
      <c r="O108" s="683"/>
      <c r="P108" s="683"/>
      <c r="Q108" s="683"/>
      <c r="R108" s="683"/>
      <c r="S108" s="683"/>
      <c r="T108" s="683"/>
      <c r="U108" s="683"/>
      <c r="V108" s="683"/>
      <c r="W108" s="683"/>
      <c r="X108" s="683"/>
      <c r="Y108" s="683"/>
      <c r="Z108" s="683"/>
    </row>
    <row r="109" spans="1:26" ht="15.75" customHeight="1">
      <c r="A109" s="683"/>
      <c r="B109" s="769"/>
      <c r="C109" s="683"/>
      <c r="D109" s="683"/>
      <c r="E109" s="683"/>
      <c r="F109" s="683"/>
      <c r="G109" s="683"/>
      <c r="H109" s="683"/>
      <c r="I109" s="683"/>
      <c r="J109" s="683"/>
      <c r="K109" s="683"/>
      <c r="L109" s="683"/>
      <c r="M109" s="683"/>
      <c r="N109" s="682"/>
      <c r="O109" s="683"/>
      <c r="P109" s="683"/>
      <c r="Q109" s="683"/>
      <c r="R109" s="683"/>
      <c r="S109" s="683"/>
      <c r="T109" s="683"/>
      <c r="U109" s="683"/>
      <c r="V109" s="683"/>
      <c r="W109" s="683"/>
      <c r="X109" s="683"/>
      <c r="Y109" s="683"/>
      <c r="Z109" s="683"/>
    </row>
    <row r="110" spans="1:26" ht="15.75" customHeight="1">
      <c r="A110" s="683"/>
      <c r="B110" s="769"/>
      <c r="C110" s="683"/>
      <c r="D110" s="683"/>
      <c r="E110" s="683"/>
      <c r="F110" s="683"/>
      <c r="G110" s="683"/>
      <c r="H110" s="683"/>
      <c r="I110" s="683"/>
      <c r="J110" s="683"/>
      <c r="K110" s="683"/>
      <c r="L110" s="683"/>
      <c r="M110" s="683"/>
      <c r="N110" s="682"/>
      <c r="O110" s="683"/>
      <c r="P110" s="683"/>
      <c r="Q110" s="683"/>
      <c r="R110" s="683"/>
      <c r="S110" s="683"/>
      <c r="T110" s="683"/>
      <c r="U110" s="683"/>
      <c r="V110" s="683"/>
      <c r="W110" s="683"/>
      <c r="X110" s="683"/>
      <c r="Y110" s="683"/>
      <c r="Z110" s="683"/>
    </row>
    <row r="111" spans="1:26" ht="15.75" customHeight="1">
      <c r="A111" s="683"/>
      <c r="B111" s="769"/>
      <c r="C111" s="683"/>
      <c r="D111" s="683"/>
      <c r="E111" s="683"/>
      <c r="F111" s="683"/>
      <c r="G111" s="683"/>
      <c r="H111" s="683"/>
      <c r="I111" s="683"/>
      <c r="J111" s="683"/>
      <c r="K111" s="683"/>
      <c r="L111" s="683"/>
      <c r="M111" s="683"/>
      <c r="N111" s="682"/>
      <c r="O111" s="683"/>
      <c r="P111" s="683"/>
      <c r="Q111" s="683"/>
      <c r="R111" s="683"/>
      <c r="S111" s="683"/>
      <c r="T111" s="683"/>
      <c r="U111" s="683"/>
      <c r="V111" s="683"/>
      <c r="W111" s="683"/>
      <c r="X111" s="683"/>
      <c r="Y111" s="683"/>
      <c r="Z111" s="683"/>
    </row>
    <row r="112" spans="1:26" ht="15.75" customHeight="1">
      <c r="A112" s="683"/>
      <c r="B112" s="769"/>
      <c r="C112" s="683"/>
      <c r="D112" s="683"/>
      <c r="E112" s="683"/>
      <c r="F112" s="683"/>
      <c r="G112" s="683"/>
      <c r="H112" s="683"/>
      <c r="I112" s="683"/>
      <c r="J112" s="683"/>
      <c r="K112" s="683"/>
      <c r="L112" s="683"/>
      <c r="M112" s="683"/>
      <c r="N112" s="682"/>
      <c r="O112" s="683"/>
      <c r="P112" s="683"/>
      <c r="Q112" s="683"/>
      <c r="R112" s="683"/>
      <c r="S112" s="683"/>
      <c r="T112" s="683"/>
      <c r="U112" s="683"/>
      <c r="V112" s="683"/>
      <c r="W112" s="683"/>
      <c r="X112" s="683"/>
      <c r="Y112" s="683"/>
      <c r="Z112" s="683"/>
    </row>
    <row r="113" spans="1:26" ht="15.75" customHeight="1">
      <c r="A113" s="683"/>
      <c r="B113" s="769"/>
      <c r="C113" s="683"/>
      <c r="D113" s="683"/>
      <c r="E113" s="683"/>
      <c r="F113" s="683"/>
      <c r="G113" s="683"/>
      <c r="H113" s="683"/>
      <c r="I113" s="683"/>
      <c r="J113" s="683"/>
      <c r="K113" s="683"/>
      <c r="L113" s="683"/>
      <c r="M113" s="683"/>
      <c r="N113" s="682"/>
      <c r="O113" s="683"/>
      <c r="P113" s="683"/>
      <c r="Q113" s="683"/>
      <c r="R113" s="683"/>
      <c r="S113" s="683"/>
      <c r="T113" s="683"/>
      <c r="U113" s="683"/>
      <c r="V113" s="683"/>
      <c r="W113" s="683"/>
      <c r="X113" s="683"/>
      <c r="Y113" s="683"/>
      <c r="Z113" s="683"/>
    </row>
    <row r="114" spans="1:26" ht="15.75" customHeight="1">
      <c r="A114" s="683"/>
      <c r="B114" s="769"/>
      <c r="C114" s="683"/>
      <c r="D114" s="683"/>
      <c r="E114" s="683"/>
      <c r="F114" s="683"/>
      <c r="G114" s="683"/>
      <c r="H114" s="683"/>
      <c r="I114" s="683"/>
      <c r="J114" s="683"/>
      <c r="K114" s="683"/>
      <c r="L114" s="683"/>
      <c r="M114" s="683"/>
      <c r="N114" s="682"/>
      <c r="O114" s="683"/>
      <c r="P114" s="683"/>
      <c r="Q114" s="683"/>
      <c r="R114" s="683"/>
      <c r="S114" s="683"/>
      <c r="T114" s="683"/>
      <c r="U114" s="683"/>
      <c r="V114" s="683"/>
      <c r="W114" s="683"/>
      <c r="X114" s="683"/>
      <c r="Y114" s="683"/>
      <c r="Z114" s="683"/>
    </row>
    <row r="115" spans="1:26" ht="15.75" customHeight="1">
      <c r="A115" s="683"/>
      <c r="B115" s="769"/>
      <c r="C115" s="683"/>
      <c r="D115" s="683"/>
      <c r="E115" s="683"/>
      <c r="F115" s="683"/>
      <c r="G115" s="683"/>
      <c r="H115" s="683"/>
      <c r="I115" s="683"/>
      <c r="J115" s="683"/>
      <c r="K115" s="683"/>
      <c r="L115" s="683"/>
      <c r="M115" s="683"/>
      <c r="N115" s="682"/>
      <c r="O115" s="683"/>
      <c r="P115" s="683"/>
      <c r="Q115" s="683"/>
      <c r="R115" s="683"/>
      <c r="S115" s="683"/>
      <c r="T115" s="683"/>
      <c r="U115" s="683"/>
      <c r="V115" s="683"/>
      <c r="W115" s="683"/>
      <c r="X115" s="683"/>
      <c r="Y115" s="683"/>
      <c r="Z115" s="683"/>
    </row>
    <row r="116" spans="1:26" ht="15.75" customHeight="1">
      <c r="A116" s="683"/>
      <c r="B116" s="769"/>
      <c r="C116" s="683"/>
      <c r="D116" s="683"/>
      <c r="E116" s="683"/>
      <c r="F116" s="683"/>
      <c r="G116" s="683"/>
      <c r="H116" s="683"/>
      <c r="I116" s="683"/>
      <c r="J116" s="683"/>
      <c r="K116" s="683"/>
      <c r="L116" s="683"/>
      <c r="M116" s="683"/>
      <c r="N116" s="682"/>
      <c r="O116" s="683"/>
      <c r="P116" s="683"/>
      <c r="Q116" s="683"/>
      <c r="R116" s="683"/>
      <c r="S116" s="683"/>
      <c r="T116" s="683"/>
      <c r="U116" s="683"/>
      <c r="V116" s="683"/>
      <c r="W116" s="683"/>
      <c r="X116" s="683"/>
      <c r="Y116" s="683"/>
      <c r="Z116" s="683"/>
    </row>
    <row r="117" spans="1:26" ht="15.75" customHeight="1">
      <c r="A117" s="683"/>
      <c r="B117" s="769"/>
      <c r="C117" s="683"/>
      <c r="D117" s="683"/>
      <c r="E117" s="683"/>
      <c r="F117" s="683"/>
      <c r="G117" s="683"/>
      <c r="H117" s="683"/>
      <c r="I117" s="683"/>
      <c r="J117" s="683"/>
      <c r="K117" s="683"/>
      <c r="L117" s="683"/>
      <c r="M117" s="683"/>
      <c r="N117" s="682"/>
      <c r="O117" s="683"/>
      <c r="P117" s="683"/>
      <c r="Q117" s="683"/>
      <c r="R117" s="683"/>
      <c r="S117" s="683"/>
      <c r="T117" s="683"/>
      <c r="U117" s="683"/>
      <c r="V117" s="683"/>
      <c r="W117" s="683"/>
      <c r="X117" s="683"/>
      <c r="Y117" s="683"/>
      <c r="Z117" s="683"/>
    </row>
    <row r="118" spans="1:26" ht="15.75" customHeight="1">
      <c r="A118" s="683"/>
      <c r="B118" s="769"/>
      <c r="C118" s="683"/>
      <c r="D118" s="683"/>
      <c r="E118" s="683"/>
      <c r="F118" s="683"/>
      <c r="G118" s="683"/>
      <c r="H118" s="683"/>
      <c r="I118" s="683"/>
      <c r="J118" s="683"/>
      <c r="K118" s="683"/>
      <c r="L118" s="683"/>
      <c r="M118" s="683"/>
      <c r="N118" s="682"/>
      <c r="O118" s="683"/>
      <c r="P118" s="683"/>
      <c r="Q118" s="683"/>
      <c r="R118" s="683"/>
      <c r="S118" s="683"/>
      <c r="T118" s="683"/>
      <c r="U118" s="683"/>
      <c r="V118" s="683"/>
      <c r="W118" s="683"/>
      <c r="X118" s="683"/>
      <c r="Y118" s="683"/>
      <c r="Z118" s="683"/>
    </row>
    <row r="119" spans="1:26" ht="15.75" customHeight="1">
      <c r="A119" s="683"/>
      <c r="B119" s="769"/>
      <c r="C119" s="683"/>
      <c r="D119" s="683"/>
      <c r="E119" s="683"/>
      <c r="F119" s="683"/>
      <c r="G119" s="683"/>
      <c r="H119" s="683"/>
      <c r="I119" s="683"/>
      <c r="J119" s="683"/>
      <c r="K119" s="683"/>
      <c r="L119" s="683"/>
      <c r="M119" s="683"/>
      <c r="N119" s="682"/>
      <c r="O119" s="683"/>
      <c r="P119" s="683"/>
      <c r="Q119" s="683"/>
      <c r="R119" s="683"/>
      <c r="S119" s="683"/>
      <c r="T119" s="683"/>
      <c r="U119" s="683"/>
      <c r="V119" s="683"/>
      <c r="W119" s="683"/>
      <c r="X119" s="683"/>
      <c r="Y119" s="683"/>
      <c r="Z119" s="683"/>
    </row>
    <row r="120" spans="1:26" ht="15.75" customHeight="1">
      <c r="A120" s="683"/>
      <c r="B120" s="769"/>
      <c r="C120" s="683"/>
      <c r="D120" s="683"/>
      <c r="E120" s="683"/>
      <c r="F120" s="683"/>
      <c r="G120" s="683"/>
      <c r="H120" s="683"/>
      <c r="I120" s="683"/>
      <c r="J120" s="683"/>
      <c r="K120" s="683"/>
      <c r="L120" s="683"/>
      <c r="M120" s="683"/>
      <c r="N120" s="682"/>
      <c r="O120" s="683"/>
      <c r="P120" s="683"/>
      <c r="Q120" s="683"/>
      <c r="R120" s="683"/>
      <c r="S120" s="683"/>
      <c r="T120" s="683"/>
      <c r="U120" s="683"/>
      <c r="V120" s="683"/>
      <c r="W120" s="683"/>
      <c r="X120" s="683"/>
      <c r="Y120" s="683"/>
      <c r="Z120" s="683"/>
    </row>
    <row r="121" spans="1:26" ht="15.75" customHeight="1">
      <c r="A121" s="683"/>
      <c r="B121" s="769"/>
      <c r="C121" s="683"/>
      <c r="D121" s="683"/>
      <c r="E121" s="683"/>
      <c r="F121" s="683"/>
      <c r="G121" s="683"/>
      <c r="H121" s="683"/>
      <c r="I121" s="683"/>
      <c r="J121" s="683"/>
      <c r="K121" s="683"/>
      <c r="L121" s="683"/>
      <c r="M121" s="683"/>
      <c r="N121" s="682"/>
      <c r="O121" s="683"/>
      <c r="P121" s="683"/>
      <c r="Q121" s="683"/>
      <c r="R121" s="683"/>
      <c r="S121" s="683"/>
      <c r="T121" s="683"/>
      <c r="U121" s="683"/>
      <c r="V121" s="683"/>
      <c r="W121" s="683"/>
      <c r="X121" s="683"/>
      <c r="Y121" s="683"/>
      <c r="Z121" s="683"/>
    </row>
    <row r="122" spans="1:26" ht="15.75" customHeight="1">
      <c r="A122" s="683"/>
      <c r="B122" s="769"/>
      <c r="C122" s="683"/>
      <c r="D122" s="683"/>
      <c r="E122" s="683"/>
      <c r="F122" s="683"/>
      <c r="G122" s="683"/>
      <c r="H122" s="683"/>
      <c r="I122" s="683"/>
      <c r="J122" s="683"/>
      <c r="K122" s="683"/>
      <c r="L122" s="683"/>
      <c r="M122" s="683"/>
      <c r="N122" s="682"/>
      <c r="O122" s="683"/>
      <c r="P122" s="683"/>
      <c r="Q122" s="683"/>
      <c r="R122" s="683"/>
      <c r="S122" s="683"/>
      <c r="T122" s="683"/>
      <c r="U122" s="683"/>
      <c r="V122" s="683"/>
      <c r="W122" s="683"/>
      <c r="X122" s="683"/>
      <c r="Y122" s="683"/>
      <c r="Z122" s="683"/>
    </row>
    <row r="123" spans="1:26" ht="15.75" customHeight="1">
      <c r="A123" s="683"/>
      <c r="B123" s="769"/>
      <c r="C123" s="683"/>
      <c r="D123" s="683"/>
      <c r="E123" s="683"/>
      <c r="F123" s="683"/>
      <c r="G123" s="683"/>
      <c r="H123" s="683"/>
      <c r="I123" s="683"/>
      <c r="J123" s="683"/>
      <c r="K123" s="683"/>
      <c r="L123" s="683"/>
      <c r="M123" s="683"/>
      <c r="N123" s="682"/>
      <c r="O123" s="683"/>
      <c r="P123" s="683"/>
      <c r="Q123" s="683"/>
      <c r="R123" s="683"/>
      <c r="S123" s="683"/>
      <c r="T123" s="683"/>
      <c r="U123" s="683"/>
      <c r="V123" s="683"/>
      <c r="W123" s="683"/>
      <c r="X123" s="683"/>
      <c r="Y123" s="683"/>
      <c r="Z123" s="683"/>
    </row>
    <row r="124" spans="1:26" ht="15.75" customHeight="1">
      <c r="A124" s="683"/>
      <c r="B124" s="769"/>
      <c r="C124" s="683"/>
      <c r="D124" s="683"/>
      <c r="E124" s="683"/>
      <c r="F124" s="683"/>
      <c r="G124" s="683"/>
      <c r="H124" s="683"/>
      <c r="I124" s="683"/>
      <c r="J124" s="683"/>
      <c r="K124" s="683"/>
      <c r="L124" s="683"/>
      <c r="M124" s="683"/>
      <c r="N124" s="682"/>
      <c r="O124" s="683"/>
      <c r="P124" s="683"/>
      <c r="Q124" s="683"/>
      <c r="R124" s="683"/>
      <c r="S124" s="683"/>
      <c r="T124" s="683"/>
      <c r="U124" s="683"/>
      <c r="V124" s="683"/>
      <c r="W124" s="683"/>
      <c r="X124" s="683"/>
      <c r="Y124" s="683"/>
      <c r="Z124" s="683"/>
    </row>
    <row r="125" spans="1:26" ht="15.75" customHeight="1">
      <c r="A125" s="683"/>
      <c r="B125" s="769"/>
      <c r="C125" s="683"/>
      <c r="D125" s="683"/>
      <c r="E125" s="683"/>
      <c r="F125" s="683"/>
      <c r="G125" s="683"/>
      <c r="H125" s="683"/>
      <c r="I125" s="683"/>
      <c r="J125" s="683"/>
      <c r="K125" s="683"/>
      <c r="L125" s="683"/>
      <c r="M125" s="683"/>
      <c r="N125" s="682"/>
      <c r="O125" s="683"/>
      <c r="P125" s="683"/>
      <c r="Q125" s="683"/>
      <c r="R125" s="683"/>
      <c r="S125" s="683"/>
      <c r="T125" s="683"/>
      <c r="U125" s="683"/>
      <c r="V125" s="683"/>
      <c r="W125" s="683"/>
      <c r="X125" s="683"/>
      <c r="Y125" s="683"/>
      <c r="Z125" s="683"/>
    </row>
    <row r="126" spans="1:26" ht="15.75" customHeight="1">
      <c r="A126" s="683"/>
      <c r="B126" s="769"/>
      <c r="C126" s="683"/>
      <c r="D126" s="683"/>
      <c r="E126" s="683"/>
      <c r="F126" s="683"/>
      <c r="G126" s="683"/>
      <c r="H126" s="683"/>
      <c r="I126" s="683"/>
      <c r="J126" s="683"/>
      <c r="K126" s="683"/>
      <c r="L126" s="683"/>
      <c r="M126" s="683"/>
      <c r="N126" s="682"/>
      <c r="O126" s="683"/>
      <c r="P126" s="683"/>
      <c r="Q126" s="683"/>
      <c r="R126" s="683"/>
      <c r="S126" s="683"/>
      <c r="T126" s="683"/>
      <c r="U126" s="683"/>
      <c r="V126" s="683"/>
      <c r="W126" s="683"/>
      <c r="X126" s="683"/>
      <c r="Y126" s="683"/>
      <c r="Z126" s="683"/>
    </row>
    <row r="127" spans="1:26" ht="15.75" customHeight="1">
      <c r="A127" s="683"/>
      <c r="B127" s="769"/>
      <c r="C127" s="683"/>
      <c r="D127" s="683"/>
      <c r="E127" s="683"/>
      <c r="F127" s="683"/>
      <c r="G127" s="683"/>
      <c r="H127" s="683"/>
      <c r="I127" s="683"/>
      <c r="J127" s="683"/>
      <c r="K127" s="683"/>
      <c r="L127" s="683"/>
      <c r="M127" s="683"/>
      <c r="N127" s="682"/>
      <c r="O127" s="683"/>
      <c r="P127" s="683"/>
      <c r="Q127" s="683"/>
      <c r="R127" s="683"/>
      <c r="S127" s="683"/>
      <c r="T127" s="683"/>
      <c r="U127" s="683"/>
      <c r="V127" s="683"/>
      <c r="W127" s="683"/>
      <c r="X127" s="683"/>
      <c r="Y127" s="683"/>
      <c r="Z127" s="683"/>
    </row>
    <row r="128" spans="1:26" ht="15.75" customHeight="1">
      <c r="A128" s="683"/>
      <c r="B128" s="769"/>
      <c r="C128" s="683"/>
      <c r="D128" s="683"/>
      <c r="E128" s="683"/>
      <c r="F128" s="683"/>
      <c r="G128" s="683"/>
      <c r="H128" s="683"/>
      <c r="I128" s="683"/>
      <c r="J128" s="683"/>
      <c r="K128" s="683"/>
      <c r="L128" s="683"/>
      <c r="M128" s="683"/>
      <c r="N128" s="682"/>
      <c r="O128" s="683"/>
      <c r="P128" s="683"/>
      <c r="Q128" s="683"/>
      <c r="R128" s="683"/>
      <c r="S128" s="683"/>
      <c r="T128" s="683"/>
      <c r="U128" s="683"/>
      <c r="V128" s="683"/>
      <c r="W128" s="683"/>
      <c r="X128" s="683"/>
      <c r="Y128" s="683"/>
      <c r="Z128" s="683"/>
    </row>
    <row r="129" spans="1:26" ht="15.75" customHeight="1">
      <c r="A129" s="683"/>
      <c r="B129" s="769"/>
      <c r="C129" s="683"/>
      <c r="D129" s="683"/>
      <c r="E129" s="683"/>
      <c r="F129" s="683"/>
      <c r="G129" s="683"/>
      <c r="H129" s="683"/>
      <c r="I129" s="683"/>
      <c r="J129" s="683"/>
      <c r="K129" s="683"/>
      <c r="L129" s="683"/>
      <c r="M129" s="683"/>
      <c r="N129" s="682"/>
      <c r="O129" s="683"/>
      <c r="P129" s="683"/>
      <c r="Q129" s="683"/>
      <c r="R129" s="683"/>
      <c r="S129" s="683"/>
      <c r="T129" s="683"/>
      <c r="U129" s="683"/>
      <c r="V129" s="683"/>
      <c r="W129" s="683"/>
      <c r="X129" s="683"/>
      <c r="Y129" s="683"/>
      <c r="Z129" s="683"/>
    </row>
    <row r="130" spans="1:26" ht="15.75" customHeight="1">
      <c r="A130" s="683"/>
      <c r="B130" s="769"/>
      <c r="C130" s="683"/>
      <c r="D130" s="683"/>
      <c r="E130" s="683"/>
      <c r="F130" s="683"/>
      <c r="G130" s="683"/>
      <c r="H130" s="683"/>
      <c r="I130" s="683"/>
      <c r="J130" s="683"/>
      <c r="K130" s="683"/>
      <c r="L130" s="683"/>
      <c r="M130" s="683"/>
      <c r="N130" s="682"/>
      <c r="O130" s="683"/>
      <c r="P130" s="683"/>
      <c r="Q130" s="683"/>
      <c r="R130" s="683"/>
      <c r="S130" s="683"/>
      <c r="T130" s="683"/>
      <c r="U130" s="683"/>
      <c r="V130" s="683"/>
      <c r="W130" s="683"/>
      <c r="X130" s="683"/>
      <c r="Y130" s="683"/>
      <c r="Z130" s="683"/>
    </row>
    <row r="131" spans="1:26" ht="15.75" customHeight="1">
      <c r="A131" s="683"/>
      <c r="B131" s="769"/>
      <c r="C131" s="683"/>
      <c r="D131" s="683"/>
      <c r="E131" s="683"/>
      <c r="F131" s="683"/>
      <c r="G131" s="683"/>
      <c r="H131" s="683"/>
      <c r="I131" s="683"/>
      <c r="J131" s="683"/>
      <c r="K131" s="683"/>
      <c r="L131" s="683"/>
      <c r="M131" s="683"/>
      <c r="N131" s="682"/>
      <c r="O131" s="683"/>
      <c r="P131" s="683"/>
      <c r="Q131" s="683"/>
      <c r="R131" s="683"/>
      <c r="S131" s="683"/>
      <c r="T131" s="683"/>
      <c r="U131" s="683"/>
      <c r="V131" s="683"/>
      <c r="W131" s="683"/>
      <c r="X131" s="683"/>
      <c r="Y131" s="683"/>
      <c r="Z131" s="683"/>
    </row>
    <row r="132" spans="1:26" ht="15.75" customHeight="1">
      <c r="A132" s="683"/>
      <c r="B132" s="769"/>
      <c r="C132" s="683"/>
      <c r="D132" s="683"/>
      <c r="E132" s="683"/>
      <c r="F132" s="683"/>
      <c r="G132" s="683"/>
      <c r="H132" s="683"/>
      <c r="I132" s="683"/>
      <c r="J132" s="683"/>
      <c r="K132" s="683"/>
      <c r="L132" s="683"/>
      <c r="M132" s="683"/>
      <c r="N132" s="682"/>
      <c r="O132" s="683"/>
      <c r="P132" s="683"/>
      <c r="Q132" s="683"/>
      <c r="R132" s="683"/>
      <c r="S132" s="683"/>
      <c r="T132" s="683"/>
      <c r="U132" s="683"/>
      <c r="V132" s="683"/>
      <c r="W132" s="683"/>
      <c r="X132" s="683"/>
      <c r="Y132" s="683"/>
      <c r="Z132" s="683"/>
    </row>
    <row r="133" spans="1:26" ht="15.75" customHeight="1">
      <c r="A133" s="683"/>
      <c r="B133" s="769"/>
      <c r="C133" s="683"/>
      <c r="D133" s="683"/>
      <c r="E133" s="683"/>
      <c r="F133" s="683"/>
      <c r="G133" s="683"/>
      <c r="H133" s="683"/>
      <c r="I133" s="683"/>
      <c r="J133" s="683"/>
      <c r="K133" s="683"/>
      <c r="L133" s="683"/>
      <c r="M133" s="683"/>
      <c r="N133" s="682"/>
      <c r="O133" s="683"/>
      <c r="P133" s="683"/>
      <c r="Q133" s="683"/>
      <c r="R133" s="683"/>
      <c r="S133" s="683"/>
      <c r="T133" s="683"/>
      <c r="U133" s="683"/>
      <c r="V133" s="683"/>
      <c r="W133" s="683"/>
      <c r="X133" s="683"/>
      <c r="Y133" s="683"/>
      <c r="Z133" s="683"/>
    </row>
    <row r="134" spans="1:26" ht="15.75" customHeight="1">
      <c r="A134" s="683"/>
      <c r="B134" s="769"/>
      <c r="C134" s="683"/>
      <c r="D134" s="683"/>
      <c r="E134" s="683"/>
      <c r="F134" s="683"/>
      <c r="G134" s="683"/>
      <c r="H134" s="683"/>
      <c r="I134" s="683"/>
      <c r="J134" s="683"/>
      <c r="K134" s="683"/>
      <c r="L134" s="683"/>
      <c r="M134" s="683"/>
      <c r="N134" s="682"/>
      <c r="O134" s="683"/>
      <c r="P134" s="683"/>
      <c r="Q134" s="683"/>
      <c r="R134" s="683"/>
      <c r="S134" s="683"/>
      <c r="T134" s="683"/>
      <c r="U134" s="683"/>
      <c r="V134" s="683"/>
      <c r="W134" s="683"/>
      <c r="X134" s="683"/>
      <c r="Y134" s="683"/>
      <c r="Z134" s="683"/>
    </row>
    <row r="135" spans="1:26" ht="15.75" customHeight="1">
      <c r="A135" s="683"/>
      <c r="B135" s="769"/>
      <c r="C135" s="683"/>
      <c r="D135" s="683"/>
      <c r="E135" s="683"/>
      <c r="F135" s="683"/>
      <c r="G135" s="683"/>
      <c r="H135" s="683"/>
      <c r="I135" s="683"/>
      <c r="J135" s="683"/>
      <c r="K135" s="683"/>
      <c r="L135" s="683"/>
      <c r="M135" s="683"/>
      <c r="N135" s="682"/>
      <c r="O135" s="683"/>
      <c r="P135" s="683"/>
      <c r="Q135" s="683"/>
      <c r="R135" s="683"/>
      <c r="S135" s="683"/>
      <c r="T135" s="683"/>
      <c r="U135" s="683"/>
      <c r="V135" s="683"/>
      <c r="W135" s="683"/>
      <c r="X135" s="683"/>
      <c r="Y135" s="683"/>
      <c r="Z135" s="683"/>
    </row>
    <row r="136" spans="1:26" ht="15.75" customHeight="1">
      <c r="A136" s="683"/>
      <c r="B136" s="769"/>
      <c r="C136" s="683"/>
      <c r="D136" s="683"/>
      <c r="E136" s="683"/>
      <c r="F136" s="683"/>
      <c r="G136" s="683"/>
      <c r="H136" s="683"/>
      <c r="I136" s="683"/>
      <c r="J136" s="683"/>
      <c r="K136" s="683"/>
      <c r="L136" s="683"/>
      <c r="M136" s="683"/>
      <c r="N136" s="682"/>
      <c r="O136" s="683"/>
      <c r="P136" s="683"/>
      <c r="Q136" s="683"/>
      <c r="R136" s="683"/>
      <c r="S136" s="683"/>
      <c r="T136" s="683"/>
      <c r="U136" s="683"/>
      <c r="V136" s="683"/>
      <c r="W136" s="683"/>
      <c r="X136" s="683"/>
      <c r="Y136" s="683"/>
      <c r="Z136" s="683"/>
    </row>
    <row r="137" spans="1:26" ht="15.75" customHeight="1">
      <c r="A137" s="683"/>
      <c r="B137" s="769"/>
      <c r="C137" s="683"/>
      <c r="D137" s="683"/>
      <c r="E137" s="683"/>
      <c r="F137" s="683"/>
      <c r="G137" s="683"/>
      <c r="H137" s="683"/>
      <c r="I137" s="683"/>
      <c r="J137" s="683"/>
      <c r="K137" s="683"/>
      <c r="L137" s="683"/>
      <c r="M137" s="683"/>
      <c r="N137" s="682"/>
      <c r="O137" s="683"/>
      <c r="P137" s="683"/>
      <c r="Q137" s="683"/>
      <c r="R137" s="683"/>
      <c r="S137" s="683"/>
      <c r="T137" s="683"/>
      <c r="U137" s="683"/>
      <c r="V137" s="683"/>
      <c r="W137" s="683"/>
      <c r="X137" s="683"/>
      <c r="Y137" s="683"/>
      <c r="Z137" s="683"/>
    </row>
    <row r="138" spans="1:26" ht="15.75" customHeight="1">
      <c r="A138" s="683"/>
      <c r="B138" s="769"/>
      <c r="C138" s="683"/>
      <c r="D138" s="683"/>
      <c r="E138" s="683"/>
      <c r="F138" s="683"/>
      <c r="G138" s="683"/>
      <c r="H138" s="683"/>
      <c r="I138" s="683"/>
      <c r="J138" s="683"/>
      <c r="K138" s="683"/>
      <c r="L138" s="683"/>
      <c r="M138" s="683"/>
      <c r="N138" s="682"/>
      <c r="O138" s="683"/>
      <c r="P138" s="683"/>
      <c r="Q138" s="683"/>
      <c r="R138" s="683"/>
      <c r="S138" s="683"/>
      <c r="T138" s="683"/>
      <c r="U138" s="683"/>
      <c r="V138" s="683"/>
      <c r="W138" s="683"/>
      <c r="X138" s="683"/>
      <c r="Y138" s="683"/>
      <c r="Z138" s="683"/>
    </row>
    <row r="139" spans="1:26" ht="15.75" customHeight="1">
      <c r="A139" s="683"/>
      <c r="B139" s="769"/>
      <c r="C139" s="683"/>
      <c r="D139" s="683"/>
      <c r="E139" s="683"/>
      <c r="F139" s="683"/>
      <c r="G139" s="683"/>
      <c r="H139" s="683"/>
      <c r="I139" s="683"/>
      <c r="J139" s="683"/>
      <c r="K139" s="683"/>
      <c r="L139" s="683"/>
      <c r="M139" s="683"/>
      <c r="N139" s="682"/>
      <c r="O139" s="683"/>
      <c r="P139" s="683"/>
      <c r="Q139" s="683"/>
      <c r="R139" s="683"/>
      <c r="S139" s="683"/>
      <c r="T139" s="683"/>
      <c r="U139" s="683"/>
      <c r="V139" s="683"/>
      <c r="W139" s="683"/>
      <c r="X139" s="683"/>
      <c r="Y139" s="683"/>
      <c r="Z139" s="683"/>
    </row>
    <row r="140" spans="1:26" ht="15.75" customHeight="1">
      <c r="A140" s="683"/>
      <c r="B140" s="769"/>
      <c r="C140" s="683"/>
      <c r="D140" s="683"/>
      <c r="E140" s="683"/>
      <c r="F140" s="683"/>
      <c r="G140" s="683"/>
      <c r="H140" s="683"/>
      <c r="I140" s="683"/>
      <c r="J140" s="683"/>
      <c r="K140" s="683"/>
      <c r="L140" s="683"/>
      <c r="M140" s="683"/>
      <c r="N140" s="682"/>
      <c r="O140" s="683"/>
      <c r="P140" s="683"/>
      <c r="Q140" s="683"/>
      <c r="R140" s="683"/>
      <c r="S140" s="683"/>
      <c r="T140" s="683"/>
      <c r="U140" s="683"/>
      <c r="V140" s="683"/>
      <c r="W140" s="683"/>
      <c r="X140" s="683"/>
      <c r="Y140" s="683"/>
      <c r="Z140" s="683"/>
    </row>
    <row r="141" spans="1:26" ht="15.75" customHeight="1">
      <c r="A141" s="683"/>
      <c r="B141" s="769"/>
      <c r="C141" s="683"/>
      <c r="D141" s="683"/>
      <c r="E141" s="683"/>
      <c r="F141" s="683"/>
      <c r="G141" s="683"/>
      <c r="H141" s="683"/>
      <c r="I141" s="683"/>
      <c r="J141" s="683"/>
      <c r="K141" s="683"/>
      <c r="L141" s="683"/>
      <c r="M141" s="683"/>
      <c r="N141" s="682"/>
      <c r="O141" s="683"/>
      <c r="P141" s="683"/>
      <c r="Q141" s="683"/>
      <c r="R141" s="683"/>
      <c r="S141" s="683"/>
      <c r="T141" s="683"/>
      <c r="U141" s="683"/>
      <c r="V141" s="683"/>
      <c r="W141" s="683"/>
      <c r="X141" s="683"/>
      <c r="Y141" s="683"/>
      <c r="Z141" s="683"/>
    </row>
    <row r="142" spans="1:26" ht="15.75" customHeight="1">
      <c r="A142" s="683"/>
      <c r="B142" s="769"/>
      <c r="C142" s="683"/>
      <c r="D142" s="683"/>
      <c r="E142" s="683"/>
      <c r="F142" s="683"/>
      <c r="G142" s="683"/>
      <c r="H142" s="683"/>
      <c r="I142" s="683"/>
      <c r="J142" s="683"/>
      <c r="K142" s="683"/>
      <c r="L142" s="683"/>
      <c r="M142" s="683"/>
      <c r="N142" s="682"/>
      <c r="O142" s="683"/>
      <c r="P142" s="683"/>
      <c r="Q142" s="683"/>
      <c r="R142" s="683"/>
      <c r="S142" s="683"/>
      <c r="T142" s="683"/>
      <c r="U142" s="683"/>
      <c r="V142" s="683"/>
      <c r="W142" s="683"/>
      <c r="X142" s="683"/>
      <c r="Y142" s="683"/>
      <c r="Z142" s="683"/>
    </row>
    <row r="143" spans="1:26" ht="15.75" customHeight="1">
      <c r="A143" s="683"/>
      <c r="B143" s="769"/>
      <c r="C143" s="683"/>
      <c r="D143" s="683"/>
      <c r="E143" s="683"/>
      <c r="F143" s="683"/>
      <c r="G143" s="683"/>
      <c r="H143" s="683"/>
      <c r="I143" s="683"/>
      <c r="J143" s="683"/>
      <c r="K143" s="683"/>
      <c r="L143" s="683"/>
      <c r="M143" s="683"/>
      <c r="N143" s="682"/>
      <c r="O143" s="683"/>
      <c r="P143" s="683"/>
      <c r="Q143" s="683"/>
      <c r="R143" s="683"/>
      <c r="S143" s="683"/>
      <c r="T143" s="683"/>
      <c r="U143" s="683"/>
      <c r="V143" s="683"/>
      <c r="W143" s="683"/>
      <c r="X143" s="683"/>
      <c r="Y143" s="683"/>
      <c r="Z143" s="683"/>
    </row>
    <row r="144" spans="1:26" ht="15.75" customHeight="1">
      <c r="A144" s="683"/>
      <c r="B144" s="769"/>
      <c r="C144" s="683"/>
      <c r="D144" s="683"/>
      <c r="E144" s="683"/>
      <c r="F144" s="683"/>
      <c r="G144" s="683"/>
      <c r="H144" s="683"/>
      <c r="I144" s="683"/>
      <c r="J144" s="683"/>
      <c r="K144" s="683"/>
      <c r="L144" s="683"/>
      <c r="M144" s="683"/>
      <c r="N144" s="682"/>
      <c r="O144" s="683"/>
      <c r="P144" s="683"/>
      <c r="Q144" s="683"/>
      <c r="R144" s="683"/>
      <c r="S144" s="683"/>
      <c r="T144" s="683"/>
      <c r="U144" s="683"/>
      <c r="V144" s="683"/>
      <c r="W144" s="683"/>
      <c r="X144" s="683"/>
      <c r="Y144" s="683"/>
      <c r="Z144" s="683"/>
    </row>
    <row r="145" spans="1:26" ht="15.75" customHeight="1">
      <c r="A145" s="683"/>
      <c r="B145" s="769"/>
      <c r="C145" s="683"/>
      <c r="D145" s="683"/>
      <c r="E145" s="683"/>
      <c r="F145" s="683"/>
      <c r="G145" s="683"/>
      <c r="H145" s="683"/>
      <c r="I145" s="683"/>
      <c r="J145" s="683"/>
      <c r="K145" s="683"/>
      <c r="L145" s="683"/>
      <c r="M145" s="683"/>
      <c r="N145" s="682"/>
      <c r="O145" s="683"/>
      <c r="P145" s="683"/>
      <c r="Q145" s="683"/>
      <c r="R145" s="683"/>
      <c r="S145" s="683"/>
      <c r="T145" s="683"/>
      <c r="U145" s="683"/>
      <c r="V145" s="683"/>
      <c r="W145" s="683"/>
      <c r="X145" s="683"/>
      <c r="Y145" s="683"/>
      <c r="Z145" s="683"/>
    </row>
    <row r="146" spans="1:26" ht="15.75" customHeight="1">
      <c r="A146" s="683"/>
      <c r="B146" s="769"/>
      <c r="C146" s="683"/>
      <c r="D146" s="683"/>
      <c r="E146" s="683"/>
      <c r="F146" s="683"/>
      <c r="G146" s="683"/>
      <c r="H146" s="683"/>
      <c r="I146" s="683"/>
      <c r="J146" s="683"/>
      <c r="K146" s="683"/>
      <c r="L146" s="683"/>
      <c r="M146" s="683"/>
      <c r="N146" s="682"/>
      <c r="O146" s="683"/>
      <c r="P146" s="683"/>
      <c r="Q146" s="683"/>
      <c r="R146" s="683"/>
      <c r="S146" s="683"/>
      <c r="T146" s="683"/>
      <c r="U146" s="683"/>
      <c r="V146" s="683"/>
      <c r="W146" s="683"/>
      <c r="X146" s="683"/>
      <c r="Y146" s="683"/>
      <c r="Z146" s="683"/>
    </row>
    <row r="147" spans="1:26" ht="15.75" customHeight="1">
      <c r="A147" s="683"/>
      <c r="B147" s="769"/>
      <c r="C147" s="683"/>
      <c r="D147" s="683"/>
      <c r="E147" s="683"/>
      <c r="F147" s="683"/>
      <c r="G147" s="683"/>
      <c r="H147" s="683"/>
      <c r="I147" s="683"/>
      <c r="J147" s="683"/>
      <c r="K147" s="683"/>
      <c r="L147" s="683"/>
      <c r="M147" s="683"/>
      <c r="N147" s="682"/>
      <c r="O147" s="683"/>
      <c r="P147" s="683"/>
      <c r="Q147" s="683"/>
      <c r="R147" s="683"/>
      <c r="S147" s="683"/>
      <c r="T147" s="683"/>
      <c r="U147" s="683"/>
      <c r="V147" s="683"/>
      <c r="W147" s="683"/>
      <c r="X147" s="683"/>
      <c r="Y147" s="683"/>
      <c r="Z147" s="683"/>
    </row>
    <row r="148" spans="1:26" ht="15.75" customHeight="1">
      <c r="A148" s="683"/>
      <c r="B148" s="769"/>
      <c r="C148" s="683"/>
      <c r="D148" s="683"/>
      <c r="E148" s="683"/>
      <c r="F148" s="683"/>
      <c r="G148" s="683"/>
      <c r="H148" s="683"/>
      <c r="I148" s="683"/>
      <c r="J148" s="683"/>
      <c r="K148" s="683"/>
      <c r="L148" s="683"/>
      <c r="M148" s="683"/>
      <c r="N148" s="682"/>
      <c r="O148" s="683"/>
      <c r="P148" s="683"/>
      <c r="Q148" s="683"/>
      <c r="R148" s="683"/>
      <c r="S148" s="683"/>
      <c r="T148" s="683"/>
      <c r="U148" s="683"/>
      <c r="V148" s="683"/>
      <c r="W148" s="683"/>
      <c r="X148" s="683"/>
      <c r="Y148" s="683"/>
      <c r="Z148" s="683"/>
    </row>
    <row r="149" spans="1:26" ht="15.75" customHeight="1">
      <c r="A149" s="683"/>
      <c r="B149" s="769"/>
      <c r="C149" s="683"/>
      <c r="D149" s="683"/>
      <c r="E149" s="683"/>
      <c r="F149" s="683"/>
      <c r="G149" s="683"/>
      <c r="H149" s="683"/>
      <c r="I149" s="683"/>
      <c r="J149" s="683"/>
      <c r="K149" s="683"/>
      <c r="L149" s="683"/>
      <c r="M149" s="683"/>
      <c r="N149" s="682"/>
      <c r="O149" s="683"/>
      <c r="P149" s="683"/>
      <c r="Q149" s="683"/>
      <c r="R149" s="683"/>
      <c r="S149" s="683"/>
      <c r="T149" s="683"/>
      <c r="U149" s="683"/>
      <c r="V149" s="683"/>
      <c r="W149" s="683"/>
      <c r="X149" s="683"/>
      <c r="Y149" s="683"/>
      <c r="Z149" s="683"/>
    </row>
    <row r="150" spans="1:26" ht="15.75" customHeight="1">
      <c r="A150" s="683"/>
      <c r="B150" s="769"/>
      <c r="C150" s="683"/>
      <c r="D150" s="683"/>
      <c r="E150" s="683"/>
      <c r="F150" s="683"/>
      <c r="G150" s="683"/>
      <c r="H150" s="683"/>
      <c r="I150" s="683"/>
      <c r="J150" s="683"/>
      <c r="K150" s="683"/>
      <c r="L150" s="683"/>
      <c r="M150" s="683"/>
      <c r="N150" s="682"/>
      <c r="O150" s="683"/>
      <c r="P150" s="683"/>
      <c r="Q150" s="683"/>
      <c r="R150" s="683"/>
      <c r="S150" s="683"/>
      <c r="T150" s="683"/>
      <c r="U150" s="683"/>
      <c r="V150" s="683"/>
      <c r="W150" s="683"/>
      <c r="X150" s="683"/>
      <c r="Y150" s="683"/>
      <c r="Z150" s="683"/>
    </row>
    <row r="151" spans="1:26" ht="15.75" customHeight="1">
      <c r="A151" s="683"/>
      <c r="B151" s="769"/>
      <c r="C151" s="683"/>
      <c r="D151" s="683"/>
      <c r="E151" s="683"/>
      <c r="F151" s="683"/>
      <c r="G151" s="683"/>
      <c r="H151" s="683"/>
      <c r="I151" s="683"/>
      <c r="J151" s="683"/>
      <c r="K151" s="683"/>
      <c r="L151" s="683"/>
      <c r="M151" s="683"/>
      <c r="N151" s="682"/>
      <c r="O151" s="683"/>
      <c r="P151" s="683"/>
      <c r="Q151" s="683"/>
      <c r="R151" s="683"/>
      <c r="S151" s="683"/>
      <c r="T151" s="683"/>
      <c r="U151" s="683"/>
      <c r="V151" s="683"/>
      <c r="W151" s="683"/>
      <c r="X151" s="683"/>
      <c r="Y151" s="683"/>
      <c r="Z151" s="683"/>
    </row>
    <row r="152" spans="1:26" ht="15.75" customHeight="1">
      <c r="A152" s="683"/>
      <c r="B152" s="769"/>
      <c r="C152" s="683"/>
      <c r="D152" s="683"/>
      <c r="E152" s="683"/>
      <c r="F152" s="683"/>
      <c r="G152" s="683"/>
      <c r="H152" s="683"/>
      <c r="I152" s="683"/>
      <c r="J152" s="683"/>
      <c r="K152" s="683"/>
      <c r="L152" s="683"/>
      <c r="M152" s="683"/>
      <c r="N152" s="682"/>
      <c r="O152" s="683"/>
      <c r="P152" s="683"/>
      <c r="Q152" s="683"/>
      <c r="R152" s="683"/>
      <c r="S152" s="683"/>
      <c r="T152" s="683"/>
      <c r="U152" s="683"/>
      <c r="V152" s="683"/>
      <c r="W152" s="683"/>
      <c r="X152" s="683"/>
      <c r="Y152" s="683"/>
      <c r="Z152" s="683"/>
    </row>
    <row r="153" spans="1:26" ht="15.75" customHeight="1">
      <c r="A153" s="683"/>
      <c r="B153" s="769"/>
      <c r="C153" s="683"/>
      <c r="D153" s="683"/>
      <c r="E153" s="683"/>
      <c r="F153" s="683"/>
      <c r="G153" s="683"/>
      <c r="H153" s="683"/>
      <c r="I153" s="683"/>
      <c r="J153" s="683"/>
      <c r="K153" s="683"/>
      <c r="L153" s="683"/>
      <c r="M153" s="683"/>
      <c r="N153" s="682"/>
      <c r="O153" s="683"/>
      <c r="P153" s="683"/>
      <c r="Q153" s="683"/>
      <c r="R153" s="683"/>
      <c r="S153" s="683"/>
      <c r="T153" s="683"/>
      <c r="U153" s="683"/>
      <c r="V153" s="683"/>
      <c r="W153" s="683"/>
      <c r="X153" s="683"/>
      <c r="Y153" s="683"/>
      <c r="Z153" s="683"/>
    </row>
    <row r="154" spans="1:26" ht="15.75" customHeight="1">
      <c r="A154" s="683"/>
      <c r="B154" s="769"/>
      <c r="C154" s="683"/>
      <c r="D154" s="683"/>
      <c r="E154" s="683"/>
      <c r="F154" s="683"/>
      <c r="G154" s="683"/>
      <c r="H154" s="683"/>
      <c r="I154" s="683"/>
      <c r="J154" s="683"/>
      <c r="K154" s="683"/>
      <c r="L154" s="683"/>
      <c r="M154" s="683"/>
      <c r="N154" s="682"/>
      <c r="O154" s="683"/>
      <c r="P154" s="683"/>
      <c r="Q154" s="683"/>
      <c r="R154" s="683"/>
      <c r="S154" s="683"/>
      <c r="T154" s="683"/>
      <c r="U154" s="683"/>
      <c r="V154" s="683"/>
      <c r="W154" s="683"/>
      <c r="X154" s="683"/>
      <c r="Y154" s="683"/>
      <c r="Z154" s="683"/>
    </row>
    <row r="155" spans="1:26" ht="15.75" customHeight="1">
      <c r="A155" s="683"/>
      <c r="B155" s="769"/>
      <c r="C155" s="683"/>
      <c r="D155" s="683"/>
      <c r="E155" s="683"/>
      <c r="F155" s="683"/>
      <c r="G155" s="683"/>
      <c r="H155" s="683"/>
      <c r="I155" s="683"/>
      <c r="J155" s="683"/>
      <c r="K155" s="683"/>
      <c r="L155" s="683"/>
      <c r="M155" s="683"/>
      <c r="N155" s="682"/>
      <c r="O155" s="683"/>
      <c r="P155" s="683"/>
      <c r="Q155" s="683"/>
      <c r="R155" s="683"/>
      <c r="S155" s="683"/>
      <c r="T155" s="683"/>
      <c r="U155" s="683"/>
      <c r="V155" s="683"/>
      <c r="W155" s="683"/>
      <c r="X155" s="683"/>
      <c r="Y155" s="683"/>
      <c r="Z155" s="683"/>
    </row>
    <row r="156" spans="1:26" ht="15.75" customHeight="1">
      <c r="A156" s="683"/>
      <c r="B156" s="769"/>
      <c r="C156" s="683"/>
      <c r="D156" s="683"/>
      <c r="E156" s="683"/>
      <c r="F156" s="683"/>
      <c r="G156" s="683"/>
      <c r="H156" s="683"/>
      <c r="I156" s="683"/>
      <c r="J156" s="683"/>
      <c r="K156" s="683"/>
      <c r="L156" s="683"/>
      <c r="M156" s="683"/>
      <c r="N156" s="682"/>
      <c r="O156" s="683"/>
      <c r="P156" s="683"/>
      <c r="Q156" s="683"/>
      <c r="R156" s="683"/>
      <c r="S156" s="683"/>
      <c r="T156" s="683"/>
      <c r="U156" s="683"/>
      <c r="V156" s="683"/>
      <c r="W156" s="683"/>
      <c r="X156" s="683"/>
      <c r="Y156" s="683"/>
      <c r="Z156" s="683"/>
    </row>
    <row r="157" spans="1:26" ht="15.75" customHeight="1">
      <c r="A157" s="683"/>
      <c r="B157" s="769"/>
      <c r="C157" s="683"/>
      <c r="D157" s="683"/>
      <c r="E157" s="683"/>
      <c r="F157" s="683"/>
      <c r="G157" s="683"/>
      <c r="H157" s="683"/>
      <c r="I157" s="683"/>
      <c r="J157" s="683"/>
      <c r="K157" s="683"/>
      <c r="L157" s="683"/>
      <c r="M157" s="683"/>
      <c r="N157" s="682"/>
      <c r="O157" s="683"/>
      <c r="P157" s="683"/>
      <c r="Q157" s="683"/>
      <c r="R157" s="683"/>
      <c r="S157" s="683"/>
      <c r="T157" s="683"/>
      <c r="U157" s="683"/>
      <c r="V157" s="683"/>
      <c r="W157" s="683"/>
      <c r="X157" s="683"/>
      <c r="Y157" s="683"/>
      <c r="Z157" s="683"/>
    </row>
    <row r="158" spans="1:26" ht="15.75" customHeight="1">
      <c r="A158" s="683"/>
      <c r="B158" s="769"/>
      <c r="C158" s="683"/>
      <c r="D158" s="683"/>
      <c r="E158" s="683"/>
      <c r="F158" s="683"/>
      <c r="G158" s="683"/>
      <c r="H158" s="683"/>
      <c r="I158" s="683"/>
      <c r="J158" s="683"/>
      <c r="K158" s="683"/>
      <c r="L158" s="683"/>
      <c r="M158" s="683"/>
      <c r="N158" s="682"/>
      <c r="O158" s="683"/>
      <c r="P158" s="683"/>
      <c r="Q158" s="683"/>
      <c r="R158" s="683"/>
      <c r="S158" s="683"/>
      <c r="T158" s="683"/>
      <c r="U158" s="683"/>
      <c r="V158" s="683"/>
      <c r="W158" s="683"/>
      <c r="X158" s="683"/>
      <c r="Y158" s="683"/>
      <c r="Z158" s="683"/>
    </row>
    <row r="159" spans="1:26" ht="15.75" customHeight="1">
      <c r="A159" s="683"/>
      <c r="B159" s="769"/>
      <c r="C159" s="683"/>
      <c r="D159" s="683"/>
      <c r="E159" s="683"/>
      <c r="F159" s="683"/>
      <c r="G159" s="683"/>
      <c r="H159" s="683"/>
      <c r="I159" s="683"/>
      <c r="J159" s="683"/>
      <c r="K159" s="683"/>
      <c r="L159" s="683"/>
      <c r="M159" s="683"/>
      <c r="N159" s="682"/>
      <c r="O159" s="683"/>
      <c r="P159" s="683"/>
      <c r="Q159" s="683"/>
      <c r="R159" s="683"/>
      <c r="S159" s="683"/>
      <c r="T159" s="683"/>
      <c r="U159" s="683"/>
      <c r="V159" s="683"/>
      <c r="W159" s="683"/>
      <c r="X159" s="683"/>
      <c r="Y159" s="683"/>
      <c r="Z159" s="683"/>
    </row>
    <row r="160" spans="1:26" ht="15.75" customHeight="1">
      <c r="A160" s="683"/>
      <c r="B160" s="769"/>
      <c r="C160" s="683"/>
      <c r="D160" s="683"/>
      <c r="E160" s="683"/>
      <c r="F160" s="683"/>
      <c r="G160" s="683"/>
      <c r="H160" s="683"/>
      <c r="I160" s="683"/>
      <c r="J160" s="683"/>
      <c r="K160" s="683"/>
      <c r="L160" s="683"/>
      <c r="M160" s="683"/>
      <c r="N160" s="682"/>
      <c r="O160" s="683"/>
      <c r="P160" s="683"/>
      <c r="Q160" s="683"/>
      <c r="R160" s="683"/>
      <c r="S160" s="683"/>
      <c r="T160" s="683"/>
      <c r="U160" s="683"/>
      <c r="V160" s="683"/>
      <c r="W160" s="683"/>
      <c r="X160" s="683"/>
      <c r="Y160" s="683"/>
      <c r="Z160" s="683"/>
    </row>
    <row r="161" spans="1:26" ht="15.75" customHeight="1">
      <c r="A161" s="683"/>
      <c r="B161" s="769"/>
      <c r="C161" s="683"/>
      <c r="D161" s="683"/>
      <c r="E161" s="683"/>
      <c r="F161" s="683"/>
      <c r="G161" s="683"/>
      <c r="H161" s="683"/>
      <c r="I161" s="683"/>
      <c r="J161" s="683"/>
      <c r="K161" s="683"/>
      <c r="L161" s="683"/>
      <c r="M161" s="683"/>
      <c r="N161" s="682"/>
      <c r="O161" s="683"/>
      <c r="P161" s="683"/>
      <c r="Q161" s="683"/>
      <c r="R161" s="683"/>
      <c r="S161" s="683"/>
      <c r="T161" s="683"/>
      <c r="U161" s="683"/>
      <c r="V161" s="683"/>
      <c r="W161" s="683"/>
      <c r="X161" s="683"/>
      <c r="Y161" s="683"/>
      <c r="Z161" s="683"/>
    </row>
    <row r="162" spans="1:26" ht="15.75" customHeight="1">
      <c r="A162" s="683"/>
      <c r="B162" s="769"/>
      <c r="C162" s="683"/>
      <c r="D162" s="683"/>
      <c r="E162" s="683"/>
      <c r="F162" s="683"/>
      <c r="G162" s="683"/>
      <c r="H162" s="683"/>
      <c r="I162" s="683"/>
      <c r="J162" s="683"/>
      <c r="K162" s="683"/>
      <c r="L162" s="683"/>
      <c r="M162" s="683"/>
      <c r="N162" s="682"/>
      <c r="O162" s="683"/>
      <c r="P162" s="683"/>
      <c r="Q162" s="683"/>
      <c r="R162" s="683"/>
      <c r="S162" s="683"/>
      <c r="T162" s="683"/>
      <c r="U162" s="683"/>
      <c r="V162" s="683"/>
      <c r="W162" s="683"/>
      <c r="X162" s="683"/>
      <c r="Y162" s="683"/>
      <c r="Z162" s="683"/>
    </row>
    <row r="163" spans="1:26" ht="15.75" customHeight="1">
      <c r="A163" s="683"/>
      <c r="B163" s="769"/>
      <c r="C163" s="683"/>
      <c r="D163" s="683"/>
      <c r="E163" s="683"/>
      <c r="F163" s="683"/>
      <c r="G163" s="683"/>
      <c r="H163" s="683"/>
      <c r="I163" s="683"/>
      <c r="J163" s="683"/>
      <c r="K163" s="683"/>
      <c r="L163" s="683"/>
      <c r="M163" s="683"/>
      <c r="N163" s="682"/>
      <c r="O163" s="683"/>
      <c r="P163" s="683"/>
      <c r="Q163" s="683"/>
      <c r="R163" s="683"/>
      <c r="S163" s="683"/>
      <c r="T163" s="683"/>
      <c r="U163" s="683"/>
      <c r="V163" s="683"/>
      <c r="W163" s="683"/>
      <c r="X163" s="683"/>
      <c r="Y163" s="683"/>
      <c r="Z163" s="683"/>
    </row>
    <row r="164" spans="1:26" ht="15.75" customHeight="1">
      <c r="A164" s="683"/>
      <c r="B164" s="769"/>
      <c r="C164" s="683"/>
      <c r="D164" s="683"/>
      <c r="E164" s="683"/>
      <c r="F164" s="683"/>
      <c r="G164" s="683"/>
      <c r="H164" s="683"/>
      <c r="I164" s="683"/>
      <c r="J164" s="683"/>
      <c r="K164" s="683"/>
      <c r="L164" s="683"/>
      <c r="M164" s="683"/>
      <c r="N164" s="682"/>
      <c r="O164" s="683"/>
      <c r="P164" s="683"/>
      <c r="Q164" s="683"/>
      <c r="R164" s="683"/>
      <c r="S164" s="683"/>
      <c r="T164" s="683"/>
      <c r="U164" s="683"/>
      <c r="V164" s="683"/>
      <c r="W164" s="683"/>
      <c r="X164" s="683"/>
      <c r="Y164" s="683"/>
      <c r="Z164" s="683"/>
    </row>
    <row r="165" spans="1:26" ht="15.75" customHeight="1">
      <c r="A165" s="683"/>
      <c r="B165" s="769"/>
      <c r="C165" s="683"/>
      <c r="D165" s="683"/>
      <c r="E165" s="683"/>
      <c r="F165" s="683"/>
      <c r="G165" s="683"/>
      <c r="H165" s="683"/>
      <c r="I165" s="683"/>
      <c r="J165" s="683"/>
      <c r="K165" s="683"/>
      <c r="L165" s="683"/>
      <c r="M165" s="683"/>
      <c r="N165" s="682"/>
      <c r="O165" s="683"/>
      <c r="P165" s="683"/>
      <c r="Q165" s="683"/>
      <c r="R165" s="683"/>
      <c r="S165" s="683"/>
      <c r="T165" s="683"/>
      <c r="U165" s="683"/>
      <c r="V165" s="683"/>
      <c r="W165" s="683"/>
      <c r="X165" s="683"/>
      <c r="Y165" s="683"/>
      <c r="Z165" s="683"/>
    </row>
    <row r="166" spans="1:26" ht="15.75" customHeight="1">
      <c r="A166" s="683"/>
      <c r="B166" s="769"/>
      <c r="C166" s="683"/>
      <c r="D166" s="683"/>
      <c r="E166" s="683"/>
      <c r="F166" s="683"/>
      <c r="G166" s="683"/>
      <c r="H166" s="683"/>
      <c r="I166" s="683"/>
      <c r="J166" s="683"/>
      <c r="K166" s="683"/>
      <c r="L166" s="683"/>
      <c r="M166" s="683"/>
      <c r="N166" s="682"/>
      <c r="O166" s="683"/>
      <c r="P166" s="683"/>
      <c r="Q166" s="683"/>
      <c r="R166" s="683"/>
      <c r="S166" s="683"/>
      <c r="T166" s="683"/>
      <c r="U166" s="683"/>
      <c r="V166" s="683"/>
      <c r="W166" s="683"/>
      <c r="X166" s="683"/>
      <c r="Y166" s="683"/>
      <c r="Z166" s="683"/>
    </row>
    <row r="167" spans="1:26" ht="15.75" customHeight="1">
      <c r="A167" s="683"/>
      <c r="B167" s="769"/>
      <c r="C167" s="683"/>
      <c r="D167" s="683"/>
      <c r="E167" s="683"/>
      <c r="F167" s="683"/>
      <c r="G167" s="683"/>
      <c r="H167" s="683"/>
      <c r="I167" s="683"/>
      <c r="J167" s="683"/>
      <c r="K167" s="683"/>
      <c r="L167" s="683"/>
      <c r="M167" s="683"/>
      <c r="N167" s="682"/>
      <c r="O167" s="683"/>
      <c r="P167" s="683"/>
      <c r="Q167" s="683"/>
      <c r="R167" s="683"/>
      <c r="S167" s="683"/>
      <c r="T167" s="683"/>
      <c r="U167" s="683"/>
      <c r="V167" s="683"/>
      <c r="W167" s="683"/>
      <c r="X167" s="683"/>
      <c r="Y167" s="683"/>
      <c r="Z167" s="683"/>
    </row>
    <row r="168" spans="1:26" ht="15.75" customHeight="1">
      <c r="A168" s="683"/>
      <c r="B168" s="769"/>
      <c r="C168" s="683"/>
      <c r="D168" s="683"/>
      <c r="E168" s="683"/>
      <c r="F168" s="683"/>
      <c r="G168" s="683"/>
      <c r="H168" s="683"/>
      <c r="I168" s="683"/>
      <c r="J168" s="683"/>
      <c r="K168" s="683"/>
      <c r="L168" s="683"/>
      <c r="M168" s="683"/>
      <c r="N168" s="682"/>
      <c r="O168" s="683"/>
      <c r="P168" s="683"/>
      <c r="Q168" s="683"/>
      <c r="R168" s="683"/>
      <c r="S168" s="683"/>
      <c r="T168" s="683"/>
      <c r="U168" s="683"/>
      <c r="V168" s="683"/>
      <c r="W168" s="683"/>
      <c r="X168" s="683"/>
      <c r="Y168" s="683"/>
      <c r="Z168" s="683"/>
    </row>
    <row r="169" spans="1:26" ht="15.75" customHeight="1">
      <c r="A169" s="683"/>
      <c r="B169" s="769"/>
      <c r="C169" s="683"/>
      <c r="D169" s="683"/>
      <c r="E169" s="683"/>
      <c r="F169" s="683"/>
      <c r="G169" s="683"/>
      <c r="H169" s="683"/>
      <c r="I169" s="683"/>
      <c r="J169" s="683"/>
      <c r="K169" s="683"/>
      <c r="L169" s="683"/>
      <c r="M169" s="683"/>
      <c r="N169" s="682"/>
      <c r="O169" s="683"/>
      <c r="P169" s="683"/>
      <c r="Q169" s="683"/>
      <c r="R169" s="683"/>
      <c r="S169" s="683"/>
      <c r="T169" s="683"/>
      <c r="U169" s="683"/>
      <c r="V169" s="683"/>
      <c r="W169" s="683"/>
      <c r="X169" s="683"/>
      <c r="Y169" s="683"/>
      <c r="Z169" s="683"/>
    </row>
    <row r="170" spans="1:26" ht="15.75" customHeight="1">
      <c r="A170" s="683"/>
      <c r="B170" s="769"/>
      <c r="C170" s="683"/>
      <c r="D170" s="683"/>
      <c r="E170" s="683"/>
      <c r="F170" s="683"/>
      <c r="G170" s="683"/>
      <c r="H170" s="683"/>
      <c r="I170" s="683"/>
      <c r="J170" s="683"/>
      <c r="K170" s="683"/>
      <c r="L170" s="683"/>
      <c r="M170" s="683"/>
      <c r="N170" s="682"/>
      <c r="O170" s="683"/>
      <c r="P170" s="683"/>
      <c r="Q170" s="683"/>
      <c r="R170" s="683"/>
      <c r="S170" s="683"/>
      <c r="T170" s="683"/>
      <c r="U170" s="683"/>
      <c r="V170" s="683"/>
      <c r="W170" s="683"/>
      <c r="X170" s="683"/>
      <c r="Y170" s="683"/>
      <c r="Z170" s="683"/>
    </row>
    <row r="171" spans="1:26" ht="15.75" customHeight="1">
      <c r="A171" s="683"/>
      <c r="B171" s="769"/>
      <c r="C171" s="683"/>
      <c r="D171" s="683"/>
      <c r="E171" s="683"/>
      <c r="F171" s="683"/>
      <c r="G171" s="683"/>
      <c r="H171" s="683"/>
      <c r="I171" s="683"/>
      <c r="J171" s="683"/>
      <c r="K171" s="683"/>
      <c r="L171" s="683"/>
      <c r="M171" s="683"/>
      <c r="N171" s="682"/>
      <c r="O171" s="683"/>
      <c r="P171" s="683"/>
      <c r="Q171" s="683"/>
      <c r="R171" s="683"/>
      <c r="S171" s="683"/>
      <c r="T171" s="683"/>
      <c r="U171" s="683"/>
      <c r="V171" s="683"/>
      <c r="W171" s="683"/>
      <c r="X171" s="683"/>
      <c r="Y171" s="683"/>
      <c r="Z171" s="683"/>
    </row>
    <row r="172" spans="1:26" ht="15.75" customHeight="1">
      <c r="A172" s="683"/>
      <c r="B172" s="769"/>
      <c r="C172" s="683"/>
      <c r="D172" s="683"/>
      <c r="E172" s="683"/>
      <c r="F172" s="683"/>
      <c r="G172" s="683"/>
      <c r="H172" s="683"/>
      <c r="I172" s="683"/>
      <c r="J172" s="683"/>
      <c r="K172" s="683"/>
      <c r="L172" s="683"/>
      <c r="M172" s="683"/>
      <c r="N172" s="682"/>
      <c r="O172" s="683"/>
      <c r="P172" s="683"/>
      <c r="Q172" s="683"/>
      <c r="R172" s="683"/>
      <c r="S172" s="683"/>
      <c r="T172" s="683"/>
      <c r="U172" s="683"/>
      <c r="V172" s="683"/>
      <c r="W172" s="683"/>
      <c r="X172" s="683"/>
      <c r="Y172" s="683"/>
      <c r="Z172" s="683"/>
    </row>
    <row r="173" spans="1:26" ht="15.75" customHeight="1">
      <c r="A173" s="683"/>
      <c r="B173" s="769"/>
      <c r="C173" s="683"/>
      <c r="D173" s="683"/>
      <c r="E173" s="683"/>
      <c r="F173" s="683"/>
      <c r="G173" s="683"/>
      <c r="H173" s="683"/>
      <c r="I173" s="683"/>
      <c r="J173" s="683"/>
      <c r="K173" s="683"/>
      <c r="L173" s="683"/>
      <c r="M173" s="683"/>
      <c r="N173" s="682"/>
      <c r="O173" s="683"/>
      <c r="P173" s="683"/>
      <c r="Q173" s="683"/>
      <c r="R173" s="683"/>
      <c r="S173" s="683"/>
      <c r="T173" s="683"/>
      <c r="U173" s="683"/>
      <c r="V173" s="683"/>
      <c r="W173" s="683"/>
      <c r="X173" s="683"/>
      <c r="Y173" s="683"/>
      <c r="Z173" s="683"/>
    </row>
    <row r="174" spans="1:26" ht="15.75" customHeight="1">
      <c r="A174" s="683"/>
      <c r="B174" s="769"/>
      <c r="C174" s="683"/>
      <c r="D174" s="683"/>
      <c r="E174" s="683"/>
      <c r="F174" s="683"/>
      <c r="G174" s="683"/>
      <c r="H174" s="683"/>
      <c r="I174" s="683"/>
      <c r="J174" s="683"/>
      <c r="K174" s="683"/>
      <c r="L174" s="683"/>
      <c r="M174" s="683"/>
      <c r="N174" s="682"/>
      <c r="O174" s="683"/>
      <c r="P174" s="683"/>
      <c r="Q174" s="683"/>
      <c r="R174" s="683"/>
      <c r="S174" s="683"/>
      <c r="T174" s="683"/>
      <c r="U174" s="683"/>
      <c r="V174" s="683"/>
      <c r="W174" s="683"/>
      <c r="X174" s="683"/>
      <c r="Y174" s="683"/>
      <c r="Z174" s="683"/>
    </row>
    <row r="175" spans="1:26" ht="15.75" customHeight="1">
      <c r="A175" s="683"/>
      <c r="B175" s="769"/>
      <c r="C175" s="683"/>
      <c r="D175" s="683"/>
      <c r="E175" s="683"/>
      <c r="F175" s="683"/>
      <c r="G175" s="683"/>
      <c r="H175" s="683"/>
      <c r="I175" s="683"/>
      <c r="J175" s="683"/>
      <c r="K175" s="683"/>
      <c r="L175" s="683"/>
      <c r="M175" s="683"/>
      <c r="N175" s="682"/>
      <c r="O175" s="683"/>
      <c r="P175" s="683"/>
      <c r="Q175" s="683"/>
      <c r="R175" s="683"/>
      <c r="S175" s="683"/>
      <c r="T175" s="683"/>
      <c r="U175" s="683"/>
      <c r="V175" s="683"/>
      <c r="W175" s="683"/>
      <c r="X175" s="683"/>
      <c r="Y175" s="683"/>
      <c r="Z175" s="683"/>
    </row>
    <row r="176" spans="1:26" ht="15.75" customHeight="1">
      <c r="A176" s="683"/>
      <c r="B176" s="769"/>
      <c r="C176" s="683"/>
      <c r="D176" s="683"/>
      <c r="E176" s="683"/>
      <c r="F176" s="683"/>
      <c r="G176" s="683"/>
      <c r="H176" s="683"/>
      <c r="I176" s="683"/>
      <c r="J176" s="683"/>
      <c r="K176" s="683"/>
      <c r="L176" s="683"/>
      <c r="M176" s="683"/>
      <c r="N176" s="682"/>
      <c r="O176" s="683"/>
      <c r="P176" s="683"/>
      <c r="Q176" s="683"/>
      <c r="R176" s="683"/>
      <c r="S176" s="683"/>
      <c r="T176" s="683"/>
      <c r="U176" s="683"/>
      <c r="V176" s="683"/>
      <c r="W176" s="683"/>
      <c r="X176" s="683"/>
      <c r="Y176" s="683"/>
      <c r="Z176" s="683"/>
    </row>
    <row r="177" spans="1:26" ht="15.75" customHeight="1">
      <c r="A177" s="683"/>
      <c r="B177" s="769"/>
      <c r="C177" s="683"/>
      <c r="D177" s="683"/>
      <c r="E177" s="683"/>
      <c r="F177" s="683"/>
      <c r="G177" s="683"/>
      <c r="H177" s="683"/>
      <c r="I177" s="683"/>
      <c r="J177" s="683"/>
      <c r="K177" s="683"/>
      <c r="L177" s="683"/>
      <c r="M177" s="683"/>
      <c r="N177" s="682"/>
      <c r="O177" s="683"/>
      <c r="P177" s="683"/>
      <c r="Q177" s="683"/>
      <c r="R177" s="683"/>
      <c r="S177" s="683"/>
      <c r="T177" s="683"/>
      <c r="U177" s="683"/>
      <c r="V177" s="683"/>
      <c r="W177" s="683"/>
      <c r="X177" s="683"/>
      <c r="Y177" s="683"/>
      <c r="Z177" s="683"/>
    </row>
    <row r="178" spans="1:26" ht="15.75" customHeight="1">
      <c r="A178" s="683"/>
      <c r="B178" s="769"/>
      <c r="C178" s="683"/>
      <c r="D178" s="683"/>
      <c r="E178" s="683"/>
      <c r="F178" s="683"/>
      <c r="G178" s="683"/>
      <c r="H178" s="683"/>
      <c r="I178" s="683"/>
      <c r="J178" s="683"/>
      <c r="K178" s="683"/>
      <c r="L178" s="683"/>
      <c r="M178" s="683"/>
      <c r="N178" s="682"/>
      <c r="O178" s="683"/>
      <c r="P178" s="683"/>
      <c r="Q178" s="683"/>
      <c r="R178" s="683"/>
      <c r="S178" s="683"/>
      <c r="T178" s="683"/>
      <c r="U178" s="683"/>
      <c r="V178" s="683"/>
      <c r="W178" s="683"/>
      <c r="X178" s="683"/>
      <c r="Y178" s="683"/>
      <c r="Z178" s="683"/>
    </row>
    <row r="179" spans="1:26" ht="15.75" customHeight="1">
      <c r="A179" s="683"/>
      <c r="B179" s="769"/>
      <c r="C179" s="683"/>
      <c r="D179" s="683"/>
      <c r="E179" s="683"/>
      <c r="F179" s="683"/>
      <c r="G179" s="683"/>
      <c r="H179" s="683"/>
      <c r="I179" s="683"/>
      <c r="J179" s="683"/>
      <c r="K179" s="683"/>
      <c r="L179" s="683"/>
      <c r="M179" s="683"/>
      <c r="N179" s="682"/>
      <c r="O179" s="683"/>
      <c r="P179" s="683"/>
      <c r="Q179" s="683"/>
      <c r="R179" s="683"/>
      <c r="S179" s="683"/>
      <c r="T179" s="683"/>
      <c r="U179" s="683"/>
      <c r="V179" s="683"/>
      <c r="W179" s="683"/>
      <c r="X179" s="683"/>
      <c r="Y179" s="683"/>
      <c r="Z179" s="683"/>
    </row>
    <row r="180" spans="1:26" ht="15.75" customHeight="1">
      <c r="A180" s="683"/>
      <c r="B180" s="769"/>
      <c r="C180" s="683"/>
      <c r="D180" s="683"/>
      <c r="E180" s="683"/>
      <c r="F180" s="683"/>
      <c r="G180" s="683"/>
      <c r="H180" s="683"/>
      <c r="I180" s="683"/>
      <c r="J180" s="683"/>
      <c r="K180" s="683"/>
      <c r="L180" s="683"/>
      <c r="M180" s="683"/>
      <c r="N180" s="682"/>
      <c r="O180" s="683"/>
      <c r="P180" s="683"/>
      <c r="Q180" s="683"/>
      <c r="R180" s="683"/>
      <c r="S180" s="683"/>
      <c r="T180" s="683"/>
      <c r="U180" s="683"/>
      <c r="V180" s="683"/>
      <c r="W180" s="683"/>
      <c r="X180" s="683"/>
      <c r="Y180" s="683"/>
      <c r="Z180" s="683"/>
    </row>
    <row r="181" spans="1:26" ht="15.75" customHeight="1">
      <c r="A181" s="683"/>
      <c r="B181" s="769"/>
      <c r="C181" s="683"/>
      <c r="D181" s="683"/>
      <c r="E181" s="683"/>
      <c r="F181" s="683"/>
      <c r="G181" s="683"/>
      <c r="H181" s="683"/>
      <c r="I181" s="683"/>
      <c r="J181" s="683"/>
      <c r="K181" s="683"/>
      <c r="L181" s="683"/>
      <c r="M181" s="683"/>
      <c r="N181" s="682"/>
      <c r="O181" s="683"/>
      <c r="P181" s="683"/>
      <c r="Q181" s="683"/>
      <c r="R181" s="683"/>
      <c r="S181" s="683"/>
      <c r="T181" s="683"/>
      <c r="U181" s="683"/>
      <c r="V181" s="683"/>
      <c r="W181" s="683"/>
      <c r="X181" s="683"/>
      <c r="Y181" s="683"/>
      <c r="Z181" s="683"/>
    </row>
    <row r="182" spans="1:26" ht="15.75" customHeight="1">
      <c r="A182" s="683"/>
      <c r="B182" s="769"/>
      <c r="C182" s="683"/>
      <c r="D182" s="683"/>
      <c r="E182" s="683"/>
      <c r="F182" s="683"/>
      <c r="G182" s="683"/>
      <c r="H182" s="683"/>
      <c r="I182" s="683"/>
      <c r="J182" s="683"/>
      <c r="K182" s="683"/>
      <c r="L182" s="683"/>
      <c r="M182" s="683"/>
      <c r="N182" s="682"/>
      <c r="O182" s="683"/>
      <c r="P182" s="683"/>
      <c r="Q182" s="683"/>
      <c r="R182" s="683"/>
      <c r="S182" s="683"/>
      <c r="T182" s="683"/>
      <c r="U182" s="683"/>
      <c r="V182" s="683"/>
      <c r="W182" s="683"/>
      <c r="X182" s="683"/>
      <c r="Y182" s="683"/>
      <c r="Z182" s="683"/>
    </row>
    <row r="183" spans="1:26" ht="15.75" customHeight="1">
      <c r="A183" s="683"/>
      <c r="B183" s="769"/>
      <c r="C183" s="683"/>
      <c r="D183" s="683"/>
      <c r="E183" s="683"/>
      <c r="F183" s="683"/>
      <c r="G183" s="683"/>
      <c r="H183" s="683"/>
      <c r="I183" s="683"/>
      <c r="J183" s="683"/>
      <c r="K183" s="683"/>
      <c r="L183" s="683"/>
      <c r="M183" s="683"/>
      <c r="N183" s="682"/>
      <c r="O183" s="683"/>
      <c r="P183" s="683"/>
      <c r="Q183" s="683"/>
      <c r="R183" s="683"/>
      <c r="S183" s="683"/>
      <c r="T183" s="683"/>
      <c r="U183" s="683"/>
      <c r="V183" s="683"/>
      <c r="W183" s="683"/>
      <c r="X183" s="683"/>
      <c r="Y183" s="683"/>
      <c r="Z183" s="683"/>
    </row>
    <row r="184" spans="1:26" ht="15.75" customHeight="1">
      <c r="A184" s="683"/>
      <c r="B184" s="769"/>
      <c r="C184" s="683"/>
      <c r="D184" s="683"/>
      <c r="E184" s="683"/>
      <c r="F184" s="683"/>
      <c r="G184" s="683"/>
      <c r="H184" s="683"/>
      <c r="I184" s="683"/>
      <c r="J184" s="683"/>
      <c r="K184" s="683"/>
      <c r="L184" s="683"/>
      <c r="M184" s="683"/>
      <c r="N184" s="682"/>
      <c r="O184" s="683"/>
      <c r="P184" s="683"/>
      <c r="Q184" s="683"/>
      <c r="R184" s="683"/>
      <c r="S184" s="683"/>
      <c r="T184" s="683"/>
      <c r="U184" s="683"/>
      <c r="V184" s="683"/>
      <c r="W184" s="683"/>
      <c r="X184" s="683"/>
      <c r="Y184" s="683"/>
      <c r="Z184" s="683"/>
    </row>
    <row r="185" spans="1:26" ht="15.75" customHeight="1">
      <c r="A185" s="683"/>
      <c r="B185" s="769"/>
      <c r="C185" s="683"/>
      <c r="D185" s="683"/>
      <c r="E185" s="683"/>
      <c r="F185" s="683"/>
      <c r="G185" s="683"/>
      <c r="H185" s="683"/>
      <c r="I185" s="683"/>
      <c r="J185" s="683"/>
      <c r="K185" s="683"/>
      <c r="L185" s="683"/>
      <c r="M185" s="683"/>
      <c r="N185" s="682"/>
      <c r="O185" s="683"/>
      <c r="P185" s="683"/>
      <c r="Q185" s="683"/>
      <c r="R185" s="683"/>
      <c r="S185" s="683"/>
      <c r="T185" s="683"/>
      <c r="U185" s="683"/>
      <c r="V185" s="683"/>
      <c r="W185" s="683"/>
      <c r="X185" s="683"/>
      <c r="Y185" s="683"/>
      <c r="Z185" s="683"/>
    </row>
    <row r="186" spans="1:26" ht="15.75" customHeight="1">
      <c r="A186" s="683"/>
      <c r="B186" s="769"/>
      <c r="C186" s="683"/>
      <c r="D186" s="683"/>
      <c r="E186" s="683"/>
      <c r="F186" s="683"/>
      <c r="G186" s="683"/>
      <c r="H186" s="683"/>
      <c r="I186" s="683"/>
      <c r="J186" s="683"/>
      <c r="K186" s="683"/>
      <c r="L186" s="683"/>
      <c r="M186" s="683"/>
      <c r="N186" s="682"/>
      <c r="O186" s="683"/>
      <c r="P186" s="683"/>
      <c r="Q186" s="683"/>
      <c r="R186" s="683"/>
      <c r="S186" s="683"/>
      <c r="T186" s="683"/>
      <c r="U186" s="683"/>
      <c r="V186" s="683"/>
      <c r="W186" s="683"/>
      <c r="X186" s="683"/>
      <c r="Y186" s="683"/>
      <c r="Z186" s="683"/>
    </row>
    <row r="187" spans="1:26" ht="15.75" customHeight="1">
      <c r="A187" s="683"/>
      <c r="B187" s="769"/>
      <c r="C187" s="683"/>
      <c r="D187" s="683"/>
      <c r="E187" s="683"/>
      <c r="F187" s="683"/>
      <c r="G187" s="683"/>
      <c r="H187" s="683"/>
      <c r="I187" s="683"/>
      <c r="J187" s="683"/>
      <c r="K187" s="683"/>
      <c r="L187" s="683"/>
      <c r="M187" s="683"/>
      <c r="N187" s="682"/>
      <c r="O187" s="683"/>
      <c r="P187" s="683"/>
      <c r="Q187" s="683"/>
      <c r="R187" s="683"/>
      <c r="S187" s="683"/>
      <c r="T187" s="683"/>
      <c r="U187" s="683"/>
      <c r="V187" s="683"/>
      <c r="W187" s="683"/>
      <c r="X187" s="683"/>
      <c r="Y187" s="683"/>
      <c r="Z187" s="683"/>
    </row>
    <row r="188" spans="1:26" ht="15.75" customHeight="1">
      <c r="A188" s="683"/>
      <c r="B188" s="769"/>
      <c r="C188" s="683"/>
      <c r="D188" s="683"/>
      <c r="E188" s="683"/>
      <c r="F188" s="683"/>
      <c r="G188" s="683"/>
      <c r="H188" s="683"/>
      <c r="I188" s="683"/>
      <c r="J188" s="683"/>
      <c r="K188" s="683"/>
      <c r="L188" s="683"/>
      <c r="M188" s="683"/>
      <c r="N188" s="682"/>
      <c r="O188" s="683"/>
      <c r="P188" s="683"/>
      <c r="Q188" s="683"/>
      <c r="R188" s="683"/>
      <c r="S188" s="683"/>
      <c r="T188" s="683"/>
      <c r="U188" s="683"/>
      <c r="V188" s="683"/>
      <c r="W188" s="683"/>
      <c r="X188" s="683"/>
      <c r="Y188" s="683"/>
      <c r="Z188" s="683"/>
    </row>
    <row r="189" spans="1:26" ht="15.75" customHeight="1">
      <c r="A189" s="683"/>
      <c r="B189" s="769"/>
      <c r="C189" s="683"/>
      <c r="D189" s="683"/>
      <c r="E189" s="683"/>
      <c r="F189" s="683"/>
      <c r="G189" s="683"/>
      <c r="H189" s="683"/>
      <c r="I189" s="683"/>
      <c r="J189" s="683"/>
      <c r="K189" s="683"/>
      <c r="L189" s="683"/>
      <c r="M189" s="683"/>
      <c r="N189" s="682"/>
      <c r="O189" s="683"/>
      <c r="P189" s="683"/>
      <c r="Q189" s="683"/>
      <c r="R189" s="683"/>
      <c r="S189" s="683"/>
      <c r="T189" s="683"/>
      <c r="U189" s="683"/>
      <c r="V189" s="683"/>
      <c r="W189" s="683"/>
      <c r="X189" s="683"/>
      <c r="Y189" s="683"/>
      <c r="Z189" s="683"/>
    </row>
    <row r="190" spans="1:26" ht="15.75" customHeight="1">
      <c r="A190" s="683"/>
      <c r="B190" s="769"/>
      <c r="C190" s="683"/>
      <c r="D190" s="683"/>
      <c r="E190" s="683"/>
      <c r="F190" s="683"/>
      <c r="G190" s="683"/>
      <c r="H190" s="683"/>
      <c r="I190" s="683"/>
      <c r="J190" s="683"/>
      <c r="K190" s="683"/>
      <c r="L190" s="683"/>
      <c r="M190" s="683"/>
      <c r="N190" s="682"/>
      <c r="O190" s="683"/>
      <c r="P190" s="683"/>
      <c r="Q190" s="683"/>
      <c r="R190" s="683"/>
      <c r="S190" s="683"/>
      <c r="T190" s="683"/>
      <c r="U190" s="683"/>
      <c r="V190" s="683"/>
      <c r="W190" s="683"/>
      <c r="X190" s="683"/>
      <c r="Y190" s="683"/>
      <c r="Z190" s="683"/>
    </row>
    <row r="191" spans="1:26" ht="15.75" customHeight="1">
      <c r="A191" s="683"/>
      <c r="B191" s="769"/>
      <c r="C191" s="683"/>
      <c r="D191" s="683"/>
      <c r="E191" s="683"/>
      <c r="F191" s="683"/>
      <c r="G191" s="683"/>
      <c r="H191" s="683"/>
      <c r="I191" s="683"/>
      <c r="J191" s="683"/>
      <c r="K191" s="683"/>
      <c r="L191" s="683"/>
      <c r="M191" s="683"/>
      <c r="N191" s="682"/>
      <c r="O191" s="683"/>
      <c r="P191" s="683"/>
      <c r="Q191" s="683"/>
      <c r="R191" s="683"/>
      <c r="S191" s="683"/>
      <c r="T191" s="683"/>
      <c r="U191" s="683"/>
      <c r="V191" s="683"/>
      <c r="W191" s="683"/>
      <c r="X191" s="683"/>
      <c r="Y191" s="683"/>
      <c r="Z191" s="683"/>
    </row>
    <row r="192" spans="1:26" ht="15.75" customHeight="1">
      <c r="A192" s="683"/>
      <c r="B192" s="769"/>
      <c r="C192" s="683"/>
      <c r="D192" s="683"/>
      <c r="E192" s="683"/>
      <c r="F192" s="683"/>
      <c r="G192" s="683"/>
      <c r="H192" s="683"/>
      <c r="I192" s="683"/>
      <c r="J192" s="683"/>
      <c r="K192" s="683"/>
      <c r="L192" s="683"/>
      <c r="M192" s="683"/>
      <c r="N192" s="682"/>
      <c r="O192" s="683"/>
      <c r="P192" s="683"/>
      <c r="Q192" s="683"/>
      <c r="R192" s="683"/>
      <c r="S192" s="683"/>
      <c r="T192" s="683"/>
      <c r="U192" s="683"/>
      <c r="V192" s="683"/>
      <c r="W192" s="683"/>
      <c r="X192" s="683"/>
      <c r="Y192" s="683"/>
      <c r="Z192" s="683"/>
    </row>
    <row r="193" spans="1:26" ht="15.75" customHeight="1">
      <c r="A193" s="683"/>
      <c r="B193" s="769"/>
      <c r="C193" s="683"/>
      <c r="D193" s="683"/>
      <c r="E193" s="683"/>
      <c r="F193" s="683"/>
      <c r="G193" s="683"/>
      <c r="H193" s="683"/>
      <c r="I193" s="683"/>
      <c r="J193" s="683"/>
      <c r="K193" s="683"/>
      <c r="L193" s="683"/>
      <c r="M193" s="683"/>
      <c r="N193" s="682"/>
      <c r="O193" s="683"/>
      <c r="P193" s="683"/>
      <c r="Q193" s="683"/>
      <c r="R193" s="683"/>
      <c r="S193" s="683"/>
      <c r="T193" s="683"/>
      <c r="U193" s="683"/>
      <c r="V193" s="683"/>
      <c r="W193" s="683"/>
      <c r="X193" s="683"/>
      <c r="Y193" s="683"/>
      <c r="Z193" s="683"/>
    </row>
    <row r="194" spans="1:26" ht="15.75" customHeight="1">
      <c r="A194" s="683"/>
      <c r="B194" s="769"/>
      <c r="C194" s="683"/>
      <c r="D194" s="683"/>
      <c r="E194" s="683"/>
      <c r="F194" s="683"/>
      <c r="G194" s="683"/>
      <c r="H194" s="683"/>
      <c r="I194" s="683"/>
      <c r="J194" s="683"/>
      <c r="K194" s="683"/>
      <c r="L194" s="683"/>
      <c r="M194" s="683"/>
      <c r="N194" s="682"/>
      <c r="O194" s="683"/>
      <c r="P194" s="683"/>
      <c r="Q194" s="683"/>
      <c r="R194" s="683"/>
      <c r="S194" s="683"/>
      <c r="T194" s="683"/>
      <c r="U194" s="683"/>
      <c r="V194" s="683"/>
      <c r="W194" s="683"/>
      <c r="X194" s="683"/>
      <c r="Y194" s="683"/>
      <c r="Z194" s="683"/>
    </row>
    <row r="195" spans="1:26" ht="15.75" customHeight="1">
      <c r="A195" s="683"/>
      <c r="B195" s="769"/>
      <c r="C195" s="683"/>
      <c r="D195" s="683"/>
      <c r="E195" s="683"/>
      <c r="F195" s="683"/>
      <c r="G195" s="683"/>
      <c r="H195" s="683"/>
      <c r="I195" s="683"/>
      <c r="J195" s="683"/>
      <c r="K195" s="683"/>
      <c r="L195" s="683"/>
      <c r="M195" s="683"/>
      <c r="N195" s="682"/>
      <c r="O195" s="683"/>
      <c r="P195" s="683"/>
      <c r="Q195" s="683"/>
      <c r="R195" s="683"/>
      <c r="S195" s="683"/>
      <c r="T195" s="683"/>
      <c r="U195" s="683"/>
      <c r="V195" s="683"/>
      <c r="W195" s="683"/>
      <c r="X195" s="683"/>
      <c r="Y195" s="683"/>
      <c r="Z195" s="683"/>
    </row>
    <row r="196" spans="1:26" ht="15.75" customHeight="1">
      <c r="A196" s="683"/>
      <c r="B196" s="769"/>
      <c r="C196" s="683"/>
      <c r="D196" s="683"/>
      <c r="E196" s="683"/>
      <c r="F196" s="683"/>
      <c r="G196" s="683"/>
      <c r="H196" s="683"/>
      <c r="I196" s="683"/>
      <c r="J196" s="683"/>
      <c r="K196" s="683"/>
      <c r="L196" s="683"/>
      <c r="M196" s="683"/>
      <c r="N196" s="682"/>
      <c r="O196" s="683"/>
      <c r="P196" s="683"/>
      <c r="Q196" s="683"/>
      <c r="R196" s="683"/>
      <c r="S196" s="683"/>
      <c r="T196" s="683"/>
      <c r="U196" s="683"/>
      <c r="V196" s="683"/>
      <c r="W196" s="683"/>
      <c r="X196" s="683"/>
      <c r="Y196" s="683"/>
      <c r="Z196" s="683"/>
    </row>
    <row r="197" spans="1:26" ht="15.75" customHeight="1">
      <c r="A197" s="683"/>
      <c r="B197" s="769"/>
      <c r="C197" s="683"/>
      <c r="D197" s="683"/>
      <c r="E197" s="683"/>
      <c r="F197" s="683"/>
      <c r="G197" s="683"/>
      <c r="H197" s="683"/>
      <c r="I197" s="683"/>
      <c r="J197" s="683"/>
      <c r="K197" s="683"/>
      <c r="L197" s="683"/>
      <c r="M197" s="683"/>
      <c r="N197" s="682"/>
      <c r="O197" s="683"/>
      <c r="P197" s="683"/>
      <c r="Q197" s="683"/>
      <c r="R197" s="683"/>
      <c r="S197" s="683"/>
      <c r="T197" s="683"/>
      <c r="U197" s="683"/>
      <c r="V197" s="683"/>
      <c r="W197" s="683"/>
      <c r="X197" s="683"/>
      <c r="Y197" s="683"/>
      <c r="Z197" s="683"/>
    </row>
    <row r="198" spans="1:26" ht="15.75" customHeight="1">
      <c r="A198" s="683"/>
      <c r="B198" s="769"/>
      <c r="C198" s="683"/>
      <c r="D198" s="683"/>
      <c r="E198" s="683"/>
      <c r="F198" s="683"/>
      <c r="G198" s="683"/>
      <c r="H198" s="683"/>
      <c r="I198" s="683"/>
      <c r="J198" s="683"/>
      <c r="K198" s="683"/>
      <c r="L198" s="683"/>
      <c r="M198" s="683"/>
      <c r="N198" s="682"/>
      <c r="O198" s="683"/>
      <c r="P198" s="683"/>
      <c r="Q198" s="683"/>
      <c r="R198" s="683"/>
      <c r="S198" s="683"/>
      <c r="T198" s="683"/>
      <c r="U198" s="683"/>
      <c r="V198" s="683"/>
      <c r="W198" s="683"/>
      <c r="X198" s="683"/>
      <c r="Y198" s="683"/>
      <c r="Z198" s="683"/>
    </row>
    <row r="199" spans="1:26" ht="15.75" customHeight="1">
      <c r="A199" s="683"/>
      <c r="B199" s="769"/>
      <c r="C199" s="683"/>
      <c r="D199" s="683"/>
      <c r="E199" s="683"/>
      <c r="F199" s="683"/>
      <c r="G199" s="683"/>
      <c r="H199" s="683"/>
      <c r="I199" s="683"/>
      <c r="J199" s="683"/>
      <c r="K199" s="683"/>
      <c r="L199" s="683"/>
      <c r="M199" s="683"/>
      <c r="N199" s="682"/>
      <c r="O199" s="683"/>
      <c r="P199" s="683"/>
      <c r="Q199" s="683"/>
      <c r="R199" s="683"/>
      <c r="S199" s="683"/>
      <c r="T199" s="683"/>
      <c r="U199" s="683"/>
      <c r="V199" s="683"/>
      <c r="W199" s="683"/>
      <c r="X199" s="683"/>
      <c r="Y199" s="683"/>
      <c r="Z199" s="683"/>
    </row>
    <row r="200" spans="1:26" ht="15.75" customHeight="1">
      <c r="A200" s="683"/>
      <c r="B200" s="769"/>
      <c r="C200" s="683"/>
      <c r="D200" s="683"/>
      <c r="E200" s="683"/>
      <c r="F200" s="683"/>
      <c r="G200" s="683"/>
      <c r="H200" s="683"/>
      <c r="I200" s="683"/>
      <c r="J200" s="683"/>
      <c r="K200" s="683"/>
      <c r="L200" s="683"/>
      <c r="M200" s="683"/>
      <c r="N200" s="682"/>
      <c r="O200" s="683"/>
      <c r="P200" s="683"/>
      <c r="Q200" s="683"/>
      <c r="R200" s="683"/>
      <c r="S200" s="683"/>
      <c r="T200" s="683"/>
      <c r="U200" s="683"/>
      <c r="V200" s="683"/>
      <c r="W200" s="683"/>
      <c r="X200" s="683"/>
      <c r="Y200" s="683"/>
      <c r="Z200" s="683"/>
    </row>
    <row r="201" spans="1:26" ht="15.75" customHeight="1">
      <c r="A201" s="683"/>
      <c r="B201" s="769"/>
      <c r="C201" s="683"/>
      <c r="D201" s="683"/>
      <c r="E201" s="683"/>
      <c r="F201" s="683"/>
      <c r="G201" s="683"/>
      <c r="H201" s="683"/>
      <c r="I201" s="683"/>
      <c r="J201" s="683"/>
      <c r="K201" s="683"/>
      <c r="L201" s="683"/>
      <c r="M201" s="683"/>
      <c r="N201" s="682"/>
      <c r="O201" s="683"/>
      <c r="P201" s="683"/>
      <c r="Q201" s="683"/>
      <c r="R201" s="683"/>
      <c r="S201" s="683"/>
      <c r="T201" s="683"/>
      <c r="U201" s="683"/>
      <c r="V201" s="683"/>
      <c r="W201" s="683"/>
      <c r="X201" s="683"/>
      <c r="Y201" s="683"/>
      <c r="Z201" s="683"/>
    </row>
    <row r="202" spans="1:26" ht="15.75" customHeight="1">
      <c r="A202" s="683"/>
      <c r="B202" s="769"/>
      <c r="C202" s="683"/>
      <c r="D202" s="683"/>
      <c r="E202" s="683"/>
      <c r="F202" s="683"/>
      <c r="G202" s="683"/>
      <c r="H202" s="683"/>
      <c r="I202" s="683"/>
      <c r="J202" s="683"/>
      <c r="K202" s="683"/>
      <c r="L202" s="683"/>
      <c r="M202" s="683"/>
      <c r="N202" s="682"/>
      <c r="O202" s="683"/>
      <c r="P202" s="683"/>
      <c r="Q202" s="683"/>
      <c r="R202" s="683"/>
      <c r="S202" s="683"/>
      <c r="T202" s="683"/>
      <c r="U202" s="683"/>
      <c r="V202" s="683"/>
      <c r="W202" s="683"/>
      <c r="X202" s="683"/>
      <c r="Y202" s="683"/>
      <c r="Z202" s="683"/>
    </row>
    <row r="203" spans="1:26" ht="15.75" customHeight="1">
      <c r="A203" s="683"/>
      <c r="B203" s="769"/>
      <c r="C203" s="683"/>
      <c r="D203" s="683"/>
      <c r="E203" s="683"/>
      <c r="F203" s="683"/>
      <c r="G203" s="683"/>
      <c r="H203" s="683"/>
      <c r="I203" s="683"/>
      <c r="J203" s="683"/>
      <c r="K203" s="683"/>
      <c r="L203" s="683"/>
      <c r="M203" s="683"/>
      <c r="N203" s="682"/>
      <c r="O203" s="683"/>
      <c r="P203" s="683"/>
      <c r="Q203" s="683"/>
      <c r="R203" s="683"/>
      <c r="S203" s="683"/>
      <c r="T203" s="683"/>
      <c r="U203" s="683"/>
      <c r="V203" s="683"/>
      <c r="W203" s="683"/>
      <c r="X203" s="683"/>
      <c r="Y203" s="683"/>
      <c r="Z203" s="683"/>
    </row>
    <row r="204" spans="1:26" ht="15.75" customHeight="1">
      <c r="A204" s="683"/>
      <c r="B204" s="769"/>
      <c r="C204" s="683"/>
      <c r="D204" s="683"/>
      <c r="E204" s="683"/>
      <c r="F204" s="683"/>
      <c r="G204" s="683"/>
      <c r="H204" s="683"/>
      <c r="I204" s="683"/>
      <c r="J204" s="683"/>
      <c r="K204" s="683"/>
      <c r="L204" s="683"/>
      <c r="M204" s="683"/>
      <c r="N204" s="682"/>
      <c r="O204" s="683"/>
      <c r="P204" s="683"/>
      <c r="Q204" s="683"/>
      <c r="R204" s="683"/>
      <c r="S204" s="683"/>
      <c r="T204" s="683"/>
      <c r="U204" s="683"/>
      <c r="V204" s="683"/>
      <c r="W204" s="683"/>
      <c r="X204" s="683"/>
      <c r="Y204" s="683"/>
      <c r="Z204" s="683"/>
    </row>
    <row r="205" spans="1:26" ht="15.75" customHeight="1">
      <c r="A205" s="683"/>
      <c r="B205" s="769"/>
      <c r="C205" s="683"/>
      <c r="D205" s="683"/>
      <c r="E205" s="683"/>
      <c r="F205" s="683"/>
      <c r="G205" s="683"/>
      <c r="H205" s="683"/>
      <c r="I205" s="683"/>
      <c r="J205" s="683"/>
      <c r="K205" s="683"/>
      <c r="L205" s="683"/>
      <c r="M205" s="683"/>
      <c r="N205" s="682"/>
      <c r="O205" s="683"/>
      <c r="P205" s="683"/>
      <c r="Q205" s="683"/>
      <c r="R205" s="683"/>
      <c r="S205" s="683"/>
      <c r="T205" s="683"/>
      <c r="U205" s="683"/>
      <c r="V205" s="683"/>
      <c r="W205" s="683"/>
      <c r="X205" s="683"/>
      <c r="Y205" s="683"/>
      <c r="Z205" s="683"/>
    </row>
    <row r="206" spans="1:26" ht="15.75" customHeight="1">
      <c r="A206" s="683"/>
      <c r="B206" s="769"/>
      <c r="C206" s="683"/>
      <c r="D206" s="683"/>
      <c r="E206" s="683"/>
      <c r="F206" s="683"/>
      <c r="G206" s="683"/>
      <c r="H206" s="683"/>
      <c r="I206" s="683"/>
      <c r="J206" s="683"/>
      <c r="K206" s="683"/>
      <c r="L206" s="683"/>
      <c r="M206" s="683"/>
      <c r="N206" s="682"/>
      <c r="O206" s="683"/>
      <c r="P206" s="683"/>
      <c r="Q206" s="683"/>
      <c r="R206" s="683"/>
      <c r="S206" s="683"/>
      <c r="T206" s="683"/>
      <c r="U206" s="683"/>
      <c r="V206" s="683"/>
      <c r="W206" s="683"/>
      <c r="X206" s="683"/>
      <c r="Y206" s="683"/>
      <c r="Z206" s="683"/>
    </row>
    <row r="207" spans="1:26" ht="15.75" customHeight="1">
      <c r="A207" s="683"/>
      <c r="B207" s="769"/>
      <c r="C207" s="683"/>
      <c r="D207" s="683"/>
      <c r="E207" s="683"/>
      <c r="F207" s="683"/>
      <c r="G207" s="683"/>
      <c r="H207" s="683"/>
      <c r="I207" s="683"/>
      <c r="J207" s="683"/>
      <c r="K207" s="683"/>
      <c r="L207" s="683"/>
      <c r="M207" s="683"/>
      <c r="N207" s="682"/>
      <c r="O207" s="683"/>
      <c r="P207" s="683"/>
      <c r="Q207" s="683"/>
      <c r="R207" s="683"/>
      <c r="S207" s="683"/>
      <c r="T207" s="683"/>
      <c r="U207" s="683"/>
      <c r="V207" s="683"/>
      <c r="W207" s="683"/>
      <c r="X207" s="683"/>
      <c r="Y207" s="683"/>
      <c r="Z207" s="683"/>
    </row>
    <row r="208" spans="1:26" ht="15.75" customHeight="1">
      <c r="A208" s="683"/>
      <c r="B208" s="769"/>
      <c r="C208" s="683"/>
      <c r="D208" s="683"/>
      <c r="E208" s="683"/>
      <c r="F208" s="683"/>
      <c r="G208" s="683"/>
      <c r="H208" s="683"/>
      <c r="I208" s="683"/>
      <c r="J208" s="683"/>
      <c r="K208" s="683"/>
      <c r="L208" s="683"/>
      <c r="M208" s="683"/>
      <c r="N208" s="682"/>
      <c r="O208" s="683"/>
      <c r="P208" s="683"/>
      <c r="Q208" s="683"/>
      <c r="R208" s="683"/>
      <c r="S208" s="683"/>
      <c r="T208" s="683"/>
      <c r="U208" s="683"/>
      <c r="V208" s="683"/>
      <c r="W208" s="683"/>
      <c r="X208" s="683"/>
      <c r="Y208" s="683"/>
      <c r="Z208" s="683"/>
    </row>
    <row r="209" spans="1:26" ht="15.75" customHeight="1">
      <c r="A209" s="683"/>
      <c r="B209" s="769"/>
      <c r="C209" s="683"/>
      <c r="D209" s="683"/>
      <c r="E209" s="683"/>
      <c r="F209" s="683"/>
      <c r="G209" s="683"/>
      <c r="H209" s="683"/>
      <c r="I209" s="683"/>
      <c r="J209" s="683"/>
      <c r="K209" s="683"/>
      <c r="L209" s="683"/>
      <c r="M209" s="683"/>
      <c r="N209" s="682"/>
      <c r="O209" s="683"/>
      <c r="P209" s="683"/>
      <c r="Q209" s="683"/>
      <c r="R209" s="683"/>
      <c r="S209" s="683"/>
      <c r="T209" s="683"/>
      <c r="U209" s="683"/>
      <c r="V209" s="683"/>
      <c r="W209" s="683"/>
      <c r="X209" s="683"/>
      <c r="Y209" s="683"/>
      <c r="Z209" s="683"/>
    </row>
    <row r="210" spans="1:26" ht="15.75" customHeight="1">
      <c r="A210" s="683"/>
      <c r="B210" s="769"/>
      <c r="C210" s="683"/>
      <c r="D210" s="683"/>
      <c r="E210" s="683"/>
      <c r="F210" s="683"/>
      <c r="G210" s="683"/>
      <c r="H210" s="683"/>
      <c r="I210" s="683"/>
      <c r="J210" s="683"/>
      <c r="K210" s="683"/>
      <c r="L210" s="683"/>
      <c r="M210" s="683"/>
      <c r="N210" s="682"/>
      <c r="O210" s="683"/>
      <c r="P210" s="683"/>
      <c r="Q210" s="683"/>
      <c r="R210" s="683"/>
      <c r="S210" s="683"/>
      <c r="T210" s="683"/>
      <c r="U210" s="683"/>
      <c r="V210" s="683"/>
      <c r="W210" s="683"/>
      <c r="X210" s="683"/>
      <c r="Y210" s="683"/>
      <c r="Z210" s="683"/>
    </row>
    <row r="211" spans="1:26" ht="15.75" customHeight="1">
      <c r="A211" s="683"/>
      <c r="B211" s="769"/>
      <c r="C211" s="683"/>
      <c r="D211" s="683"/>
      <c r="E211" s="683"/>
      <c r="F211" s="683"/>
      <c r="G211" s="683"/>
      <c r="H211" s="683"/>
      <c r="I211" s="683"/>
      <c r="J211" s="683"/>
      <c r="K211" s="683"/>
      <c r="L211" s="683"/>
      <c r="M211" s="683"/>
      <c r="N211" s="682"/>
      <c r="O211" s="683"/>
      <c r="P211" s="683"/>
      <c r="Q211" s="683"/>
      <c r="R211" s="683"/>
      <c r="S211" s="683"/>
      <c r="T211" s="683"/>
      <c r="U211" s="683"/>
      <c r="V211" s="683"/>
      <c r="W211" s="683"/>
      <c r="X211" s="683"/>
      <c r="Y211" s="683"/>
      <c r="Z211" s="683"/>
    </row>
    <row r="212" spans="1:26" ht="15.75" customHeight="1">
      <c r="A212" s="683"/>
      <c r="B212" s="769"/>
      <c r="C212" s="683"/>
      <c r="D212" s="683"/>
      <c r="E212" s="683"/>
      <c r="F212" s="683"/>
      <c r="G212" s="683"/>
      <c r="H212" s="683"/>
      <c r="I212" s="683"/>
      <c r="J212" s="683"/>
      <c r="K212" s="683"/>
      <c r="L212" s="683"/>
      <c r="M212" s="683"/>
      <c r="N212" s="682"/>
      <c r="O212" s="683"/>
      <c r="P212" s="683"/>
      <c r="Q212" s="683"/>
      <c r="R212" s="683"/>
      <c r="S212" s="683"/>
      <c r="T212" s="683"/>
      <c r="U212" s="683"/>
      <c r="V212" s="683"/>
      <c r="W212" s="683"/>
      <c r="X212" s="683"/>
      <c r="Y212" s="683"/>
      <c r="Z212" s="683"/>
    </row>
    <row r="213" spans="1:26" ht="15.75" customHeight="1">
      <c r="A213" s="683"/>
      <c r="B213" s="769"/>
      <c r="C213" s="683"/>
      <c r="D213" s="683"/>
      <c r="E213" s="683"/>
      <c r="F213" s="683"/>
      <c r="G213" s="683"/>
      <c r="H213" s="683"/>
      <c r="I213" s="683"/>
      <c r="J213" s="683"/>
      <c r="K213" s="683"/>
      <c r="L213" s="683"/>
      <c r="M213" s="683"/>
      <c r="N213" s="682"/>
      <c r="O213" s="683"/>
      <c r="P213" s="683"/>
      <c r="Q213" s="683"/>
      <c r="R213" s="683"/>
      <c r="S213" s="683"/>
      <c r="T213" s="683"/>
      <c r="U213" s="683"/>
      <c r="V213" s="683"/>
      <c r="W213" s="683"/>
      <c r="X213" s="683"/>
      <c r="Y213" s="683"/>
      <c r="Z213" s="683"/>
    </row>
    <row r="214" spans="1:26" ht="15.75" customHeight="1">
      <c r="A214" s="683"/>
      <c r="B214" s="769"/>
      <c r="C214" s="683"/>
      <c r="D214" s="683"/>
      <c r="E214" s="683"/>
      <c r="F214" s="683"/>
      <c r="G214" s="683"/>
      <c r="H214" s="683"/>
      <c r="I214" s="683"/>
      <c r="J214" s="683"/>
      <c r="K214" s="683"/>
      <c r="L214" s="683"/>
      <c r="M214" s="683"/>
      <c r="N214" s="682"/>
      <c r="O214" s="683"/>
      <c r="P214" s="683"/>
      <c r="Q214" s="683"/>
      <c r="R214" s="683"/>
      <c r="S214" s="683"/>
      <c r="T214" s="683"/>
      <c r="U214" s="683"/>
      <c r="V214" s="683"/>
      <c r="W214" s="683"/>
      <c r="X214" s="683"/>
      <c r="Y214" s="683"/>
      <c r="Z214" s="683"/>
    </row>
    <row r="215" spans="1:26" ht="15.75" customHeight="1">
      <c r="A215" s="683"/>
      <c r="B215" s="769"/>
      <c r="C215" s="683"/>
      <c r="D215" s="683"/>
      <c r="E215" s="683"/>
      <c r="F215" s="683"/>
      <c r="G215" s="683"/>
      <c r="H215" s="683"/>
      <c r="I215" s="683"/>
      <c r="J215" s="683"/>
      <c r="K215" s="683"/>
      <c r="L215" s="683"/>
      <c r="M215" s="683"/>
      <c r="N215" s="682"/>
      <c r="O215" s="683"/>
      <c r="P215" s="683"/>
      <c r="Q215" s="683"/>
      <c r="R215" s="683"/>
      <c r="S215" s="683"/>
      <c r="T215" s="683"/>
      <c r="U215" s="683"/>
      <c r="V215" s="683"/>
      <c r="W215" s="683"/>
      <c r="X215" s="683"/>
      <c r="Y215" s="683"/>
      <c r="Z215" s="683"/>
    </row>
    <row r="216" spans="1:26" ht="15.75" customHeight="1">
      <c r="A216" s="683"/>
      <c r="B216" s="769"/>
      <c r="C216" s="683"/>
      <c r="D216" s="683"/>
      <c r="E216" s="683"/>
      <c r="F216" s="683"/>
      <c r="G216" s="683"/>
      <c r="H216" s="683"/>
      <c r="I216" s="683"/>
      <c r="J216" s="683"/>
      <c r="K216" s="683"/>
      <c r="L216" s="683"/>
      <c r="M216" s="683"/>
      <c r="N216" s="682"/>
      <c r="O216" s="683"/>
      <c r="P216" s="683"/>
      <c r="Q216" s="683"/>
      <c r="R216" s="683"/>
      <c r="S216" s="683"/>
      <c r="T216" s="683"/>
      <c r="U216" s="683"/>
      <c r="V216" s="683"/>
      <c r="W216" s="683"/>
      <c r="X216" s="683"/>
      <c r="Y216" s="683"/>
      <c r="Z216" s="683"/>
    </row>
    <row r="217" spans="1:26" ht="15.75" customHeight="1">
      <c r="A217" s="683"/>
      <c r="B217" s="769"/>
      <c r="C217" s="683"/>
      <c r="D217" s="683"/>
      <c r="E217" s="683"/>
      <c r="F217" s="683"/>
      <c r="G217" s="683"/>
      <c r="H217" s="683"/>
      <c r="I217" s="683"/>
      <c r="J217" s="683"/>
      <c r="K217" s="683"/>
      <c r="L217" s="683"/>
      <c r="M217" s="683"/>
      <c r="N217" s="682"/>
      <c r="O217" s="683"/>
      <c r="P217" s="683"/>
      <c r="Q217" s="683"/>
      <c r="R217" s="683"/>
      <c r="S217" s="683"/>
      <c r="T217" s="683"/>
      <c r="U217" s="683"/>
      <c r="V217" s="683"/>
      <c r="W217" s="683"/>
      <c r="X217" s="683"/>
      <c r="Y217" s="683"/>
      <c r="Z217" s="683"/>
    </row>
    <row r="218" spans="1:26" ht="15.75" customHeight="1">
      <c r="A218" s="683"/>
      <c r="B218" s="769"/>
      <c r="C218" s="683"/>
      <c r="D218" s="683"/>
      <c r="E218" s="683"/>
      <c r="F218" s="683"/>
      <c r="G218" s="683"/>
      <c r="H218" s="683"/>
      <c r="I218" s="683"/>
      <c r="J218" s="683"/>
      <c r="K218" s="683"/>
      <c r="L218" s="683"/>
      <c r="M218" s="683"/>
      <c r="N218" s="682"/>
      <c r="O218" s="683"/>
      <c r="P218" s="683"/>
      <c r="Q218" s="683"/>
      <c r="R218" s="683"/>
      <c r="S218" s="683"/>
      <c r="T218" s="683"/>
      <c r="U218" s="683"/>
      <c r="V218" s="683"/>
      <c r="W218" s="683"/>
      <c r="X218" s="683"/>
      <c r="Y218" s="683"/>
      <c r="Z218" s="683"/>
    </row>
    <row r="219" spans="1:26" ht="15.75" customHeight="1">
      <c r="A219" s="683"/>
      <c r="B219" s="769"/>
      <c r="C219" s="683"/>
      <c r="D219" s="683"/>
      <c r="E219" s="683"/>
      <c r="F219" s="683"/>
      <c r="G219" s="683"/>
      <c r="H219" s="683"/>
      <c r="I219" s="683"/>
      <c r="J219" s="683"/>
      <c r="K219" s="683"/>
      <c r="L219" s="683"/>
      <c r="M219" s="683"/>
      <c r="N219" s="682"/>
      <c r="O219" s="683"/>
      <c r="P219" s="683"/>
      <c r="Q219" s="683"/>
      <c r="R219" s="683"/>
      <c r="S219" s="683"/>
      <c r="T219" s="683"/>
      <c r="U219" s="683"/>
      <c r="V219" s="683"/>
      <c r="W219" s="683"/>
      <c r="X219" s="683"/>
      <c r="Y219" s="683"/>
      <c r="Z219" s="683"/>
    </row>
    <row r="220" spans="1:26" ht="15.75" customHeight="1">
      <c r="A220" s="683"/>
      <c r="B220" s="769"/>
      <c r="C220" s="683"/>
      <c r="D220" s="683"/>
      <c r="E220" s="683"/>
      <c r="F220" s="683"/>
      <c r="G220" s="683"/>
      <c r="H220" s="683"/>
      <c r="I220" s="683"/>
      <c r="J220" s="683"/>
      <c r="K220" s="683"/>
      <c r="L220" s="683"/>
      <c r="M220" s="683"/>
      <c r="N220" s="682"/>
      <c r="O220" s="683"/>
      <c r="P220" s="683"/>
      <c r="Q220" s="683"/>
      <c r="R220" s="683"/>
      <c r="S220" s="683"/>
      <c r="T220" s="683"/>
      <c r="U220" s="683"/>
      <c r="V220" s="683"/>
      <c r="W220" s="683"/>
      <c r="X220" s="683"/>
      <c r="Y220" s="683"/>
      <c r="Z220" s="683"/>
    </row>
    <row r="221" spans="1:26" ht="15.75" customHeight="1">
      <c r="A221" s="683"/>
      <c r="B221" s="769"/>
      <c r="C221" s="683"/>
      <c r="D221" s="683"/>
      <c r="E221" s="683"/>
      <c r="F221" s="683"/>
      <c r="G221" s="683"/>
      <c r="H221" s="683"/>
      <c r="I221" s="683"/>
      <c r="J221" s="683"/>
      <c r="K221" s="683"/>
      <c r="L221" s="683"/>
      <c r="M221" s="683"/>
      <c r="N221" s="682"/>
      <c r="O221" s="683"/>
      <c r="P221" s="683"/>
      <c r="Q221" s="683"/>
      <c r="R221" s="683"/>
      <c r="S221" s="683"/>
      <c r="T221" s="683"/>
      <c r="U221" s="683"/>
      <c r="V221" s="683"/>
      <c r="W221" s="683"/>
      <c r="X221" s="683"/>
      <c r="Y221" s="683"/>
      <c r="Z221" s="683"/>
    </row>
    <row r="222" spans="1:26" ht="15.75" customHeight="1">
      <c r="A222" s="683"/>
      <c r="B222" s="769"/>
      <c r="C222" s="683"/>
      <c r="D222" s="683"/>
      <c r="E222" s="683"/>
      <c r="F222" s="683"/>
      <c r="G222" s="683"/>
      <c r="H222" s="683"/>
      <c r="I222" s="683"/>
      <c r="J222" s="683"/>
      <c r="K222" s="683"/>
      <c r="L222" s="683"/>
      <c r="M222" s="683"/>
      <c r="N222" s="682"/>
      <c r="O222" s="683"/>
      <c r="P222" s="683"/>
      <c r="Q222" s="683"/>
      <c r="R222" s="683"/>
      <c r="S222" s="683"/>
      <c r="T222" s="683"/>
      <c r="U222" s="683"/>
      <c r="V222" s="683"/>
      <c r="W222" s="683"/>
      <c r="X222" s="683"/>
      <c r="Y222" s="683"/>
      <c r="Z222" s="683"/>
    </row>
    <row r="223" spans="1:26" ht="15.75" customHeight="1">
      <c r="A223" s="683"/>
      <c r="B223" s="769"/>
      <c r="C223" s="683"/>
      <c r="D223" s="683"/>
      <c r="E223" s="683"/>
      <c r="F223" s="683"/>
      <c r="G223" s="683"/>
      <c r="H223" s="683"/>
      <c r="I223" s="683"/>
      <c r="J223" s="683"/>
      <c r="K223" s="683"/>
      <c r="L223" s="683"/>
      <c r="M223" s="683"/>
      <c r="N223" s="682"/>
      <c r="O223" s="683"/>
      <c r="P223" s="683"/>
      <c r="Q223" s="683"/>
      <c r="R223" s="683"/>
      <c r="S223" s="683"/>
      <c r="T223" s="683"/>
      <c r="U223" s="683"/>
      <c r="V223" s="683"/>
      <c r="W223" s="683"/>
      <c r="X223" s="683"/>
      <c r="Y223" s="683"/>
      <c r="Z223" s="683"/>
    </row>
    <row r="224" spans="1:26" ht="15.75" customHeight="1">
      <c r="A224" s="683"/>
      <c r="B224" s="769"/>
      <c r="C224" s="683"/>
      <c r="D224" s="683"/>
      <c r="E224" s="683"/>
      <c r="F224" s="683"/>
      <c r="G224" s="683"/>
      <c r="H224" s="683"/>
      <c r="I224" s="683"/>
      <c r="J224" s="683"/>
      <c r="K224" s="683"/>
      <c r="L224" s="683"/>
      <c r="M224" s="683"/>
      <c r="N224" s="682"/>
      <c r="O224" s="683"/>
      <c r="P224" s="683"/>
      <c r="Q224" s="683"/>
      <c r="R224" s="683"/>
      <c r="S224" s="683"/>
      <c r="T224" s="683"/>
      <c r="U224" s="683"/>
      <c r="V224" s="683"/>
      <c r="W224" s="683"/>
      <c r="X224" s="683"/>
      <c r="Y224" s="683"/>
      <c r="Z224" s="683"/>
    </row>
    <row r="225" spans="1:26" ht="15.75" customHeight="1">
      <c r="A225" s="683"/>
      <c r="B225" s="769"/>
      <c r="C225" s="683"/>
      <c r="D225" s="683"/>
      <c r="E225" s="683"/>
      <c r="F225" s="683"/>
      <c r="G225" s="683"/>
      <c r="H225" s="683"/>
      <c r="I225" s="683"/>
      <c r="J225" s="683"/>
      <c r="K225" s="683"/>
      <c r="L225" s="683"/>
      <c r="M225" s="683"/>
      <c r="N225" s="682"/>
      <c r="O225" s="683"/>
      <c r="P225" s="683"/>
      <c r="Q225" s="683"/>
      <c r="R225" s="683"/>
      <c r="S225" s="683"/>
      <c r="T225" s="683"/>
      <c r="U225" s="683"/>
      <c r="V225" s="683"/>
      <c r="W225" s="683"/>
      <c r="X225" s="683"/>
      <c r="Y225" s="683"/>
      <c r="Z225" s="683"/>
    </row>
    <row r="226" spans="1:26" ht="15.75" customHeight="1">
      <c r="A226" s="683"/>
      <c r="B226" s="769"/>
      <c r="C226" s="683"/>
      <c r="D226" s="683"/>
      <c r="E226" s="683"/>
      <c r="F226" s="683"/>
      <c r="G226" s="683"/>
      <c r="H226" s="683"/>
      <c r="I226" s="683"/>
      <c r="J226" s="683"/>
      <c r="K226" s="683"/>
      <c r="L226" s="683"/>
      <c r="M226" s="683"/>
      <c r="N226" s="682"/>
      <c r="O226" s="683"/>
      <c r="P226" s="683"/>
      <c r="Q226" s="683"/>
      <c r="R226" s="683"/>
      <c r="S226" s="683"/>
      <c r="T226" s="683"/>
      <c r="U226" s="683"/>
      <c r="V226" s="683"/>
      <c r="W226" s="683"/>
      <c r="X226" s="683"/>
      <c r="Y226" s="683"/>
      <c r="Z226" s="683"/>
    </row>
    <row r="227" spans="1:26" ht="15.75" customHeight="1">
      <c r="A227" s="683"/>
      <c r="B227" s="769"/>
      <c r="C227" s="683"/>
      <c r="D227" s="683"/>
      <c r="E227" s="683"/>
      <c r="F227" s="683"/>
      <c r="G227" s="683"/>
      <c r="H227" s="683"/>
      <c r="I227" s="683"/>
      <c r="J227" s="683"/>
      <c r="K227" s="683"/>
      <c r="L227" s="683"/>
      <c r="M227" s="683"/>
      <c r="N227" s="682"/>
      <c r="O227" s="683"/>
      <c r="P227" s="683"/>
      <c r="Q227" s="683"/>
      <c r="R227" s="683"/>
      <c r="S227" s="683"/>
      <c r="T227" s="683"/>
      <c r="U227" s="683"/>
      <c r="V227" s="683"/>
      <c r="W227" s="683"/>
      <c r="X227" s="683"/>
      <c r="Y227" s="683"/>
      <c r="Z227" s="683"/>
    </row>
    <row r="228" spans="1:26" ht="15.75" customHeight="1">
      <c r="A228" s="683"/>
      <c r="B228" s="769"/>
      <c r="C228" s="683"/>
      <c r="D228" s="683"/>
      <c r="E228" s="683"/>
      <c r="F228" s="683"/>
      <c r="G228" s="683"/>
      <c r="H228" s="683"/>
      <c r="I228" s="683"/>
      <c r="J228" s="683"/>
      <c r="K228" s="683"/>
      <c r="L228" s="683"/>
      <c r="M228" s="683"/>
      <c r="N228" s="682"/>
      <c r="O228" s="683"/>
      <c r="P228" s="683"/>
      <c r="Q228" s="683"/>
      <c r="R228" s="683"/>
      <c r="S228" s="683"/>
      <c r="T228" s="683"/>
      <c r="U228" s="683"/>
      <c r="V228" s="683"/>
      <c r="W228" s="683"/>
      <c r="X228" s="683"/>
      <c r="Y228" s="683"/>
      <c r="Z228" s="683"/>
    </row>
    <row r="229" spans="1:26" ht="15.75" customHeight="1">
      <c r="A229" s="683"/>
      <c r="B229" s="769"/>
      <c r="C229" s="683"/>
      <c r="D229" s="683"/>
      <c r="E229" s="683"/>
      <c r="F229" s="683"/>
      <c r="G229" s="683"/>
      <c r="H229" s="683"/>
      <c r="I229" s="683"/>
      <c r="J229" s="683"/>
      <c r="K229" s="683"/>
      <c r="L229" s="683"/>
      <c r="M229" s="683"/>
      <c r="N229" s="682"/>
      <c r="O229" s="683"/>
      <c r="P229" s="683"/>
      <c r="Q229" s="683"/>
      <c r="R229" s="683"/>
      <c r="S229" s="683"/>
      <c r="T229" s="683"/>
      <c r="U229" s="683"/>
      <c r="V229" s="683"/>
      <c r="W229" s="683"/>
      <c r="X229" s="683"/>
      <c r="Y229" s="683"/>
      <c r="Z229" s="683"/>
    </row>
    <row r="230" spans="1:26" ht="15.75" customHeight="1">
      <c r="A230" s="683"/>
      <c r="B230" s="769"/>
      <c r="C230" s="683"/>
      <c r="D230" s="683"/>
      <c r="E230" s="683"/>
      <c r="F230" s="683"/>
      <c r="G230" s="683"/>
      <c r="H230" s="683"/>
      <c r="I230" s="683"/>
      <c r="J230" s="683"/>
      <c r="K230" s="683"/>
      <c r="L230" s="683"/>
      <c r="M230" s="683"/>
      <c r="N230" s="682"/>
      <c r="O230" s="683"/>
      <c r="P230" s="683"/>
      <c r="Q230" s="683"/>
      <c r="R230" s="683"/>
      <c r="S230" s="683"/>
      <c r="T230" s="683"/>
      <c r="U230" s="683"/>
      <c r="V230" s="683"/>
      <c r="W230" s="683"/>
      <c r="X230" s="683"/>
      <c r="Y230" s="683"/>
      <c r="Z230" s="683"/>
    </row>
    <row r="231" spans="1:26" ht="15.75" customHeight="1">
      <c r="A231" s="683"/>
      <c r="B231" s="769"/>
      <c r="C231" s="683"/>
      <c r="D231" s="683"/>
      <c r="E231" s="683"/>
      <c r="F231" s="683"/>
      <c r="G231" s="683"/>
      <c r="H231" s="683"/>
      <c r="I231" s="683"/>
      <c r="J231" s="683"/>
      <c r="K231" s="683"/>
      <c r="L231" s="683"/>
      <c r="M231" s="683"/>
      <c r="N231" s="682"/>
      <c r="O231" s="683"/>
      <c r="P231" s="683"/>
      <c r="Q231" s="683"/>
      <c r="R231" s="683"/>
      <c r="S231" s="683"/>
      <c r="T231" s="683"/>
      <c r="U231" s="683"/>
      <c r="V231" s="683"/>
      <c r="W231" s="683"/>
      <c r="X231" s="683"/>
      <c r="Y231" s="683"/>
      <c r="Z231" s="683"/>
    </row>
    <row r="232" spans="1:26" ht="15.75" customHeight="1">
      <c r="A232" s="683"/>
      <c r="B232" s="769"/>
      <c r="C232" s="683"/>
      <c r="D232" s="683"/>
      <c r="E232" s="683"/>
      <c r="F232" s="683"/>
      <c r="G232" s="683"/>
      <c r="H232" s="683"/>
      <c r="I232" s="683"/>
      <c r="J232" s="683"/>
      <c r="K232" s="683"/>
      <c r="L232" s="683"/>
      <c r="M232" s="683"/>
      <c r="N232" s="682"/>
      <c r="O232" s="683"/>
      <c r="P232" s="683"/>
      <c r="Q232" s="683"/>
      <c r="R232" s="683"/>
      <c r="S232" s="683"/>
      <c r="T232" s="683"/>
      <c r="U232" s="683"/>
      <c r="V232" s="683"/>
      <c r="W232" s="683"/>
      <c r="X232" s="683"/>
      <c r="Y232" s="683"/>
      <c r="Z232" s="683"/>
    </row>
    <row r="233" spans="1:26" ht="15.75" customHeight="1">
      <c r="A233" s="683"/>
      <c r="B233" s="769"/>
      <c r="C233" s="683"/>
      <c r="D233" s="683"/>
      <c r="E233" s="683"/>
      <c r="F233" s="683"/>
      <c r="G233" s="683"/>
      <c r="H233" s="683"/>
      <c r="I233" s="683"/>
      <c r="J233" s="683"/>
      <c r="K233" s="683"/>
      <c r="L233" s="683"/>
      <c r="M233" s="683"/>
      <c r="N233" s="682"/>
      <c r="O233" s="683"/>
      <c r="P233" s="683"/>
      <c r="Q233" s="683"/>
      <c r="R233" s="683"/>
      <c r="S233" s="683"/>
      <c r="T233" s="683"/>
      <c r="U233" s="683"/>
      <c r="V233" s="683"/>
      <c r="W233" s="683"/>
      <c r="X233" s="683"/>
      <c r="Y233" s="683"/>
      <c r="Z233" s="683"/>
    </row>
    <row r="234" spans="1:26" ht="15.75" customHeight="1">
      <c r="A234" s="683"/>
      <c r="B234" s="769"/>
      <c r="C234" s="683"/>
      <c r="D234" s="683"/>
      <c r="E234" s="683"/>
      <c r="F234" s="683"/>
      <c r="G234" s="683"/>
      <c r="H234" s="683"/>
      <c r="I234" s="683"/>
      <c r="J234" s="683"/>
      <c r="K234" s="683"/>
      <c r="L234" s="683"/>
      <c r="M234" s="683"/>
      <c r="N234" s="682"/>
      <c r="O234" s="683"/>
      <c r="P234" s="683"/>
      <c r="Q234" s="683"/>
      <c r="R234" s="683"/>
      <c r="S234" s="683"/>
      <c r="T234" s="683"/>
      <c r="U234" s="683"/>
      <c r="V234" s="683"/>
      <c r="W234" s="683"/>
      <c r="X234" s="683"/>
      <c r="Y234" s="683"/>
      <c r="Z234" s="683"/>
    </row>
    <row r="235" spans="1:26" ht="15.75" customHeight="1">
      <c r="A235" s="683"/>
      <c r="B235" s="769"/>
      <c r="C235" s="683"/>
      <c r="D235" s="683"/>
      <c r="E235" s="683"/>
      <c r="F235" s="683"/>
      <c r="G235" s="683"/>
      <c r="H235" s="683"/>
      <c r="I235" s="683"/>
      <c r="J235" s="683"/>
      <c r="K235" s="683"/>
      <c r="L235" s="683"/>
      <c r="M235" s="683"/>
      <c r="N235" s="682"/>
      <c r="O235" s="683"/>
      <c r="P235" s="683"/>
      <c r="Q235" s="683"/>
      <c r="R235" s="683"/>
      <c r="S235" s="683"/>
      <c r="T235" s="683"/>
      <c r="U235" s="683"/>
      <c r="V235" s="683"/>
      <c r="W235" s="683"/>
      <c r="X235" s="683"/>
      <c r="Y235" s="683"/>
      <c r="Z235" s="683"/>
    </row>
    <row r="236" spans="1:26" ht="15.75" customHeight="1">
      <c r="A236" s="683"/>
      <c r="B236" s="769"/>
      <c r="C236" s="683"/>
      <c r="D236" s="683"/>
      <c r="E236" s="683"/>
      <c r="F236" s="683"/>
      <c r="G236" s="683"/>
      <c r="H236" s="683"/>
      <c r="I236" s="683"/>
      <c r="J236" s="683"/>
      <c r="K236" s="683"/>
      <c r="L236" s="683"/>
      <c r="M236" s="683"/>
      <c r="N236" s="682"/>
      <c r="O236" s="683"/>
      <c r="P236" s="683"/>
      <c r="Q236" s="683"/>
      <c r="R236" s="683"/>
      <c r="S236" s="683"/>
      <c r="T236" s="683"/>
      <c r="U236" s="683"/>
      <c r="V236" s="683"/>
      <c r="W236" s="683"/>
      <c r="X236" s="683"/>
      <c r="Y236" s="683"/>
      <c r="Z236" s="683"/>
    </row>
    <row r="237" spans="1:26" ht="15.75" customHeight="1">
      <c r="A237" s="683"/>
      <c r="B237" s="769"/>
      <c r="C237" s="683"/>
      <c r="D237" s="683"/>
      <c r="E237" s="683"/>
      <c r="F237" s="683"/>
      <c r="G237" s="683"/>
      <c r="H237" s="683"/>
      <c r="I237" s="683"/>
      <c r="J237" s="683"/>
      <c r="K237" s="683"/>
      <c r="L237" s="683"/>
      <c r="M237" s="683"/>
      <c r="N237" s="682"/>
      <c r="O237" s="683"/>
      <c r="P237" s="683"/>
      <c r="Q237" s="683"/>
      <c r="R237" s="683"/>
      <c r="S237" s="683"/>
      <c r="T237" s="683"/>
      <c r="U237" s="683"/>
      <c r="V237" s="683"/>
      <c r="W237" s="683"/>
      <c r="X237" s="683"/>
      <c r="Y237" s="683"/>
      <c r="Z237" s="683"/>
    </row>
    <row r="238" spans="1:26" ht="15.75" customHeight="1">
      <c r="A238" s="683"/>
      <c r="B238" s="769"/>
      <c r="C238" s="683"/>
      <c r="D238" s="683"/>
      <c r="E238" s="683"/>
      <c r="F238" s="683"/>
      <c r="G238" s="683"/>
      <c r="H238" s="683"/>
      <c r="I238" s="683"/>
      <c r="J238" s="683"/>
      <c r="K238" s="683"/>
      <c r="L238" s="683"/>
      <c r="M238" s="683"/>
      <c r="N238" s="682"/>
      <c r="O238" s="683"/>
      <c r="P238" s="683"/>
      <c r="Q238" s="683"/>
      <c r="R238" s="683"/>
      <c r="S238" s="683"/>
      <c r="T238" s="683"/>
      <c r="U238" s="683"/>
      <c r="V238" s="683"/>
      <c r="W238" s="683"/>
      <c r="X238" s="683"/>
      <c r="Y238" s="683"/>
      <c r="Z238" s="683"/>
    </row>
    <row r="239" spans="1:26" ht="15.75" customHeight="1">
      <c r="A239" s="683"/>
      <c r="B239" s="769"/>
      <c r="C239" s="683"/>
      <c r="D239" s="683"/>
      <c r="E239" s="683"/>
      <c r="F239" s="683"/>
      <c r="G239" s="683"/>
      <c r="H239" s="683"/>
      <c r="I239" s="683"/>
      <c r="J239" s="683"/>
      <c r="K239" s="683"/>
      <c r="L239" s="683"/>
      <c r="M239" s="683"/>
      <c r="N239" s="682"/>
      <c r="O239" s="683"/>
      <c r="P239" s="683"/>
      <c r="Q239" s="683"/>
      <c r="R239" s="683"/>
      <c r="S239" s="683"/>
      <c r="T239" s="683"/>
      <c r="U239" s="683"/>
      <c r="V239" s="683"/>
      <c r="W239" s="683"/>
      <c r="X239" s="683"/>
      <c r="Y239" s="683"/>
      <c r="Z239" s="683"/>
    </row>
    <row r="240" spans="1:26" ht="15.75" customHeight="1">
      <c r="A240" s="683"/>
      <c r="B240" s="769"/>
      <c r="C240" s="683"/>
      <c r="D240" s="683"/>
      <c r="E240" s="683"/>
      <c r="F240" s="683"/>
      <c r="G240" s="683"/>
      <c r="H240" s="683"/>
      <c r="I240" s="683"/>
      <c r="J240" s="683"/>
      <c r="K240" s="683"/>
      <c r="L240" s="683"/>
      <c r="M240" s="683"/>
      <c r="N240" s="682"/>
      <c r="O240" s="683"/>
      <c r="P240" s="683"/>
      <c r="Q240" s="683"/>
      <c r="R240" s="683"/>
      <c r="S240" s="683"/>
      <c r="T240" s="683"/>
      <c r="U240" s="683"/>
      <c r="V240" s="683"/>
      <c r="W240" s="683"/>
      <c r="X240" s="683"/>
      <c r="Y240" s="683"/>
      <c r="Z240" s="683"/>
    </row>
    <row r="241" spans="1:26" ht="15.75" customHeight="1">
      <c r="A241" s="683"/>
      <c r="B241" s="769"/>
      <c r="C241" s="683"/>
      <c r="D241" s="683"/>
      <c r="E241" s="683"/>
      <c r="F241" s="683"/>
      <c r="G241" s="683"/>
      <c r="H241" s="683"/>
      <c r="I241" s="683"/>
      <c r="J241" s="683"/>
      <c r="K241" s="683"/>
      <c r="L241" s="683"/>
      <c r="M241" s="683"/>
      <c r="N241" s="682"/>
      <c r="O241" s="683"/>
      <c r="P241" s="683"/>
      <c r="Q241" s="683"/>
      <c r="R241" s="683"/>
      <c r="S241" s="683"/>
      <c r="T241" s="683"/>
      <c r="U241" s="683"/>
      <c r="V241" s="683"/>
      <c r="W241" s="683"/>
      <c r="X241" s="683"/>
      <c r="Y241" s="683"/>
      <c r="Z241" s="683"/>
    </row>
    <row r="242" spans="1:26" ht="15.75" customHeight="1">
      <c r="A242" s="683"/>
      <c r="B242" s="769"/>
      <c r="C242" s="683"/>
      <c r="D242" s="683"/>
      <c r="E242" s="683"/>
      <c r="F242" s="683"/>
      <c r="G242" s="683"/>
      <c r="H242" s="683"/>
      <c r="I242" s="683"/>
      <c r="J242" s="683"/>
      <c r="K242" s="683"/>
      <c r="L242" s="683"/>
      <c r="M242" s="683"/>
      <c r="N242" s="682"/>
      <c r="O242" s="683"/>
      <c r="P242" s="683"/>
      <c r="Q242" s="683"/>
      <c r="R242" s="683"/>
      <c r="S242" s="683"/>
      <c r="T242" s="683"/>
      <c r="U242" s="683"/>
      <c r="V242" s="683"/>
      <c r="W242" s="683"/>
      <c r="X242" s="683"/>
      <c r="Y242" s="683"/>
      <c r="Z242" s="683"/>
    </row>
    <row r="243" spans="1:26" ht="15.75" customHeight="1">
      <c r="A243" s="683"/>
      <c r="B243" s="769"/>
      <c r="C243" s="683"/>
      <c r="D243" s="683"/>
      <c r="E243" s="683"/>
      <c r="F243" s="683"/>
      <c r="G243" s="683"/>
      <c r="H243" s="683"/>
      <c r="I243" s="683"/>
      <c r="J243" s="683"/>
      <c r="K243" s="683"/>
      <c r="L243" s="683"/>
      <c r="M243" s="683"/>
      <c r="N243" s="682"/>
      <c r="O243" s="683"/>
      <c r="P243" s="683"/>
      <c r="Q243" s="683"/>
      <c r="R243" s="683"/>
      <c r="S243" s="683"/>
      <c r="T243" s="683"/>
      <c r="U243" s="683"/>
      <c r="V243" s="683"/>
      <c r="W243" s="683"/>
      <c r="X243" s="683"/>
      <c r="Y243" s="683"/>
      <c r="Z243" s="683"/>
    </row>
    <row r="244" spans="1:26" ht="15.75" customHeight="1">
      <c r="A244" s="683"/>
      <c r="B244" s="769"/>
      <c r="C244" s="683"/>
      <c r="D244" s="683"/>
      <c r="E244" s="683"/>
      <c r="F244" s="683"/>
      <c r="G244" s="683"/>
      <c r="H244" s="683"/>
      <c r="I244" s="683"/>
      <c r="J244" s="683"/>
      <c r="K244" s="683"/>
      <c r="L244" s="683"/>
      <c r="M244" s="683"/>
      <c r="N244" s="682"/>
      <c r="O244" s="683"/>
      <c r="P244" s="683"/>
      <c r="Q244" s="683"/>
      <c r="R244" s="683"/>
      <c r="S244" s="683"/>
      <c r="T244" s="683"/>
      <c r="U244" s="683"/>
      <c r="V244" s="683"/>
      <c r="W244" s="683"/>
      <c r="X244" s="683"/>
      <c r="Y244" s="683"/>
      <c r="Z244" s="683"/>
    </row>
    <row r="245" spans="1:26" ht="15.75" customHeight="1">
      <c r="A245" s="683"/>
      <c r="B245" s="769"/>
      <c r="C245" s="683"/>
      <c r="D245" s="683"/>
      <c r="E245" s="683"/>
      <c r="F245" s="683"/>
      <c r="G245" s="683"/>
      <c r="H245" s="683"/>
      <c r="I245" s="683"/>
      <c r="J245" s="683"/>
      <c r="K245" s="683"/>
      <c r="L245" s="683"/>
      <c r="M245" s="683"/>
      <c r="N245" s="682"/>
      <c r="O245" s="683"/>
      <c r="P245" s="683"/>
      <c r="Q245" s="683"/>
      <c r="R245" s="683"/>
      <c r="S245" s="683"/>
      <c r="T245" s="683"/>
      <c r="U245" s="683"/>
      <c r="V245" s="683"/>
      <c r="W245" s="683"/>
      <c r="X245" s="683"/>
      <c r="Y245" s="683"/>
      <c r="Z245" s="683"/>
    </row>
    <row r="246" spans="1:26" ht="15.75" customHeight="1">
      <c r="A246" s="683"/>
      <c r="B246" s="769"/>
      <c r="C246" s="683"/>
      <c r="D246" s="683"/>
      <c r="E246" s="683"/>
      <c r="F246" s="683"/>
      <c r="G246" s="683"/>
      <c r="H246" s="683"/>
      <c r="I246" s="683"/>
      <c r="J246" s="683"/>
      <c r="K246" s="683"/>
      <c r="L246" s="683"/>
      <c r="M246" s="683"/>
      <c r="N246" s="682"/>
      <c r="O246" s="683"/>
      <c r="P246" s="683"/>
      <c r="Q246" s="683"/>
      <c r="R246" s="683"/>
      <c r="S246" s="683"/>
      <c r="T246" s="683"/>
      <c r="U246" s="683"/>
      <c r="V246" s="683"/>
      <c r="W246" s="683"/>
      <c r="X246" s="683"/>
      <c r="Y246" s="683"/>
      <c r="Z246" s="683"/>
    </row>
    <row r="247" spans="1:26" ht="15.75" customHeight="1">
      <c r="A247" s="683"/>
      <c r="B247" s="769"/>
      <c r="C247" s="683"/>
      <c r="D247" s="683"/>
      <c r="E247" s="683"/>
      <c r="F247" s="683"/>
      <c r="G247" s="683"/>
      <c r="H247" s="683"/>
      <c r="I247" s="683"/>
      <c r="J247" s="683"/>
      <c r="K247" s="683"/>
      <c r="L247" s="683"/>
      <c r="M247" s="683"/>
      <c r="N247" s="682"/>
      <c r="O247" s="683"/>
      <c r="P247" s="683"/>
      <c r="Q247" s="683"/>
      <c r="R247" s="683"/>
      <c r="S247" s="683"/>
      <c r="T247" s="683"/>
      <c r="U247" s="683"/>
      <c r="V247" s="683"/>
      <c r="W247" s="683"/>
      <c r="X247" s="683"/>
      <c r="Y247" s="683"/>
      <c r="Z247" s="683"/>
    </row>
    <row r="248" spans="1:26" ht="15.75" customHeight="1">
      <c r="A248" s="683"/>
      <c r="B248" s="769"/>
      <c r="C248" s="683"/>
      <c r="D248" s="683"/>
      <c r="E248" s="683"/>
      <c r="F248" s="683"/>
      <c r="G248" s="683"/>
      <c r="H248" s="683"/>
      <c r="I248" s="683"/>
      <c r="J248" s="683"/>
      <c r="K248" s="683"/>
      <c r="L248" s="683"/>
      <c r="M248" s="683"/>
      <c r="N248" s="682"/>
      <c r="O248" s="683"/>
      <c r="P248" s="683"/>
      <c r="Q248" s="683"/>
      <c r="R248" s="683"/>
      <c r="S248" s="683"/>
      <c r="T248" s="683"/>
      <c r="U248" s="683"/>
      <c r="V248" s="683"/>
      <c r="W248" s="683"/>
      <c r="X248" s="683"/>
      <c r="Y248" s="683"/>
      <c r="Z248" s="683"/>
    </row>
    <row r="249" spans="1:26" ht="15.75" customHeight="1">
      <c r="A249" s="683"/>
      <c r="B249" s="769"/>
      <c r="C249" s="683"/>
      <c r="D249" s="683"/>
      <c r="E249" s="683"/>
      <c r="F249" s="683"/>
      <c r="G249" s="683"/>
      <c r="H249" s="683"/>
      <c r="I249" s="683"/>
      <c r="J249" s="683"/>
      <c r="K249" s="683"/>
      <c r="L249" s="683"/>
      <c r="M249" s="683"/>
      <c r="N249" s="682"/>
      <c r="O249" s="683"/>
      <c r="P249" s="683"/>
      <c r="Q249" s="683"/>
      <c r="R249" s="683"/>
      <c r="S249" s="683"/>
      <c r="T249" s="683"/>
      <c r="U249" s="683"/>
      <c r="V249" s="683"/>
      <c r="W249" s="683"/>
      <c r="X249" s="683"/>
      <c r="Y249" s="683"/>
      <c r="Z249" s="683"/>
    </row>
    <row r="250" spans="1:26" ht="15.75" customHeight="1">
      <c r="A250" s="683"/>
      <c r="B250" s="769"/>
      <c r="C250" s="683"/>
      <c r="D250" s="683"/>
      <c r="E250" s="683"/>
      <c r="F250" s="683"/>
      <c r="G250" s="683"/>
      <c r="H250" s="683"/>
      <c r="I250" s="683"/>
      <c r="J250" s="683"/>
      <c r="K250" s="683"/>
      <c r="L250" s="683"/>
      <c r="M250" s="683"/>
      <c r="N250" s="682"/>
      <c r="O250" s="683"/>
      <c r="P250" s="683"/>
      <c r="Q250" s="683"/>
      <c r="R250" s="683"/>
      <c r="S250" s="683"/>
      <c r="T250" s="683"/>
      <c r="U250" s="683"/>
      <c r="V250" s="683"/>
      <c r="W250" s="683"/>
      <c r="X250" s="683"/>
      <c r="Y250" s="683"/>
      <c r="Z250" s="683"/>
    </row>
    <row r="251" spans="1:26" ht="15.75" customHeight="1">
      <c r="A251" s="683"/>
      <c r="B251" s="769"/>
      <c r="C251" s="683"/>
      <c r="D251" s="683"/>
      <c r="E251" s="683"/>
      <c r="F251" s="683"/>
      <c r="G251" s="683"/>
      <c r="H251" s="683"/>
      <c r="I251" s="683"/>
      <c r="J251" s="683"/>
      <c r="K251" s="683"/>
      <c r="L251" s="683"/>
      <c r="M251" s="683"/>
      <c r="N251" s="682"/>
      <c r="O251" s="683"/>
      <c r="P251" s="683"/>
      <c r="Q251" s="683"/>
      <c r="R251" s="683"/>
      <c r="S251" s="683"/>
      <c r="T251" s="683"/>
      <c r="U251" s="683"/>
      <c r="V251" s="683"/>
      <c r="W251" s="683"/>
      <c r="X251" s="683"/>
      <c r="Y251" s="683"/>
      <c r="Z251" s="683"/>
    </row>
    <row r="252" spans="1:26" ht="15.75" customHeight="1">
      <c r="A252" s="683"/>
      <c r="B252" s="769"/>
      <c r="C252" s="683"/>
      <c r="D252" s="683"/>
      <c r="E252" s="683"/>
      <c r="F252" s="683"/>
      <c r="G252" s="683"/>
      <c r="H252" s="683"/>
      <c r="I252" s="683"/>
      <c r="J252" s="683"/>
      <c r="K252" s="683"/>
      <c r="L252" s="683"/>
      <c r="M252" s="683"/>
      <c r="N252" s="682"/>
      <c r="O252" s="683"/>
      <c r="P252" s="683"/>
      <c r="Q252" s="683"/>
      <c r="R252" s="683"/>
      <c r="S252" s="683"/>
      <c r="T252" s="683"/>
      <c r="U252" s="683"/>
      <c r="V252" s="683"/>
      <c r="W252" s="683"/>
      <c r="X252" s="683"/>
      <c r="Y252" s="683"/>
      <c r="Z252" s="683"/>
    </row>
    <row r="253" spans="1:26" ht="15.75" customHeight="1">
      <c r="A253" s="683"/>
      <c r="B253" s="769"/>
      <c r="C253" s="683"/>
      <c r="D253" s="683"/>
      <c r="E253" s="683"/>
      <c r="F253" s="683"/>
      <c r="G253" s="683"/>
      <c r="H253" s="683"/>
      <c r="I253" s="683"/>
      <c r="J253" s="683"/>
      <c r="K253" s="683"/>
      <c r="L253" s="683"/>
      <c r="M253" s="683"/>
      <c r="N253" s="682"/>
      <c r="O253" s="683"/>
      <c r="P253" s="683"/>
      <c r="Q253" s="683"/>
      <c r="R253" s="683"/>
      <c r="S253" s="683"/>
      <c r="T253" s="683"/>
      <c r="U253" s="683"/>
      <c r="V253" s="683"/>
      <c r="W253" s="683"/>
      <c r="X253" s="683"/>
      <c r="Y253" s="683"/>
      <c r="Z253" s="683"/>
    </row>
    <row r="254" spans="1:26" ht="15.75" customHeight="1">
      <c r="A254" s="683"/>
      <c r="B254" s="769"/>
      <c r="C254" s="683"/>
      <c r="D254" s="683"/>
      <c r="E254" s="683"/>
      <c r="F254" s="683"/>
      <c r="G254" s="683"/>
      <c r="H254" s="683"/>
      <c r="I254" s="683"/>
      <c r="J254" s="683"/>
      <c r="K254" s="683"/>
      <c r="L254" s="683"/>
      <c r="M254" s="683"/>
      <c r="N254" s="682"/>
      <c r="O254" s="683"/>
      <c r="P254" s="683"/>
      <c r="Q254" s="683"/>
      <c r="R254" s="683"/>
      <c r="S254" s="683"/>
      <c r="T254" s="683"/>
      <c r="U254" s="683"/>
      <c r="V254" s="683"/>
      <c r="W254" s="683"/>
      <c r="X254" s="683"/>
      <c r="Y254" s="683"/>
      <c r="Z254" s="683"/>
    </row>
    <row r="255" spans="1:26" ht="15.75" customHeight="1">
      <c r="A255" s="683"/>
      <c r="B255" s="769"/>
      <c r="C255" s="683"/>
      <c r="D255" s="683"/>
      <c r="E255" s="683"/>
      <c r="F255" s="683"/>
      <c r="G255" s="683"/>
      <c r="H255" s="683"/>
      <c r="I255" s="683"/>
      <c r="J255" s="683"/>
      <c r="K255" s="683"/>
      <c r="L255" s="683"/>
      <c r="M255" s="683"/>
      <c r="N255" s="682"/>
      <c r="O255" s="683"/>
      <c r="P255" s="683"/>
      <c r="Q255" s="683"/>
      <c r="R255" s="683"/>
      <c r="S255" s="683"/>
      <c r="T255" s="683"/>
      <c r="U255" s="683"/>
      <c r="V255" s="683"/>
      <c r="W255" s="683"/>
      <c r="X255" s="683"/>
      <c r="Y255" s="683"/>
      <c r="Z255" s="683"/>
    </row>
    <row r="256" spans="1:26" ht="15.75" customHeight="1">
      <c r="A256" s="683"/>
      <c r="B256" s="769"/>
      <c r="C256" s="683"/>
      <c r="D256" s="683"/>
      <c r="E256" s="683"/>
      <c r="F256" s="683"/>
      <c r="G256" s="683"/>
      <c r="H256" s="683"/>
      <c r="I256" s="683"/>
      <c r="J256" s="683"/>
      <c r="K256" s="683"/>
      <c r="L256" s="683"/>
      <c r="M256" s="683"/>
      <c r="N256" s="682"/>
      <c r="O256" s="683"/>
      <c r="P256" s="683"/>
      <c r="Q256" s="683"/>
      <c r="R256" s="683"/>
      <c r="S256" s="683"/>
      <c r="T256" s="683"/>
      <c r="U256" s="683"/>
      <c r="V256" s="683"/>
      <c r="W256" s="683"/>
      <c r="X256" s="683"/>
      <c r="Y256" s="683"/>
      <c r="Z256" s="683"/>
    </row>
    <row r="257" spans="1:26" ht="15.75" customHeight="1">
      <c r="A257" s="683"/>
      <c r="B257" s="769"/>
      <c r="C257" s="683"/>
      <c r="D257" s="683"/>
      <c r="E257" s="683"/>
      <c r="F257" s="683"/>
      <c r="G257" s="683"/>
      <c r="H257" s="683"/>
      <c r="I257" s="683"/>
      <c r="J257" s="683"/>
      <c r="K257" s="683"/>
      <c r="L257" s="683"/>
      <c r="M257" s="683"/>
      <c r="N257" s="682"/>
      <c r="O257" s="683"/>
      <c r="P257" s="683"/>
      <c r="Q257" s="683"/>
      <c r="R257" s="683"/>
      <c r="S257" s="683"/>
      <c r="T257" s="683"/>
      <c r="U257" s="683"/>
      <c r="V257" s="683"/>
      <c r="W257" s="683"/>
      <c r="X257" s="683"/>
      <c r="Y257" s="683"/>
      <c r="Z257" s="683"/>
    </row>
    <row r="258" spans="1:26" ht="15.75" customHeight="1">
      <c r="A258" s="683"/>
      <c r="B258" s="769"/>
      <c r="C258" s="683"/>
      <c r="D258" s="683"/>
      <c r="E258" s="683"/>
      <c r="F258" s="683"/>
      <c r="G258" s="683"/>
      <c r="H258" s="683"/>
      <c r="I258" s="683"/>
      <c r="J258" s="683"/>
      <c r="K258" s="683"/>
      <c r="L258" s="683"/>
      <c r="M258" s="683"/>
      <c r="N258" s="682"/>
      <c r="O258" s="683"/>
      <c r="P258" s="683"/>
      <c r="Q258" s="683"/>
      <c r="R258" s="683"/>
      <c r="S258" s="683"/>
      <c r="T258" s="683"/>
      <c r="U258" s="683"/>
      <c r="V258" s="683"/>
      <c r="W258" s="683"/>
      <c r="X258" s="683"/>
      <c r="Y258" s="683"/>
      <c r="Z258" s="683"/>
    </row>
    <row r="259" spans="1:26" ht="15.75" customHeight="1">
      <c r="A259" s="683"/>
      <c r="B259" s="769"/>
      <c r="C259" s="683"/>
      <c r="D259" s="683"/>
      <c r="E259" s="683"/>
      <c r="F259" s="683"/>
      <c r="G259" s="683"/>
      <c r="H259" s="683"/>
      <c r="I259" s="683"/>
      <c r="J259" s="683"/>
      <c r="K259" s="683"/>
      <c r="L259" s="683"/>
      <c r="M259" s="683"/>
      <c r="N259" s="682"/>
      <c r="O259" s="683"/>
      <c r="P259" s="683"/>
      <c r="Q259" s="683"/>
      <c r="R259" s="683"/>
      <c r="S259" s="683"/>
      <c r="T259" s="683"/>
      <c r="U259" s="683"/>
      <c r="V259" s="683"/>
      <c r="W259" s="683"/>
      <c r="X259" s="683"/>
      <c r="Y259" s="683"/>
      <c r="Z259" s="683"/>
    </row>
    <row r="260" spans="1:26" ht="15.75" customHeight="1">
      <c r="A260" s="683"/>
      <c r="B260" s="769"/>
      <c r="C260" s="683"/>
      <c r="D260" s="683"/>
      <c r="E260" s="683"/>
      <c r="F260" s="683"/>
      <c r="G260" s="683"/>
      <c r="H260" s="683"/>
      <c r="I260" s="683"/>
      <c r="J260" s="683"/>
      <c r="K260" s="683"/>
      <c r="L260" s="683"/>
      <c r="M260" s="683"/>
      <c r="N260" s="682"/>
      <c r="O260" s="683"/>
      <c r="P260" s="683"/>
      <c r="Q260" s="683"/>
      <c r="R260" s="683"/>
      <c r="S260" s="683"/>
      <c r="T260" s="683"/>
      <c r="U260" s="683"/>
      <c r="V260" s="683"/>
      <c r="W260" s="683"/>
      <c r="X260" s="683"/>
      <c r="Y260" s="683"/>
      <c r="Z260" s="683"/>
    </row>
    <row r="261" spans="1:26" ht="15.75" customHeight="1">
      <c r="A261" s="683"/>
      <c r="B261" s="769"/>
      <c r="C261" s="683"/>
      <c r="D261" s="683"/>
      <c r="E261" s="683"/>
      <c r="F261" s="683"/>
      <c r="G261" s="683"/>
      <c r="H261" s="683"/>
      <c r="I261" s="683"/>
      <c r="J261" s="683"/>
      <c r="K261" s="683"/>
      <c r="L261" s="683"/>
      <c r="M261" s="683"/>
      <c r="N261" s="682"/>
      <c r="O261" s="683"/>
      <c r="P261" s="683"/>
      <c r="Q261" s="683"/>
      <c r="R261" s="683"/>
      <c r="S261" s="683"/>
      <c r="T261" s="683"/>
      <c r="U261" s="683"/>
      <c r="V261" s="683"/>
      <c r="W261" s="683"/>
      <c r="X261" s="683"/>
      <c r="Y261" s="683"/>
      <c r="Z261" s="683"/>
    </row>
    <row r="262" spans="1:26" ht="15.75" customHeight="1">
      <c r="A262" s="683"/>
      <c r="B262" s="769"/>
      <c r="C262" s="683"/>
      <c r="D262" s="683"/>
      <c r="E262" s="683"/>
      <c r="F262" s="683"/>
      <c r="G262" s="683"/>
      <c r="H262" s="683"/>
      <c r="I262" s="683"/>
      <c r="J262" s="683"/>
      <c r="K262" s="683"/>
      <c r="L262" s="683"/>
      <c r="M262" s="683"/>
      <c r="N262" s="682"/>
      <c r="O262" s="683"/>
      <c r="P262" s="683"/>
      <c r="Q262" s="683"/>
      <c r="R262" s="683"/>
      <c r="S262" s="683"/>
      <c r="T262" s="683"/>
      <c r="U262" s="683"/>
      <c r="V262" s="683"/>
      <c r="W262" s="683"/>
      <c r="X262" s="683"/>
      <c r="Y262" s="683"/>
      <c r="Z262" s="683"/>
    </row>
    <row r="263" spans="1:26" ht="15.75" customHeight="1">
      <c r="A263" s="683"/>
      <c r="B263" s="769"/>
      <c r="C263" s="683"/>
      <c r="D263" s="683"/>
      <c r="E263" s="683"/>
      <c r="F263" s="683"/>
      <c r="G263" s="683"/>
      <c r="H263" s="683"/>
      <c r="I263" s="683"/>
      <c r="J263" s="683"/>
      <c r="K263" s="683"/>
      <c r="L263" s="683"/>
      <c r="M263" s="683"/>
      <c r="N263" s="682"/>
      <c r="O263" s="683"/>
      <c r="P263" s="683"/>
      <c r="Q263" s="683"/>
      <c r="R263" s="683"/>
      <c r="S263" s="683"/>
      <c r="T263" s="683"/>
      <c r="U263" s="683"/>
      <c r="V263" s="683"/>
      <c r="W263" s="683"/>
      <c r="X263" s="683"/>
      <c r="Y263" s="683"/>
      <c r="Z263" s="683"/>
    </row>
    <row r="264" spans="1:26" ht="15.75" customHeight="1">
      <c r="A264" s="683"/>
      <c r="B264" s="769"/>
      <c r="C264" s="683"/>
      <c r="D264" s="683"/>
      <c r="E264" s="683"/>
      <c r="F264" s="683"/>
      <c r="G264" s="683"/>
      <c r="H264" s="683"/>
      <c r="I264" s="683"/>
      <c r="J264" s="683"/>
      <c r="K264" s="683"/>
      <c r="L264" s="683"/>
      <c r="M264" s="683"/>
      <c r="N264" s="682"/>
      <c r="O264" s="683"/>
      <c r="P264" s="683"/>
      <c r="Q264" s="683"/>
      <c r="R264" s="683"/>
      <c r="S264" s="683"/>
      <c r="T264" s="683"/>
      <c r="U264" s="683"/>
      <c r="V264" s="683"/>
      <c r="W264" s="683"/>
      <c r="X264" s="683"/>
      <c r="Y264" s="683"/>
      <c r="Z264" s="683"/>
    </row>
    <row r="265" spans="1:26" ht="15.75" customHeight="1">
      <c r="A265" s="683"/>
      <c r="B265" s="769"/>
      <c r="C265" s="683"/>
      <c r="D265" s="683"/>
      <c r="E265" s="683"/>
      <c r="F265" s="683"/>
      <c r="G265" s="683"/>
      <c r="H265" s="683"/>
      <c r="I265" s="683"/>
      <c r="J265" s="683"/>
      <c r="K265" s="683"/>
      <c r="L265" s="683"/>
      <c r="M265" s="683"/>
      <c r="N265" s="682"/>
      <c r="O265" s="683"/>
      <c r="P265" s="683"/>
      <c r="Q265" s="683"/>
      <c r="R265" s="683"/>
      <c r="S265" s="683"/>
      <c r="T265" s="683"/>
      <c r="U265" s="683"/>
      <c r="V265" s="683"/>
      <c r="W265" s="683"/>
      <c r="X265" s="683"/>
      <c r="Y265" s="683"/>
      <c r="Z265" s="683"/>
    </row>
    <row r="266" spans="1:26" ht="15.75" customHeight="1">
      <c r="A266" s="683"/>
      <c r="B266" s="769"/>
      <c r="C266" s="683"/>
      <c r="D266" s="683"/>
      <c r="E266" s="683"/>
      <c r="F266" s="683"/>
      <c r="G266" s="683"/>
      <c r="H266" s="683"/>
      <c r="I266" s="683"/>
      <c r="J266" s="683"/>
      <c r="K266" s="683"/>
      <c r="L266" s="683"/>
      <c r="M266" s="683"/>
      <c r="N266" s="682"/>
      <c r="O266" s="683"/>
      <c r="P266" s="683"/>
      <c r="Q266" s="683"/>
      <c r="R266" s="683"/>
      <c r="S266" s="683"/>
      <c r="T266" s="683"/>
      <c r="U266" s="683"/>
      <c r="V266" s="683"/>
      <c r="W266" s="683"/>
      <c r="X266" s="683"/>
      <c r="Y266" s="683"/>
      <c r="Z266" s="683"/>
    </row>
    <row r="267" spans="1:26" ht="15.75" customHeight="1">
      <c r="A267" s="683"/>
      <c r="B267" s="769"/>
      <c r="C267" s="683"/>
      <c r="D267" s="683"/>
      <c r="E267" s="683"/>
      <c r="F267" s="683"/>
      <c r="G267" s="683"/>
      <c r="H267" s="683"/>
      <c r="I267" s="683"/>
      <c r="J267" s="683"/>
      <c r="K267" s="683"/>
      <c r="L267" s="683"/>
      <c r="M267" s="683"/>
      <c r="N267" s="682"/>
      <c r="O267" s="683"/>
      <c r="P267" s="683"/>
      <c r="Q267" s="683"/>
      <c r="R267" s="683"/>
      <c r="S267" s="683"/>
      <c r="T267" s="683"/>
      <c r="U267" s="683"/>
      <c r="V267" s="683"/>
      <c r="W267" s="683"/>
      <c r="X267" s="683"/>
      <c r="Y267" s="683"/>
      <c r="Z267" s="683"/>
    </row>
    <row r="268" spans="1:26" ht="15.75" customHeight="1">
      <c r="A268" s="683"/>
      <c r="B268" s="769"/>
      <c r="C268" s="683"/>
      <c r="D268" s="683"/>
      <c r="E268" s="683"/>
      <c r="F268" s="683"/>
      <c r="G268" s="683"/>
      <c r="H268" s="683"/>
      <c r="I268" s="683"/>
      <c r="J268" s="683"/>
      <c r="K268" s="683"/>
      <c r="L268" s="683"/>
      <c r="M268" s="683"/>
      <c r="N268" s="682"/>
      <c r="O268" s="683"/>
      <c r="P268" s="683"/>
      <c r="Q268" s="683"/>
      <c r="R268" s="683"/>
      <c r="S268" s="683"/>
      <c r="T268" s="683"/>
      <c r="U268" s="683"/>
      <c r="V268" s="683"/>
      <c r="W268" s="683"/>
      <c r="X268" s="683"/>
      <c r="Y268" s="683"/>
      <c r="Z268" s="683"/>
    </row>
    <row r="269" spans="1:26" ht="15.75" customHeight="1">
      <c r="A269" s="683"/>
      <c r="B269" s="769"/>
      <c r="C269" s="683"/>
      <c r="D269" s="683"/>
      <c r="E269" s="683"/>
      <c r="F269" s="683"/>
      <c r="G269" s="683"/>
      <c r="H269" s="683"/>
      <c r="I269" s="683"/>
      <c r="J269" s="683"/>
      <c r="K269" s="683"/>
      <c r="L269" s="683"/>
      <c r="M269" s="683"/>
      <c r="N269" s="682"/>
      <c r="O269" s="683"/>
      <c r="P269" s="683"/>
      <c r="Q269" s="683"/>
      <c r="R269" s="683"/>
      <c r="S269" s="683"/>
      <c r="T269" s="683"/>
      <c r="U269" s="683"/>
      <c r="V269" s="683"/>
      <c r="W269" s="683"/>
      <c r="X269" s="683"/>
      <c r="Y269" s="683"/>
      <c r="Z269" s="683"/>
    </row>
    <row r="270" spans="1:26" ht="15.75" customHeight="1">
      <c r="A270" s="683"/>
      <c r="B270" s="769"/>
      <c r="C270" s="683"/>
      <c r="D270" s="683"/>
      <c r="E270" s="683"/>
      <c r="F270" s="683"/>
      <c r="G270" s="683"/>
      <c r="H270" s="683"/>
      <c r="I270" s="683"/>
      <c r="J270" s="683"/>
      <c r="K270" s="683"/>
      <c r="L270" s="683"/>
      <c r="M270" s="683"/>
      <c r="N270" s="682"/>
      <c r="O270" s="683"/>
      <c r="P270" s="683"/>
      <c r="Q270" s="683"/>
      <c r="R270" s="683"/>
      <c r="S270" s="683"/>
      <c r="T270" s="683"/>
      <c r="U270" s="683"/>
      <c r="V270" s="683"/>
      <c r="W270" s="683"/>
      <c r="X270" s="683"/>
      <c r="Y270" s="683"/>
      <c r="Z270" s="683"/>
    </row>
    <row r="271" spans="1:26" ht="15.75" customHeight="1">
      <c r="A271" s="683"/>
      <c r="B271" s="769"/>
      <c r="C271" s="683"/>
      <c r="D271" s="683"/>
      <c r="E271" s="683"/>
      <c r="F271" s="683"/>
      <c r="G271" s="683"/>
      <c r="H271" s="683"/>
      <c r="I271" s="683"/>
      <c r="J271" s="683"/>
      <c r="K271" s="683"/>
      <c r="L271" s="683"/>
      <c r="M271" s="683"/>
      <c r="N271" s="682"/>
      <c r="O271" s="683"/>
      <c r="P271" s="683"/>
      <c r="Q271" s="683"/>
      <c r="R271" s="683"/>
      <c r="S271" s="683"/>
      <c r="T271" s="683"/>
      <c r="U271" s="683"/>
      <c r="V271" s="683"/>
      <c r="W271" s="683"/>
      <c r="X271" s="683"/>
      <c r="Y271" s="683"/>
      <c r="Z271" s="683"/>
    </row>
    <row r="272" spans="1:26" ht="15.75" customHeight="1">
      <c r="A272" s="683"/>
      <c r="B272" s="769"/>
      <c r="C272" s="683"/>
      <c r="D272" s="683"/>
      <c r="E272" s="683"/>
      <c r="F272" s="683"/>
      <c r="G272" s="683"/>
      <c r="H272" s="683"/>
      <c r="I272" s="683"/>
      <c r="J272" s="683"/>
      <c r="K272" s="683"/>
      <c r="L272" s="683"/>
      <c r="M272" s="683"/>
      <c r="N272" s="682"/>
      <c r="O272" s="683"/>
      <c r="P272" s="683"/>
      <c r="Q272" s="683"/>
      <c r="R272" s="683"/>
      <c r="S272" s="683"/>
      <c r="T272" s="683"/>
      <c r="U272" s="683"/>
      <c r="V272" s="683"/>
      <c r="W272" s="683"/>
      <c r="X272" s="683"/>
      <c r="Y272" s="683"/>
      <c r="Z272" s="683"/>
    </row>
    <row r="273" spans="1:26" ht="15.75" customHeight="1">
      <c r="A273" s="683"/>
      <c r="B273" s="769"/>
      <c r="C273" s="683"/>
      <c r="D273" s="683"/>
      <c r="E273" s="683"/>
      <c r="F273" s="683"/>
      <c r="G273" s="683"/>
      <c r="H273" s="683"/>
      <c r="I273" s="683"/>
      <c r="J273" s="683"/>
      <c r="K273" s="683"/>
      <c r="L273" s="683"/>
      <c r="M273" s="683"/>
      <c r="N273" s="682"/>
      <c r="O273" s="683"/>
      <c r="P273" s="683"/>
      <c r="Q273" s="683"/>
      <c r="R273" s="683"/>
      <c r="S273" s="683"/>
      <c r="T273" s="683"/>
      <c r="U273" s="683"/>
      <c r="V273" s="683"/>
      <c r="W273" s="683"/>
      <c r="X273" s="683"/>
      <c r="Y273" s="683"/>
      <c r="Z273" s="683"/>
    </row>
    <row r="274" spans="1:26" ht="15.75" customHeight="1">
      <c r="A274" s="683"/>
      <c r="B274" s="769"/>
      <c r="C274" s="683"/>
      <c r="D274" s="683"/>
      <c r="E274" s="683"/>
      <c r="F274" s="683"/>
      <c r="G274" s="683"/>
      <c r="H274" s="683"/>
      <c r="I274" s="683"/>
      <c r="J274" s="683"/>
      <c r="K274" s="683"/>
      <c r="L274" s="683"/>
      <c r="M274" s="683"/>
      <c r="N274" s="682"/>
      <c r="O274" s="683"/>
      <c r="P274" s="683"/>
      <c r="Q274" s="683"/>
      <c r="R274" s="683"/>
      <c r="S274" s="683"/>
      <c r="T274" s="683"/>
      <c r="U274" s="683"/>
      <c r="V274" s="683"/>
      <c r="W274" s="683"/>
      <c r="X274" s="683"/>
      <c r="Y274" s="683"/>
      <c r="Z274" s="683"/>
    </row>
    <row r="275" spans="1:26" ht="15.75" customHeight="1">
      <c r="A275" s="683"/>
      <c r="B275" s="769"/>
      <c r="C275" s="683"/>
      <c r="D275" s="683"/>
      <c r="E275" s="683"/>
      <c r="F275" s="683"/>
      <c r="G275" s="683"/>
      <c r="H275" s="683"/>
      <c r="I275" s="683"/>
      <c r="J275" s="683"/>
      <c r="K275" s="683"/>
      <c r="L275" s="683"/>
      <c r="M275" s="683"/>
      <c r="N275" s="682"/>
      <c r="O275" s="683"/>
      <c r="P275" s="683"/>
      <c r="Q275" s="683"/>
      <c r="R275" s="683"/>
      <c r="S275" s="683"/>
      <c r="T275" s="683"/>
      <c r="U275" s="683"/>
      <c r="V275" s="683"/>
      <c r="W275" s="683"/>
      <c r="X275" s="683"/>
      <c r="Y275" s="683"/>
      <c r="Z275" s="683"/>
    </row>
    <row r="276" spans="1:26" ht="15.75" customHeight="1">
      <c r="A276" s="683"/>
      <c r="B276" s="769"/>
      <c r="C276" s="683"/>
      <c r="D276" s="683"/>
      <c r="E276" s="683"/>
      <c r="F276" s="683"/>
      <c r="G276" s="683"/>
      <c r="H276" s="683"/>
      <c r="I276" s="683"/>
      <c r="J276" s="683"/>
      <c r="K276" s="683"/>
      <c r="L276" s="683"/>
      <c r="M276" s="683"/>
      <c r="N276" s="682"/>
      <c r="O276" s="683"/>
      <c r="P276" s="683"/>
      <c r="Q276" s="683"/>
      <c r="R276" s="683"/>
      <c r="S276" s="683"/>
      <c r="T276" s="683"/>
      <c r="U276" s="683"/>
      <c r="V276" s="683"/>
      <c r="W276" s="683"/>
      <c r="X276" s="683"/>
      <c r="Y276" s="683"/>
      <c r="Z276" s="683"/>
    </row>
    <row r="277" spans="1:26" ht="15.75" customHeight="1">
      <c r="A277" s="683"/>
      <c r="B277" s="769"/>
      <c r="C277" s="683"/>
      <c r="D277" s="683"/>
      <c r="E277" s="683"/>
      <c r="F277" s="683"/>
      <c r="G277" s="683"/>
      <c r="H277" s="683"/>
      <c r="I277" s="683"/>
      <c r="J277" s="683"/>
      <c r="K277" s="683"/>
      <c r="L277" s="683"/>
      <c r="M277" s="683"/>
      <c r="N277" s="682"/>
      <c r="O277" s="683"/>
      <c r="P277" s="683"/>
      <c r="Q277" s="683"/>
      <c r="R277" s="683"/>
      <c r="S277" s="683"/>
      <c r="T277" s="683"/>
      <c r="U277" s="683"/>
      <c r="V277" s="683"/>
      <c r="W277" s="683"/>
      <c r="X277" s="683"/>
      <c r="Y277" s="683"/>
      <c r="Z277" s="683"/>
    </row>
    <row r="278" spans="1:26" ht="15.75" customHeight="1">
      <c r="A278" s="683"/>
      <c r="B278" s="769"/>
      <c r="C278" s="683"/>
      <c r="D278" s="683"/>
      <c r="E278" s="683"/>
      <c r="F278" s="683"/>
      <c r="G278" s="683"/>
      <c r="H278" s="683"/>
      <c r="I278" s="683"/>
      <c r="J278" s="683"/>
      <c r="K278" s="683"/>
      <c r="L278" s="683"/>
      <c r="M278" s="683"/>
      <c r="N278" s="682"/>
      <c r="O278" s="683"/>
      <c r="P278" s="683"/>
      <c r="Q278" s="683"/>
      <c r="R278" s="683"/>
      <c r="S278" s="683"/>
      <c r="T278" s="683"/>
      <c r="U278" s="683"/>
      <c r="V278" s="683"/>
      <c r="W278" s="683"/>
      <c r="X278" s="683"/>
      <c r="Y278" s="683"/>
      <c r="Z278" s="683"/>
    </row>
    <row r="279" spans="1:26" ht="15.75" customHeight="1">
      <c r="A279" s="683"/>
      <c r="B279" s="769"/>
      <c r="C279" s="683"/>
      <c r="D279" s="683"/>
      <c r="E279" s="683"/>
      <c r="F279" s="683"/>
      <c r="G279" s="683"/>
      <c r="H279" s="683"/>
      <c r="I279" s="683"/>
      <c r="J279" s="683"/>
      <c r="K279" s="683"/>
      <c r="L279" s="683"/>
      <c r="M279" s="683"/>
      <c r="N279" s="682"/>
      <c r="O279" s="683"/>
      <c r="P279" s="683"/>
      <c r="Q279" s="683"/>
      <c r="R279" s="683"/>
      <c r="S279" s="683"/>
      <c r="T279" s="683"/>
      <c r="U279" s="683"/>
      <c r="V279" s="683"/>
      <c r="W279" s="683"/>
      <c r="X279" s="683"/>
      <c r="Y279" s="683"/>
      <c r="Z279" s="683"/>
    </row>
    <row r="280" spans="1:26" ht="15.75" customHeight="1">
      <c r="A280" s="683"/>
      <c r="B280" s="769"/>
      <c r="C280" s="683"/>
      <c r="D280" s="683"/>
      <c r="E280" s="683"/>
      <c r="F280" s="683"/>
      <c r="G280" s="683"/>
      <c r="H280" s="683"/>
      <c r="I280" s="683"/>
      <c r="J280" s="683"/>
      <c r="K280" s="683"/>
      <c r="L280" s="683"/>
      <c r="M280" s="683"/>
      <c r="N280" s="682"/>
      <c r="O280" s="683"/>
      <c r="P280" s="683"/>
      <c r="Q280" s="683"/>
      <c r="R280" s="683"/>
      <c r="S280" s="683"/>
      <c r="T280" s="683"/>
      <c r="U280" s="683"/>
      <c r="V280" s="683"/>
      <c r="W280" s="683"/>
      <c r="X280" s="683"/>
      <c r="Y280" s="683"/>
      <c r="Z280" s="683"/>
    </row>
    <row r="281" spans="1:26" ht="15.75" customHeight="1">
      <c r="A281" s="683"/>
      <c r="B281" s="769"/>
      <c r="C281" s="683"/>
      <c r="D281" s="683"/>
      <c r="E281" s="683"/>
      <c r="F281" s="683"/>
      <c r="G281" s="683"/>
      <c r="H281" s="683"/>
      <c r="I281" s="683"/>
      <c r="J281" s="683"/>
      <c r="K281" s="683"/>
      <c r="L281" s="683"/>
      <c r="M281" s="683"/>
      <c r="N281" s="682"/>
      <c r="O281" s="683"/>
      <c r="P281" s="683"/>
      <c r="Q281" s="683"/>
      <c r="R281" s="683"/>
      <c r="S281" s="683"/>
      <c r="T281" s="683"/>
      <c r="U281" s="683"/>
      <c r="V281" s="683"/>
      <c r="W281" s="683"/>
      <c r="X281" s="683"/>
      <c r="Y281" s="683"/>
      <c r="Z281" s="683"/>
    </row>
    <row r="282" spans="1:26" ht="15.75" customHeight="1">
      <c r="A282" s="683"/>
      <c r="B282" s="769"/>
      <c r="C282" s="683"/>
      <c r="D282" s="683"/>
      <c r="E282" s="683"/>
      <c r="F282" s="683"/>
      <c r="G282" s="683"/>
      <c r="H282" s="683"/>
      <c r="I282" s="683"/>
      <c r="J282" s="683"/>
      <c r="K282" s="683"/>
      <c r="L282" s="683"/>
      <c r="M282" s="683"/>
      <c r="N282" s="682"/>
      <c r="O282" s="683"/>
      <c r="P282" s="683"/>
      <c r="Q282" s="683"/>
      <c r="R282" s="683"/>
      <c r="S282" s="683"/>
      <c r="T282" s="683"/>
      <c r="U282" s="683"/>
      <c r="V282" s="683"/>
      <c r="W282" s="683"/>
      <c r="X282" s="683"/>
      <c r="Y282" s="683"/>
      <c r="Z282" s="683"/>
    </row>
    <row r="283" spans="1:26" ht="15.75" customHeight="1">
      <c r="A283" s="683"/>
      <c r="B283" s="769"/>
      <c r="C283" s="683"/>
      <c r="D283" s="683"/>
      <c r="E283" s="683"/>
      <c r="F283" s="683"/>
      <c r="G283" s="683"/>
      <c r="H283" s="683"/>
      <c r="I283" s="683"/>
      <c r="J283" s="683"/>
      <c r="K283" s="683"/>
      <c r="L283" s="683"/>
      <c r="M283" s="683"/>
      <c r="N283" s="682"/>
      <c r="O283" s="683"/>
      <c r="P283" s="683"/>
      <c r="Q283" s="683"/>
      <c r="R283" s="683"/>
      <c r="S283" s="683"/>
      <c r="T283" s="683"/>
      <c r="U283" s="683"/>
      <c r="V283" s="683"/>
      <c r="W283" s="683"/>
      <c r="X283" s="683"/>
      <c r="Y283" s="683"/>
      <c r="Z283" s="683"/>
    </row>
    <row r="284" spans="1:26" ht="15.75" customHeight="1">
      <c r="A284" s="683"/>
      <c r="B284" s="769"/>
      <c r="C284" s="683"/>
      <c r="D284" s="683"/>
      <c r="E284" s="683"/>
      <c r="F284" s="683"/>
      <c r="G284" s="683"/>
      <c r="H284" s="683"/>
      <c r="I284" s="683"/>
      <c r="J284" s="683"/>
      <c r="K284" s="683"/>
      <c r="L284" s="683"/>
      <c r="M284" s="683"/>
      <c r="N284" s="682"/>
      <c r="O284" s="683"/>
      <c r="P284" s="683"/>
      <c r="Q284" s="683"/>
      <c r="R284" s="683"/>
      <c r="S284" s="683"/>
      <c r="T284" s="683"/>
      <c r="U284" s="683"/>
      <c r="V284" s="683"/>
      <c r="W284" s="683"/>
      <c r="X284" s="683"/>
      <c r="Y284" s="683"/>
      <c r="Z284" s="683"/>
    </row>
    <row r="285" spans="1:26" ht="15.75" customHeight="1">
      <c r="A285" s="683"/>
      <c r="B285" s="769"/>
      <c r="C285" s="683"/>
      <c r="D285" s="683"/>
      <c r="E285" s="683"/>
      <c r="F285" s="683"/>
      <c r="G285" s="683"/>
      <c r="H285" s="683"/>
      <c r="I285" s="683"/>
      <c r="J285" s="683"/>
      <c r="K285" s="683"/>
      <c r="L285" s="683"/>
      <c r="M285" s="683"/>
      <c r="N285" s="682"/>
      <c r="O285" s="683"/>
      <c r="P285" s="683"/>
      <c r="Q285" s="683"/>
      <c r="R285" s="683"/>
      <c r="S285" s="683"/>
      <c r="T285" s="683"/>
      <c r="U285" s="683"/>
      <c r="V285" s="683"/>
      <c r="W285" s="683"/>
      <c r="X285" s="683"/>
      <c r="Y285" s="683"/>
      <c r="Z285" s="683"/>
    </row>
    <row r="286" spans="1:26" ht="15.75" customHeight="1">
      <c r="A286" s="683"/>
      <c r="B286" s="769"/>
      <c r="C286" s="683"/>
      <c r="D286" s="683"/>
      <c r="E286" s="683"/>
      <c r="F286" s="683"/>
      <c r="G286" s="683"/>
      <c r="H286" s="683"/>
      <c r="I286" s="683"/>
      <c r="J286" s="683"/>
      <c r="K286" s="683"/>
      <c r="L286" s="683"/>
      <c r="M286" s="683"/>
      <c r="N286" s="682"/>
      <c r="O286" s="683"/>
      <c r="P286" s="683"/>
      <c r="Q286" s="683"/>
      <c r="R286" s="683"/>
      <c r="S286" s="683"/>
      <c r="T286" s="683"/>
      <c r="U286" s="683"/>
      <c r="V286" s="683"/>
      <c r="W286" s="683"/>
      <c r="X286" s="683"/>
      <c r="Y286" s="683"/>
      <c r="Z286" s="683"/>
    </row>
    <row r="287" spans="1:26" ht="15.75" customHeight="1">
      <c r="A287" s="683"/>
      <c r="B287" s="769"/>
      <c r="C287" s="683"/>
      <c r="D287" s="683"/>
      <c r="E287" s="683"/>
      <c r="F287" s="683"/>
      <c r="G287" s="683"/>
      <c r="H287" s="683"/>
      <c r="I287" s="683"/>
      <c r="J287" s="683"/>
      <c r="K287" s="683"/>
      <c r="L287" s="683"/>
      <c r="M287" s="683"/>
      <c r="N287" s="682"/>
      <c r="O287" s="683"/>
      <c r="P287" s="683"/>
      <c r="Q287" s="683"/>
      <c r="R287" s="683"/>
      <c r="S287" s="683"/>
      <c r="T287" s="683"/>
      <c r="U287" s="683"/>
      <c r="V287" s="683"/>
      <c r="W287" s="683"/>
      <c r="X287" s="683"/>
      <c r="Y287" s="683"/>
      <c r="Z287" s="683"/>
    </row>
    <row r="288" spans="1:26" ht="15.75" customHeight="1">
      <c r="A288" s="683"/>
      <c r="B288" s="769"/>
      <c r="C288" s="683"/>
      <c r="D288" s="683"/>
      <c r="E288" s="683"/>
      <c r="F288" s="683"/>
      <c r="G288" s="683"/>
      <c r="H288" s="683"/>
      <c r="I288" s="683"/>
      <c r="J288" s="683"/>
      <c r="K288" s="683"/>
      <c r="L288" s="683"/>
      <c r="M288" s="683"/>
      <c r="N288" s="682"/>
      <c r="O288" s="683"/>
      <c r="P288" s="683"/>
      <c r="Q288" s="683"/>
      <c r="R288" s="683"/>
      <c r="S288" s="683"/>
      <c r="T288" s="683"/>
      <c r="U288" s="683"/>
      <c r="V288" s="683"/>
      <c r="W288" s="683"/>
      <c r="X288" s="683"/>
      <c r="Y288" s="683"/>
      <c r="Z288" s="683"/>
    </row>
    <row r="289" spans="1:26" ht="15.75" customHeight="1">
      <c r="A289" s="683"/>
      <c r="B289" s="769"/>
      <c r="C289" s="683"/>
      <c r="D289" s="683"/>
      <c r="E289" s="683"/>
      <c r="F289" s="683"/>
      <c r="G289" s="683"/>
      <c r="H289" s="683"/>
      <c r="I289" s="683"/>
      <c r="J289" s="683"/>
      <c r="K289" s="683"/>
      <c r="L289" s="683"/>
      <c r="M289" s="683"/>
      <c r="N289" s="682"/>
      <c r="O289" s="683"/>
      <c r="P289" s="683"/>
      <c r="Q289" s="683"/>
      <c r="R289" s="683"/>
      <c r="S289" s="683"/>
      <c r="T289" s="683"/>
      <c r="U289" s="683"/>
      <c r="V289" s="683"/>
      <c r="W289" s="683"/>
      <c r="X289" s="683"/>
      <c r="Y289" s="683"/>
      <c r="Z289" s="683"/>
    </row>
    <row r="290" spans="1:26" ht="15.75" customHeight="1">
      <c r="A290" s="683"/>
      <c r="B290" s="769"/>
      <c r="C290" s="683"/>
      <c r="D290" s="683"/>
      <c r="E290" s="683"/>
      <c r="F290" s="683"/>
      <c r="G290" s="683"/>
      <c r="H290" s="683"/>
      <c r="I290" s="683"/>
      <c r="J290" s="683"/>
      <c r="K290" s="683"/>
      <c r="L290" s="683"/>
      <c r="M290" s="683"/>
      <c r="N290" s="682"/>
      <c r="O290" s="683"/>
      <c r="P290" s="683"/>
      <c r="Q290" s="683"/>
      <c r="R290" s="683"/>
      <c r="S290" s="683"/>
      <c r="T290" s="683"/>
      <c r="U290" s="683"/>
      <c r="V290" s="683"/>
      <c r="W290" s="683"/>
      <c r="X290" s="683"/>
      <c r="Y290" s="683"/>
      <c r="Z290" s="683"/>
    </row>
    <row r="291" spans="1:26" ht="15.75" customHeight="1">
      <c r="A291" s="683"/>
      <c r="B291" s="769"/>
      <c r="C291" s="683"/>
      <c r="D291" s="683"/>
      <c r="E291" s="683"/>
      <c r="F291" s="683"/>
      <c r="G291" s="683"/>
      <c r="H291" s="683"/>
      <c r="I291" s="683"/>
      <c r="J291" s="683"/>
      <c r="K291" s="683"/>
      <c r="L291" s="683"/>
      <c r="M291" s="683"/>
      <c r="N291" s="682"/>
      <c r="O291" s="683"/>
      <c r="P291" s="683"/>
      <c r="Q291" s="683"/>
      <c r="R291" s="683"/>
      <c r="S291" s="683"/>
      <c r="T291" s="683"/>
      <c r="U291" s="683"/>
      <c r="V291" s="683"/>
      <c r="W291" s="683"/>
      <c r="X291" s="683"/>
      <c r="Y291" s="683"/>
      <c r="Z291" s="683"/>
    </row>
    <row r="292" spans="1:26" ht="15.75" customHeight="1">
      <c r="A292" s="683"/>
      <c r="B292" s="769"/>
      <c r="C292" s="683"/>
      <c r="D292" s="683"/>
      <c r="E292" s="683"/>
      <c r="F292" s="683"/>
      <c r="G292" s="683"/>
      <c r="H292" s="683"/>
      <c r="I292" s="683"/>
      <c r="J292" s="683"/>
      <c r="K292" s="683"/>
      <c r="L292" s="683"/>
      <c r="M292" s="683"/>
      <c r="N292" s="682"/>
      <c r="O292" s="683"/>
      <c r="P292" s="683"/>
      <c r="Q292" s="683"/>
      <c r="R292" s="683"/>
      <c r="S292" s="683"/>
      <c r="T292" s="683"/>
      <c r="U292" s="683"/>
      <c r="V292" s="683"/>
      <c r="W292" s="683"/>
      <c r="X292" s="683"/>
      <c r="Y292" s="683"/>
      <c r="Z292" s="683"/>
    </row>
    <row r="293" spans="1:26" ht="15.75" customHeight="1">
      <c r="A293" s="683"/>
      <c r="B293" s="769"/>
      <c r="C293" s="683"/>
      <c r="D293" s="683"/>
      <c r="E293" s="683"/>
      <c r="F293" s="683"/>
      <c r="G293" s="683"/>
      <c r="H293" s="683"/>
      <c r="I293" s="683"/>
      <c r="J293" s="683"/>
      <c r="K293" s="683"/>
      <c r="L293" s="683"/>
      <c r="M293" s="683"/>
      <c r="N293" s="682"/>
      <c r="O293" s="683"/>
      <c r="P293" s="683"/>
      <c r="Q293" s="683"/>
      <c r="R293" s="683"/>
      <c r="S293" s="683"/>
      <c r="T293" s="683"/>
      <c r="U293" s="683"/>
      <c r="V293" s="683"/>
      <c r="W293" s="683"/>
      <c r="X293" s="683"/>
      <c r="Y293" s="683"/>
      <c r="Z293" s="683"/>
    </row>
    <row r="294" spans="1:26" ht="15.75" customHeight="1">
      <c r="A294" s="683"/>
      <c r="B294" s="769"/>
      <c r="C294" s="683"/>
      <c r="D294" s="683"/>
      <c r="E294" s="683"/>
      <c r="F294" s="683"/>
      <c r="G294" s="683"/>
      <c r="H294" s="683"/>
      <c r="I294" s="683"/>
      <c r="J294" s="683"/>
      <c r="K294" s="683"/>
      <c r="L294" s="683"/>
      <c r="M294" s="683"/>
      <c r="N294" s="682"/>
      <c r="O294" s="683"/>
      <c r="P294" s="683"/>
      <c r="Q294" s="683"/>
      <c r="R294" s="683"/>
      <c r="S294" s="683"/>
      <c r="T294" s="683"/>
      <c r="U294" s="683"/>
      <c r="V294" s="683"/>
      <c r="W294" s="683"/>
      <c r="X294" s="683"/>
      <c r="Y294" s="683"/>
      <c r="Z294" s="683"/>
    </row>
    <row r="295" spans="1:26" ht="15.75" customHeight="1">
      <c r="A295" s="683"/>
      <c r="B295" s="769"/>
      <c r="C295" s="683"/>
      <c r="D295" s="683"/>
      <c r="E295" s="683"/>
      <c r="F295" s="683"/>
      <c r="G295" s="683"/>
      <c r="H295" s="683"/>
      <c r="I295" s="683"/>
      <c r="J295" s="683"/>
      <c r="K295" s="683"/>
      <c r="L295" s="683"/>
      <c r="M295" s="683"/>
      <c r="N295" s="682"/>
      <c r="O295" s="683"/>
      <c r="P295" s="683"/>
      <c r="Q295" s="683"/>
      <c r="R295" s="683"/>
      <c r="S295" s="683"/>
      <c r="T295" s="683"/>
      <c r="U295" s="683"/>
      <c r="V295" s="683"/>
      <c r="W295" s="683"/>
      <c r="X295" s="683"/>
      <c r="Y295" s="683"/>
      <c r="Z295" s="683"/>
    </row>
    <row r="296" spans="1:26" ht="15.75" customHeight="1">
      <c r="A296" s="683"/>
      <c r="B296" s="769"/>
      <c r="C296" s="683"/>
      <c r="D296" s="683"/>
      <c r="E296" s="683"/>
      <c r="F296" s="683"/>
      <c r="G296" s="683"/>
      <c r="H296" s="683"/>
      <c r="I296" s="683"/>
      <c r="J296" s="683"/>
      <c r="K296" s="683"/>
      <c r="L296" s="683"/>
      <c r="M296" s="683"/>
      <c r="N296" s="682"/>
      <c r="O296" s="683"/>
      <c r="P296" s="683"/>
      <c r="Q296" s="683"/>
      <c r="R296" s="683"/>
      <c r="S296" s="683"/>
      <c r="T296" s="683"/>
      <c r="U296" s="683"/>
      <c r="V296" s="683"/>
      <c r="W296" s="683"/>
      <c r="X296" s="683"/>
      <c r="Y296" s="683"/>
      <c r="Z296" s="683"/>
    </row>
    <row r="297" spans="1:26" ht="15.75" customHeight="1">
      <c r="A297" s="683"/>
      <c r="B297" s="769"/>
      <c r="C297" s="683"/>
      <c r="D297" s="683"/>
      <c r="E297" s="683"/>
      <c r="F297" s="683"/>
      <c r="G297" s="683"/>
      <c r="H297" s="683"/>
      <c r="I297" s="683"/>
      <c r="J297" s="683"/>
      <c r="K297" s="683"/>
      <c r="L297" s="683"/>
      <c r="M297" s="683"/>
      <c r="N297" s="682"/>
      <c r="O297" s="683"/>
      <c r="P297" s="683"/>
      <c r="Q297" s="683"/>
      <c r="R297" s="683"/>
      <c r="S297" s="683"/>
      <c r="T297" s="683"/>
      <c r="U297" s="683"/>
      <c r="V297" s="683"/>
      <c r="W297" s="683"/>
      <c r="X297" s="683"/>
      <c r="Y297" s="683"/>
      <c r="Z297" s="683"/>
    </row>
    <row r="298" spans="1:26" ht="15.75" customHeight="1">
      <c r="A298" s="683"/>
      <c r="B298" s="769"/>
      <c r="C298" s="683"/>
      <c r="D298" s="683"/>
      <c r="E298" s="683"/>
      <c r="F298" s="683"/>
      <c r="G298" s="683"/>
      <c r="H298" s="683"/>
      <c r="I298" s="683"/>
      <c r="J298" s="683"/>
      <c r="K298" s="683"/>
      <c r="L298" s="683"/>
      <c r="M298" s="683"/>
      <c r="N298" s="682"/>
      <c r="O298" s="683"/>
      <c r="P298" s="683"/>
      <c r="Q298" s="683"/>
      <c r="R298" s="683"/>
      <c r="S298" s="683"/>
      <c r="T298" s="683"/>
      <c r="U298" s="683"/>
      <c r="V298" s="683"/>
      <c r="W298" s="683"/>
      <c r="X298" s="683"/>
      <c r="Y298" s="683"/>
      <c r="Z298" s="683"/>
    </row>
    <row r="299" spans="1:26" ht="15.75" customHeight="1">
      <c r="A299" s="683"/>
      <c r="B299" s="769"/>
      <c r="C299" s="683"/>
      <c r="D299" s="683"/>
      <c r="E299" s="683"/>
      <c r="F299" s="683"/>
      <c r="G299" s="683"/>
      <c r="H299" s="683"/>
      <c r="I299" s="683"/>
      <c r="J299" s="683"/>
      <c r="K299" s="683"/>
      <c r="L299" s="683"/>
      <c r="M299" s="683"/>
      <c r="N299" s="682"/>
      <c r="O299" s="683"/>
      <c r="P299" s="683"/>
      <c r="Q299" s="683"/>
      <c r="R299" s="683"/>
      <c r="S299" s="683"/>
      <c r="T299" s="683"/>
      <c r="U299" s="683"/>
      <c r="V299" s="683"/>
      <c r="W299" s="683"/>
      <c r="X299" s="683"/>
      <c r="Y299" s="683"/>
      <c r="Z299" s="683"/>
    </row>
    <row r="300" spans="1:26" ht="15.75" customHeight="1">
      <c r="A300" s="683"/>
      <c r="B300" s="769"/>
      <c r="C300" s="683"/>
      <c r="D300" s="683"/>
      <c r="E300" s="683"/>
      <c r="F300" s="683"/>
      <c r="G300" s="683"/>
      <c r="H300" s="683"/>
      <c r="I300" s="683"/>
      <c r="J300" s="683"/>
      <c r="K300" s="683"/>
      <c r="L300" s="683"/>
      <c r="M300" s="683"/>
      <c r="N300" s="682"/>
      <c r="O300" s="683"/>
      <c r="P300" s="683"/>
      <c r="Q300" s="683"/>
      <c r="R300" s="683"/>
      <c r="S300" s="683"/>
      <c r="T300" s="683"/>
      <c r="U300" s="683"/>
      <c r="V300" s="683"/>
      <c r="W300" s="683"/>
      <c r="X300" s="683"/>
      <c r="Y300" s="683"/>
      <c r="Z300" s="683"/>
    </row>
    <row r="301" spans="1:26" ht="15.75" customHeight="1">
      <c r="A301" s="683"/>
      <c r="B301" s="769"/>
      <c r="C301" s="683"/>
      <c r="D301" s="683"/>
      <c r="E301" s="683"/>
      <c r="F301" s="683"/>
      <c r="G301" s="683"/>
      <c r="H301" s="683"/>
      <c r="I301" s="683"/>
      <c r="J301" s="683"/>
      <c r="K301" s="683"/>
      <c r="L301" s="683"/>
      <c r="M301" s="683"/>
      <c r="N301" s="682"/>
      <c r="O301" s="683"/>
      <c r="P301" s="683"/>
      <c r="Q301" s="683"/>
      <c r="R301" s="683"/>
      <c r="S301" s="683"/>
      <c r="T301" s="683"/>
      <c r="U301" s="683"/>
      <c r="V301" s="683"/>
      <c r="W301" s="683"/>
      <c r="X301" s="683"/>
      <c r="Y301" s="683"/>
      <c r="Z301" s="683"/>
    </row>
    <row r="302" spans="1:26" ht="15.75" customHeight="1">
      <c r="A302" s="683"/>
      <c r="B302" s="769"/>
      <c r="C302" s="683"/>
      <c r="D302" s="683"/>
      <c r="E302" s="683"/>
      <c r="F302" s="683"/>
      <c r="G302" s="683"/>
      <c r="H302" s="683"/>
      <c r="I302" s="683"/>
      <c r="J302" s="683"/>
      <c r="K302" s="683"/>
      <c r="L302" s="683"/>
      <c r="M302" s="683"/>
      <c r="N302" s="682"/>
      <c r="O302" s="683"/>
      <c r="P302" s="683"/>
      <c r="Q302" s="683"/>
      <c r="R302" s="683"/>
      <c r="S302" s="683"/>
      <c r="T302" s="683"/>
      <c r="U302" s="683"/>
      <c r="V302" s="683"/>
      <c r="W302" s="683"/>
      <c r="X302" s="683"/>
      <c r="Y302" s="683"/>
      <c r="Z302" s="683"/>
    </row>
    <row r="303" spans="1:26" ht="15.75" customHeight="1">
      <c r="A303" s="683"/>
      <c r="B303" s="769"/>
      <c r="C303" s="683"/>
      <c r="D303" s="683"/>
      <c r="E303" s="683"/>
      <c r="F303" s="683"/>
      <c r="G303" s="683"/>
      <c r="H303" s="683"/>
      <c r="I303" s="683"/>
      <c r="J303" s="683"/>
      <c r="K303" s="683"/>
      <c r="L303" s="683"/>
      <c r="M303" s="683"/>
      <c r="N303" s="682"/>
      <c r="O303" s="683"/>
      <c r="P303" s="683"/>
      <c r="Q303" s="683"/>
      <c r="R303" s="683"/>
      <c r="S303" s="683"/>
      <c r="T303" s="683"/>
      <c r="U303" s="683"/>
      <c r="V303" s="683"/>
      <c r="W303" s="683"/>
      <c r="X303" s="683"/>
      <c r="Y303" s="683"/>
      <c r="Z303" s="683"/>
    </row>
    <row r="304" spans="1:26" ht="15.75" customHeight="1">
      <c r="A304" s="683"/>
      <c r="B304" s="769"/>
      <c r="C304" s="683"/>
      <c r="D304" s="683"/>
      <c r="E304" s="683"/>
      <c r="F304" s="683"/>
      <c r="G304" s="683"/>
      <c r="H304" s="683"/>
      <c r="I304" s="683"/>
      <c r="J304" s="683"/>
      <c r="K304" s="683"/>
      <c r="L304" s="683"/>
      <c r="M304" s="683"/>
      <c r="N304" s="682"/>
      <c r="O304" s="683"/>
      <c r="P304" s="683"/>
      <c r="Q304" s="683"/>
      <c r="R304" s="683"/>
      <c r="S304" s="683"/>
      <c r="T304" s="683"/>
      <c r="U304" s="683"/>
      <c r="V304" s="683"/>
      <c r="W304" s="683"/>
      <c r="X304" s="683"/>
      <c r="Y304" s="683"/>
      <c r="Z304" s="683"/>
    </row>
    <row r="305" spans="1:26" ht="15.75" customHeight="1">
      <c r="A305" s="683"/>
      <c r="B305" s="769"/>
      <c r="C305" s="683"/>
      <c r="D305" s="683"/>
      <c r="E305" s="683"/>
      <c r="F305" s="683"/>
      <c r="G305" s="683"/>
      <c r="H305" s="683"/>
      <c r="I305" s="683"/>
      <c r="J305" s="683"/>
      <c r="K305" s="683"/>
      <c r="L305" s="683"/>
      <c r="M305" s="683"/>
      <c r="N305" s="682"/>
      <c r="O305" s="683"/>
      <c r="P305" s="683"/>
      <c r="Q305" s="683"/>
      <c r="R305" s="683"/>
      <c r="S305" s="683"/>
      <c r="T305" s="683"/>
      <c r="U305" s="683"/>
      <c r="V305" s="683"/>
      <c r="W305" s="683"/>
      <c r="X305" s="683"/>
      <c r="Y305" s="683"/>
      <c r="Z305" s="683"/>
    </row>
    <row r="306" spans="1:26" ht="15.75" customHeight="1">
      <c r="A306" s="683"/>
      <c r="B306" s="769"/>
      <c r="C306" s="683"/>
      <c r="D306" s="683"/>
      <c r="E306" s="683"/>
      <c r="F306" s="683"/>
      <c r="G306" s="683"/>
      <c r="H306" s="683"/>
      <c r="I306" s="683"/>
      <c r="J306" s="683"/>
      <c r="K306" s="683"/>
      <c r="L306" s="683"/>
      <c r="M306" s="683"/>
      <c r="N306" s="682"/>
      <c r="O306" s="683"/>
      <c r="P306" s="683"/>
      <c r="Q306" s="683"/>
      <c r="R306" s="683"/>
      <c r="S306" s="683"/>
      <c r="T306" s="683"/>
      <c r="U306" s="683"/>
      <c r="V306" s="683"/>
      <c r="W306" s="683"/>
      <c r="X306" s="683"/>
      <c r="Y306" s="683"/>
      <c r="Z306" s="683"/>
    </row>
    <row r="307" spans="1:26" ht="15.75" customHeight="1">
      <c r="A307" s="683"/>
      <c r="B307" s="769"/>
      <c r="C307" s="683"/>
      <c r="D307" s="683"/>
      <c r="E307" s="683"/>
      <c r="F307" s="683"/>
      <c r="G307" s="683"/>
      <c r="H307" s="683"/>
      <c r="I307" s="683"/>
      <c r="J307" s="683"/>
      <c r="K307" s="683"/>
      <c r="L307" s="683"/>
      <c r="M307" s="683"/>
      <c r="N307" s="682"/>
      <c r="O307" s="683"/>
      <c r="P307" s="683"/>
      <c r="Q307" s="683"/>
      <c r="R307" s="683"/>
      <c r="S307" s="683"/>
      <c r="T307" s="683"/>
      <c r="U307" s="683"/>
      <c r="V307" s="683"/>
      <c r="W307" s="683"/>
      <c r="X307" s="683"/>
      <c r="Y307" s="683"/>
      <c r="Z307" s="683"/>
    </row>
    <row r="308" spans="1:26" ht="15.75" customHeight="1">
      <c r="A308" s="683"/>
      <c r="B308" s="769"/>
      <c r="C308" s="683"/>
      <c r="D308" s="683"/>
      <c r="E308" s="683"/>
      <c r="F308" s="683"/>
      <c r="G308" s="683"/>
      <c r="H308" s="683"/>
      <c r="I308" s="683"/>
      <c r="J308" s="683"/>
      <c r="K308" s="683"/>
      <c r="L308" s="683"/>
      <c r="M308" s="683"/>
      <c r="N308" s="682"/>
      <c r="O308" s="683"/>
      <c r="P308" s="683"/>
      <c r="Q308" s="683"/>
      <c r="R308" s="683"/>
      <c r="S308" s="683"/>
      <c r="T308" s="683"/>
      <c r="U308" s="683"/>
      <c r="V308" s="683"/>
      <c r="W308" s="683"/>
      <c r="X308" s="683"/>
      <c r="Y308" s="683"/>
      <c r="Z308" s="683"/>
    </row>
    <row r="309" spans="1:26" ht="15.75" customHeight="1">
      <c r="A309" s="683"/>
      <c r="B309" s="769"/>
      <c r="C309" s="683"/>
      <c r="D309" s="683"/>
      <c r="E309" s="683"/>
      <c r="F309" s="683"/>
      <c r="G309" s="683"/>
      <c r="H309" s="683"/>
      <c r="I309" s="683"/>
      <c r="J309" s="683"/>
      <c r="K309" s="683"/>
      <c r="L309" s="683"/>
      <c r="M309" s="683"/>
      <c r="N309" s="682"/>
      <c r="O309" s="683"/>
      <c r="P309" s="683"/>
      <c r="Q309" s="683"/>
      <c r="R309" s="683"/>
      <c r="S309" s="683"/>
      <c r="T309" s="683"/>
      <c r="U309" s="683"/>
      <c r="V309" s="683"/>
      <c r="W309" s="683"/>
      <c r="X309" s="683"/>
      <c r="Y309" s="683"/>
      <c r="Z309" s="683"/>
    </row>
    <row r="310" spans="1:26" ht="15.75" customHeight="1">
      <c r="A310" s="683"/>
      <c r="B310" s="769"/>
      <c r="C310" s="683"/>
      <c r="D310" s="683"/>
      <c r="E310" s="683"/>
      <c r="F310" s="683"/>
      <c r="G310" s="683"/>
      <c r="H310" s="683"/>
      <c r="I310" s="683"/>
      <c r="J310" s="683"/>
      <c r="K310" s="683"/>
      <c r="L310" s="683"/>
      <c r="M310" s="683"/>
      <c r="N310" s="682"/>
      <c r="O310" s="683"/>
      <c r="P310" s="683"/>
      <c r="Q310" s="683"/>
      <c r="R310" s="683"/>
      <c r="S310" s="683"/>
      <c r="T310" s="683"/>
      <c r="U310" s="683"/>
      <c r="V310" s="683"/>
      <c r="W310" s="683"/>
      <c r="X310" s="683"/>
      <c r="Y310" s="683"/>
      <c r="Z310" s="683"/>
    </row>
    <row r="311" spans="1:26" ht="15.75" customHeight="1">
      <c r="A311" s="683"/>
      <c r="B311" s="769"/>
      <c r="C311" s="683"/>
      <c r="D311" s="683"/>
      <c r="E311" s="683"/>
      <c r="F311" s="683"/>
      <c r="G311" s="683"/>
      <c r="H311" s="683"/>
      <c r="I311" s="683"/>
      <c r="J311" s="683"/>
      <c r="K311" s="683"/>
      <c r="L311" s="683"/>
      <c r="M311" s="683"/>
      <c r="N311" s="682"/>
      <c r="O311" s="683"/>
      <c r="P311" s="683"/>
      <c r="Q311" s="683"/>
      <c r="R311" s="683"/>
      <c r="S311" s="683"/>
      <c r="T311" s="683"/>
      <c r="U311" s="683"/>
      <c r="V311" s="683"/>
      <c r="W311" s="683"/>
      <c r="X311" s="683"/>
      <c r="Y311" s="683"/>
      <c r="Z311" s="683"/>
    </row>
    <row r="312" spans="1:26" ht="15.75" customHeight="1">
      <c r="A312" s="683"/>
      <c r="B312" s="769"/>
      <c r="C312" s="683"/>
      <c r="D312" s="683"/>
      <c r="E312" s="683"/>
      <c r="F312" s="683"/>
      <c r="G312" s="683"/>
      <c r="H312" s="683"/>
      <c r="I312" s="683"/>
      <c r="J312" s="683"/>
      <c r="K312" s="683"/>
      <c r="L312" s="683"/>
      <c r="M312" s="683"/>
      <c r="N312" s="682"/>
      <c r="O312" s="683"/>
      <c r="P312" s="683"/>
      <c r="Q312" s="683"/>
      <c r="R312" s="683"/>
      <c r="S312" s="683"/>
      <c r="T312" s="683"/>
      <c r="U312" s="683"/>
      <c r="V312" s="683"/>
      <c r="W312" s="683"/>
      <c r="X312" s="683"/>
      <c r="Y312" s="683"/>
      <c r="Z312" s="683"/>
    </row>
    <row r="313" spans="1:26" ht="15.75" customHeight="1">
      <c r="A313" s="683"/>
      <c r="B313" s="769"/>
      <c r="C313" s="683"/>
      <c r="D313" s="683"/>
      <c r="E313" s="683"/>
      <c r="F313" s="683"/>
      <c r="G313" s="683"/>
      <c r="H313" s="683"/>
      <c r="I313" s="683"/>
      <c r="J313" s="683"/>
      <c r="K313" s="683"/>
      <c r="L313" s="683"/>
      <c r="M313" s="683"/>
      <c r="N313" s="682"/>
      <c r="O313" s="683"/>
      <c r="P313" s="683"/>
      <c r="Q313" s="683"/>
      <c r="R313" s="683"/>
      <c r="S313" s="683"/>
      <c r="T313" s="683"/>
      <c r="U313" s="683"/>
      <c r="V313" s="683"/>
      <c r="W313" s="683"/>
      <c r="X313" s="683"/>
      <c r="Y313" s="683"/>
      <c r="Z313" s="683"/>
    </row>
    <row r="314" spans="1:26" ht="15.75" customHeight="1">
      <c r="A314" s="683"/>
      <c r="B314" s="769"/>
      <c r="C314" s="683"/>
      <c r="D314" s="683"/>
      <c r="E314" s="683"/>
      <c r="F314" s="683"/>
      <c r="G314" s="683"/>
      <c r="H314" s="683"/>
      <c r="I314" s="683"/>
      <c r="J314" s="683"/>
      <c r="K314" s="683"/>
      <c r="L314" s="683"/>
      <c r="M314" s="683"/>
      <c r="N314" s="682"/>
      <c r="O314" s="683"/>
      <c r="P314" s="683"/>
      <c r="Q314" s="683"/>
      <c r="R314" s="683"/>
      <c r="S314" s="683"/>
      <c r="T314" s="683"/>
      <c r="U314" s="683"/>
      <c r="V314" s="683"/>
      <c r="W314" s="683"/>
      <c r="X314" s="683"/>
      <c r="Y314" s="683"/>
      <c r="Z314" s="683"/>
    </row>
    <row r="315" spans="1:26" ht="15.75" customHeight="1">
      <c r="A315" s="683"/>
      <c r="B315" s="769"/>
      <c r="C315" s="683"/>
      <c r="D315" s="683"/>
      <c r="E315" s="683"/>
      <c r="F315" s="683"/>
      <c r="G315" s="683"/>
      <c r="H315" s="683"/>
      <c r="I315" s="683"/>
      <c r="J315" s="683"/>
      <c r="K315" s="683"/>
      <c r="L315" s="683"/>
      <c r="M315" s="683"/>
      <c r="N315" s="682"/>
      <c r="O315" s="683"/>
      <c r="P315" s="683"/>
      <c r="Q315" s="683"/>
      <c r="R315" s="683"/>
      <c r="S315" s="683"/>
      <c r="T315" s="683"/>
      <c r="U315" s="683"/>
      <c r="V315" s="683"/>
      <c r="W315" s="683"/>
      <c r="X315" s="683"/>
      <c r="Y315" s="683"/>
      <c r="Z315" s="683"/>
    </row>
    <row r="316" spans="1:26" ht="15.75" customHeight="1">
      <c r="A316" s="683"/>
      <c r="B316" s="769"/>
      <c r="C316" s="683"/>
      <c r="D316" s="683"/>
      <c r="E316" s="683"/>
      <c r="F316" s="683"/>
      <c r="G316" s="683"/>
      <c r="H316" s="683"/>
      <c r="I316" s="683"/>
      <c r="J316" s="683"/>
      <c r="K316" s="683"/>
      <c r="L316" s="683"/>
      <c r="M316" s="683"/>
      <c r="N316" s="682"/>
      <c r="O316" s="683"/>
      <c r="P316" s="683"/>
      <c r="Q316" s="683"/>
      <c r="R316" s="683"/>
      <c r="S316" s="683"/>
      <c r="T316" s="683"/>
      <c r="U316" s="683"/>
      <c r="V316" s="683"/>
      <c r="W316" s="683"/>
      <c r="X316" s="683"/>
      <c r="Y316" s="683"/>
      <c r="Z316" s="683"/>
    </row>
    <row r="317" spans="1:26" ht="15.75" customHeight="1">
      <c r="A317" s="683"/>
      <c r="B317" s="769"/>
      <c r="C317" s="683"/>
      <c r="D317" s="683"/>
      <c r="E317" s="683"/>
      <c r="F317" s="683"/>
      <c r="G317" s="683"/>
      <c r="H317" s="683"/>
      <c r="I317" s="683"/>
      <c r="J317" s="683"/>
      <c r="K317" s="683"/>
      <c r="L317" s="683"/>
      <c r="M317" s="683"/>
      <c r="N317" s="682"/>
      <c r="O317" s="683"/>
      <c r="P317" s="683"/>
      <c r="Q317" s="683"/>
      <c r="R317" s="683"/>
      <c r="S317" s="683"/>
      <c r="T317" s="683"/>
      <c r="U317" s="683"/>
      <c r="V317" s="683"/>
      <c r="W317" s="683"/>
      <c r="X317" s="683"/>
      <c r="Y317" s="683"/>
      <c r="Z317" s="683"/>
    </row>
    <row r="318" spans="1:26" ht="15.75" customHeight="1">
      <c r="A318" s="683"/>
      <c r="B318" s="769"/>
      <c r="C318" s="683"/>
      <c r="D318" s="683"/>
      <c r="E318" s="683"/>
      <c r="F318" s="683"/>
      <c r="G318" s="683"/>
      <c r="H318" s="683"/>
      <c r="I318" s="683"/>
      <c r="J318" s="683"/>
      <c r="K318" s="683"/>
      <c r="L318" s="683"/>
      <c r="M318" s="683"/>
      <c r="N318" s="682"/>
      <c r="O318" s="683"/>
      <c r="P318" s="683"/>
      <c r="Q318" s="683"/>
      <c r="R318" s="683"/>
      <c r="S318" s="683"/>
      <c r="T318" s="683"/>
      <c r="U318" s="683"/>
      <c r="V318" s="683"/>
      <c r="W318" s="683"/>
      <c r="X318" s="683"/>
      <c r="Y318" s="683"/>
      <c r="Z318" s="683"/>
    </row>
    <row r="319" spans="1:26" ht="15.75" customHeight="1">
      <c r="A319" s="683"/>
      <c r="B319" s="769"/>
      <c r="C319" s="683"/>
      <c r="D319" s="683"/>
      <c r="E319" s="683"/>
      <c r="F319" s="683"/>
      <c r="G319" s="683"/>
      <c r="H319" s="683"/>
      <c r="I319" s="683"/>
      <c r="J319" s="683"/>
      <c r="K319" s="683"/>
      <c r="L319" s="683"/>
      <c r="M319" s="683"/>
      <c r="N319" s="682"/>
      <c r="O319" s="683"/>
      <c r="P319" s="683"/>
      <c r="Q319" s="683"/>
      <c r="R319" s="683"/>
      <c r="S319" s="683"/>
      <c r="T319" s="683"/>
      <c r="U319" s="683"/>
      <c r="V319" s="683"/>
      <c r="W319" s="683"/>
      <c r="X319" s="683"/>
      <c r="Y319" s="683"/>
      <c r="Z319" s="683"/>
    </row>
    <row r="320" spans="1:26" ht="15.75" customHeight="1">
      <c r="A320" s="683"/>
      <c r="B320" s="769"/>
      <c r="C320" s="683"/>
      <c r="D320" s="683"/>
      <c r="E320" s="683"/>
      <c r="F320" s="683"/>
      <c r="G320" s="683"/>
      <c r="H320" s="683"/>
      <c r="I320" s="683"/>
      <c r="J320" s="683"/>
      <c r="K320" s="683"/>
      <c r="L320" s="683"/>
      <c r="M320" s="683"/>
      <c r="N320" s="682"/>
      <c r="O320" s="683"/>
      <c r="P320" s="683"/>
      <c r="Q320" s="683"/>
      <c r="R320" s="683"/>
      <c r="S320" s="683"/>
      <c r="T320" s="683"/>
      <c r="U320" s="683"/>
      <c r="V320" s="683"/>
      <c r="W320" s="683"/>
      <c r="X320" s="683"/>
      <c r="Y320" s="683"/>
      <c r="Z320" s="683"/>
    </row>
    <row r="321" spans="1:26" ht="15.75" customHeight="1">
      <c r="A321" s="683"/>
      <c r="B321" s="769"/>
      <c r="C321" s="683"/>
      <c r="D321" s="683"/>
      <c r="E321" s="683"/>
      <c r="F321" s="683"/>
      <c r="G321" s="683"/>
      <c r="H321" s="683"/>
      <c r="I321" s="683"/>
      <c r="J321" s="683"/>
      <c r="K321" s="683"/>
      <c r="L321" s="683"/>
      <c r="M321" s="683"/>
      <c r="N321" s="682"/>
      <c r="O321" s="683"/>
      <c r="P321" s="683"/>
      <c r="Q321" s="683"/>
      <c r="R321" s="683"/>
      <c r="S321" s="683"/>
      <c r="T321" s="683"/>
      <c r="U321" s="683"/>
      <c r="V321" s="683"/>
      <c r="W321" s="683"/>
      <c r="X321" s="683"/>
      <c r="Y321" s="683"/>
      <c r="Z321" s="683"/>
    </row>
    <row r="322" spans="1:26" ht="15.75" customHeight="1">
      <c r="A322" s="683"/>
      <c r="B322" s="769"/>
      <c r="C322" s="683"/>
      <c r="D322" s="683"/>
      <c r="E322" s="683"/>
      <c r="F322" s="683"/>
      <c r="G322" s="683"/>
      <c r="H322" s="683"/>
      <c r="I322" s="683"/>
      <c r="J322" s="683"/>
      <c r="K322" s="683"/>
      <c r="L322" s="683"/>
      <c r="M322" s="683"/>
      <c r="N322" s="682"/>
      <c r="O322" s="683"/>
      <c r="P322" s="683"/>
      <c r="Q322" s="683"/>
      <c r="R322" s="683"/>
      <c r="S322" s="683"/>
      <c r="T322" s="683"/>
      <c r="U322" s="683"/>
      <c r="V322" s="683"/>
      <c r="W322" s="683"/>
      <c r="X322" s="683"/>
      <c r="Y322" s="683"/>
      <c r="Z322" s="683"/>
    </row>
    <row r="323" spans="1:26" ht="15.75" customHeight="1">
      <c r="A323" s="683"/>
      <c r="B323" s="769"/>
      <c r="C323" s="683"/>
      <c r="D323" s="683"/>
      <c r="E323" s="683"/>
      <c r="F323" s="683"/>
      <c r="G323" s="683"/>
      <c r="H323" s="683"/>
      <c r="I323" s="683"/>
      <c r="J323" s="683"/>
      <c r="K323" s="683"/>
      <c r="L323" s="683"/>
      <c r="M323" s="683"/>
      <c r="N323" s="682"/>
      <c r="O323" s="683"/>
      <c r="P323" s="683"/>
      <c r="Q323" s="683"/>
      <c r="R323" s="683"/>
      <c r="S323" s="683"/>
      <c r="T323" s="683"/>
      <c r="U323" s="683"/>
      <c r="V323" s="683"/>
      <c r="W323" s="683"/>
      <c r="X323" s="683"/>
      <c r="Y323" s="683"/>
      <c r="Z323" s="683"/>
    </row>
    <row r="324" spans="1:26" ht="15.75" customHeight="1">
      <c r="A324" s="683"/>
      <c r="B324" s="769"/>
      <c r="C324" s="683"/>
      <c r="D324" s="683"/>
      <c r="E324" s="683"/>
      <c r="F324" s="683"/>
      <c r="G324" s="683"/>
      <c r="H324" s="683"/>
      <c r="I324" s="683"/>
      <c r="J324" s="683"/>
      <c r="K324" s="683"/>
      <c r="L324" s="683"/>
      <c r="M324" s="683"/>
      <c r="N324" s="682"/>
      <c r="O324" s="683"/>
      <c r="P324" s="683"/>
      <c r="Q324" s="683"/>
      <c r="R324" s="683"/>
      <c r="S324" s="683"/>
      <c r="T324" s="683"/>
      <c r="U324" s="683"/>
      <c r="V324" s="683"/>
      <c r="W324" s="683"/>
      <c r="X324" s="683"/>
      <c r="Y324" s="683"/>
      <c r="Z324" s="683"/>
    </row>
    <row r="325" spans="1:26" ht="15.75" customHeight="1">
      <c r="A325" s="683"/>
      <c r="B325" s="769"/>
      <c r="C325" s="683"/>
      <c r="D325" s="683"/>
      <c r="E325" s="683"/>
      <c r="F325" s="683"/>
      <c r="G325" s="683"/>
      <c r="H325" s="683"/>
      <c r="I325" s="683"/>
      <c r="J325" s="683"/>
      <c r="K325" s="683"/>
      <c r="L325" s="683"/>
      <c r="M325" s="683"/>
      <c r="N325" s="682"/>
      <c r="O325" s="683"/>
      <c r="P325" s="683"/>
      <c r="Q325" s="683"/>
      <c r="R325" s="683"/>
      <c r="S325" s="683"/>
      <c r="T325" s="683"/>
      <c r="U325" s="683"/>
      <c r="V325" s="683"/>
      <c r="W325" s="683"/>
      <c r="X325" s="683"/>
      <c r="Y325" s="683"/>
      <c r="Z325" s="683"/>
    </row>
    <row r="326" spans="1:26" ht="15.75" customHeight="1">
      <c r="A326" s="683"/>
      <c r="B326" s="769"/>
      <c r="C326" s="683"/>
      <c r="D326" s="683"/>
      <c r="E326" s="683"/>
      <c r="F326" s="683"/>
      <c r="G326" s="683"/>
      <c r="H326" s="683"/>
      <c r="I326" s="683"/>
      <c r="J326" s="683"/>
      <c r="K326" s="683"/>
      <c r="L326" s="683"/>
      <c r="M326" s="683"/>
      <c r="N326" s="682"/>
      <c r="O326" s="683"/>
      <c r="P326" s="683"/>
      <c r="Q326" s="683"/>
      <c r="R326" s="683"/>
      <c r="S326" s="683"/>
      <c r="T326" s="683"/>
      <c r="U326" s="683"/>
      <c r="V326" s="683"/>
      <c r="W326" s="683"/>
      <c r="X326" s="683"/>
      <c r="Y326" s="683"/>
      <c r="Z326" s="683"/>
    </row>
    <row r="327" spans="1:26" ht="15.75" customHeight="1">
      <c r="A327" s="683"/>
      <c r="B327" s="769"/>
      <c r="C327" s="683"/>
      <c r="D327" s="683"/>
      <c r="E327" s="683"/>
      <c r="F327" s="683"/>
      <c r="G327" s="683"/>
      <c r="H327" s="683"/>
      <c r="I327" s="683"/>
      <c r="J327" s="683"/>
      <c r="K327" s="683"/>
      <c r="L327" s="683"/>
      <c r="M327" s="683"/>
      <c r="N327" s="682"/>
      <c r="O327" s="683"/>
      <c r="P327" s="683"/>
      <c r="Q327" s="683"/>
      <c r="R327" s="683"/>
      <c r="S327" s="683"/>
      <c r="T327" s="683"/>
      <c r="U327" s="683"/>
      <c r="V327" s="683"/>
      <c r="W327" s="683"/>
      <c r="X327" s="683"/>
      <c r="Y327" s="683"/>
      <c r="Z327" s="683"/>
    </row>
    <row r="328" spans="1:26" ht="15.75" customHeight="1">
      <c r="A328" s="683"/>
      <c r="B328" s="769"/>
      <c r="C328" s="683"/>
      <c r="D328" s="683"/>
      <c r="E328" s="683"/>
      <c r="F328" s="683"/>
      <c r="G328" s="683"/>
      <c r="H328" s="683"/>
      <c r="I328" s="683"/>
      <c r="J328" s="683"/>
      <c r="K328" s="683"/>
      <c r="L328" s="683"/>
      <c r="M328" s="683"/>
      <c r="N328" s="682"/>
      <c r="O328" s="683"/>
      <c r="P328" s="683"/>
      <c r="Q328" s="683"/>
      <c r="R328" s="683"/>
      <c r="S328" s="683"/>
      <c r="T328" s="683"/>
      <c r="U328" s="683"/>
      <c r="V328" s="683"/>
      <c r="W328" s="683"/>
      <c r="X328" s="683"/>
      <c r="Y328" s="683"/>
      <c r="Z328" s="683"/>
    </row>
    <row r="329" spans="1:26" ht="15.75" customHeight="1">
      <c r="A329" s="683"/>
      <c r="B329" s="769"/>
      <c r="C329" s="683"/>
      <c r="D329" s="683"/>
      <c r="E329" s="683"/>
      <c r="F329" s="683"/>
      <c r="G329" s="683"/>
      <c r="H329" s="683"/>
      <c r="I329" s="683"/>
      <c r="J329" s="683"/>
      <c r="K329" s="683"/>
      <c r="L329" s="683"/>
      <c r="M329" s="683"/>
      <c r="N329" s="682"/>
      <c r="O329" s="683"/>
      <c r="P329" s="683"/>
      <c r="Q329" s="683"/>
      <c r="R329" s="683"/>
      <c r="S329" s="683"/>
      <c r="T329" s="683"/>
      <c r="U329" s="683"/>
      <c r="V329" s="683"/>
      <c r="W329" s="683"/>
      <c r="X329" s="683"/>
      <c r="Y329" s="683"/>
      <c r="Z329" s="683"/>
    </row>
    <row r="330" spans="1:26" ht="15.75" customHeight="1">
      <c r="A330" s="683"/>
      <c r="B330" s="769"/>
      <c r="C330" s="683"/>
      <c r="D330" s="683"/>
      <c r="E330" s="683"/>
      <c r="F330" s="683"/>
      <c r="G330" s="683"/>
      <c r="H330" s="683"/>
      <c r="I330" s="683"/>
      <c r="J330" s="683"/>
      <c r="K330" s="683"/>
      <c r="L330" s="683"/>
      <c r="M330" s="683"/>
      <c r="N330" s="682"/>
      <c r="O330" s="683"/>
      <c r="P330" s="683"/>
      <c r="Q330" s="683"/>
      <c r="R330" s="683"/>
      <c r="S330" s="683"/>
      <c r="T330" s="683"/>
      <c r="U330" s="683"/>
      <c r="V330" s="683"/>
      <c r="W330" s="683"/>
      <c r="X330" s="683"/>
      <c r="Y330" s="683"/>
      <c r="Z330" s="683"/>
    </row>
    <row r="331" spans="1:26" ht="15.75" customHeight="1">
      <c r="A331" s="683"/>
      <c r="B331" s="769"/>
      <c r="C331" s="683"/>
      <c r="D331" s="683"/>
      <c r="E331" s="683"/>
      <c r="F331" s="683"/>
      <c r="G331" s="683"/>
      <c r="H331" s="683"/>
      <c r="I331" s="683"/>
      <c r="J331" s="683"/>
      <c r="K331" s="683"/>
      <c r="L331" s="683"/>
      <c r="M331" s="683"/>
      <c r="N331" s="682"/>
      <c r="O331" s="683"/>
      <c r="P331" s="683"/>
      <c r="Q331" s="683"/>
      <c r="R331" s="683"/>
      <c r="S331" s="683"/>
      <c r="T331" s="683"/>
      <c r="U331" s="683"/>
      <c r="V331" s="683"/>
      <c r="W331" s="683"/>
      <c r="X331" s="683"/>
      <c r="Y331" s="683"/>
      <c r="Z331" s="683"/>
    </row>
    <row r="332" spans="1:26" ht="15.75" customHeight="1">
      <c r="A332" s="683"/>
      <c r="B332" s="769"/>
      <c r="C332" s="683"/>
      <c r="D332" s="683"/>
      <c r="E332" s="683"/>
      <c r="F332" s="683"/>
      <c r="G332" s="683"/>
      <c r="H332" s="683"/>
      <c r="I332" s="683"/>
      <c r="J332" s="683"/>
      <c r="K332" s="683"/>
      <c r="L332" s="683"/>
      <c r="M332" s="683"/>
      <c r="N332" s="682"/>
      <c r="O332" s="683"/>
      <c r="P332" s="683"/>
      <c r="Q332" s="683"/>
      <c r="R332" s="683"/>
      <c r="S332" s="683"/>
      <c r="T332" s="683"/>
      <c r="U332" s="683"/>
      <c r="V332" s="683"/>
      <c r="W332" s="683"/>
      <c r="X332" s="683"/>
      <c r="Y332" s="683"/>
      <c r="Z332" s="683"/>
    </row>
    <row r="333" spans="1:26" ht="15.75" customHeight="1">
      <c r="A333" s="683"/>
      <c r="B333" s="769"/>
      <c r="C333" s="683"/>
      <c r="D333" s="683"/>
      <c r="E333" s="683"/>
      <c r="F333" s="683"/>
      <c r="G333" s="683"/>
      <c r="H333" s="683"/>
      <c r="I333" s="683"/>
      <c r="J333" s="683"/>
      <c r="K333" s="683"/>
      <c r="L333" s="683"/>
      <c r="M333" s="683"/>
      <c r="N333" s="682"/>
      <c r="O333" s="683"/>
      <c r="P333" s="683"/>
      <c r="Q333" s="683"/>
      <c r="R333" s="683"/>
      <c r="S333" s="683"/>
      <c r="T333" s="683"/>
      <c r="U333" s="683"/>
      <c r="V333" s="683"/>
      <c r="W333" s="683"/>
      <c r="X333" s="683"/>
      <c r="Y333" s="683"/>
      <c r="Z333" s="683"/>
    </row>
    <row r="334" spans="1:26" ht="15.75" customHeight="1">
      <c r="A334" s="683"/>
      <c r="B334" s="769"/>
      <c r="C334" s="683"/>
      <c r="D334" s="683"/>
      <c r="E334" s="683"/>
      <c r="F334" s="683"/>
      <c r="G334" s="683"/>
      <c r="H334" s="683"/>
      <c r="I334" s="683"/>
      <c r="J334" s="683"/>
      <c r="K334" s="683"/>
      <c r="L334" s="683"/>
      <c r="M334" s="683"/>
      <c r="N334" s="682"/>
      <c r="O334" s="683"/>
      <c r="P334" s="683"/>
      <c r="Q334" s="683"/>
      <c r="R334" s="683"/>
      <c r="S334" s="683"/>
      <c r="T334" s="683"/>
      <c r="U334" s="683"/>
      <c r="V334" s="683"/>
      <c r="W334" s="683"/>
      <c r="X334" s="683"/>
      <c r="Y334" s="683"/>
      <c r="Z334" s="683"/>
    </row>
    <row r="335" spans="1:26" ht="15.75" customHeight="1">
      <c r="A335" s="683"/>
      <c r="B335" s="769"/>
      <c r="C335" s="683"/>
      <c r="D335" s="683"/>
      <c r="E335" s="683"/>
      <c r="F335" s="683"/>
      <c r="G335" s="683"/>
      <c r="H335" s="683"/>
      <c r="I335" s="683"/>
      <c r="J335" s="683"/>
      <c r="K335" s="683"/>
      <c r="L335" s="683"/>
      <c r="M335" s="683"/>
      <c r="N335" s="682"/>
      <c r="O335" s="683"/>
      <c r="P335" s="683"/>
      <c r="Q335" s="683"/>
      <c r="R335" s="683"/>
      <c r="S335" s="683"/>
      <c r="T335" s="683"/>
      <c r="U335" s="683"/>
      <c r="V335" s="683"/>
      <c r="W335" s="683"/>
      <c r="X335" s="683"/>
      <c r="Y335" s="683"/>
      <c r="Z335" s="683"/>
    </row>
    <row r="336" spans="1:26" ht="15.75" customHeight="1">
      <c r="A336" s="683"/>
      <c r="B336" s="769"/>
      <c r="C336" s="683"/>
      <c r="D336" s="683"/>
      <c r="E336" s="683"/>
      <c r="F336" s="683"/>
      <c r="G336" s="683"/>
      <c r="H336" s="683"/>
      <c r="I336" s="683"/>
      <c r="J336" s="683"/>
      <c r="K336" s="683"/>
      <c r="L336" s="683"/>
      <c r="M336" s="683"/>
      <c r="N336" s="682"/>
      <c r="O336" s="683"/>
      <c r="P336" s="683"/>
      <c r="Q336" s="683"/>
      <c r="R336" s="683"/>
      <c r="S336" s="683"/>
      <c r="T336" s="683"/>
      <c r="U336" s="683"/>
      <c r="V336" s="683"/>
      <c r="W336" s="683"/>
      <c r="X336" s="683"/>
      <c r="Y336" s="683"/>
      <c r="Z336" s="683"/>
    </row>
    <row r="337" spans="1:26" ht="15.75" customHeight="1">
      <c r="A337" s="683"/>
      <c r="B337" s="769"/>
      <c r="C337" s="683"/>
      <c r="D337" s="683"/>
      <c r="E337" s="683"/>
      <c r="F337" s="683"/>
      <c r="G337" s="683"/>
      <c r="H337" s="683"/>
      <c r="I337" s="683"/>
      <c r="J337" s="683"/>
      <c r="K337" s="683"/>
      <c r="L337" s="683"/>
      <c r="M337" s="683"/>
      <c r="N337" s="682"/>
      <c r="O337" s="683"/>
      <c r="P337" s="683"/>
      <c r="Q337" s="683"/>
      <c r="R337" s="683"/>
      <c r="S337" s="683"/>
      <c r="T337" s="683"/>
      <c r="U337" s="683"/>
      <c r="V337" s="683"/>
      <c r="W337" s="683"/>
      <c r="X337" s="683"/>
      <c r="Y337" s="683"/>
      <c r="Z337" s="683"/>
    </row>
    <row r="338" spans="1:26" ht="15.75" customHeight="1">
      <c r="A338" s="683"/>
      <c r="B338" s="769"/>
      <c r="C338" s="683"/>
      <c r="D338" s="683"/>
      <c r="E338" s="683"/>
      <c r="F338" s="683"/>
      <c r="G338" s="683"/>
      <c r="H338" s="683"/>
      <c r="I338" s="683"/>
      <c r="J338" s="683"/>
      <c r="K338" s="683"/>
      <c r="L338" s="683"/>
      <c r="M338" s="683"/>
      <c r="N338" s="682"/>
      <c r="O338" s="683"/>
      <c r="P338" s="683"/>
      <c r="Q338" s="683"/>
      <c r="R338" s="683"/>
      <c r="S338" s="683"/>
      <c r="T338" s="683"/>
      <c r="U338" s="683"/>
      <c r="V338" s="683"/>
      <c r="W338" s="683"/>
      <c r="X338" s="683"/>
      <c r="Y338" s="683"/>
      <c r="Z338" s="683"/>
    </row>
    <row r="339" spans="1:26" ht="15.75" customHeight="1">
      <c r="A339" s="683"/>
      <c r="B339" s="769"/>
      <c r="C339" s="683"/>
      <c r="D339" s="683"/>
      <c r="E339" s="683"/>
      <c r="F339" s="683"/>
      <c r="G339" s="683"/>
      <c r="H339" s="683"/>
      <c r="I339" s="683"/>
      <c r="J339" s="683"/>
      <c r="K339" s="683"/>
      <c r="L339" s="683"/>
      <c r="M339" s="683"/>
      <c r="N339" s="682"/>
      <c r="O339" s="683"/>
      <c r="P339" s="683"/>
      <c r="Q339" s="683"/>
      <c r="R339" s="683"/>
      <c r="S339" s="683"/>
      <c r="T339" s="683"/>
      <c r="U339" s="683"/>
      <c r="V339" s="683"/>
      <c r="W339" s="683"/>
      <c r="X339" s="683"/>
      <c r="Y339" s="683"/>
      <c r="Z339" s="683"/>
    </row>
    <row r="340" spans="1:26" ht="15.75" customHeight="1">
      <c r="A340" s="683"/>
      <c r="B340" s="769"/>
      <c r="C340" s="683"/>
      <c r="D340" s="683"/>
      <c r="E340" s="683"/>
      <c r="F340" s="683"/>
      <c r="G340" s="683"/>
      <c r="H340" s="683"/>
      <c r="I340" s="683"/>
      <c r="J340" s="683"/>
      <c r="K340" s="683"/>
      <c r="L340" s="683"/>
      <c r="M340" s="683"/>
      <c r="N340" s="682"/>
      <c r="O340" s="683"/>
      <c r="P340" s="683"/>
      <c r="Q340" s="683"/>
      <c r="R340" s="683"/>
      <c r="S340" s="683"/>
      <c r="T340" s="683"/>
      <c r="U340" s="683"/>
      <c r="V340" s="683"/>
      <c r="W340" s="683"/>
      <c r="X340" s="683"/>
      <c r="Y340" s="683"/>
      <c r="Z340" s="683"/>
    </row>
    <row r="341" spans="1:26" ht="15.75" customHeight="1">
      <c r="A341" s="683"/>
      <c r="B341" s="769"/>
      <c r="C341" s="683"/>
      <c r="D341" s="683"/>
      <c r="E341" s="683"/>
      <c r="F341" s="683"/>
      <c r="G341" s="683"/>
      <c r="H341" s="683"/>
      <c r="I341" s="683"/>
      <c r="J341" s="683"/>
      <c r="K341" s="683"/>
      <c r="L341" s="683"/>
      <c r="M341" s="683"/>
      <c r="N341" s="682"/>
      <c r="O341" s="683"/>
      <c r="P341" s="683"/>
      <c r="Q341" s="683"/>
      <c r="R341" s="683"/>
      <c r="S341" s="683"/>
      <c r="T341" s="683"/>
      <c r="U341" s="683"/>
      <c r="V341" s="683"/>
      <c r="W341" s="683"/>
      <c r="X341" s="683"/>
      <c r="Y341" s="683"/>
      <c r="Z341" s="683"/>
    </row>
    <row r="342" spans="1:26" ht="15.75" customHeight="1">
      <c r="A342" s="683"/>
      <c r="B342" s="769"/>
      <c r="C342" s="683"/>
      <c r="D342" s="683"/>
      <c r="E342" s="683"/>
      <c r="F342" s="683"/>
      <c r="G342" s="683"/>
      <c r="H342" s="683"/>
      <c r="I342" s="683"/>
      <c r="J342" s="683"/>
      <c r="K342" s="683"/>
      <c r="L342" s="683"/>
      <c r="M342" s="683"/>
      <c r="N342" s="682"/>
      <c r="O342" s="683"/>
      <c r="P342" s="683"/>
      <c r="Q342" s="683"/>
      <c r="R342" s="683"/>
      <c r="S342" s="683"/>
      <c r="T342" s="683"/>
      <c r="U342" s="683"/>
      <c r="V342" s="683"/>
      <c r="W342" s="683"/>
      <c r="X342" s="683"/>
      <c r="Y342" s="683"/>
      <c r="Z342" s="683"/>
    </row>
    <row r="343" spans="1:26" ht="15.75" customHeight="1">
      <c r="A343" s="683"/>
      <c r="B343" s="769"/>
      <c r="C343" s="683"/>
      <c r="D343" s="683"/>
      <c r="E343" s="683"/>
      <c r="F343" s="683"/>
      <c r="G343" s="683"/>
      <c r="H343" s="683"/>
      <c r="I343" s="683"/>
      <c r="J343" s="683"/>
      <c r="K343" s="683"/>
      <c r="L343" s="683"/>
      <c r="M343" s="683"/>
      <c r="N343" s="682"/>
      <c r="O343" s="683"/>
      <c r="P343" s="683"/>
      <c r="Q343" s="683"/>
      <c r="R343" s="683"/>
      <c r="S343" s="683"/>
      <c r="T343" s="683"/>
      <c r="U343" s="683"/>
      <c r="V343" s="683"/>
      <c r="W343" s="683"/>
      <c r="X343" s="683"/>
      <c r="Y343" s="683"/>
      <c r="Z343" s="683"/>
    </row>
    <row r="344" spans="1:26" ht="15.75" customHeight="1">
      <c r="A344" s="683"/>
      <c r="B344" s="769"/>
      <c r="C344" s="683"/>
      <c r="D344" s="683"/>
      <c r="E344" s="683"/>
      <c r="F344" s="683"/>
      <c r="G344" s="683"/>
      <c r="H344" s="683"/>
      <c r="I344" s="683"/>
      <c r="J344" s="683"/>
      <c r="K344" s="683"/>
      <c r="L344" s="683"/>
      <c r="M344" s="683"/>
      <c r="N344" s="682"/>
      <c r="O344" s="683"/>
      <c r="P344" s="683"/>
      <c r="Q344" s="683"/>
      <c r="R344" s="683"/>
      <c r="S344" s="683"/>
      <c r="T344" s="683"/>
      <c r="U344" s="683"/>
      <c r="V344" s="683"/>
      <c r="W344" s="683"/>
      <c r="X344" s="683"/>
      <c r="Y344" s="683"/>
      <c r="Z344" s="683"/>
    </row>
    <row r="345" spans="1:26" ht="15.75" customHeight="1">
      <c r="A345" s="683"/>
      <c r="B345" s="769"/>
      <c r="C345" s="683"/>
      <c r="D345" s="683"/>
      <c r="E345" s="683"/>
      <c r="F345" s="683"/>
      <c r="G345" s="683"/>
      <c r="H345" s="683"/>
      <c r="I345" s="683"/>
      <c r="J345" s="683"/>
      <c r="K345" s="683"/>
      <c r="L345" s="683"/>
      <c r="M345" s="683"/>
      <c r="N345" s="682"/>
      <c r="O345" s="683"/>
      <c r="P345" s="683"/>
      <c r="Q345" s="683"/>
      <c r="R345" s="683"/>
      <c r="S345" s="683"/>
      <c r="T345" s="683"/>
      <c r="U345" s="683"/>
      <c r="V345" s="683"/>
      <c r="W345" s="683"/>
      <c r="X345" s="683"/>
      <c r="Y345" s="683"/>
      <c r="Z345" s="683"/>
    </row>
    <row r="346" spans="1:26" ht="15.75" customHeight="1">
      <c r="A346" s="683"/>
      <c r="B346" s="769"/>
      <c r="C346" s="683"/>
      <c r="D346" s="683"/>
      <c r="E346" s="683"/>
      <c r="F346" s="683"/>
      <c r="G346" s="683"/>
      <c r="H346" s="683"/>
      <c r="I346" s="683"/>
      <c r="J346" s="683"/>
      <c r="K346" s="683"/>
      <c r="L346" s="683"/>
      <c r="M346" s="683"/>
      <c r="N346" s="682"/>
      <c r="O346" s="683"/>
      <c r="P346" s="683"/>
      <c r="Q346" s="683"/>
      <c r="R346" s="683"/>
      <c r="S346" s="683"/>
      <c r="T346" s="683"/>
      <c r="U346" s="683"/>
      <c r="V346" s="683"/>
      <c r="W346" s="683"/>
      <c r="X346" s="683"/>
      <c r="Y346" s="683"/>
      <c r="Z346" s="683"/>
    </row>
    <row r="347" spans="1:26" ht="15.75" customHeight="1">
      <c r="A347" s="683"/>
      <c r="B347" s="769"/>
      <c r="C347" s="683"/>
      <c r="D347" s="683"/>
      <c r="E347" s="683"/>
      <c r="F347" s="683"/>
      <c r="G347" s="683"/>
      <c r="H347" s="683"/>
      <c r="I347" s="683"/>
      <c r="J347" s="683"/>
      <c r="K347" s="683"/>
      <c r="L347" s="683"/>
      <c r="M347" s="683"/>
      <c r="N347" s="682"/>
      <c r="O347" s="683"/>
      <c r="P347" s="683"/>
      <c r="Q347" s="683"/>
      <c r="R347" s="683"/>
      <c r="S347" s="683"/>
      <c r="T347" s="683"/>
      <c r="U347" s="683"/>
      <c r="V347" s="683"/>
      <c r="W347" s="683"/>
      <c r="X347" s="683"/>
      <c r="Y347" s="683"/>
      <c r="Z347" s="683"/>
    </row>
    <row r="348" spans="1:26" ht="15.75" customHeight="1">
      <c r="A348" s="683"/>
      <c r="B348" s="769"/>
      <c r="C348" s="683"/>
      <c r="D348" s="683"/>
      <c r="E348" s="683"/>
      <c r="F348" s="683"/>
      <c r="G348" s="683"/>
      <c r="H348" s="683"/>
      <c r="I348" s="683"/>
      <c r="J348" s="683"/>
      <c r="K348" s="683"/>
      <c r="L348" s="683"/>
      <c r="M348" s="683"/>
      <c r="N348" s="682"/>
      <c r="O348" s="683"/>
      <c r="P348" s="683"/>
      <c r="Q348" s="683"/>
      <c r="R348" s="683"/>
      <c r="S348" s="683"/>
      <c r="T348" s="683"/>
      <c r="U348" s="683"/>
      <c r="V348" s="683"/>
      <c r="W348" s="683"/>
      <c r="X348" s="683"/>
      <c r="Y348" s="683"/>
      <c r="Z348" s="683"/>
    </row>
    <row r="349" spans="1:26" ht="15.75" customHeight="1">
      <c r="A349" s="683"/>
      <c r="B349" s="769"/>
      <c r="C349" s="683"/>
      <c r="D349" s="683"/>
      <c r="E349" s="683"/>
      <c r="F349" s="683"/>
      <c r="G349" s="683"/>
      <c r="H349" s="683"/>
      <c r="I349" s="683"/>
      <c r="J349" s="683"/>
      <c r="K349" s="683"/>
      <c r="L349" s="683"/>
      <c r="M349" s="683"/>
      <c r="N349" s="682"/>
      <c r="O349" s="683"/>
      <c r="P349" s="683"/>
      <c r="Q349" s="683"/>
      <c r="R349" s="683"/>
      <c r="S349" s="683"/>
      <c r="T349" s="683"/>
      <c r="U349" s="683"/>
      <c r="V349" s="683"/>
      <c r="W349" s="683"/>
      <c r="X349" s="683"/>
      <c r="Y349" s="683"/>
      <c r="Z349" s="683"/>
    </row>
    <row r="350" spans="1:26" ht="15.75" customHeight="1">
      <c r="A350" s="683"/>
      <c r="B350" s="769"/>
      <c r="C350" s="683"/>
      <c r="D350" s="683"/>
      <c r="E350" s="683"/>
      <c r="F350" s="683"/>
      <c r="G350" s="683"/>
      <c r="H350" s="683"/>
      <c r="I350" s="683"/>
      <c r="J350" s="683"/>
      <c r="K350" s="683"/>
      <c r="L350" s="683"/>
      <c r="M350" s="683"/>
      <c r="N350" s="682"/>
      <c r="O350" s="683"/>
      <c r="P350" s="683"/>
      <c r="Q350" s="683"/>
      <c r="R350" s="683"/>
      <c r="S350" s="683"/>
      <c r="T350" s="683"/>
      <c r="U350" s="683"/>
      <c r="V350" s="683"/>
      <c r="W350" s="683"/>
      <c r="X350" s="683"/>
      <c r="Y350" s="683"/>
      <c r="Z350" s="683"/>
    </row>
    <row r="351" spans="1:26" ht="15.75" customHeight="1">
      <c r="A351" s="683"/>
      <c r="B351" s="769"/>
      <c r="C351" s="683"/>
      <c r="D351" s="683"/>
      <c r="E351" s="683"/>
      <c r="F351" s="683"/>
      <c r="G351" s="683"/>
      <c r="H351" s="683"/>
      <c r="I351" s="683"/>
      <c r="J351" s="683"/>
      <c r="K351" s="683"/>
      <c r="L351" s="683"/>
      <c r="M351" s="683"/>
      <c r="N351" s="682"/>
      <c r="O351" s="683"/>
      <c r="P351" s="683"/>
      <c r="Q351" s="683"/>
      <c r="R351" s="683"/>
      <c r="S351" s="683"/>
      <c r="T351" s="683"/>
      <c r="U351" s="683"/>
      <c r="V351" s="683"/>
      <c r="W351" s="683"/>
      <c r="X351" s="683"/>
      <c r="Y351" s="683"/>
      <c r="Z351" s="683"/>
    </row>
    <row r="352" spans="1:26" ht="15.75" customHeight="1">
      <c r="A352" s="683"/>
      <c r="B352" s="769"/>
      <c r="C352" s="683"/>
      <c r="D352" s="683"/>
      <c r="E352" s="683"/>
      <c r="F352" s="683"/>
      <c r="G352" s="683"/>
      <c r="H352" s="683"/>
      <c r="I352" s="683"/>
      <c r="J352" s="683"/>
      <c r="K352" s="683"/>
      <c r="L352" s="683"/>
      <c r="M352" s="683"/>
      <c r="N352" s="682"/>
      <c r="O352" s="683"/>
      <c r="P352" s="683"/>
      <c r="Q352" s="683"/>
      <c r="R352" s="683"/>
      <c r="S352" s="683"/>
      <c r="T352" s="683"/>
      <c r="U352" s="683"/>
      <c r="V352" s="683"/>
      <c r="W352" s="683"/>
      <c r="X352" s="683"/>
      <c r="Y352" s="683"/>
      <c r="Z352" s="683"/>
    </row>
    <row r="353" spans="1:26" ht="15.75" customHeight="1">
      <c r="A353" s="683"/>
      <c r="B353" s="769"/>
      <c r="C353" s="683"/>
      <c r="D353" s="683"/>
      <c r="E353" s="683"/>
      <c r="F353" s="683"/>
      <c r="G353" s="683"/>
      <c r="H353" s="683"/>
      <c r="I353" s="683"/>
      <c r="J353" s="683"/>
      <c r="K353" s="683"/>
      <c r="L353" s="683"/>
      <c r="M353" s="683"/>
      <c r="N353" s="682"/>
      <c r="O353" s="683"/>
      <c r="P353" s="683"/>
      <c r="Q353" s="683"/>
      <c r="R353" s="683"/>
      <c r="S353" s="683"/>
      <c r="T353" s="683"/>
      <c r="U353" s="683"/>
      <c r="V353" s="683"/>
      <c r="W353" s="683"/>
      <c r="X353" s="683"/>
      <c r="Y353" s="683"/>
      <c r="Z353" s="683"/>
    </row>
    <row r="354" spans="1:26" ht="15.75" customHeight="1">
      <c r="A354" s="683"/>
      <c r="B354" s="769"/>
      <c r="C354" s="683"/>
      <c r="D354" s="683"/>
      <c r="E354" s="683"/>
      <c r="F354" s="683"/>
      <c r="G354" s="683"/>
      <c r="H354" s="683"/>
      <c r="I354" s="683"/>
      <c r="J354" s="683"/>
      <c r="K354" s="683"/>
      <c r="L354" s="683"/>
      <c r="M354" s="683"/>
      <c r="N354" s="682"/>
      <c r="O354" s="683"/>
      <c r="P354" s="683"/>
      <c r="Q354" s="683"/>
      <c r="R354" s="683"/>
      <c r="S354" s="683"/>
      <c r="T354" s="683"/>
      <c r="U354" s="683"/>
      <c r="V354" s="683"/>
      <c r="W354" s="683"/>
      <c r="X354" s="683"/>
      <c r="Y354" s="683"/>
      <c r="Z354" s="683"/>
    </row>
    <row r="355" spans="1:26" ht="15.75" customHeight="1">
      <c r="A355" s="683"/>
      <c r="B355" s="769"/>
      <c r="C355" s="683"/>
      <c r="D355" s="683"/>
      <c r="E355" s="683"/>
      <c r="F355" s="683"/>
      <c r="G355" s="683"/>
      <c r="H355" s="683"/>
      <c r="I355" s="683"/>
      <c r="J355" s="683"/>
      <c r="K355" s="683"/>
      <c r="L355" s="683"/>
      <c r="M355" s="683"/>
      <c r="N355" s="682"/>
      <c r="O355" s="683"/>
      <c r="P355" s="683"/>
      <c r="Q355" s="683"/>
      <c r="R355" s="683"/>
      <c r="S355" s="683"/>
      <c r="T355" s="683"/>
      <c r="U355" s="683"/>
      <c r="V355" s="683"/>
      <c r="W355" s="683"/>
      <c r="X355" s="683"/>
      <c r="Y355" s="683"/>
      <c r="Z355" s="683"/>
    </row>
    <row r="356" spans="1:26" ht="15.75" customHeight="1">
      <c r="A356" s="683"/>
      <c r="B356" s="769"/>
      <c r="C356" s="683"/>
      <c r="D356" s="683"/>
      <c r="E356" s="683"/>
      <c r="F356" s="683"/>
      <c r="G356" s="683"/>
      <c r="H356" s="683"/>
      <c r="I356" s="683"/>
      <c r="J356" s="683"/>
      <c r="K356" s="683"/>
      <c r="L356" s="683"/>
      <c r="M356" s="683"/>
      <c r="N356" s="682"/>
      <c r="O356" s="683"/>
      <c r="P356" s="683"/>
      <c r="Q356" s="683"/>
      <c r="R356" s="683"/>
      <c r="S356" s="683"/>
      <c r="T356" s="683"/>
      <c r="U356" s="683"/>
      <c r="V356" s="683"/>
      <c r="W356" s="683"/>
      <c r="X356" s="683"/>
      <c r="Y356" s="683"/>
      <c r="Z356" s="683"/>
    </row>
    <row r="357" spans="1:26" ht="15.75" customHeight="1">
      <c r="A357" s="683"/>
      <c r="B357" s="769"/>
      <c r="C357" s="683"/>
      <c r="D357" s="683"/>
      <c r="E357" s="683"/>
      <c r="F357" s="683"/>
      <c r="G357" s="683"/>
      <c r="H357" s="683"/>
      <c r="I357" s="683"/>
      <c r="J357" s="683"/>
      <c r="K357" s="683"/>
      <c r="L357" s="683"/>
      <c r="M357" s="683"/>
      <c r="N357" s="682"/>
      <c r="O357" s="683"/>
      <c r="P357" s="683"/>
      <c r="Q357" s="683"/>
      <c r="R357" s="683"/>
      <c r="S357" s="683"/>
      <c r="T357" s="683"/>
      <c r="U357" s="683"/>
      <c r="V357" s="683"/>
      <c r="W357" s="683"/>
      <c r="X357" s="683"/>
      <c r="Y357" s="683"/>
      <c r="Z357" s="683"/>
    </row>
    <row r="358" spans="1:26" ht="15.75" customHeight="1">
      <c r="A358" s="683"/>
      <c r="B358" s="769"/>
      <c r="C358" s="683"/>
      <c r="D358" s="683"/>
      <c r="E358" s="683"/>
      <c r="F358" s="683"/>
      <c r="G358" s="683"/>
      <c r="H358" s="683"/>
      <c r="I358" s="683"/>
      <c r="J358" s="683"/>
      <c r="K358" s="683"/>
      <c r="L358" s="683"/>
      <c r="M358" s="683"/>
      <c r="N358" s="682"/>
      <c r="O358" s="683"/>
      <c r="P358" s="683"/>
      <c r="Q358" s="683"/>
      <c r="R358" s="683"/>
      <c r="S358" s="683"/>
      <c r="T358" s="683"/>
      <c r="U358" s="683"/>
      <c r="V358" s="683"/>
      <c r="W358" s="683"/>
      <c r="X358" s="683"/>
      <c r="Y358" s="683"/>
      <c r="Z358" s="683"/>
    </row>
    <row r="359" spans="1:26" ht="15.75" customHeight="1">
      <c r="A359" s="683"/>
      <c r="B359" s="769"/>
      <c r="C359" s="683"/>
      <c r="D359" s="683"/>
      <c r="E359" s="683"/>
      <c r="F359" s="683"/>
      <c r="G359" s="683"/>
      <c r="H359" s="683"/>
      <c r="I359" s="683"/>
      <c r="J359" s="683"/>
      <c r="K359" s="683"/>
      <c r="L359" s="683"/>
      <c r="M359" s="683"/>
      <c r="N359" s="682"/>
      <c r="O359" s="683"/>
      <c r="P359" s="683"/>
      <c r="Q359" s="683"/>
      <c r="R359" s="683"/>
      <c r="S359" s="683"/>
      <c r="T359" s="683"/>
      <c r="U359" s="683"/>
      <c r="V359" s="683"/>
      <c r="W359" s="683"/>
      <c r="X359" s="683"/>
      <c r="Y359" s="683"/>
      <c r="Z359" s="683"/>
    </row>
    <row r="360" spans="1:26" ht="15.75" customHeight="1">
      <c r="A360" s="683"/>
      <c r="B360" s="769"/>
      <c r="C360" s="683"/>
      <c r="D360" s="683"/>
      <c r="E360" s="683"/>
      <c r="F360" s="683"/>
      <c r="G360" s="683"/>
      <c r="H360" s="683"/>
      <c r="I360" s="683"/>
      <c r="J360" s="683"/>
      <c r="K360" s="683"/>
      <c r="L360" s="683"/>
      <c r="M360" s="683"/>
      <c r="N360" s="682"/>
      <c r="O360" s="683"/>
      <c r="P360" s="683"/>
      <c r="Q360" s="683"/>
      <c r="R360" s="683"/>
      <c r="S360" s="683"/>
      <c r="T360" s="683"/>
      <c r="U360" s="683"/>
      <c r="V360" s="683"/>
      <c r="W360" s="683"/>
      <c r="X360" s="683"/>
      <c r="Y360" s="683"/>
      <c r="Z360" s="683"/>
    </row>
    <row r="361" spans="1:26" ht="15.75" customHeight="1">
      <c r="A361" s="683"/>
      <c r="B361" s="769"/>
      <c r="C361" s="683"/>
      <c r="D361" s="683"/>
      <c r="E361" s="683"/>
      <c r="F361" s="683"/>
      <c r="G361" s="683"/>
      <c r="H361" s="683"/>
      <c r="I361" s="683"/>
      <c r="J361" s="683"/>
      <c r="K361" s="683"/>
      <c r="L361" s="683"/>
      <c r="M361" s="683"/>
      <c r="N361" s="682"/>
      <c r="O361" s="683"/>
      <c r="P361" s="683"/>
      <c r="Q361" s="683"/>
      <c r="R361" s="683"/>
      <c r="S361" s="683"/>
      <c r="T361" s="683"/>
      <c r="U361" s="683"/>
      <c r="V361" s="683"/>
      <c r="W361" s="683"/>
      <c r="X361" s="683"/>
      <c r="Y361" s="683"/>
      <c r="Z361" s="683"/>
    </row>
    <row r="362" spans="1:26" ht="15.75" customHeight="1">
      <c r="A362" s="683"/>
      <c r="B362" s="769"/>
      <c r="C362" s="683"/>
      <c r="D362" s="683"/>
      <c r="E362" s="683"/>
      <c r="F362" s="683"/>
      <c r="G362" s="683"/>
      <c r="H362" s="683"/>
      <c r="I362" s="683"/>
      <c r="J362" s="683"/>
      <c r="K362" s="683"/>
      <c r="L362" s="683"/>
      <c r="M362" s="683"/>
      <c r="N362" s="682"/>
      <c r="O362" s="683"/>
      <c r="P362" s="683"/>
      <c r="Q362" s="683"/>
      <c r="R362" s="683"/>
      <c r="S362" s="683"/>
      <c r="T362" s="683"/>
      <c r="U362" s="683"/>
      <c r="V362" s="683"/>
      <c r="W362" s="683"/>
      <c r="X362" s="683"/>
      <c r="Y362" s="683"/>
      <c r="Z362" s="683"/>
    </row>
    <row r="363" spans="1:26" ht="15.75" customHeight="1">
      <c r="A363" s="683"/>
      <c r="B363" s="769"/>
      <c r="C363" s="683"/>
      <c r="D363" s="683"/>
      <c r="E363" s="683"/>
      <c r="F363" s="683"/>
      <c r="G363" s="683"/>
      <c r="H363" s="683"/>
      <c r="I363" s="683"/>
      <c r="J363" s="683"/>
      <c r="K363" s="683"/>
      <c r="L363" s="683"/>
      <c r="M363" s="683"/>
      <c r="N363" s="682"/>
      <c r="O363" s="683"/>
      <c r="P363" s="683"/>
      <c r="Q363" s="683"/>
      <c r="R363" s="683"/>
      <c r="S363" s="683"/>
      <c r="T363" s="683"/>
      <c r="U363" s="683"/>
      <c r="V363" s="683"/>
      <c r="W363" s="683"/>
      <c r="X363" s="683"/>
      <c r="Y363" s="683"/>
      <c r="Z363" s="683"/>
    </row>
    <row r="364" spans="1:26" ht="15.75" customHeight="1">
      <c r="A364" s="683"/>
      <c r="B364" s="769"/>
      <c r="C364" s="683"/>
      <c r="D364" s="683"/>
      <c r="E364" s="683"/>
      <c r="F364" s="683"/>
      <c r="G364" s="683"/>
      <c r="H364" s="683"/>
      <c r="I364" s="683"/>
      <c r="J364" s="683"/>
      <c r="K364" s="683"/>
      <c r="L364" s="683"/>
      <c r="M364" s="683"/>
      <c r="N364" s="682"/>
      <c r="O364" s="683"/>
      <c r="P364" s="683"/>
      <c r="Q364" s="683"/>
      <c r="R364" s="683"/>
      <c r="S364" s="683"/>
      <c r="T364" s="683"/>
      <c r="U364" s="683"/>
      <c r="V364" s="683"/>
      <c r="W364" s="683"/>
      <c r="X364" s="683"/>
      <c r="Y364" s="683"/>
      <c r="Z364" s="683"/>
    </row>
    <row r="365" spans="1:26" ht="15.75" customHeight="1">
      <c r="A365" s="683"/>
      <c r="B365" s="769"/>
      <c r="C365" s="683"/>
      <c r="D365" s="683"/>
      <c r="E365" s="683"/>
      <c r="F365" s="683"/>
      <c r="G365" s="683"/>
      <c r="H365" s="683"/>
      <c r="I365" s="683"/>
      <c r="J365" s="683"/>
      <c r="K365" s="683"/>
      <c r="L365" s="683"/>
      <c r="M365" s="683"/>
      <c r="N365" s="682"/>
      <c r="O365" s="683"/>
      <c r="P365" s="683"/>
      <c r="Q365" s="683"/>
      <c r="R365" s="683"/>
      <c r="S365" s="683"/>
      <c r="T365" s="683"/>
      <c r="U365" s="683"/>
      <c r="V365" s="683"/>
      <c r="W365" s="683"/>
      <c r="X365" s="683"/>
      <c r="Y365" s="683"/>
      <c r="Z365" s="683"/>
    </row>
    <row r="366" spans="1:26" ht="15.75" customHeight="1">
      <c r="A366" s="683"/>
      <c r="B366" s="769"/>
      <c r="C366" s="683"/>
      <c r="D366" s="683"/>
      <c r="E366" s="683"/>
      <c r="F366" s="683"/>
      <c r="G366" s="683"/>
      <c r="H366" s="683"/>
      <c r="I366" s="683"/>
      <c r="J366" s="683"/>
      <c r="K366" s="683"/>
      <c r="L366" s="683"/>
      <c r="M366" s="683"/>
      <c r="N366" s="682"/>
      <c r="O366" s="683"/>
      <c r="P366" s="683"/>
      <c r="Q366" s="683"/>
      <c r="R366" s="683"/>
      <c r="S366" s="683"/>
      <c r="T366" s="683"/>
      <c r="U366" s="683"/>
      <c r="V366" s="683"/>
      <c r="W366" s="683"/>
      <c r="X366" s="683"/>
      <c r="Y366" s="683"/>
      <c r="Z366" s="683"/>
    </row>
    <row r="367" spans="1:26" ht="15.75" customHeight="1">
      <c r="A367" s="683"/>
      <c r="B367" s="769"/>
      <c r="C367" s="683"/>
      <c r="D367" s="683"/>
      <c r="E367" s="683"/>
      <c r="F367" s="683"/>
      <c r="G367" s="683"/>
      <c r="H367" s="683"/>
      <c r="I367" s="683"/>
      <c r="J367" s="683"/>
      <c r="K367" s="683"/>
      <c r="L367" s="683"/>
      <c r="M367" s="683"/>
      <c r="N367" s="682"/>
      <c r="O367" s="683"/>
      <c r="P367" s="683"/>
      <c r="Q367" s="683"/>
      <c r="R367" s="683"/>
      <c r="S367" s="683"/>
      <c r="T367" s="683"/>
      <c r="U367" s="683"/>
      <c r="V367" s="683"/>
      <c r="W367" s="683"/>
      <c r="X367" s="683"/>
      <c r="Y367" s="683"/>
      <c r="Z367" s="683"/>
    </row>
    <row r="368" spans="1:26" ht="15.75" customHeight="1">
      <c r="A368" s="683"/>
      <c r="B368" s="769"/>
      <c r="C368" s="683"/>
      <c r="D368" s="683"/>
      <c r="E368" s="683"/>
      <c r="F368" s="683"/>
      <c r="G368" s="683"/>
      <c r="H368" s="683"/>
      <c r="I368" s="683"/>
      <c r="J368" s="683"/>
      <c r="K368" s="683"/>
      <c r="L368" s="683"/>
      <c r="M368" s="683"/>
      <c r="N368" s="682"/>
      <c r="O368" s="683"/>
      <c r="P368" s="683"/>
      <c r="Q368" s="683"/>
      <c r="R368" s="683"/>
      <c r="S368" s="683"/>
      <c r="T368" s="683"/>
      <c r="U368" s="683"/>
      <c r="V368" s="683"/>
      <c r="W368" s="683"/>
      <c r="X368" s="683"/>
      <c r="Y368" s="683"/>
      <c r="Z368" s="683"/>
    </row>
    <row r="369" spans="1:26" ht="15.75" customHeight="1">
      <c r="A369" s="683"/>
      <c r="B369" s="769"/>
      <c r="C369" s="683"/>
      <c r="D369" s="683"/>
      <c r="E369" s="683"/>
      <c r="F369" s="683"/>
      <c r="G369" s="683"/>
      <c r="H369" s="683"/>
      <c r="I369" s="683"/>
      <c r="J369" s="683"/>
      <c r="K369" s="683"/>
      <c r="L369" s="683"/>
      <c r="M369" s="683"/>
      <c r="N369" s="682"/>
      <c r="O369" s="683"/>
      <c r="P369" s="683"/>
      <c r="Q369" s="683"/>
      <c r="R369" s="683"/>
      <c r="S369" s="683"/>
      <c r="T369" s="683"/>
      <c r="U369" s="683"/>
      <c r="V369" s="683"/>
      <c r="W369" s="683"/>
      <c r="X369" s="683"/>
      <c r="Y369" s="683"/>
      <c r="Z369" s="683"/>
    </row>
    <row r="370" spans="1:26" ht="15.75" customHeight="1">
      <c r="A370" s="683"/>
      <c r="B370" s="769"/>
      <c r="C370" s="683"/>
      <c r="D370" s="683"/>
      <c r="E370" s="683"/>
      <c r="F370" s="683"/>
      <c r="G370" s="683"/>
      <c r="H370" s="683"/>
      <c r="I370" s="683"/>
      <c r="J370" s="683"/>
      <c r="K370" s="683"/>
      <c r="L370" s="683"/>
      <c r="M370" s="683"/>
      <c r="N370" s="682"/>
      <c r="O370" s="683"/>
      <c r="P370" s="683"/>
      <c r="Q370" s="683"/>
      <c r="R370" s="683"/>
      <c r="S370" s="683"/>
      <c r="T370" s="683"/>
      <c r="U370" s="683"/>
      <c r="V370" s="683"/>
      <c r="W370" s="683"/>
      <c r="X370" s="683"/>
      <c r="Y370" s="683"/>
      <c r="Z370" s="683"/>
    </row>
    <row r="371" spans="1:26" ht="15.75" customHeight="1">
      <c r="A371" s="683"/>
      <c r="B371" s="769"/>
      <c r="C371" s="683"/>
      <c r="D371" s="683"/>
      <c r="E371" s="683"/>
      <c r="F371" s="683"/>
      <c r="G371" s="683"/>
      <c r="H371" s="683"/>
      <c r="I371" s="683"/>
      <c r="J371" s="683"/>
      <c r="K371" s="683"/>
      <c r="L371" s="683"/>
      <c r="M371" s="683"/>
      <c r="N371" s="682"/>
      <c r="O371" s="683"/>
      <c r="P371" s="683"/>
      <c r="Q371" s="683"/>
      <c r="R371" s="683"/>
      <c r="S371" s="683"/>
      <c r="T371" s="683"/>
      <c r="U371" s="683"/>
      <c r="V371" s="683"/>
      <c r="W371" s="683"/>
      <c r="X371" s="683"/>
      <c r="Y371" s="683"/>
      <c r="Z371" s="683"/>
    </row>
    <row r="372" spans="1:26" ht="15.75" customHeight="1">
      <c r="A372" s="683"/>
      <c r="B372" s="769"/>
      <c r="C372" s="683"/>
      <c r="D372" s="683"/>
      <c r="E372" s="683"/>
      <c r="F372" s="683"/>
      <c r="G372" s="683"/>
      <c r="H372" s="683"/>
      <c r="I372" s="683"/>
      <c r="J372" s="683"/>
      <c r="K372" s="683"/>
      <c r="L372" s="683"/>
      <c r="M372" s="683"/>
      <c r="N372" s="682"/>
      <c r="O372" s="683"/>
      <c r="P372" s="683"/>
      <c r="Q372" s="683"/>
      <c r="R372" s="683"/>
      <c r="S372" s="683"/>
      <c r="T372" s="683"/>
      <c r="U372" s="683"/>
      <c r="V372" s="683"/>
      <c r="W372" s="683"/>
      <c r="X372" s="683"/>
      <c r="Y372" s="683"/>
      <c r="Z372" s="683"/>
    </row>
    <row r="373" spans="1:26" ht="15.75" customHeight="1">
      <c r="A373" s="683"/>
      <c r="B373" s="769"/>
      <c r="C373" s="683"/>
      <c r="D373" s="683"/>
      <c r="E373" s="683"/>
      <c r="F373" s="683"/>
      <c r="G373" s="683"/>
      <c r="H373" s="683"/>
      <c r="I373" s="683"/>
      <c r="J373" s="683"/>
      <c r="K373" s="683"/>
      <c r="L373" s="683"/>
      <c r="M373" s="683"/>
      <c r="N373" s="682"/>
      <c r="O373" s="683"/>
      <c r="P373" s="683"/>
      <c r="Q373" s="683"/>
      <c r="R373" s="683"/>
      <c r="S373" s="683"/>
      <c r="T373" s="683"/>
      <c r="U373" s="683"/>
      <c r="V373" s="683"/>
      <c r="W373" s="683"/>
      <c r="X373" s="683"/>
      <c r="Y373" s="683"/>
      <c r="Z373" s="683"/>
    </row>
    <row r="374" spans="1:26" ht="15.75" customHeight="1">
      <c r="A374" s="683"/>
      <c r="B374" s="769"/>
      <c r="C374" s="683"/>
      <c r="D374" s="683"/>
      <c r="E374" s="683"/>
      <c r="F374" s="683"/>
      <c r="G374" s="683"/>
      <c r="H374" s="683"/>
      <c r="I374" s="683"/>
      <c r="J374" s="683"/>
      <c r="K374" s="683"/>
      <c r="L374" s="683"/>
      <c r="M374" s="683"/>
      <c r="N374" s="682"/>
      <c r="O374" s="683"/>
      <c r="P374" s="683"/>
      <c r="Q374" s="683"/>
      <c r="R374" s="683"/>
      <c r="S374" s="683"/>
      <c r="T374" s="683"/>
      <c r="U374" s="683"/>
      <c r="V374" s="683"/>
      <c r="W374" s="683"/>
      <c r="X374" s="683"/>
      <c r="Y374" s="683"/>
      <c r="Z374" s="683"/>
    </row>
    <row r="375" spans="1:26" ht="15.75" customHeight="1">
      <c r="A375" s="683"/>
      <c r="B375" s="769"/>
      <c r="C375" s="683"/>
      <c r="D375" s="683"/>
      <c r="E375" s="683"/>
      <c r="F375" s="683"/>
      <c r="G375" s="683"/>
      <c r="H375" s="683"/>
      <c r="I375" s="683"/>
      <c r="J375" s="683"/>
      <c r="K375" s="683"/>
      <c r="L375" s="683"/>
      <c r="M375" s="683"/>
      <c r="N375" s="682"/>
      <c r="O375" s="683"/>
      <c r="P375" s="683"/>
      <c r="Q375" s="683"/>
      <c r="R375" s="683"/>
      <c r="S375" s="683"/>
      <c r="T375" s="683"/>
      <c r="U375" s="683"/>
      <c r="V375" s="683"/>
      <c r="W375" s="683"/>
      <c r="X375" s="683"/>
      <c r="Y375" s="683"/>
      <c r="Z375" s="683"/>
    </row>
    <row r="376" spans="1:26" ht="15.75" customHeight="1">
      <c r="A376" s="683"/>
      <c r="B376" s="769"/>
      <c r="C376" s="683"/>
      <c r="D376" s="683"/>
      <c r="E376" s="683"/>
      <c r="F376" s="683"/>
      <c r="G376" s="683"/>
      <c r="H376" s="683"/>
      <c r="I376" s="683"/>
      <c r="J376" s="683"/>
      <c r="K376" s="683"/>
      <c r="L376" s="683"/>
      <c r="M376" s="683"/>
      <c r="N376" s="682"/>
      <c r="O376" s="683"/>
      <c r="P376" s="683"/>
      <c r="Q376" s="683"/>
      <c r="R376" s="683"/>
      <c r="S376" s="683"/>
      <c r="T376" s="683"/>
      <c r="U376" s="683"/>
      <c r="V376" s="683"/>
      <c r="W376" s="683"/>
      <c r="X376" s="683"/>
      <c r="Y376" s="683"/>
      <c r="Z376" s="683"/>
    </row>
    <row r="377" spans="1:26" ht="15.75" customHeight="1">
      <c r="A377" s="683"/>
      <c r="B377" s="769"/>
      <c r="C377" s="683"/>
      <c r="D377" s="683"/>
      <c r="E377" s="683"/>
      <c r="F377" s="683"/>
      <c r="G377" s="683"/>
      <c r="H377" s="683"/>
      <c r="I377" s="683"/>
      <c r="J377" s="683"/>
      <c r="K377" s="683"/>
      <c r="L377" s="683"/>
      <c r="M377" s="683"/>
      <c r="N377" s="682"/>
      <c r="O377" s="683"/>
      <c r="P377" s="683"/>
      <c r="Q377" s="683"/>
      <c r="R377" s="683"/>
      <c r="S377" s="683"/>
      <c r="T377" s="683"/>
      <c r="U377" s="683"/>
      <c r="V377" s="683"/>
      <c r="W377" s="683"/>
      <c r="X377" s="683"/>
      <c r="Y377" s="683"/>
      <c r="Z377" s="683"/>
    </row>
    <row r="378" spans="1:26" ht="15.75" customHeight="1">
      <c r="A378" s="683"/>
      <c r="B378" s="769"/>
      <c r="C378" s="683"/>
      <c r="D378" s="683"/>
      <c r="E378" s="683"/>
      <c r="F378" s="683"/>
      <c r="G378" s="683"/>
      <c r="H378" s="683"/>
      <c r="I378" s="683"/>
      <c r="J378" s="683"/>
      <c r="K378" s="683"/>
      <c r="L378" s="683"/>
      <c r="M378" s="683"/>
      <c r="N378" s="682"/>
      <c r="O378" s="683"/>
      <c r="P378" s="683"/>
      <c r="Q378" s="683"/>
      <c r="R378" s="683"/>
      <c r="S378" s="683"/>
      <c r="T378" s="683"/>
      <c r="U378" s="683"/>
      <c r="V378" s="683"/>
      <c r="W378" s="683"/>
      <c r="X378" s="683"/>
      <c r="Y378" s="683"/>
      <c r="Z378" s="683"/>
    </row>
    <row r="379" spans="1:26" ht="15.75" customHeight="1">
      <c r="A379" s="683"/>
      <c r="B379" s="769"/>
      <c r="C379" s="683"/>
      <c r="D379" s="683"/>
      <c r="E379" s="683"/>
      <c r="F379" s="683"/>
      <c r="G379" s="683"/>
      <c r="H379" s="683"/>
      <c r="I379" s="683"/>
      <c r="J379" s="683"/>
      <c r="K379" s="683"/>
      <c r="L379" s="683"/>
      <c r="M379" s="683"/>
      <c r="N379" s="682"/>
      <c r="O379" s="683"/>
      <c r="P379" s="683"/>
      <c r="Q379" s="683"/>
      <c r="R379" s="683"/>
      <c r="S379" s="683"/>
      <c r="T379" s="683"/>
      <c r="U379" s="683"/>
      <c r="V379" s="683"/>
      <c r="W379" s="683"/>
      <c r="X379" s="683"/>
      <c r="Y379" s="683"/>
      <c r="Z379" s="683"/>
    </row>
    <row r="380" spans="1:26" ht="15.75" customHeight="1">
      <c r="A380" s="683"/>
      <c r="B380" s="769"/>
      <c r="C380" s="683"/>
      <c r="D380" s="683"/>
      <c r="E380" s="683"/>
      <c r="F380" s="683"/>
      <c r="G380" s="683"/>
      <c r="H380" s="683"/>
      <c r="I380" s="683"/>
      <c r="J380" s="683"/>
      <c r="K380" s="683"/>
      <c r="L380" s="683"/>
      <c r="M380" s="683"/>
      <c r="N380" s="682"/>
      <c r="O380" s="683"/>
      <c r="P380" s="683"/>
      <c r="Q380" s="683"/>
      <c r="R380" s="683"/>
      <c r="S380" s="683"/>
      <c r="T380" s="683"/>
      <c r="U380" s="683"/>
      <c r="V380" s="683"/>
      <c r="W380" s="683"/>
      <c r="X380" s="683"/>
      <c r="Y380" s="683"/>
      <c r="Z380" s="683"/>
    </row>
    <row r="381" spans="1:26" ht="15.75" customHeight="1">
      <c r="A381" s="683"/>
      <c r="B381" s="769"/>
      <c r="C381" s="683"/>
      <c r="D381" s="683"/>
      <c r="E381" s="683"/>
      <c r="F381" s="683"/>
      <c r="G381" s="683"/>
      <c r="H381" s="683"/>
      <c r="I381" s="683"/>
      <c r="J381" s="683"/>
      <c r="K381" s="683"/>
      <c r="L381" s="683"/>
      <c r="M381" s="683"/>
      <c r="N381" s="682"/>
      <c r="O381" s="683"/>
      <c r="P381" s="683"/>
      <c r="Q381" s="683"/>
      <c r="R381" s="683"/>
      <c r="S381" s="683"/>
      <c r="T381" s="683"/>
      <c r="U381" s="683"/>
      <c r="V381" s="683"/>
      <c r="W381" s="683"/>
      <c r="X381" s="683"/>
      <c r="Y381" s="683"/>
      <c r="Z381" s="683"/>
    </row>
    <row r="382" spans="1:26" ht="15.75" customHeight="1">
      <c r="A382" s="683"/>
      <c r="B382" s="769"/>
      <c r="C382" s="683"/>
      <c r="D382" s="683"/>
      <c r="E382" s="683"/>
      <c r="F382" s="683"/>
      <c r="G382" s="683"/>
      <c r="H382" s="683"/>
      <c r="I382" s="683"/>
      <c r="J382" s="683"/>
      <c r="K382" s="683"/>
      <c r="L382" s="683"/>
      <c r="M382" s="683"/>
      <c r="N382" s="682"/>
      <c r="O382" s="683"/>
      <c r="P382" s="683"/>
      <c r="Q382" s="683"/>
      <c r="R382" s="683"/>
      <c r="S382" s="683"/>
      <c r="T382" s="683"/>
      <c r="U382" s="683"/>
      <c r="V382" s="683"/>
      <c r="W382" s="683"/>
      <c r="X382" s="683"/>
      <c r="Y382" s="683"/>
      <c r="Z382" s="683"/>
    </row>
    <row r="383" spans="1:26" ht="15.75" customHeight="1">
      <c r="A383" s="683"/>
      <c r="B383" s="769"/>
      <c r="C383" s="683"/>
      <c r="D383" s="683"/>
      <c r="E383" s="683"/>
      <c r="F383" s="683"/>
      <c r="G383" s="683"/>
      <c r="H383" s="683"/>
      <c r="I383" s="683"/>
      <c r="J383" s="683"/>
      <c r="K383" s="683"/>
      <c r="L383" s="683"/>
      <c r="M383" s="683"/>
      <c r="N383" s="682"/>
      <c r="O383" s="683"/>
      <c r="P383" s="683"/>
      <c r="Q383" s="683"/>
      <c r="R383" s="683"/>
      <c r="S383" s="683"/>
      <c r="T383" s="683"/>
      <c r="U383" s="683"/>
      <c r="V383" s="683"/>
      <c r="W383" s="683"/>
      <c r="X383" s="683"/>
      <c r="Y383" s="683"/>
      <c r="Z383" s="683"/>
    </row>
    <row r="384" spans="1:26" ht="15.75" customHeight="1">
      <c r="A384" s="683"/>
      <c r="B384" s="769"/>
      <c r="C384" s="683"/>
      <c r="D384" s="683"/>
      <c r="E384" s="683"/>
      <c r="F384" s="683"/>
      <c r="G384" s="683"/>
      <c r="H384" s="683"/>
      <c r="I384" s="683"/>
      <c r="J384" s="683"/>
      <c r="K384" s="683"/>
      <c r="L384" s="683"/>
      <c r="M384" s="683"/>
      <c r="N384" s="682"/>
      <c r="O384" s="683"/>
      <c r="P384" s="683"/>
      <c r="Q384" s="683"/>
      <c r="R384" s="683"/>
      <c r="S384" s="683"/>
      <c r="T384" s="683"/>
      <c r="U384" s="683"/>
      <c r="V384" s="683"/>
      <c r="W384" s="683"/>
      <c r="X384" s="683"/>
      <c r="Y384" s="683"/>
      <c r="Z384" s="683"/>
    </row>
    <row r="385" spans="1:26" ht="15.75" customHeight="1">
      <c r="A385" s="683"/>
      <c r="B385" s="769"/>
      <c r="C385" s="683"/>
      <c r="D385" s="683"/>
      <c r="E385" s="683"/>
      <c r="F385" s="683"/>
      <c r="G385" s="683"/>
      <c r="H385" s="683"/>
      <c r="I385" s="683"/>
      <c r="J385" s="683"/>
      <c r="K385" s="683"/>
      <c r="L385" s="683"/>
      <c r="M385" s="683"/>
      <c r="N385" s="682"/>
      <c r="O385" s="683"/>
      <c r="P385" s="683"/>
      <c r="Q385" s="683"/>
      <c r="R385" s="683"/>
      <c r="S385" s="683"/>
      <c r="T385" s="683"/>
      <c r="U385" s="683"/>
      <c r="V385" s="683"/>
      <c r="W385" s="683"/>
      <c r="X385" s="683"/>
      <c r="Y385" s="683"/>
      <c r="Z385" s="683"/>
    </row>
    <row r="386" spans="1:26" ht="15.75" customHeight="1">
      <c r="A386" s="683"/>
      <c r="B386" s="769"/>
      <c r="C386" s="683"/>
      <c r="D386" s="683"/>
      <c r="E386" s="683"/>
      <c r="F386" s="683"/>
      <c r="G386" s="683"/>
      <c r="H386" s="683"/>
      <c r="I386" s="683"/>
      <c r="J386" s="683"/>
      <c r="K386" s="683"/>
      <c r="L386" s="683"/>
      <c r="M386" s="683"/>
      <c r="N386" s="682"/>
      <c r="O386" s="683"/>
      <c r="P386" s="683"/>
      <c r="Q386" s="683"/>
      <c r="R386" s="683"/>
      <c r="S386" s="683"/>
      <c r="T386" s="683"/>
      <c r="U386" s="683"/>
      <c r="V386" s="683"/>
      <c r="W386" s="683"/>
      <c r="X386" s="683"/>
      <c r="Y386" s="683"/>
      <c r="Z386" s="683"/>
    </row>
    <row r="387" spans="1:26" ht="15.75" customHeight="1">
      <c r="A387" s="683"/>
      <c r="B387" s="769"/>
      <c r="C387" s="683"/>
      <c r="D387" s="683"/>
      <c r="E387" s="683"/>
      <c r="F387" s="683"/>
      <c r="G387" s="683"/>
      <c r="H387" s="683"/>
      <c r="I387" s="683"/>
      <c r="J387" s="683"/>
      <c r="K387" s="683"/>
      <c r="L387" s="683"/>
      <c r="M387" s="683"/>
      <c r="N387" s="682"/>
      <c r="O387" s="683"/>
      <c r="P387" s="683"/>
      <c r="Q387" s="683"/>
      <c r="R387" s="683"/>
      <c r="S387" s="683"/>
      <c r="T387" s="683"/>
      <c r="U387" s="683"/>
      <c r="V387" s="683"/>
      <c r="W387" s="683"/>
      <c r="X387" s="683"/>
      <c r="Y387" s="683"/>
      <c r="Z387" s="683"/>
    </row>
    <row r="388" spans="1:26" ht="15.75" customHeight="1">
      <c r="A388" s="683"/>
      <c r="B388" s="769"/>
      <c r="C388" s="683"/>
      <c r="D388" s="683"/>
      <c r="E388" s="683"/>
      <c r="F388" s="683"/>
      <c r="G388" s="683"/>
      <c r="H388" s="683"/>
      <c r="I388" s="683"/>
      <c r="J388" s="683"/>
      <c r="K388" s="683"/>
      <c r="L388" s="683"/>
      <c r="M388" s="683"/>
      <c r="N388" s="682"/>
      <c r="O388" s="683"/>
      <c r="P388" s="683"/>
      <c r="Q388" s="683"/>
      <c r="R388" s="683"/>
      <c r="S388" s="683"/>
      <c r="T388" s="683"/>
      <c r="U388" s="683"/>
      <c r="V388" s="683"/>
      <c r="W388" s="683"/>
      <c r="X388" s="683"/>
      <c r="Y388" s="683"/>
      <c r="Z388" s="683"/>
    </row>
    <row r="389" spans="1:26" ht="15.75" customHeight="1">
      <c r="A389" s="683"/>
      <c r="B389" s="769"/>
      <c r="C389" s="683"/>
      <c r="D389" s="683"/>
      <c r="E389" s="683"/>
      <c r="F389" s="683"/>
      <c r="G389" s="683"/>
      <c r="H389" s="683"/>
      <c r="I389" s="683"/>
      <c r="J389" s="683"/>
      <c r="K389" s="683"/>
      <c r="L389" s="683"/>
      <c r="M389" s="683"/>
      <c r="N389" s="682"/>
      <c r="O389" s="683"/>
      <c r="P389" s="683"/>
      <c r="Q389" s="683"/>
      <c r="R389" s="683"/>
      <c r="S389" s="683"/>
      <c r="T389" s="683"/>
      <c r="U389" s="683"/>
      <c r="V389" s="683"/>
      <c r="W389" s="683"/>
      <c r="X389" s="683"/>
      <c r="Y389" s="683"/>
      <c r="Z389" s="683"/>
    </row>
    <row r="390" spans="1:26" ht="15.75" customHeight="1">
      <c r="A390" s="683"/>
      <c r="B390" s="769"/>
      <c r="C390" s="683"/>
      <c r="D390" s="683"/>
      <c r="E390" s="683"/>
      <c r="F390" s="683"/>
      <c r="G390" s="683"/>
      <c r="H390" s="683"/>
      <c r="I390" s="683"/>
      <c r="J390" s="683"/>
      <c r="K390" s="683"/>
      <c r="L390" s="683"/>
      <c r="M390" s="683"/>
      <c r="N390" s="682"/>
      <c r="O390" s="683"/>
      <c r="P390" s="683"/>
      <c r="Q390" s="683"/>
      <c r="R390" s="683"/>
      <c r="S390" s="683"/>
      <c r="T390" s="683"/>
      <c r="U390" s="683"/>
      <c r="V390" s="683"/>
      <c r="W390" s="683"/>
      <c r="X390" s="683"/>
      <c r="Y390" s="683"/>
      <c r="Z390" s="683"/>
    </row>
    <row r="391" spans="1:26" ht="15.75" customHeight="1">
      <c r="A391" s="683"/>
      <c r="B391" s="769"/>
      <c r="C391" s="683"/>
      <c r="D391" s="683"/>
      <c r="E391" s="683"/>
      <c r="F391" s="683"/>
      <c r="G391" s="683"/>
      <c r="H391" s="683"/>
      <c r="I391" s="683"/>
      <c r="J391" s="683"/>
      <c r="K391" s="683"/>
      <c r="L391" s="683"/>
      <c r="M391" s="683"/>
      <c r="N391" s="682"/>
      <c r="O391" s="683"/>
      <c r="P391" s="683"/>
      <c r="Q391" s="683"/>
      <c r="R391" s="683"/>
      <c r="S391" s="683"/>
      <c r="T391" s="683"/>
      <c r="U391" s="683"/>
      <c r="V391" s="683"/>
      <c r="W391" s="683"/>
      <c r="X391" s="683"/>
      <c r="Y391" s="683"/>
      <c r="Z391" s="683"/>
    </row>
    <row r="392" spans="1:26" ht="15.75" customHeight="1">
      <c r="A392" s="683"/>
      <c r="B392" s="769"/>
      <c r="C392" s="683"/>
      <c r="D392" s="683"/>
      <c r="E392" s="683"/>
      <c r="F392" s="683"/>
      <c r="G392" s="683"/>
      <c r="H392" s="683"/>
      <c r="I392" s="683"/>
      <c r="J392" s="683"/>
      <c r="K392" s="683"/>
      <c r="L392" s="683"/>
      <c r="M392" s="683"/>
      <c r="N392" s="682"/>
      <c r="O392" s="683"/>
      <c r="P392" s="683"/>
      <c r="Q392" s="683"/>
      <c r="R392" s="683"/>
      <c r="S392" s="683"/>
      <c r="T392" s="683"/>
      <c r="U392" s="683"/>
      <c r="V392" s="683"/>
      <c r="W392" s="683"/>
      <c r="X392" s="683"/>
      <c r="Y392" s="683"/>
      <c r="Z392" s="683"/>
    </row>
    <row r="393" spans="1:26" ht="15.75" customHeight="1">
      <c r="A393" s="683"/>
      <c r="B393" s="769"/>
      <c r="C393" s="683"/>
      <c r="D393" s="683"/>
      <c r="E393" s="683"/>
      <c r="F393" s="683"/>
      <c r="G393" s="683"/>
      <c r="H393" s="683"/>
      <c r="I393" s="683"/>
      <c r="J393" s="683"/>
      <c r="K393" s="683"/>
      <c r="L393" s="683"/>
      <c r="M393" s="683"/>
      <c r="N393" s="682"/>
      <c r="O393" s="683"/>
      <c r="P393" s="683"/>
      <c r="Q393" s="683"/>
      <c r="R393" s="683"/>
      <c r="S393" s="683"/>
      <c r="T393" s="683"/>
      <c r="U393" s="683"/>
      <c r="V393" s="683"/>
      <c r="W393" s="683"/>
      <c r="X393" s="683"/>
      <c r="Y393" s="683"/>
      <c r="Z393" s="683"/>
    </row>
    <row r="394" spans="1:26" ht="15.75" customHeight="1">
      <c r="A394" s="683"/>
      <c r="B394" s="769"/>
      <c r="C394" s="683"/>
      <c r="D394" s="683"/>
      <c r="E394" s="683"/>
      <c r="F394" s="683"/>
      <c r="G394" s="683"/>
      <c r="H394" s="683"/>
      <c r="I394" s="683"/>
      <c r="J394" s="683"/>
      <c r="K394" s="683"/>
      <c r="L394" s="683"/>
      <c r="M394" s="683"/>
      <c r="N394" s="682"/>
      <c r="O394" s="683"/>
      <c r="P394" s="683"/>
      <c r="Q394" s="683"/>
      <c r="R394" s="683"/>
      <c r="S394" s="683"/>
      <c r="T394" s="683"/>
      <c r="U394" s="683"/>
      <c r="V394" s="683"/>
      <c r="W394" s="683"/>
      <c r="X394" s="683"/>
      <c r="Y394" s="683"/>
      <c r="Z394" s="683"/>
    </row>
    <row r="395" spans="1:26" ht="15.75" customHeight="1">
      <c r="A395" s="683"/>
      <c r="B395" s="769"/>
      <c r="C395" s="683"/>
      <c r="D395" s="683"/>
      <c r="E395" s="683"/>
      <c r="F395" s="683"/>
      <c r="G395" s="683"/>
      <c r="H395" s="683"/>
      <c r="I395" s="683"/>
      <c r="J395" s="683"/>
      <c r="K395" s="683"/>
      <c r="L395" s="683"/>
      <c r="M395" s="683"/>
      <c r="N395" s="682"/>
      <c r="O395" s="683"/>
      <c r="P395" s="683"/>
      <c r="Q395" s="683"/>
      <c r="R395" s="683"/>
      <c r="S395" s="683"/>
      <c r="T395" s="683"/>
      <c r="U395" s="683"/>
      <c r="V395" s="683"/>
      <c r="W395" s="683"/>
      <c r="X395" s="683"/>
      <c r="Y395" s="683"/>
      <c r="Z395" s="683"/>
    </row>
    <row r="396" spans="1:26" ht="15.75" customHeight="1">
      <c r="A396" s="683"/>
      <c r="B396" s="769"/>
      <c r="C396" s="683"/>
      <c r="D396" s="683"/>
      <c r="E396" s="683"/>
      <c r="F396" s="683"/>
      <c r="G396" s="683"/>
      <c r="H396" s="683"/>
      <c r="I396" s="683"/>
      <c r="J396" s="683"/>
      <c r="K396" s="683"/>
      <c r="L396" s="683"/>
      <c r="M396" s="683"/>
      <c r="N396" s="682"/>
      <c r="O396" s="683"/>
      <c r="P396" s="683"/>
      <c r="Q396" s="683"/>
      <c r="R396" s="683"/>
      <c r="S396" s="683"/>
      <c r="T396" s="683"/>
      <c r="U396" s="683"/>
      <c r="V396" s="683"/>
      <c r="W396" s="683"/>
      <c r="X396" s="683"/>
      <c r="Y396" s="683"/>
      <c r="Z396" s="683"/>
    </row>
    <row r="397" spans="1:26" ht="15.75" customHeight="1">
      <c r="A397" s="683"/>
      <c r="B397" s="769"/>
      <c r="C397" s="683"/>
      <c r="D397" s="683"/>
      <c r="E397" s="683"/>
      <c r="F397" s="683"/>
      <c r="G397" s="683"/>
      <c r="H397" s="683"/>
      <c r="I397" s="683"/>
      <c r="J397" s="683"/>
      <c r="K397" s="683"/>
      <c r="L397" s="683"/>
      <c r="M397" s="683"/>
      <c r="N397" s="682"/>
      <c r="O397" s="683"/>
      <c r="P397" s="683"/>
      <c r="Q397" s="683"/>
      <c r="R397" s="683"/>
      <c r="S397" s="683"/>
      <c r="T397" s="683"/>
      <c r="U397" s="683"/>
      <c r="V397" s="683"/>
      <c r="W397" s="683"/>
      <c r="X397" s="683"/>
      <c r="Y397" s="683"/>
      <c r="Z397" s="683"/>
    </row>
    <row r="398" spans="1:26" ht="15.75" customHeight="1">
      <c r="A398" s="683"/>
      <c r="B398" s="769"/>
      <c r="C398" s="683"/>
      <c r="D398" s="683"/>
      <c r="E398" s="683"/>
      <c r="F398" s="683"/>
      <c r="G398" s="683"/>
      <c r="H398" s="683"/>
      <c r="I398" s="683"/>
      <c r="J398" s="683"/>
      <c r="K398" s="683"/>
      <c r="L398" s="683"/>
      <c r="M398" s="683"/>
      <c r="N398" s="682"/>
      <c r="O398" s="683"/>
      <c r="P398" s="683"/>
      <c r="Q398" s="683"/>
      <c r="R398" s="683"/>
      <c r="S398" s="683"/>
      <c r="T398" s="683"/>
      <c r="U398" s="683"/>
      <c r="V398" s="683"/>
      <c r="W398" s="683"/>
      <c r="X398" s="683"/>
      <c r="Y398" s="683"/>
      <c r="Z398" s="683"/>
    </row>
    <row r="399" spans="1:26" ht="15.75" customHeight="1">
      <c r="A399" s="683"/>
      <c r="B399" s="769"/>
      <c r="C399" s="683"/>
      <c r="D399" s="683"/>
      <c r="E399" s="683"/>
      <c r="F399" s="683"/>
      <c r="G399" s="683"/>
      <c r="H399" s="683"/>
      <c r="I399" s="683"/>
      <c r="J399" s="683"/>
      <c r="K399" s="683"/>
      <c r="L399" s="683"/>
      <c r="M399" s="683"/>
      <c r="N399" s="682"/>
      <c r="O399" s="683"/>
      <c r="P399" s="683"/>
      <c r="Q399" s="683"/>
      <c r="R399" s="683"/>
      <c r="S399" s="683"/>
      <c r="T399" s="683"/>
      <c r="U399" s="683"/>
      <c r="V399" s="683"/>
      <c r="W399" s="683"/>
      <c r="X399" s="683"/>
      <c r="Y399" s="683"/>
      <c r="Z399" s="683"/>
    </row>
    <row r="400" spans="1:26" ht="15.75" customHeight="1">
      <c r="A400" s="683"/>
      <c r="B400" s="769"/>
      <c r="C400" s="683"/>
      <c r="D400" s="683"/>
      <c r="E400" s="683"/>
      <c r="F400" s="683"/>
      <c r="G400" s="683"/>
      <c r="H400" s="683"/>
      <c r="I400" s="683"/>
      <c r="J400" s="683"/>
      <c r="K400" s="683"/>
      <c r="L400" s="683"/>
      <c r="M400" s="683"/>
      <c r="N400" s="682"/>
      <c r="O400" s="683"/>
      <c r="P400" s="683"/>
      <c r="Q400" s="683"/>
      <c r="R400" s="683"/>
      <c r="S400" s="683"/>
      <c r="T400" s="683"/>
      <c r="U400" s="683"/>
      <c r="V400" s="683"/>
      <c r="W400" s="683"/>
      <c r="X400" s="683"/>
      <c r="Y400" s="683"/>
      <c r="Z400" s="683"/>
    </row>
    <row r="401" spans="1:26" ht="15.75" customHeight="1">
      <c r="A401" s="683"/>
      <c r="B401" s="769"/>
      <c r="C401" s="683"/>
      <c r="D401" s="683"/>
      <c r="E401" s="683"/>
      <c r="F401" s="683"/>
      <c r="G401" s="683"/>
      <c r="H401" s="683"/>
      <c r="I401" s="683"/>
      <c r="J401" s="683"/>
      <c r="K401" s="683"/>
      <c r="L401" s="683"/>
      <c r="M401" s="683"/>
      <c r="N401" s="682"/>
      <c r="O401" s="683"/>
      <c r="P401" s="683"/>
      <c r="Q401" s="683"/>
      <c r="R401" s="683"/>
      <c r="S401" s="683"/>
      <c r="T401" s="683"/>
      <c r="U401" s="683"/>
      <c r="V401" s="683"/>
      <c r="W401" s="683"/>
      <c r="X401" s="683"/>
      <c r="Y401" s="683"/>
      <c r="Z401" s="683"/>
    </row>
    <row r="402" spans="1:26" ht="15.75" customHeight="1">
      <c r="A402" s="683"/>
      <c r="B402" s="769"/>
      <c r="C402" s="683"/>
      <c r="D402" s="683"/>
      <c r="E402" s="683"/>
      <c r="F402" s="683"/>
      <c r="G402" s="683"/>
      <c r="H402" s="683"/>
      <c r="I402" s="683"/>
      <c r="J402" s="683"/>
      <c r="K402" s="683"/>
      <c r="L402" s="683"/>
      <c r="M402" s="683"/>
      <c r="N402" s="682"/>
      <c r="O402" s="683"/>
      <c r="P402" s="683"/>
      <c r="Q402" s="683"/>
      <c r="R402" s="683"/>
      <c r="S402" s="683"/>
      <c r="T402" s="683"/>
      <c r="U402" s="683"/>
      <c r="V402" s="683"/>
      <c r="W402" s="683"/>
      <c r="X402" s="683"/>
      <c r="Y402" s="683"/>
      <c r="Z402" s="683"/>
    </row>
    <row r="403" spans="1:26" ht="15.75" customHeight="1">
      <c r="A403" s="683"/>
      <c r="B403" s="769"/>
      <c r="C403" s="683"/>
      <c r="D403" s="683"/>
      <c r="E403" s="683"/>
      <c r="F403" s="683"/>
      <c r="G403" s="683"/>
      <c r="H403" s="683"/>
      <c r="I403" s="683"/>
      <c r="J403" s="683"/>
      <c r="K403" s="683"/>
      <c r="L403" s="683"/>
      <c r="M403" s="683"/>
      <c r="N403" s="682"/>
      <c r="O403" s="683"/>
      <c r="P403" s="683"/>
      <c r="Q403" s="683"/>
      <c r="R403" s="683"/>
      <c r="S403" s="683"/>
      <c r="T403" s="683"/>
      <c r="U403" s="683"/>
      <c r="V403" s="683"/>
      <c r="W403" s="683"/>
      <c r="X403" s="683"/>
      <c r="Y403" s="683"/>
      <c r="Z403" s="683"/>
    </row>
    <row r="404" spans="1:26" ht="15.75" customHeight="1">
      <c r="A404" s="683"/>
      <c r="B404" s="769"/>
      <c r="C404" s="683"/>
      <c r="D404" s="683"/>
      <c r="E404" s="683"/>
      <c r="F404" s="683"/>
      <c r="G404" s="683"/>
      <c r="H404" s="683"/>
      <c r="I404" s="683"/>
      <c r="J404" s="683"/>
      <c r="K404" s="683"/>
      <c r="L404" s="683"/>
      <c r="M404" s="683"/>
      <c r="N404" s="682"/>
      <c r="O404" s="683"/>
      <c r="P404" s="683"/>
      <c r="Q404" s="683"/>
      <c r="R404" s="683"/>
      <c r="S404" s="683"/>
      <c r="T404" s="683"/>
      <c r="U404" s="683"/>
      <c r="V404" s="683"/>
      <c r="W404" s="683"/>
      <c r="X404" s="683"/>
      <c r="Y404" s="683"/>
      <c r="Z404" s="683"/>
    </row>
    <row r="405" spans="1:26" ht="15.75" customHeight="1">
      <c r="A405" s="683"/>
      <c r="B405" s="769"/>
      <c r="C405" s="683"/>
      <c r="D405" s="683"/>
      <c r="E405" s="683"/>
      <c r="F405" s="683"/>
      <c r="G405" s="683"/>
      <c r="H405" s="683"/>
      <c r="I405" s="683"/>
      <c r="J405" s="683"/>
      <c r="K405" s="683"/>
      <c r="L405" s="683"/>
      <c r="M405" s="683"/>
      <c r="N405" s="682"/>
      <c r="O405" s="683"/>
      <c r="P405" s="683"/>
      <c r="Q405" s="683"/>
      <c r="R405" s="683"/>
      <c r="S405" s="683"/>
      <c r="T405" s="683"/>
      <c r="U405" s="683"/>
      <c r="V405" s="683"/>
      <c r="W405" s="683"/>
      <c r="X405" s="683"/>
      <c r="Y405" s="683"/>
      <c r="Z405" s="683"/>
    </row>
    <row r="406" spans="1:26" ht="15.75" customHeight="1">
      <c r="A406" s="683"/>
      <c r="B406" s="769"/>
      <c r="C406" s="683"/>
      <c r="D406" s="683"/>
      <c r="E406" s="683"/>
      <c r="F406" s="683"/>
      <c r="G406" s="683"/>
      <c r="H406" s="683"/>
      <c r="I406" s="683"/>
      <c r="J406" s="683"/>
      <c r="K406" s="683"/>
      <c r="L406" s="683"/>
      <c r="M406" s="683"/>
      <c r="N406" s="682"/>
      <c r="O406" s="683"/>
      <c r="P406" s="683"/>
      <c r="Q406" s="683"/>
      <c r="R406" s="683"/>
      <c r="S406" s="683"/>
      <c r="T406" s="683"/>
      <c r="U406" s="683"/>
      <c r="V406" s="683"/>
      <c r="W406" s="683"/>
      <c r="X406" s="683"/>
      <c r="Y406" s="683"/>
      <c r="Z406" s="683"/>
    </row>
    <row r="407" spans="1:26" ht="15.75" customHeight="1">
      <c r="A407" s="683"/>
      <c r="B407" s="769"/>
      <c r="C407" s="683"/>
      <c r="D407" s="683"/>
      <c r="E407" s="683"/>
      <c r="F407" s="683"/>
      <c r="G407" s="683"/>
      <c r="H407" s="683"/>
      <c r="I407" s="683"/>
      <c r="J407" s="683"/>
      <c r="K407" s="683"/>
      <c r="L407" s="683"/>
      <c r="M407" s="683"/>
      <c r="N407" s="682"/>
      <c r="O407" s="683"/>
      <c r="P407" s="683"/>
      <c r="Q407" s="683"/>
      <c r="R407" s="683"/>
      <c r="S407" s="683"/>
      <c r="T407" s="683"/>
      <c r="U407" s="683"/>
      <c r="V407" s="683"/>
      <c r="W407" s="683"/>
      <c r="X407" s="683"/>
      <c r="Y407" s="683"/>
      <c r="Z407" s="683"/>
    </row>
    <row r="408" spans="1:26" ht="15.75" customHeight="1">
      <c r="A408" s="683"/>
      <c r="B408" s="769"/>
      <c r="C408" s="683"/>
      <c r="D408" s="683"/>
      <c r="E408" s="683"/>
      <c r="F408" s="683"/>
      <c r="G408" s="683"/>
      <c r="H408" s="683"/>
      <c r="I408" s="683"/>
      <c r="J408" s="683"/>
      <c r="K408" s="683"/>
      <c r="L408" s="683"/>
      <c r="M408" s="683"/>
      <c r="N408" s="682"/>
      <c r="O408" s="683"/>
      <c r="P408" s="683"/>
      <c r="Q408" s="683"/>
      <c r="R408" s="683"/>
      <c r="S408" s="683"/>
      <c r="T408" s="683"/>
      <c r="U408" s="683"/>
      <c r="V408" s="683"/>
      <c r="W408" s="683"/>
      <c r="X408" s="683"/>
      <c r="Y408" s="683"/>
      <c r="Z408" s="683"/>
    </row>
    <row r="409" spans="1:26" ht="15.75" customHeight="1">
      <c r="A409" s="683"/>
      <c r="B409" s="769"/>
      <c r="C409" s="683"/>
      <c r="D409" s="683"/>
      <c r="E409" s="683"/>
      <c r="F409" s="683"/>
      <c r="G409" s="683"/>
      <c r="H409" s="683"/>
      <c r="I409" s="683"/>
      <c r="J409" s="683"/>
      <c r="K409" s="683"/>
      <c r="L409" s="683"/>
      <c r="M409" s="683"/>
      <c r="N409" s="682"/>
      <c r="O409" s="683"/>
      <c r="P409" s="683"/>
      <c r="Q409" s="683"/>
      <c r="R409" s="683"/>
      <c r="S409" s="683"/>
      <c r="T409" s="683"/>
      <c r="U409" s="683"/>
      <c r="V409" s="683"/>
      <c r="W409" s="683"/>
      <c r="X409" s="683"/>
      <c r="Y409" s="683"/>
      <c r="Z409" s="683"/>
    </row>
    <row r="410" spans="1:26" ht="15.75" customHeight="1">
      <c r="A410" s="683"/>
      <c r="B410" s="769"/>
      <c r="C410" s="683"/>
      <c r="D410" s="683"/>
      <c r="E410" s="683"/>
      <c r="F410" s="683"/>
      <c r="G410" s="683"/>
      <c r="H410" s="683"/>
      <c r="I410" s="683"/>
      <c r="J410" s="683"/>
      <c r="K410" s="683"/>
      <c r="L410" s="683"/>
      <c r="M410" s="683"/>
      <c r="N410" s="682"/>
      <c r="O410" s="683"/>
      <c r="P410" s="683"/>
      <c r="Q410" s="683"/>
      <c r="R410" s="683"/>
      <c r="S410" s="683"/>
      <c r="T410" s="683"/>
      <c r="U410" s="683"/>
      <c r="V410" s="683"/>
      <c r="W410" s="683"/>
      <c r="X410" s="683"/>
      <c r="Y410" s="683"/>
      <c r="Z410" s="683"/>
    </row>
    <row r="411" spans="1:26" ht="15.75" customHeight="1">
      <c r="A411" s="683"/>
      <c r="B411" s="769"/>
      <c r="C411" s="683"/>
      <c r="D411" s="683"/>
      <c r="E411" s="683"/>
      <c r="F411" s="683"/>
      <c r="G411" s="683"/>
      <c r="H411" s="683"/>
      <c r="I411" s="683"/>
      <c r="J411" s="683"/>
      <c r="K411" s="683"/>
      <c r="L411" s="683"/>
      <c r="M411" s="683"/>
      <c r="N411" s="682"/>
      <c r="O411" s="683"/>
      <c r="P411" s="683"/>
      <c r="Q411" s="683"/>
      <c r="R411" s="683"/>
      <c r="S411" s="683"/>
      <c r="T411" s="683"/>
      <c r="U411" s="683"/>
      <c r="V411" s="683"/>
      <c r="W411" s="683"/>
      <c r="X411" s="683"/>
      <c r="Y411" s="683"/>
      <c r="Z411" s="683"/>
    </row>
    <row r="412" spans="1:26" ht="15.75" customHeight="1">
      <c r="A412" s="683"/>
      <c r="B412" s="769"/>
      <c r="C412" s="683"/>
      <c r="D412" s="683"/>
      <c r="E412" s="683"/>
      <c r="F412" s="683"/>
      <c r="G412" s="683"/>
      <c r="H412" s="683"/>
      <c r="I412" s="683"/>
      <c r="J412" s="683"/>
      <c r="K412" s="683"/>
      <c r="L412" s="683"/>
      <c r="M412" s="683"/>
      <c r="N412" s="682"/>
      <c r="O412" s="683"/>
      <c r="P412" s="683"/>
      <c r="Q412" s="683"/>
      <c r="R412" s="683"/>
      <c r="S412" s="683"/>
      <c r="T412" s="683"/>
      <c r="U412" s="683"/>
      <c r="V412" s="683"/>
      <c r="W412" s="683"/>
      <c r="X412" s="683"/>
      <c r="Y412" s="683"/>
      <c r="Z412" s="683"/>
    </row>
    <row r="413" spans="1:26" ht="15.75" customHeight="1">
      <c r="A413" s="683"/>
      <c r="B413" s="769"/>
      <c r="C413" s="683"/>
      <c r="D413" s="683"/>
      <c r="E413" s="683"/>
      <c r="F413" s="683"/>
      <c r="G413" s="683"/>
      <c r="H413" s="683"/>
      <c r="I413" s="683"/>
      <c r="J413" s="683"/>
      <c r="K413" s="683"/>
      <c r="L413" s="683"/>
      <c r="M413" s="683"/>
      <c r="N413" s="682"/>
      <c r="O413" s="683"/>
      <c r="P413" s="683"/>
      <c r="Q413" s="683"/>
      <c r="R413" s="683"/>
      <c r="S413" s="683"/>
      <c r="T413" s="683"/>
      <c r="U413" s="683"/>
      <c r="V413" s="683"/>
      <c r="W413" s="683"/>
      <c r="X413" s="683"/>
      <c r="Y413" s="683"/>
      <c r="Z413" s="683"/>
    </row>
    <row r="414" spans="1:26" ht="15.75" customHeight="1">
      <c r="A414" s="683"/>
      <c r="B414" s="769"/>
      <c r="C414" s="683"/>
      <c r="D414" s="683"/>
      <c r="E414" s="683"/>
      <c r="F414" s="683"/>
      <c r="G414" s="683"/>
      <c r="H414" s="683"/>
      <c r="I414" s="683"/>
      <c r="J414" s="683"/>
      <c r="K414" s="683"/>
      <c r="L414" s="683"/>
      <c r="M414" s="683"/>
      <c r="N414" s="682"/>
      <c r="O414" s="683"/>
      <c r="P414" s="683"/>
      <c r="Q414" s="683"/>
      <c r="R414" s="683"/>
      <c r="S414" s="683"/>
      <c r="T414" s="683"/>
      <c r="U414" s="683"/>
      <c r="V414" s="683"/>
      <c r="W414" s="683"/>
      <c r="X414" s="683"/>
      <c r="Y414" s="683"/>
      <c r="Z414" s="683"/>
    </row>
    <row r="415" spans="1:26" ht="15.75" customHeight="1">
      <c r="A415" s="683"/>
      <c r="B415" s="769"/>
      <c r="C415" s="683"/>
      <c r="D415" s="683"/>
      <c r="E415" s="683"/>
      <c r="F415" s="683"/>
      <c r="G415" s="683"/>
      <c r="H415" s="683"/>
      <c r="I415" s="683"/>
      <c r="J415" s="683"/>
      <c r="K415" s="683"/>
      <c r="L415" s="683"/>
      <c r="M415" s="683"/>
      <c r="N415" s="682"/>
      <c r="O415" s="683"/>
      <c r="P415" s="683"/>
      <c r="Q415" s="683"/>
      <c r="R415" s="683"/>
      <c r="S415" s="683"/>
      <c r="T415" s="683"/>
      <c r="U415" s="683"/>
      <c r="V415" s="683"/>
      <c r="W415" s="683"/>
      <c r="X415" s="683"/>
      <c r="Y415" s="683"/>
      <c r="Z415" s="683"/>
    </row>
    <row r="416" spans="1:26" ht="15.75" customHeight="1">
      <c r="A416" s="683"/>
      <c r="B416" s="769"/>
      <c r="C416" s="683"/>
      <c r="D416" s="683"/>
      <c r="E416" s="683"/>
      <c r="F416" s="683"/>
      <c r="G416" s="683"/>
      <c r="H416" s="683"/>
      <c r="I416" s="683"/>
      <c r="J416" s="683"/>
      <c r="K416" s="683"/>
      <c r="L416" s="683"/>
      <c r="M416" s="683"/>
      <c r="N416" s="682"/>
      <c r="O416" s="683"/>
      <c r="P416" s="683"/>
      <c r="Q416" s="683"/>
      <c r="R416" s="683"/>
      <c r="S416" s="683"/>
      <c r="T416" s="683"/>
      <c r="U416" s="683"/>
      <c r="V416" s="683"/>
      <c r="W416" s="683"/>
      <c r="X416" s="683"/>
      <c r="Y416" s="683"/>
      <c r="Z416" s="683"/>
    </row>
    <row r="417" spans="1:26" ht="15.75" customHeight="1">
      <c r="A417" s="683"/>
      <c r="B417" s="769"/>
      <c r="C417" s="683"/>
      <c r="D417" s="683"/>
      <c r="E417" s="683"/>
      <c r="F417" s="683"/>
      <c r="G417" s="683"/>
      <c r="H417" s="683"/>
      <c r="I417" s="683"/>
      <c r="J417" s="683"/>
      <c r="K417" s="683"/>
      <c r="L417" s="683"/>
      <c r="M417" s="683"/>
      <c r="N417" s="682"/>
      <c r="O417" s="683"/>
      <c r="P417" s="683"/>
      <c r="Q417" s="683"/>
      <c r="R417" s="683"/>
      <c r="S417" s="683"/>
      <c r="T417" s="683"/>
      <c r="U417" s="683"/>
      <c r="V417" s="683"/>
      <c r="W417" s="683"/>
      <c r="X417" s="683"/>
      <c r="Y417" s="683"/>
      <c r="Z417" s="683"/>
    </row>
    <row r="418" spans="1:26" ht="15.75" customHeight="1">
      <c r="A418" s="683"/>
      <c r="B418" s="769"/>
      <c r="C418" s="683"/>
      <c r="D418" s="683"/>
      <c r="E418" s="683"/>
      <c r="F418" s="683"/>
      <c r="G418" s="683"/>
      <c r="H418" s="683"/>
      <c r="I418" s="683"/>
      <c r="J418" s="683"/>
      <c r="K418" s="683"/>
      <c r="L418" s="683"/>
      <c r="M418" s="683"/>
      <c r="N418" s="682"/>
      <c r="O418" s="683"/>
      <c r="P418" s="683"/>
      <c r="Q418" s="683"/>
      <c r="R418" s="683"/>
      <c r="S418" s="683"/>
      <c r="T418" s="683"/>
      <c r="U418" s="683"/>
      <c r="V418" s="683"/>
      <c r="W418" s="683"/>
      <c r="X418" s="683"/>
      <c r="Y418" s="683"/>
      <c r="Z418" s="683"/>
    </row>
    <row r="419" spans="1:26" ht="15.75" customHeight="1">
      <c r="A419" s="683"/>
      <c r="B419" s="769"/>
      <c r="C419" s="683"/>
      <c r="D419" s="683"/>
      <c r="E419" s="683"/>
      <c r="F419" s="683"/>
      <c r="G419" s="683"/>
      <c r="H419" s="683"/>
      <c r="I419" s="683"/>
      <c r="J419" s="683"/>
      <c r="K419" s="683"/>
      <c r="L419" s="683"/>
      <c r="M419" s="683"/>
      <c r="N419" s="682"/>
      <c r="O419" s="683"/>
      <c r="P419" s="683"/>
      <c r="Q419" s="683"/>
      <c r="R419" s="683"/>
      <c r="S419" s="683"/>
      <c r="T419" s="683"/>
      <c r="U419" s="683"/>
      <c r="V419" s="683"/>
      <c r="W419" s="683"/>
      <c r="X419" s="683"/>
      <c r="Y419" s="683"/>
      <c r="Z419" s="683"/>
    </row>
    <row r="420" spans="1:26" ht="15.75" customHeight="1">
      <c r="A420" s="683"/>
      <c r="B420" s="769"/>
      <c r="C420" s="683"/>
      <c r="D420" s="683"/>
      <c r="E420" s="683"/>
      <c r="F420" s="683"/>
      <c r="G420" s="683"/>
      <c r="H420" s="683"/>
      <c r="I420" s="683"/>
      <c r="J420" s="683"/>
      <c r="K420" s="683"/>
      <c r="L420" s="683"/>
      <c r="M420" s="683"/>
      <c r="N420" s="682"/>
      <c r="O420" s="683"/>
      <c r="P420" s="683"/>
      <c r="Q420" s="683"/>
      <c r="R420" s="683"/>
      <c r="S420" s="683"/>
      <c r="T420" s="683"/>
      <c r="U420" s="683"/>
      <c r="V420" s="683"/>
      <c r="W420" s="683"/>
      <c r="X420" s="683"/>
      <c r="Y420" s="683"/>
      <c r="Z420" s="683"/>
    </row>
    <row r="421" spans="1:26" ht="15.75" customHeight="1">
      <c r="A421" s="683"/>
      <c r="B421" s="769"/>
      <c r="C421" s="683"/>
      <c r="D421" s="683"/>
      <c r="E421" s="683"/>
      <c r="F421" s="683"/>
      <c r="G421" s="683"/>
      <c r="H421" s="683"/>
      <c r="I421" s="683"/>
      <c r="J421" s="683"/>
      <c r="K421" s="683"/>
      <c r="L421" s="683"/>
      <c r="M421" s="683"/>
      <c r="N421" s="682"/>
      <c r="O421" s="683"/>
      <c r="P421" s="683"/>
      <c r="Q421" s="683"/>
      <c r="R421" s="683"/>
      <c r="S421" s="683"/>
      <c r="T421" s="683"/>
      <c r="U421" s="683"/>
      <c r="V421" s="683"/>
      <c r="W421" s="683"/>
      <c r="X421" s="683"/>
      <c r="Y421" s="683"/>
      <c r="Z421" s="683"/>
    </row>
    <row r="422" spans="1:26" ht="15.75" customHeight="1">
      <c r="A422" s="683"/>
      <c r="B422" s="769"/>
      <c r="C422" s="683"/>
      <c r="D422" s="683"/>
      <c r="E422" s="683"/>
      <c r="F422" s="683"/>
      <c r="G422" s="683"/>
      <c r="H422" s="683"/>
      <c r="I422" s="683"/>
      <c r="J422" s="683"/>
      <c r="K422" s="683"/>
      <c r="L422" s="683"/>
      <c r="M422" s="683"/>
      <c r="N422" s="682"/>
      <c r="O422" s="683"/>
      <c r="P422" s="683"/>
      <c r="Q422" s="683"/>
      <c r="R422" s="683"/>
      <c r="S422" s="683"/>
      <c r="T422" s="683"/>
      <c r="U422" s="683"/>
      <c r="V422" s="683"/>
      <c r="W422" s="683"/>
      <c r="X422" s="683"/>
      <c r="Y422" s="683"/>
      <c r="Z422" s="683"/>
    </row>
    <row r="423" spans="1:26" ht="15.75" customHeight="1">
      <c r="A423" s="683"/>
      <c r="B423" s="769"/>
      <c r="C423" s="683"/>
      <c r="D423" s="683"/>
      <c r="E423" s="683"/>
      <c r="F423" s="683"/>
      <c r="G423" s="683"/>
      <c r="H423" s="683"/>
      <c r="I423" s="683"/>
      <c r="J423" s="683"/>
      <c r="K423" s="683"/>
      <c r="L423" s="683"/>
      <c r="M423" s="683"/>
      <c r="N423" s="682"/>
      <c r="O423" s="683"/>
      <c r="P423" s="683"/>
      <c r="Q423" s="683"/>
      <c r="R423" s="683"/>
      <c r="S423" s="683"/>
      <c r="T423" s="683"/>
      <c r="U423" s="683"/>
      <c r="V423" s="683"/>
      <c r="W423" s="683"/>
      <c r="X423" s="683"/>
      <c r="Y423" s="683"/>
      <c r="Z423" s="683"/>
    </row>
    <row r="424" spans="1:26" ht="15.75" customHeight="1">
      <c r="A424" s="683"/>
      <c r="B424" s="769"/>
      <c r="C424" s="683"/>
      <c r="D424" s="683"/>
      <c r="E424" s="683"/>
      <c r="F424" s="683"/>
      <c r="G424" s="683"/>
      <c r="H424" s="683"/>
      <c r="I424" s="683"/>
      <c r="J424" s="683"/>
      <c r="K424" s="683"/>
      <c r="L424" s="683"/>
      <c r="M424" s="683"/>
      <c r="N424" s="682"/>
      <c r="O424" s="683"/>
      <c r="P424" s="683"/>
      <c r="Q424" s="683"/>
      <c r="R424" s="683"/>
      <c r="S424" s="683"/>
      <c r="T424" s="683"/>
      <c r="U424" s="683"/>
      <c r="V424" s="683"/>
      <c r="W424" s="683"/>
      <c r="X424" s="683"/>
      <c r="Y424" s="683"/>
      <c r="Z424" s="683"/>
    </row>
    <row r="425" spans="1:26" ht="15.75" customHeight="1">
      <c r="A425" s="683"/>
      <c r="B425" s="769"/>
      <c r="C425" s="683"/>
      <c r="D425" s="683"/>
      <c r="E425" s="683"/>
      <c r="F425" s="683"/>
      <c r="G425" s="683"/>
      <c r="H425" s="683"/>
      <c r="I425" s="683"/>
      <c r="J425" s="683"/>
      <c r="K425" s="683"/>
      <c r="L425" s="683"/>
      <c r="M425" s="683"/>
      <c r="N425" s="682"/>
      <c r="O425" s="683"/>
      <c r="P425" s="683"/>
      <c r="Q425" s="683"/>
      <c r="R425" s="683"/>
      <c r="S425" s="683"/>
      <c r="T425" s="683"/>
      <c r="U425" s="683"/>
      <c r="V425" s="683"/>
      <c r="W425" s="683"/>
      <c r="X425" s="683"/>
      <c r="Y425" s="683"/>
      <c r="Z425" s="683"/>
    </row>
    <row r="426" spans="1:26" ht="15.75" customHeight="1">
      <c r="A426" s="683"/>
      <c r="B426" s="769"/>
      <c r="C426" s="683"/>
      <c r="D426" s="683"/>
      <c r="E426" s="683"/>
      <c r="F426" s="683"/>
      <c r="G426" s="683"/>
      <c r="H426" s="683"/>
      <c r="I426" s="683"/>
      <c r="J426" s="683"/>
      <c r="K426" s="683"/>
      <c r="L426" s="683"/>
      <c r="M426" s="683"/>
      <c r="N426" s="682"/>
      <c r="O426" s="683"/>
      <c r="P426" s="683"/>
      <c r="Q426" s="683"/>
      <c r="R426" s="683"/>
      <c r="S426" s="683"/>
      <c r="T426" s="683"/>
      <c r="U426" s="683"/>
      <c r="V426" s="683"/>
      <c r="W426" s="683"/>
      <c r="X426" s="683"/>
      <c r="Y426" s="683"/>
      <c r="Z426" s="683"/>
    </row>
    <row r="427" spans="1:26" ht="15.75" customHeight="1">
      <c r="A427" s="683"/>
      <c r="B427" s="769"/>
      <c r="C427" s="683"/>
      <c r="D427" s="683"/>
      <c r="E427" s="683"/>
      <c r="F427" s="683"/>
      <c r="G427" s="683"/>
      <c r="H427" s="683"/>
      <c r="I427" s="683"/>
      <c r="J427" s="683"/>
      <c r="K427" s="683"/>
      <c r="L427" s="683"/>
      <c r="M427" s="683"/>
      <c r="N427" s="682"/>
      <c r="O427" s="683"/>
      <c r="P427" s="683"/>
      <c r="Q427" s="683"/>
      <c r="R427" s="683"/>
      <c r="S427" s="683"/>
      <c r="T427" s="683"/>
      <c r="U427" s="683"/>
      <c r="V427" s="683"/>
      <c r="W427" s="683"/>
      <c r="X427" s="683"/>
      <c r="Y427" s="683"/>
      <c r="Z427" s="683"/>
    </row>
    <row r="428" spans="1:26" ht="15.75" customHeight="1">
      <c r="A428" s="683"/>
      <c r="B428" s="769"/>
      <c r="C428" s="683"/>
      <c r="D428" s="683"/>
      <c r="E428" s="683"/>
      <c r="F428" s="683"/>
      <c r="G428" s="683"/>
      <c r="H428" s="683"/>
      <c r="I428" s="683"/>
      <c r="J428" s="683"/>
      <c r="K428" s="683"/>
      <c r="L428" s="683"/>
      <c r="M428" s="683"/>
      <c r="N428" s="682"/>
      <c r="O428" s="683"/>
      <c r="P428" s="683"/>
      <c r="Q428" s="683"/>
      <c r="R428" s="683"/>
      <c r="S428" s="683"/>
      <c r="T428" s="683"/>
      <c r="U428" s="683"/>
      <c r="V428" s="683"/>
      <c r="W428" s="683"/>
      <c r="X428" s="683"/>
      <c r="Y428" s="683"/>
      <c r="Z428" s="683"/>
    </row>
    <row r="429" spans="1:26" ht="15.75" customHeight="1">
      <c r="A429" s="683"/>
      <c r="B429" s="769"/>
      <c r="C429" s="683"/>
      <c r="D429" s="683"/>
      <c r="E429" s="683"/>
      <c r="F429" s="683"/>
      <c r="G429" s="683"/>
      <c r="H429" s="683"/>
      <c r="I429" s="683"/>
      <c r="J429" s="683"/>
      <c r="K429" s="683"/>
      <c r="L429" s="683"/>
      <c r="M429" s="683"/>
      <c r="N429" s="682"/>
      <c r="O429" s="683"/>
      <c r="P429" s="683"/>
      <c r="Q429" s="683"/>
      <c r="R429" s="683"/>
      <c r="S429" s="683"/>
      <c r="T429" s="683"/>
      <c r="U429" s="683"/>
      <c r="V429" s="683"/>
      <c r="W429" s="683"/>
      <c r="X429" s="683"/>
      <c r="Y429" s="683"/>
      <c r="Z429" s="683"/>
    </row>
    <row r="430" spans="1:26" ht="15.75" customHeight="1">
      <c r="A430" s="683"/>
      <c r="B430" s="769"/>
      <c r="C430" s="683"/>
      <c r="D430" s="683"/>
      <c r="E430" s="683"/>
      <c r="F430" s="683"/>
      <c r="G430" s="683"/>
      <c r="H430" s="683"/>
      <c r="I430" s="683"/>
      <c r="J430" s="683"/>
      <c r="K430" s="683"/>
      <c r="L430" s="683"/>
      <c r="M430" s="683"/>
      <c r="N430" s="682"/>
      <c r="O430" s="683"/>
      <c r="P430" s="683"/>
      <c r="Q430" s="683"/>
      <c r="R430" s="683"/>
      <c r="S430" s="683"/>
      <c r="T430" s="683"/>
      <c r="U430" s="683"/>
      <c r="V430" s="683"/>
      <c r="W430" s="683"/>
      <c r="X430" s="683"/>
      <c r="Y430" s="683"/>
      <c r="Z430" s="683"/>
    </row>
    <row r="431" spans="1:26" ht="15.75" customHeight="1">
      <c r="A431" s="683"/>
      <c r="B431" s="769"/>
      <c r="C431" s="683"/>
      <c r="D431" s="683"/>
      <c r="E431" s="683"/>
      <c r="F431" s="683"/>
      <c r="G431" s="683"/>
      <c r="H431" s="683"/>
      <c r="I431" s="683"/>
      <c r="J431" s="683"/>
      <c r="K431" s="683"/>
      <c r="L431" s="683"/>
      <c r="M431" s="683"/>
      <c r="N431" s="682"/>
      <c r="O431" s="683"/>
      <c r="P431" s="683"/>
      <c r="Q431" s="683"/>
      <c r="R431" s="683"/>
      <c r="S431" s="683"/>
      <c r="T431" s="683"/>
      <c r="U431" s="683"/>
      <c r="V431" s="683"/>
      <c r="W431" s="683"/>
      <c r="X431" s="683"/>
      <c r="Y431" s="683"/>
      <c r="Z431" s="683"/>
    </row>
    <row r="432" spans="1:26" ht="15.75" customHeight="1">
      <c r="A432" s="683"/>
      <c r="B432" s="769"/>
      <c r="C432" s="683"/>
      <c r="D432" s="683"/>
      <c r="E432" s="683"/>
      <c r="F432" s="683"/>
      <c r="G432" s="683"/>
      <c r="H432" s="683"/>
      <c r="I432" s="683"/>
      <c r="J432" s="683"/>
      <c r="K432" s="683"/>
      <c r="L432" s="683"/>
      <c r="M432" s="683"/>
      <c r="N432" s="682"/>
      <c r="O432" s="683"/>
      <c r="P432" s="683"/>
      <c r="Q432" s="683"/>
      <c r="R432" s="683"/>
      <c r="S432" s="683"/>
      <c r="T432" s="683"/>
      <c r="U432" s="683"/>
      <c r="V432" s="683"/>
      <c r="W432" s="683"/>
      <c r="X432" s="683"/>
      <c r="Y432" s="683"/>
      <c r="Z432" s="683"/>
    </row>
    <row r="433" spans="1:26" ht="15.75" customHeight="1">
      <c r="A433" s="683"/>
      <c r="B433" s="769"/>
      <c r="C433" s="683"/>
      <c r="D433" s="683"/>
      <c r="E433" s="683"/>
      <c r="F433" s="683"/>
      <c r="G433" s="683"/>
      <c r="H433" s="683"/>
      <c r="I433" s="683"/>
      <c r="J433" s="683"/>
      <c r="K433" s="683"/>
      <c r="L433" s="683"/>
      <c r="M433" s="683"/>
      <c r="N433" s="682"/>
      <c r="O433" s="683"/>
      <c r="P433" s="683"/>
      <c r="Q433" s="683"/>
      <c r="R433" s="683"/>
      <c r="S433" s="683"/>
      <c r="T433" s="683"/>
      <c r="U433" s="683"/>
      <c r="V433" s="683"/>
      <c r="W433" s="683"/>
      <c r="X433" s="683"/>
      <c r="Y433" s="683"/>
      <c r="Z433" s="683"/>
    </row>
    <row r="434" spans="1:26" ht="15.75" customHeight="1">
      <c r="A434" s="683"/>
      <c r="B434" s="769"/>
      <c r="C434" s="683"/>
      <c r="D434" s="683"/>
      <c r="E434" s="683"/>
      <c r="F434" s="683"/>
      <c r="G434" s="683"/>
      <c r="H434" s="683"/>
      <c r="I434" s="683"/>
      <c r="J434" s="683"/>
      <c r="K434" s="683"/>
      <c r="L434" s="683"/>
      <c r="M434" s="683"/>
      <c r="N434" s="682"/>
      <c r="O434" s="683"/>
      <c r="P434" s="683"/>
      <c r="Q434" s="683"/>
      <c r="R434" s="683"/>
      <c r="S434" s="683"/>
      <c r="T434" s="683"/>
      <c r="U434" s="683"/>
      <c r="V434" s="683"/>
      <c r="W434" s="683"/>
      <c r="X434" s="683"/>
      <c r="Y434" s="683"/>
      <c r="Z434" s="683"/>
    </row>
    <row r="435" spans="1:26" ht="15.75" customHeight="1">
      <c r="A435" s="683"/>
      <c r="B435" s="769"/>
      <c r="C435" s="683"/>
      <c r="D435" s="683"/>
      <c r="E435" s="683"/>
      <c r="F435" s="683"/>
      <c r="G435" s="683"/>
      <c r="H435" s="683"/>
      <c r="I435" s="683"/>
      <c r="J435" s="683"/>
      <c r="K435" s="683"/>
      <c r="L435" s="683"/>
      <c r="M435" s="683"/>
      <c r="N435" s="682"/>
      <c r="O435" s="683"/>
      <c r="P435" s="683"/>
      <c r="Q435" s="683"/>
      <c r="R435" s="683"/>
      <c r="S435" s="683"/>
      <c r="T435" s="683"/>
      <c r="U435" s="683"/>
      <c r="V435" s="683"/>
      <c r="W435" s="683"/>
      <c r="X435" s="683"/>
      <c r="Y435" s="683"/>
      <c r="Z435" s="683"/>
    </row>
    <row r="436" spans="1:26" ht="15.75" customHeight="1">
      <c r="A436" s="683"/>
      <c r="B436" s="769"/>
      <c r="C436" s="683"/>
      <c r="D436" s="683"/>
      <c r="E436" s="683"/>
      <c r="F436" s="683"/>
      <c r="G436" s="683"/>
      <c r="H436" s="683"/>
      <c r="I436" s="683"/>
      <c r="J436" s="683"/>
      <c r="K436" s="683"/>
      <c r="L436" s="683"/>
      <c r="M436" s="683"/>
      <c r="N436" s="682"/>
      <c r="O436" s="683"/>
      <c r="P436" s="683"/>
      <c r="Q436" s="683"/>
      <c r="R436" s="683"/>
      <c r="S436" s="683"/>
      <c r="T436" s="683"/>
      <c r="U436" s="683"/>
      <c r="V436" s="683"/>
      <c r="W436" s="683"/>
      <c r="X436" s="683"/>
      <c r="Y436" s="683"/>
      <c r="Z436" s="683"/>
    </row>
    <row r="437" spans="1:26" ht="15.75" customHeight="1">
      <c r="A437" s="683"/>
      <c r="B437" s="769"/>
      <c r="C437" s="683"/>
      <c r="D437" s="683"/>
      <c r="E437" s="683"/>
      <c r="F437" s="683"/>
      <c r="G437" s="683"/>
      <c r="H437" s="683"/>
      <c r="I437" s="683"/>
      <c r="J437" s="683"/>
      <c r="K437" s="683"/>
      <c r="L437" s="683"/>
      <c r="M437" s="683"/>
      <c r="N437" s="682"/>
      <c r="O437" s="683"/>
      <c r="P437" s="683"/>
      <c r="Q437" s="683"/>
      <c r="R437" s="683"/>
      <c r="S437" s="683"/>
      <c r="T437" s="683"/>
      <c r="U437" s="683"/>
      <c r="V437" s="683"/>
      <c r="W437" s="683"/>
      <c r="X437" s="683"/>
      <c r="Y437" s="683"/>
      <c r="Z437" s="683"/>
    </row>
    <row r="438" spans="1:26" ht="15.75" customHeight="1">
      <c r="A438" s="683"/>
      <c r="B438" s="769"/>
      <c r="C438" s="683"/>
      <c r="D438" s="683"/>
      <c r="E438" s="683"/>
      <c r="F438" s="683"/>
      <c r="G438" s="683"/>
      <c r="H438" s="683"/>
      <c r="I438" s="683"/>
      <c r="J438" s="683"/>
      <c r="K438" s="683"/>
      <c r="L438" s="683"/>
      <c r="M438" s="683"/>
      <c r="N438" s="682"/>
      <c r="O438" s="683"/>
      <c r="P438" s="683"/>
      <c r="Q438" s="683"/>
      <c r="R438" s="683"/>
      <c r="S438" s="683"/>
      <c r="T438" s="683"/>
      <c r="U438" s="683"/>
      <c r="V438" s="683"/>
      <c r="W438" s="683"/>
      <c r="X438" s="683"/>
      <c r="Y438" s="683"/>
      <c r="Z438" s="683"/>
    </row>
    <row r="439" spans="1:26" ht="15.75" customHeight="1">
      <c r="A439" s="683"/>
      <c r="B439" s="769"/>
      <c r="C439" s="683"/>
      <c r="D439" s="683"/>
      <c r="E439" s="683"/>
      <c r="F439" s="683"/>
      <c r="G439" s="683"/>
      <c r="H439" s="683"/>
      <c r="I439" s="683"/>
      <c r="J439" s="683"/>
      <c r="K439" s="683"/>
      <c r="L439" s="683"/>
      <c r="M439" s="683"/>
      <c r="N439" s="682"/>
      <c r="O439" s="683"/>
      <c r="P439" s="683"/>
      <c r="Q439" s="683"/>
      <c r="R439" s="683"/>
      <c r="S439" s="683"/>
      <c r="T439" s="683"/>
      <c r="U439" s="683"/>
      <c r="V439" s="683"/>
      <c r="W439" s="683"/>
      <c r="X439" s="683"/>
      <c r="Y439" s="683"/>
      <c r="Z439" s="683"/>
    </row>
    <row r="440" spans="1:26" ht="15.75" customHeight="1">
      <c r="A440" s="683"/>
      <c r="B440" s="769"/>
      <c r="C440" s="683"/>
      <c r="D440" s="683"/>
      <c r="E440" s="683"/>
      <c r="F440" s="683"/>
      <c r="G440" s="683"/>
      <c r="H440" s="683"/>
      <c r="I440" s="683"/>
      <c r="J440" s="683"/>
      <c r="K440" s="683"/>
      <c r="L440" s="683"/>
      <c r="M440" s="683"/>
      <c r="N440" s="682"/>
      <c r="O440" s="683"/>
      <c r="P440" s="683"/>
      <c r="Q440" s="683"/>
      <c r="R440" s="683"/>
      <c r="S440" s="683"/>
      <c r="T440" s="683"/>
      <c r="U440" s="683"/>
      <c r="V440" s="683"/>
      <c r="W440" s="683"/>
      <c r="X440" s="683"/>
      <c r="Y440" s="683"/>
      <c r="Z440" s="683"/>
    </row>
    <row r="441" spans="1:26" ht="15.75" customHeight="1">
      <c r="A441" s="683"/>
      <c r="B441" s="769"/>
      <c r="C441" s="683"/>
      <c r="D441" s="683"/>
      <c r="E441" s="683"/>
      <c r="F441" s="683"/>
      <c r="G441" s="683"/>
      <c r="H441" s="683"/>
      <c r="I441" s="683"/>
      <c r="J441" s="683"/>
      <c r="K441" s="683"/>
      <c r="L441" s="683"/>
      <c r="M441" s="683"/>
      <c r="N441" s="682"/>
      <c r="O441" s="683"/>
      <c r="P441" s="683"/>
      <c r="Q441" s="683"/>
      <c r="R441" s="683"/>
      <c r="S441" s="683"/>
      <c r="T441" s="683"/>
      <c r="U441" s="683"/>
      <c r="V441" s="683"/>
      <c r="W441" s="683"/>
      <c r="X441" s="683"/>
      <c r="Y441" s="683"/>
      <c r="Z441" s="683"/>
    </row>
    <row r="442" spans="1:26" ht="15.75" customHeight="1">
      <c r="A442" s="683"/>
      <c r="B442" s="769"/>
      <c r="C442" s="683"/>
      <c r="D442" s="683"/>
      <c r="E442" s="683"/>
      <c r="F442" s="683"/>
      <c r="G442" s="683"/>
      <c r="H442" s="683"/>
      <c r="I442" s="683"/>
      <c r="J442" s="683"/>
      <c r="K442" s="683"/>
      <c r="L442" s="683"/>
      <c r="M442" s="683"/>
      <c r="N442" s="682"/>
      <c r="O442" s="683"/>
      <c r="P442" s="683"/>
      <c r="Q442" s="683"/>
      <c r="R442" s="683"/>
      <c r="S442" s="683"/>
      <c r="T442" s="683"/>
      <c r="U442" s="683"/>
      <c r="V442" s="683"/>
      <c r="W442" s="683"/>
      <c r="X442" s="683"/>
      <c r="Y442" s="683"/>
      <c r="Z442" s="683"/>
    </row>
    <row r="443" spans="1:26" ht="15.75" customHeight="1">
      <c r="A443" s="683"/>
      <c r="B443" s="769"/>
      <c r="C443" s="683"/>
      <c r="D443" s="683"/>
      <c r="E443" s="683"/>
      <c r="F443" s="683"/>
      <c r="G443" s="683"/>
      <c r="H443" s="683"/>
      <c r="I443" s="683"/>
      <c r="J443" s="683"/>
      <c r="K443" s="683"/>
      <c r="L443" s="683"/>
      <c r="M443" s="683"/>
      <c r="N443" s="682"/>
      <c r="O443" s="683"/>
      <c r="P443" s="683"/>
      <c r="Q443" s="683"/>
      <c r="R443" s="683"/>
      <c r="S443" s="683"/>
      <c r="T443" s="683"/>
      <c r="U443" s="683"/>
      <c r="V443" s="683"/>
      <c r="W443" s="683"/>
      <c r="X443" s="683"/>
      <c r="Y443" s="683"/>
      <c r="Z443" s="683"/>
    </row>
    <row r="444" spans="1:26" ht="15.75" customHeight="1">
      <c r="A444" s="683"/>
      <c r="B444" s="769"/>
      <c r="C444" s="683"/>
      <c r="D444" s="683"/>
      <c r="E444" s="683"/>
      <c r="F444" s="683"/>
      <c r="G444" s="683"/>
      <c r="H444" s="683"/>
      <c r="I444" s="683"/>
      <c r="J444" s="683"/>
      <c r="K444" s="683"/>
      <c r="L444" s="683"/>
      <c r="M444" s="683"/>
      <c r="N444" s="682"/>
      <c r="O444" s="683"/>
      <c r="P444" s="683"/>
      <c r="Q444" s="683"/>
      <c r="R444" s="683"/>
      <c r="S444" s="683"/>
      <c r="T444" s="683"/>
      <c r="U444" s="683"/>
      <c r="V444" s="683"/>
      <c r="W444" s="683"/>
      <c r="X444" s="683"/>
      <c r="Y444" s="683"/>
      <c r="Z444" s="683"/>
    </row>
    <row r="445" spans="1:26" ht="15.75" customHeight="1">
      <c r="A445" s="683"/>
      <c r="B445" s="769"/>
      <c r="C445" s="683"/>
      <c r="D445" s="683"/>
      <c r="E445" s="683"/>
      <c r="F445" s="683"/>
      <c r="G445" s="683"/>
      <c r="H445" s="683"/>
      <c r="I445" s="683"/>
      <c r="J445" s="683"/>
      <c r="K445" s="683"/>
      <c r="L445" s="683"/>
      <c r="M445" s="683"/>
      <c r="N445" s="682"/>
      <c r="O445" s="683"/>
      <c r="P445" s="683"/>
      <c r="Q445" s="683"/>
      <c r="R445" s="683"/>
      <c r="S445" s="683"/>
      <c r="T445" s="683"/>
      <c r="U445" s="683"/>
      <c r="V445" s="683"/>
      <c r="W445" s="683"/>
      <c r="X445" s="683"/>
      <c r="Y445" s="683"/>
      <c r="Z445" s="683"/>
    </row>
    <row r="446" spans="1:26" ht="15.75" customHeight="1">
      <c r="A446" s="683"/>
      <c r="B446" s="769"/>
      <c r="C446" s="683"/>
      <c r="D446" s="683"/>
      <c r="E446" s="683"/>
      <c r="F446" s="683"/>
      <c r="G446" s="683"/>
      <c r="H446" s="683"/>
      <c r="I446" s="683"/>
      <c r="J446" s="683"/>
      <c r="K446" s="683"/>
      <c r="L446" s="683"/>
      <c r="M446" s="683"/>
      <c r="N446" s="682"/>
      <c r="O446" s="683"/>
      <c r="P446" s="683"/>
      <c r="Q446" s="683"/>
      <c r="R446" s="683"/>
      <c r="S446" s="683"/>
      <c r="T446" s="683"/>
      <c r="U446" s="683"/>
      <c r="V446" s="683"/>
      <c r="W446" s="683"/>
      <c r="X446" s="683"/>
      <c r="Y446" s="683"/>
      <c r="Z446" s="683"/>
    </row>
    <row r="447" spans="1:26" ht="15.75" customHeight="1">
      <c r="A447" s="683"/>
      <c r="B447" s="769"/>
      <c r="C447" s="683"/>
      <c r="D447" s="683"/>
      <c r="E447" s="683"/>
      <c r="F447" s="683"/>
      <c r="G447" s="683"/>
      <c r="H447" s="683"/>
      <c r="I447" s="683"/>
      <c r="J447" s="683"/>
      <c r="K447" s="683"/>
      <c r="L447" s="683"/>
      <c r="M447" s="683"/>
      <c r="N447" s="682"/>
      <c r="O447" s="683"/>
      <c r="P447" s="683"/>
      <c r="Q447" s="683"/>
      <c r="R447" s="683"/>
      <c r="S447" s="683"/>
      <c r="T447" s="683"/>
      <c r="U447" s="683"/>
      <c r="V447" s="683"/>
      <c r="W447" s="683"/>
      <c r="X447" s="683"/>
      <c r="Y447" s="683"/>
      <c r="Z447" s="683"/>
    </row>
    <row r="448" spans="1:26" ht="15.75" customHeight="1">
      <c r="A448" s="683"/>
      <c r="B448" s="769"/>
      <c r="C448" s="683"/>
      <c r="D448" s="683"/>
      <c r="E448" s="683"/>
      <c r="F448" s="683"/>
      <c r="G448" s="683"/>
      <c r="H448" s="683"/>
      <c r="I448" s="683"/>
      <c r="J448" s="683"/>
      <c r="K448" s="683"/>
      <c r="L448" s="683"/>
      <c r="M448" s="683"/>
      <c r="N448" s="682"/>
      <c r="O448" s="683"/>
      <c r="P448" s="683"/>
      <c r="Q448" s="683"/>
      <c r="R448" s="683"/>
      <c r="S448" s="683"/>
      <c r="T448" s="683"/>
      <c r="U448" s="683"/>
      <c r="V448" s="683"/>
      <c r="W448" s="683"/>
      <c r="X448" s="683"/>
      <c r="Y448" s="683"/>
      <c r="Z448" s="683"/>
    </row>
    <row r="449" spans="1:26" ht="15.75" customHeight="1">
      <c r="A449" s="683"/>
      <c r="B449" s="769"/>
      <c r="C449" s="683"/>
      <c r="D449" s="683"/>
      <c r="E449" s="683"/>
      <c r="F449" s="683"/>
      <c r="G449" s="683"/>
      <c r="H449" s="683"/>
      <c r="I449" s="683"/>
      <c r="J449" s="683"/>
      <c r="K449" s="683"/>
      <c r="L449" s="683"/>
      <c r="M449" s="683"/>
      <c r="N449" s="682"/>
      <c r="O449" s="683"/>
      <c r="P449" s="683"/>
      <c r="Q449" s="683"/>
      <c r="R449" s="683"/>
      <c r="S449" s="683"/>
      <c r="T449" s="683"/>
      <c r="U449" s="683"/>
      <c r="V449" s="683"/>
      <c r="W449" s="683"/>
      <c r="X449" s="683"/>
      <c r="Y449" s="683"/>
      <c r="Z449" s="683"/>
    </row>
    <row r="450" spans="1:26" ht="15.75" customHeight="1">
      <c r="A450" s="683"/>
      <c r="B450" s="769"/>
      <c r="C450" s="683"/>
      <c r="D450" s="683"/>
      <c r="E450" s="683"/>
      <c r="F450" s="683"/>
      <c r="G450" s="683"/>
      <c r="H450" s="683"/>
      <c r="I450" s="683"/>
      <c r="J450" s="683"/>
      <c r="K450" s="683"/>
      <c r="L450" s="683"/>
      <c r="M450" s="683"/>
      <c r="N450" s="682"/>
      <c r="O450" s="683"/>
      <c r="P450" s="683"/>
      <c r="Q450" s="683"/>
      <c r="R450" s="683"/>
      <c r="S450" s="683"/>
      <c r="T450" s="683"/>
      <c r="U450" s="683"/>
      <c r="V450" s="683"/>
      <c r="W450" s="683"/>
      <c r="X450" s="683"/>
      <c r="Y450" s="683"/>
      <c r="Z450" s="683"/>
    </row>
    <row r="451" spans="1:26" ht="15.75" customHeight="1">
      <c r="A451" s="683"/>
      <c r="B451" s="769"/>
      <c r="C451" s="683"/>
      <c r="D451" s="683"/>
      <c r="E451" s="683"/>
      <c r="F451" s="683"/>
      <c r="G451" s="683"/>
      <c r="H451" s="683"/>
      <c r="I451" s="683"/>
      <c r="J451" s="683"/>
      <c r="K451" s="683"/>
      <c r="L451" s="683"/>
      <c r="M451" s="683"/>
      <c r="N451" s="682"/>
      <c r="O451" s="683"/>
      <c r="P451" s="683"/>
      <c r="Q451" s="683"/>
      <c r="R451" s="683"/>
      <c r="S451" s="683"/>
      <c r="T451" s="683"/>
      <c r="U451" s="683"/>
      <c r="V451" s="683"/>
      <c r="W451" s="683"/>
      <c r="X451" s="683"/>
      <c r="Y451" s="683"/>
      <c r="Z451" s="683"/>
    </row>
    <row r="452" spans="1:26" ht="15.75" customHeight="1">
      <c r="A452" s="683"/>
      <c r="B452" s="769"/>
      <c r="C452" s="683"/>
      <c r="D452" s="683"/>
      <c r="E452" s="683"/>
      <c r="F452" s="683"/>
      <c r="G452" s="683"/>
      <c r="H452" s="683"/>
      <c r="I452" s="683"/>
      <c r="J452" s="683"/>
      <c r="K452" s="683"/>
      <c r="L452" s="683"/>
      <c r="M452" s="683"/>
      <c r="N452" s="682"/>
      <c r="O452" s="683"/>
      <c r="P452" s="683"/>
      <c r="Q452" s="683"/>
      <c r="R452" s="683"/>
      <c r="S452" s="683"/>
      <c r="T452" s="683"/>
      <c r="U452" s="683"/>
      <c r="V452" s="683"/>
      <c r="W452" s="683"/>
      <c r="X452" s="683"/>
      <c r="Y452" s="683"/>
      <c r="Z452" s="683"/>
    </row>
    <row r="453" spans="1:26" ht="15.75" customHeight="1">
      <c r="A453" s="683"/>
      <c r="B453" s="769"/>
      <c r="C453" s="683"/>
      <c r="D453" s="683"/>
      <c r="E453" s="683"/>
      <c r="F453" s="683"/>
      <c r="G453" s="683"/>
      <c r="H453" s="683"/>
      <c r="I453" s="683"/>
      <c r="J453" s="683"/>
      <c r="K453" s="683"/>
      <c r="L453" s="683"/>
      <c r="M453" s="683"/>
      <c r="N453" s="682"/>
      <c r="O453" s="683"/>
      <c r="P453" s="683"/>
      <c r="Q453" s="683"/>
      <c r="R453" s="683"/>
      <c r="S453" s="683"/>
      <c r="T453" s="683"/>
      <c r="U453" s="683"/>
      <c r="V453" s="683"/>
      <c r="W453" s="683"/>
      <c r="X453" s="683"/>
      <c r="Y453" s="683"/>
      <c r="Z453" s="683"/>
    </row>
    <row r="454" spans="1:26" ht="15.75" customHeight="1">
      <c r="A454" s="683"/>
      <c r="B454" s="769"/>
      <c r="C454" s="683"/>
      <c r="D454" s="683"/>
      <c r="E454" s="683"/>
      <c r="F454" s="683"/>
      <c r="G454" s="683"/>
      <c r="H454" s="683"/>
      <c r="I454" s="683"/>
      <c r="J454" s="683"/>
      <c r="K454" s="683"/>
      <c r="L454" s="683"/>
      <c r="M454" s="683"/>
      <c r="N454" s="682"/>
      <c r="O454" s="683"/>
      <c r="P454" s="683"/>
      <c r="Q454" s="683"/>
      <c r="R454" s="683"/>
      <c r="S454" s="683"/>
      <c r="T454" s="683"/>
      <c r="U454" s="683"/>
      <c r="V454" s="683"/>
      <c r="W454" s="683"/>
      <c r="X454" s="683"/>
      <c r="Y454" s="683"/>
      <c r="Z454" s="683"/>
    </row>
    <row r="455" spans="1:26" ht="15.75" customHeight="1">
      <c r="A455" s="683"/>
      <c r="B455" s="769"/>
      <c r="C455" s="683"/>
      <c r="D455" s="683"/>
      <c r="E455" s="683"/>
      <c r="F455" s="683"/>
      <c r="G455" s="683"/>
      <c r="H455" s="683"/>
      <c r="I455" s="683"/>
      <c r="J455" s="683"/>
      <c r="K455" s="683"/>
      <c r="L455" s="683"/>
      <c r="M455" s="683"/>
      <c r="N455" s="682"/>
      <c r="O455" s="683"/>
      <c r="P455" s="683"/>
      <c r="Q455" s="683"/>
      <c r="R455" s="683"/>
      <c r="S455" s="683"/>
      <c r="T455" s="683"/>
      <c r="U455" s="683"/>
      <c r="V455" s="683"/>
      <c r="W455" s="683"/>
      <c r="X455" s="683"/>
      <c r="Y455" s="683"/>
      <c r="Z455" s="683"/>
    </row>
    <row r="456" spans="1:26" ht="15.75" customHeight="1">
      <c r="A456" s="683"/>
      <c r="B456" s="769"/>
      <c r="C456" s="683"/>
      <c r="D456" s="683"/>
      <c r="E456" s="683"/>
      <c r="F456" s="683"/>
      <c r="G456" s="683"/>
      <c r="H456" s="683"/>
      <c r="I456" s="683"/>
      <c r="J456" s="683"/>
      <c r="K456" s="683"/>
      <c r="L456" s="683"/>
      <c r="M456" s="683"/>
      <c r="N456" s="682"/>
      <c r="O456" s="683"/>
      <c r="P456" s="683"/>
      <c r="Q456" s="683"/>
      <c r="R456" s="683"/>
      <c r="S456" s="683"/>
      <c r="T456" s="683"/>
      <c r="U456" s="683"/>
      <c r="V456" s="683"/>
      <c r="W456" s="683"/>
      <c r="X456" s="683"/>
      <c r="Y456" s="683"/>
      <c r="Z456" s="683"/>
    </row>
    <row r="457" spans="1:26" ht="15.75" customHeight="1">
      <c r="A457" s="683"/>
      <c r="B457" s="769"/>
      <c r="C457" s="683"/>
      <c r="D457" s="683"/>
      <c r="E457" s="683"/>
      <c r="F457" s="683"/>
      <c r="G457" s="683"/>
      <c r="H457" s="683"/>
      <c r="I457" s="683"/>
      <c r="J457" s="683"/>
      <c r="K457" s="683"/>
      <c r="L457" s="683"/>
      <c r="M457" s="683"/>
      <c r="N457" s="682"/>
      <c r="O457" s="683"/>
      <c r="P457" s="683"/>
      <c r="Q457" s="683"/>
      <c r="R457" s="683"/>
      <c r="S457" s="683"/>
      <c r="T457" s="683"/>
      <c r="U457" s="683"/>
      <c r="V457" s="683"/>
      <c r="W457" s="683"/>
      <c r="X457" s="683"/>
      <c r="Y457" s="683"/>
      <c r="Z457" s="683"/>
    </row>
    <row r="458" spans="1:26" ht="15.75" customHeight="1">
      <c r="A458" s="683"/>
      <c r="B458" s="769"/>
      <c r="C458" s="683"/>
      <c r="D458" s="683"/>
      <c r="E458" s="683"/>
      <c r="F458" s="683"/>
      <c r="G458" s="683"/>
      <c r="H458" s="683"/>
      <c r="I458" s="683"/>
      <c r="J458" s="683"/>
      <c r="K458" s="683"/>
      <c r="L458" s="683"/>
      <c r="M458" s="683"/>
      <c r="N458" s="682"/>
      <c r="O458" s="683"/>
      <c r="P458" s="683"/>
      <c r="Q458" s="683"/>
      <c r="R458" s="683"/>
      <c r="S458" s="683"/>
      <c r="T458" s="683"/>
      <c r="U458" s="683"/>
      <c r="V458" s="683"/>
      <c r="W458" s="683"/>
      <c r="X458" s="683"/>
      <c r="Y458" s="683"/>
      <c r="Z458" s="683"/>
    </row>
    <row r="459" spans="1:26" ht="15.75" customHeight="1">
      <c r="A459" s="683"/>
      <c r="B459" s="769"/>
      <c r="C459" s="683"/>
      <c r="D459" s="683"/>
      <c r="E459" s="683"/>
      <c r="F459" s="683"/>
      <c r="G459" s="683"/>
      <c r="H459" s="683"/>
      <c r="I459" s="683"/>
      <c r="J459" s="683"/>
      <c r="K459" s="683"/>
      <c r="L459" s="683"/>
      <c r="M459" s="683"/>
      <c r="N459" s="682"/>
      <c r="O459" s="683"/>
      <c r="P459" s="683"/>
      <c r="Q459" s="683"/>
      <c r="R459" s="683"/>
      <c r="S459" s="683"/>
      <c r="T459" s="683"/>
      <c r="U459" s="683"/>
      <c r="V459" s="683"/>
      <c r="W459" s="683"/>
      <c r="X459" s="683"/>
      <c r="Y459" s="683"/>
      <c r="Z459" s="683"/>
    </row>
    <row r="460" spans="1:26" ht="15.75" customHeight="1">
      <c r="A460" s="683"/>
      <c r="B460" s="769"/>
      <c r="C460" s="683"/>
      <c r="D460" s="683"/>
      <c r="E460" s="683"/>
      <c r="F460" s="683"/>
      <c r="G460" s="683"/>
      <c r="H460" s="683"/>
      <c r="I460" s="683"/>
      <c r="J460" s="683"/>
      <c r="K460" s="683"/>
      <c r="L460" s="683"/>
      <c r="M460" s="683"/>
      <c r="N460" s="682"/>
      <c r="O460" s="683"/>
      <c r="P460" s="683"/>
      <c r="Q460" s="683"/>
      <c r="R460" s="683"/>
      <c r="S460" s="683"/>
      <c r="T460" s="683"/>
      <c r="U460" s="683"/>
      <c r="V460" s="683"/>
      <c r="W460" s="683"/>
      <c r="X460" s="683"/>
      <c r="Y460" s="683"/>
      <c r="Z460" s="683"/>
    </row>
    <row r="461" spans="1:26" ht="15.75" customHeight="1">
      <c r="A461" s="683"/>
      <c r="B461" s="769"/>
      <c r="C461" s="683"/>
      <c r="D461" s="683"/>
      <c r="E461" s="683"/>
      <c r="F461" s="683"/>
      <c r="G461" s="683"/>
      <c r="H461" s="683"/>
      <c r="I461" s="683"/>
      <c r="J461" s="683"/>
      <c r="K461" s="683"/>
      <c r="L461" s="683"/>
      <c r="M461" s="683"/>
      <c r="N461" s="682"/>
      <c r="O461" s="683"/>
      <c r="P461" s="683"/>
      <c r="Q461" s="683"/>
      <c r="R461" s="683"/>
      <c r="S461" s="683"/>
      <c r="T461" s="683"/>
      <c r="U461" s="683"/>
      <c r="V461" s="683"/>
      <c r="W461" s="683"/>
      <c r="X461" s="683"/>
      <c r="Y461" s="683"/>
      <c r="Z461" s="683"/>
    </row>
    <row r="462" spans="1:26" ht="15.75" customHeight="1">
      <c r="A462" s="683"/>
      <c r="B462" s="769"/>
      <c r="C462" s="683"/>
      <c r="D462" s="683"/>
      <c r="E462" s="683"/>
      <c r="F462" s="683"/>
      <c r="G462" s="683"/>
      <c r="H462" s="683"/>
      <c r="I462" s="683"/>
      <c r="J462" s="683"/>
      <c r="K462" s="683"/>
      <c r="L462" s="683"/>
      <c r="M462" s="683"/>
      <c r="N462" s="682"/>
      <c r="O462" s="683"/>
      <c r="P462" s="683"/>
      <c r="Q462" s="683"/>
      <c r="R462" s="683"/>
      <c r="S462" s="683"/>
      <c r="T462" s="683"/>
      <c r="U462" s="683"/>
      <c r="V462" s="683"/>
      <c r="W462" s="683"/>
      <c r="X462" s="683"/>
      <c r="Y462" s="683"/>
      <c r="Z462" s="683"/>
    </row>
    <row r="463" spans="1:26" ht="15.75" customHeight="1">
      <c r="A463" s="683"/>
      <c r="B463" s="769"/>
      <c r="C463" s="683"/>
      <c r="D463" s="683"/>
      <c r="E463" s="683"/>
      <c r="F463" s="683"/>
      <c r="G463" s="683"/>
      <c r="H463" s="683"/>
      <c r="I463" s="683"/>
      <c r="J463" s="683"/>
      <c r="K463" s="683"/>
      <c r="L463" s="683"/>
      <c r="M463" s="683"/>
      <c r="N463" s="682"/>
      <c r="O463" s="683"/>
      <c r="P463" s="683"/>
      <c r="Q463" s="683"/>
      <c r="R463" s="683"/>
      <c r="S463" s="683"/>
      <c r="T463" s="683"/>
      <c r="U463" s="683"/>
      <c r="V463" s="683"/>
      <c r="W463" s="683"/>
      <c r="X463" s="683"/>
      <c r="Y463" s="683"/>
      <c r="Z463" s="683"/>
    </row>
    <row r="464" spans="1:26" ht="15.75" customHeight="1">
      <c r="A464" s="683"/>
      <c r="B464" s="769"/>
      <c r="C464" s="683"/>
      <c r="D464" s="683"/>
      <c r="E464" s="683"/>
      <c r="F464" s="683"/>
      <c r="G464" s="683"/>
      <c r="H464" s="683"/>
      <c r="I464" s="683"/>
      <c r="J464" s="683"/>
      <c r="K464" s="683"/>
      <c r="L464" s="683"/>
      <c r="M464" s="683"/>
      <c r="N464" s="682"/>
      <c r="O464" s="683"/>
      <c r="P464" s="683"/>
      <c r="Q464" s="683"/>
      <c r="R464" s="683"/>
      <c r="S464" s="683"/>
      <c r="T464" s="683"/>
      <c r="U464" s="683"/>
      <c r="V464" s="683"/>
      <c r="W464" s="683"/>
      <c r="X464" s="683"/>
      <c r="Y464" s="683"/>
      <c r="Z464" s="683"/>
    </row>
    <row r="465" spans="1:26" ht="15.75" customHeight="1">
      <c r="A465" s="683"/>
      <c r="B465" s="769"/>
      <c r="C465" s="683"/>
      <c r="D465" s="683"/>
      <c r="E465" s="683"/>
      <c r="F465" s="683"/>
      <c r="G465" s="683"/>
      <c r="H465" s="683"/>
      <c r="I465" s="683"/>
      <c r="J465" s="683"/>
      <c r="K465" s="683"/>
      <c r="L465" s="683"/>
      <c r="M465" s="683"/>
      <c r="N465" s="682"/>
      <c r="O465" s="683"/>
      <c r="P465" s="683"/>
      <c r="Q465" s="683"/>
      <c r="R465" s="683"/>
      <c r="S465" s="683"/>
      <c r="T465" s="683"/>
      <c r="U465" s="683"/>
      <c r="V465" s="683"/>
      <c r="W465" s="683"/>
      <c r="X465" s="683"/>
      <c r="Y465" s="683"/>
      <c r="Z465" s="683"/>
    </row>
    <row r="466" spans="1:26" ht="15.75" customHeight="1">
      <c r="A466" s="683"/>
      <c r="B466" s="769"/>
      <c r="C466" s="683"/>
      <c r="D466" s="683"/>
      <c r="E466" s="683"/>
      <c r="F466" s="683"/>
      <c r="G466" s="683"/>
      <c r="H466" s="683"/>
      <c r="I466" s="683"/>
      <c r="J466" s="683"/>
      <c r="K466" s="683"/>
      <c r="L466" s="683"/>
      <c r="M466" s="683"/>
      <c r="N466" s="682"/>
      <c r="O466" s="683"/>
      <c r="P466" s="683"/>
      <c r="Q466" s="683"/>
      <c r="R466" s="683"/>
      <c r="S466" s="683"/>
      <c r="T466" s="683"/>
      <c r="U466" s="683"/>
      <c r="V466" s="683"/>
      <c r="W466" s="683"/>
      <c r="X466" s="683"/>
      <c r="Y466" s="683"/>
      <c r="Z466" s="683"/>
    </row>
    <row r="467" spans="1:26" ht="15.75" customHeight="1">
      <c r="A467" s="683"/>
      <c r="B467" s="769"/>
      <c r="C467" s="683"/>
      <c r="D467" s="683"/>
      <c r="E467" s="683"/>
      <c r="F467" s="683"/>
      <c r="G467" s="683"/>
      <c r="H467" s="683"/>
      <c r="I467" s="683"/>
      <c r="J467" s="683"/>
      <c r="K467" s="683"/>
      <c r="L467" s="683"/>
      <c r="M467" s="683"/>
      <c r="N467" s="682"/>
      <c r="O467" s="683"/>
      <c r="P467" s="683"/>
      <c r="Q467" s="683"/>
      <c r="R467" s="683"/>
      <c r="S467" s="683"/>
      <c r="T467" s="683"/>
      <c r="U467" s="683"/>
      <c r="V467" s="683"/>
      <c r="W467" s="683"/>
      <c r="X467" s="683"/>
      <c r="Y467" s="683"/>
      <c r="Z467" s="683"/>
    </row>
    <row r="468" spans="1:26" ht="15.75" customHeight="1">
      <c r="A468" s="683"/>
      <c r="B468" s="769"/>
      <c r="C468" s="683"/>
      <c r="D468" s="683"/>
      <c r="E468" s="683"/>
      <c r="F468" s="683"/>
      <c r="G468" s="683"/>
      <c r="H468" s="683"/>
      <c r="I468" s="683"/>
      <c r="J468" s="683"/>
      <c r="K468" s="683"/>
      <c r="L468" s="683"/>
      <c r="M468" s="683"/>
      <c r="N468" s="682"/>
      <c r="O468" s="683"/>
      <c r="P468" s="683"/>
      <c r="Q468" s="683"/>
      <c r="R468" s="683"/>
      <c r="S468" s="683"/>
      <c r="T468" s="683"/>
      <c r="U468" s="683"/>
      <c r="V468" s="683"/>
      <c r="W468" s="683"/>
      <c r="X468" s="683"/>
      <c r="Y468" s="683"/>
      <c r="Z468" s="683"/>
    </row>
    <row r="469" spans="1:26" ht="15.75" customHeight="1">
      <c r="A469" s="683"/>
      <c r="B469" s="769"/>
      <c r="C469" s="683"/>
      <c r="D469" s="683"/>
      <c r="E469" s="683"/>
      <c r="F469" s="683"/>
      <c r="G469" s="683"/>
      <c r="H469" s="683"/>
      <c r="I469" s="683"/>
      <c r="J469" s="683"/>
      <c r="K469" s="683"/>
      <c r="L469" s="683"/>
      <c r="M469" s="683"/>
      <c r="N469" s="682"/>
      <c r="O469" s="683"/>
      <c r="P469" s="683"/>
      <c r="Q469" s="683"/>
      <c r="R469" s="683"/>
      <c r="S469" s="683"/>
      <c r="T469" s="683"/>
      <c r="U469" s="683"/>
      <c r="V469" s="683"/>
      <c r="W469" s="683"/>
      <c r="X469" s="683"/>
      <c r="Y469" s="683"/>
      <c r="Z469" s="683"/>
    </row>
    <row r="470" spans="1:26" ht="15.75" customHeight="1">
      <c r="A470" s="683"/>
      <c r="B470" s="769"/>
      <c r="C470" s="683"/>
      <c r="D470" s="683"/>
      <c r="E470" s="683"/>
      <c r="F470" s="683"/>
      <c r="G470" s="683"/>
      <c r="H470" s="683"/>
      <c r="I470" s="683"/>
      <c r="J470" s="683"/>
      <c r="K470" s="683"/>
      <c r="L470" s="683"/>
      <c r="M470" s="683"/>
      <c r="N470" s="682"/>
      <c r="O470" s="683"/>
      <c r="P470" s="683"/>
      <c r="Q470" s="683"/>
      <c r="R470" s="683"/>
      <c r="S470" s="683"/>
      <c r="T470" s="683"/>
      <c r="U470" s="683"/>
      <c r="V470" s="683"/>
      <c r="W470" s="683"/>
      <c r="X470" s="683"/>
      <c r="Y470" s="683"/>
      <c r="Z470" s="683"/>
    </row>
    <row r="471" spans="1:26" ht="15.75" customHeight="1">
      <c r="A471" s="683"/>
      <c r="B471" s="769"/>
      <c r="C471" s="683"/>
      <c r="D471" s="683"/>
      <c r="E471" s="683"/>
      <c r="F471" s="683"/>
      <c r="G471" s="683"/>
      <c r="H471" s="683"/>
      <c r="I471" s="683"/>
      <c r="J471" s="683"/>
      <c r="K471" s="683"/>
      <c r="L471" s="683"/>
      <c r="M471" s="683"/>
      <c r="N471" s="682"/>
      <c r="O471" s="683"/>
      <c r="P471" s="683"/>
      <c r="Q471" s="683"/>
      <c r="R471" s="683"/>
      <c r="S471" s="683"/>
      <c r="T471" s="683"/>
      <c r="U471" s="683"/>
      <c r="V471" s="683"/>
      <c r="W471" s="683"/>
      <c r="X471" s="683"/>
      <c r="Y471" s="683"/>
      <c r="Z471" s="683"/>
    </row>
    <row r="472" spans="1:26" ht="15.75" customHeight="1">
      <c r="A472" s="683"/>
      <c r="B472" s="769"/>
      <c r="C472" s="683"/>
      <c r="D472" s="683"/>
      <c r="E472" s="683"/>
      <c r="F472" s="683"/>
      <c r="G472" s="683"/>
      <c r="H472" s="683"/>
      <c r="I472" s="683"/>
      <c r="J472" s="683"/>
      <c r="K472" s="683"/>
      <c r="L472" s="683"/>
      <c r="M472" s="683"/>
      <c r="N472" s="682"/>
      <c r="O472" s="683"/>
      <c r="P472" s="683"/>
      <c r="Q472" s="683"/>
      <c r="R472" s="683"/>
      <c r="S472" s="683"/>
      <c r="T472" s="683"/>
      <c r="U472" s="683"/>
      <c r="V472" s="683"/>
      <c r="W472" s="683"/>
      <c r="X472" s="683"/>
      <c r="Y472" s="683"/>
      <c r="Z472" s="683"/>
    </row>
    <row r="473" spans="1:26" ht="15.75" customHeight="1">
      <c r="A473" s="683"/>
      <c r="B473" s="769"/>
      <c r="C473" s="683"/>
      <c r="D473" s="683"/>
      <c r="E473" s="683"/>
      <c r="F473" s="683"/>
      <c r="G473" s="683"/>
      <c r="H473" s="683"/>
      <c r="I473" s="683"/>
      <c r="J473" s="683"/>
      <c r="K473" s="683"/>
      <c r="L473" s="683"/>
      <c r="M473" s="683"/>
      <c r="N473" s="682"/>
      <c r="O473" s="683"/>
      <c r="P473" s="683"/>
      <c r="Q473" s="683"/>
      <c r="R473" s="683"/>
      <c r="S473" s="683"/>
      <c r="T473" s="683"/>
      <c r="U473" s="683"/>
      <c r="V473" s="683"/>
      <c r="W473" s="683"/>
      <c r="X473" s="683"/>
      <c r="Y473" s="683"/>
      <c r="Z473" s="683"/>
    </row>
    <row r="474" spans="1:26" ht="15.75" customHeight="1">
      <c r="A474" s="683"/>
      <c r="B474" s="769"/>
      <c r="C474" s="683"/>
      <c r="D474" s="683"/>
      <c r="E474" s="683"/>
      <c r="F474" s="683"/>
      <c r="G474" s="683"/>
      <c r="H474" s="683"/>
      <c r="I474" s="683"/>
      <c r="J474" s="683"/>
      <c r="K474" s="683"/>
      <c r="L474" s="683"/>
      <c r="M474" s="683"/>
      <c r="N474" s="682"/>
      <c r="O474" s="683"/>
      <c r="P474" s="683"/>
      <c r="Q474" s="683"/>
      <c r="R474" s="683"/>
      <c r="S474" s="683"/>
      <c r="T474" s="683"/>
      <c r="U474" s="683"/>
      <c r="V474" s="683"/>
      <c r="W474" s="683"/>
      <c r="X474" s="683"/>
      <c r="Y474" s="683"/>
      <c r="Z474" s="683"/>
    </row>
    <row r="475" spans="1:26" ht="15.75" customHeight="1">
      <c r="A475" s="683"/>
      <c r="B475" s="769"/>
      <c r="C475" s="683"/>
      <c r="D475" s="683"/>
      <c r="E475" s="683"/>
      <c r="F475" s="683"/>
      <c r="G475" s="683"/>
      <c r="H475" s="683"/>
      <c r="I475" s="683"/>
      <c r="J475" s="683"/>
      <c r="K475" s="683"/>
      <c r="L475" s="683"/>
      <c r="M475" s="683"/>
      <c r="N475" s="682"/>
      <c r="O475" s="683"/>
      <c r="P475" s="683"/>
      <c r="Q475" s="683"/>
      <c r="R475" s="683"/>
      <c r="S475" s="683"/>
      <c r="T475" s="683"/>
      <c r="U475" s="683"/>
      <c r="V475" s="683"/>
      <c r="W475" s="683"/>
      <c r="X475" s="683"/>
      <c r="Y475" s="683"/>
      <c r="Z475" s="683"/>
    </row>
    <row r="476" spans="1:26" ht="15.75" customHeight="1">
      <c r="A476" s="683"/>
      <c r="B476" s="769"/>
      <c r="C476" s="683"/>
      <c r="D476" s="683"/>
      <c r="E476" s="683"/>
      <c r="F476" s="683"/>
      <c r="G476" s="683"/>
      <c r="H476" s="683"/>
      <c r="I476" s="683"/>
      <c r="J476" s="683"/>
      <c r="K476" s="683"/>
      <c r="L476" s="683"/>
      <c r="M476" s="683"/>
      <c r="N476" s="682"/>
      <c r="O476" s="683"/>
      <c r="P476" s="683"/>
      <c r="Q476" s="683"/>
      <c r="R476" s="683"/>
      <c r="S476" s="683"/>
      <c r="T476" s="683"/>
      <c r="U476" s="683"/>
      <c r="V476" s="683"/>
      <c r="W476" s="683"/>
      <c r="X476" s="683"/>
      <c r="Y476" s="683"/>
      <c r="Z476" s="683"/>
    </row>
    <row r="477" spans="1:26" ht="15.75" customHeight="1">
      <c r="A477" s="683"/>
      <c r="B477" s="769"/>
      <c r="C477" s="683"/>
      <c r="D477" s="683"/>
      <c r="E477" s="683"/>
      <c r="F477" s="683"/>
      <c r="G477" s="683"/>
      <c r="H477" s="683"/>
      <c r="I477" s="683"/>
      <c r="J477" s="683"/>
      <c r="K477" s="683"/>
      <c r="L477" s="683"/>
      <c r="M477" s="683"/>
      <c r="N477" s="682"/>
      <c r="O477" s="683"/>
      <c r="P477" s="683"/>
      <c r="Q477" s="683"/>
      <c r="R477" s="683"/>
      <c r="S477" s="683"/>
      <c r="T477" s="683"/>
      <c r="U477" s="683"/>
      <c r="V477" s="683"/>
      <c r="W477" s="683"/>
      <c r="X477" s="683"/>
      <c r="Y477" s="683"/>
      <c r="Z477" s="683"/>
    </row>
    <row r="478" spans="1:26" ht="15.75" customHeight="1">
      <c r="A478" s="683"/>
      <c r="B478" s="769"/>
      <c r="C478" s="683"/>
      <c r="D478" s="683"/>
      <c r="E478" s="683"/>
      <c r="F478" s="683"/>
      <c r="G478" s="683"/>
      <c r="H478" s="683"/>
      <c r="I478" s="683"/>
      <c r="J478" s="683"/>
      <c r="K478" s="683"/>
      <c r="L478" s="683"/>
      <c r="M478" s="683"/>
      <c r="N478" s="682"/>
      <c r="O478" s="683"/>
      <c r="P478" s="683"/>
      <c r="Q478" s="683"/>
      <c r="R478" s="683"/>
      <c r="S478" s="683"/>
      <c r="T478" s="683"/>
      <c r="U478" s="683"/>
      <c r="V478" s="683"/>
      <c r="W478" s="683"/>
      <c r="X478" s="683"/>
      <c r="Y478" s="683"/>
      <c r="Z478" s="683"/>
    </row>
    <row r="479" spans="1:26" ht="15.75" customHeight="1">
      <c r="A479" s="683"/>
      <c r="B479" s="769"/>
      <c r="C479" s="683"/>
      <c r="D479" s="683"/>
      <c r="E479" s="683"/>
      <c r="F479" s="683"/>
      <c r="G479" s="683"/>
      <c r="H479" s="683"/>
      <c r="I479" s="683"/>
      <c r="J479" s="683"/>
      <c r="K479" s="683"/>
      <c r="L479" s="683"/>
      <c r="M479" s="683"/>
      <c r="N479" s="682"/>
      <c r="O479" s="683"/>
      <c r="P479" s="683"/>
      <c r="Q479" s="683"/>
      <c r="R479" s="683"/>
      <c r="S479" s="683"/>
      <c r="T479" s="683"/>
      <c r="U479" s="683"/>
      <c r="V479" s="683"/>
      <c r="W479" s="683"/>
      <c r="X479" s="683"/>
      <c r="Y479" s="683"/>
      <c r="Z479" s="683"/>
    </row>
    <row r="480" spans="1:26" ht="15.75" customHeight="1">
      <c r="A480" s="683"/>
      <c r="B480" s="769"/>
      <c r="C480" s="683"/>
      <c r="D480" s="683"/>
      <c r="E480" s="683"/>
      <c r="F480" s="683"/>
      <c r="G480" s="683"/>
      <c r="H480" s="683"/>
      <c r="I480" s="683"/>
      <c r="J480" s="683"/>
      <c r="K480" s="683"/>
      <c r="L480" s="683"/>
      <c r="M480" s="683"/>
      <c r="N480" s="682"/>
      <c r="O480" s="683"/>
      <c r="P480" s="683"/>
      <c r="Q480" s="683"/>
      <c r="R480" s="683"/>
      <c r="S480" s="683"/>
      <c r="T480" s="683"/>
      <c r="U480" s="683"/>
      <c r="V480" s="683"/>
      <c r="W480" s="683"/>
      <c r="X480" s="683"/>
      <c r="Y480" s="683"/>
      <c r="Z480" s="683"/>
    </row>
    <row r="481" spans="1:26" ht="15.75" customHeight="1">
      <c r="A481" s="683"/>
      <c r="B481" s="769"/>
      <c r="C481" s="683"/>
      <c r="D481" s="683"/>
      <c r="E481" s="683"/>
      <c r="F481" s="683"/>
      <c r="G481" s="683"/>
      <c r="H481" s="683"/>
      <c r="I481" s="683"/>
      <c r="J481" s="683"/>
      <c r="K481" s="683"/>
      <c r="L481" s="683"/>
      <c r="M481" s="683"/>
      <c r="N481" s="682"/>
      <c r="O481" s="683"/>
      <c r="P481" s="683"/>
      <c r="Q481" s="683"/>
      <c r="R481" s="683"/>
      <c r="S481" s="683"/>
      <c r="T481" s="683"/>
      <c r="U481" s="683"/>
      <c r="V481" s="683"/>
      <c r="W481" s="683"/>
      <c r="X481" s="683"/>
      <c r="Y481" s="683"/>
      <c r="Z481" s="683"/>
    </row>
    <row r="482" spans="1:26" ht="15.75" customHeight="1">
      <c r="A482" s="683"/>
      <c r="B482" s="769"/>
      <c r="C482" s="683"/>
      <c r="D482" s="683"/>
      <c r="E482" s="683"/>
      <c r="F482" s="683"/>
      <c r="G482" s="683"/>
      <c r="H482" s="683"/>
      <c r="I482" s="683"/>
      <c r="J482" s="683"/>
      <c r="K482" s="683"/>
      <c r="L482" s="683"/>
      <c r="M482" s="683"/>
      <c r="N482" s="682"/>
      <c r="O482" s="683"/>
      <c r="P482" s="683"/>
      <c r="Q482" s="683"/>
      <c r="R482" s="683"/>
      <c r="S482" s="683"/>
      <c r="T482" s="683"/>
      <c r="U482" s="683"/>
      <c r="V482" s="683"/>
      <c r="W482" s="683"/>
      <c r="X482" s="683"/>
      <c r="Y482" s="683"/>
      <c r="Z482" s="683"/>
    </row>
    <row r="483" spans="1:26" ht="15.75" customHeight="1">
      <c r="A483" s="683"/>
      <c r="B483" s="769"/>
      <c r="C483" s="683"/>
      <c r="D483" s="683"/>
      <c r="E483" s="683"/>
      <c r="F483" s="683"/>
      <c r="G483" s="683"/>
      <c r="H483" s="683"/>
      <c r="I483" s="683"/>
      <c r="J483" s="683"/>
      <c r="K483" s="683"/>
      <c r="L483" s="683"/>
      <c r="M483" s="683"/>
      <c r="N483" s="682"/>
      <c r="O483" s="683"/>
      <c r="P483" s="683"/>
      <c r="Q483" s="683"/>
      <c r="R483" s="683"/>
      <c r="S483" s="683"/>
      <c r="T483" s="683"/>
      <c r="U483" s="683"/>
      <c r="V483" s="683"/>
      <c r="W483" s="683"/>
      <c r="X483" s="683"/>
      <c r="Y483" s="683"/>
      <c r="Z483" s="683"/>
    </row>
    <row r="484" spans="1:26" ht="15.75" customHeight="1">
      <c r="A484" s="683"/>
      <c r="B484" s="769"/>
      <c r="C484" s="683"/>
      <c r="D484" s="683"/>
      <c r="E484" s="683"/>
      <c r="F484" s="683"/>
      <c r="G484" s="683"/>
      <c r="H484" s="683"/>
      <c r="I484" s="683"/>
      <c r="J484" s="683"/>
      <c r="K484" s="683"/>
      <c r="L484" s="683"/>
      <c r="M484" s="683"/>
      <c r="N484" s="682"/>
      <c r="O484" s="683"/>
      <c r="P484" s="683"/>
      <c r="Q484" s="683"/>
      <c r="R484" s="683"/>
      <c r="S484" s="683"/>
      <c r="T484" s="683"/>
      <c r="U484" s="683"/>
      <c r="V484" s="683"/>
      <c r="W484" s="683"/>
      <c r="X484" s="683"/>
      <c r="Y484" s="683"/>
      <c r="Z484" s="683"/>
    </row>
    <row r="485" spans="1:26" ht="15.75" customHeight="1">
      <c r="A485" s="683"/>
      <c r="B485" s="769"/>
      <c r="C485" s="683"/>
      <c r="D485" s="683"/>
      <c r="E485" s="683"/>
      <c r="F485" s="683"/>
      <c r="G485" s="683"/>
      <c r="H485" s="683"/>
      <c r="I485" s="683"/>
      <c r="J485" s="683"/>
      <c r="K485" s="683"/>
      <c r="L485" s="683"/>
      <c r="M485" s="683"/>
      <c r="N485" s="682"/>
      <c r="O485" s="683"/>
      <c r="P485" s="683"/>
      <c r="Q485" s="683"/>
      <c r="R485" s="683"/>
      <c r="S485" s="683"/>
      <c r="T485" s="683"/>
      <c r="U485" s="683"/>
      <c r="V485" s="683"/>
      <c r="W485" s="683"/>
      <c r="X485" s="683"/>
      <c r="Y485" s="683"/>
      <c r="Z485" s="683"/>
    </row>
    <row r="486" spans="1:26" ht="15.75" customHeight="1">
      <c r="A486" s="683"/>
      <c r="B486" s="769"/>
      <c r="C486" s="683"/>
      <c r="D486" s="683"/>
      <c r="E486" s="683"/>
      <c r="F486" s="683"/>
      <c r="G486" s="683"/>
      <c r="H486" s="683"/>
      <c r="I486" s="683"/>
      <c r="J486" s="683"/>
      <c r="K486" s="683"/>
      <c r="L486" s="683"/>
      <c r="M486" s="683"/>
      <c r="N486" s="682"/>
      <c r="O486" s="683"/>
      <c r="P486" s="683"/>
      <c r="Q486" s="683"/>
      <c r="R486" s="683"/>
      <c r="S486" s="683"/>
      <c r="T486" s="683"/>
      <c r="U486" s="683"/>
      <c r="V486" s="683"/>
      <c r="W486" s="683"/>
      <c r="X486" s="683"/>
      <c r="Y486" s="683"/>
      <c r="Z486" s="683"/>
    </row>
    <row r="487" spans="1:26" ht="15.75" customHeight="1">
      <c r="A487" s="683"/>
      <c r="B487" s="769"/>
      <c r="C487" s="683"/>
      <c r="D487" s="683"/>
      <c r="E487" s="683"/>
      <c r="F487" s="683"/>
      <c r="G487" s="683"/>
      <c r="H487" s="683"/>
      <c r="I487" s="683"/>
      <c r="J487" s="683"/>
      <c r="K487" s="683"/>
      <c r="L487" s="683"/>
      <c r="M487" s="683"/>
      <c r="N487" s="682"/>
      <c r="O487" s="683"/>
      <c r="P487" s="683"/>
      <c r="Q487" s="683"/>
      <c r="R487" s="683"/>
      <c r="S487" s="683"/>
      <c r="T487" s="683"/>
      <c r="U487" s="683"/>
      <c r="V487" s="683"/>
      <c r="W487" s="683"/>
      <c r="X487" s="683"/>
      <c r="Y487" s="683"/>
      <c r="Z487" s="683"/>
    </row>
    <row r="488" spans="1:26" ht="15.75" customHeight="1">
      <c r="A488" s="683"/>
      <c r="B488" s="769"/>
      <c r="C488" s="683"/>
      <c r="D488" s="683"/>
      <c r="E488" s="683"/>
      <c r="F488" s="683"/>
      <c r="G488" s="683"/>
      <c r="H488" s="683"/>
      <c r="I488" s="683"/>
      <c r="J488" s="683"/>
      <c r="K488" s="683"/>
      <c r="L488" s="683"/>
      <c r="M488" s="683"/>
      <c r="N488" s="682"/>
      <c r="O488" s="683"/>
      <c r="P488" s="683"/>
      <c r="Q488" s="683"/>
      <c r="R488" s="683"/>
      <c r="S488" s="683"/>
      <c r="T488" s="683"/>
      <c r="U488" s="683"/>
      <c r="V488" s="683"/>
      <c r="W488" s="683"/>
      <c r="X488" s="683"/>
      <c r="Y488" s="683"/>
      <c r="Z488" s="683"/>
    </row>
    <row r="489" spans="1:26" ht="15.75" customHeight="1">
      <c r="A489" s="683"/>
      <c r="B489" s="769"/>
      <c r="C489" s="683"/>
      <c r="D489" s="683"/>
      <c r="E489" s="683"/>
      <c r="F489" s="683"/>
      <c r="G489" s="683"/>
      <c r="H489" s="683"/>
      <c r="I489" s="683"/>
      <c r="J489" s="683"/>
      <c r="K489" s="683"/>
      <c r="L489" s="683"/>
      <c r="M489" s="683"/>
      <c r="N489" s="682"/>
      <c r="O489" s="683"/>
      <c r="P489" s="683"/>
      <c r="Q489" s="683"/>
      <c r="R489" s="683"/>
      <c r="S489" s="683"/>
      <c r="T489" s="683"/>
      <c r="U489" s="683"/>
      <c r="V489" s="683"/>
      <c r="W489" s="683"/>
      <c r="X489" s="683"/>
      <c r="Y489" s="683"/>
      <c r="Z489" s="683"/>
    </row>
    <row r="490" spans="1:26" ht="15.75" customHeight="1">
      <c r="A490" s="683"/>
      <c r="B490" s="769"/>
      <c r="C490" s="683"/>
      <c r="D490" s="683"/>
      <c r="E490" s="683"/>
      <c r="F490" s="683"/>
      <c r="G490" s="683"/>
      <c r="H490" s="683"/>
      <c r="I490" s="683"/>
      <c r="J490" s="683"/>
      <c r="K490" s="683"/>
      <c r="L490" s="683"/>
      <c r="M490" s="683"/>
      <c r="N490" s="682"/>
      <c r="O490" s="683"/>
      <c r="P490" s="683"/>
      <c r="Q490" s="683"/>
      <c r="R490" s="683"/>
      <c r="S490" s="683"/>
      <c r="T490" s="683"/>
      <c r="U490" s="683"/>
      <c r="V490" s="683"/>
      <c r="W490" s="683"/>
      <c r="X490" s="683"/>
      <c r="Y490" s="683"/>
      <c r="Z490" s="683"/>
    </row>
    <row r="491" spans="1:26" ht="15.75" customHeight="1">
      <c r="A491" s="683"/>
      <c r="B491" s="769"/>
      <c r="C491" s="683"/>
      <c r="D491" s="683"/>
      <c r="E491" s="683"/>
      <c r="F491" s="683"/>
      <c r="G491" s="683"/>
      <c r="H491" s="683"/>
      <c r="I491" s="683"/>
      <c r="J491" s="683"/>
      <c r="K491" s="683"/>
      <c r="L491" s="683"/>
      <c r="M491" s="683"/>
      <c r="N491" s="682"/>
      <c r="O491" s="683"/>
      <c r="P491" s="683"/>
      <c r="Q491" s="683"/>
      <c r="R491" s="683"/>
      <c r="S491" s="683"/>
      <c r="T491" s="683"/>
      <c r="U491" s="683"/>
      <c r="V491" s="683"/>
      <c r="W491" s="683"/>
      <c r="X491" s="683"/>
      <c r="Y491" s="683"/>
      <c r="Z491" s="683"/>
    </row>
    <row r="492" spans="1:26" ht="15.75" customHeight="1">
      <c r="A492" s="683"/>
      <c r="B492" s="769"/>
      <c r="C492" s="683"/>
      <c r="D492" s="683"/>
      <c r="E492" s="683"/>
      <c r="F492" s="683"/>
      <c r="G492" s="683"/>
      <c r="H492" s="683"/>
      <c r="I492" s="683"/>
      <c r="J492" s="683"/>
      <c r="K492" s="683"/>
      <c r="L492" s="683"/>
      <c r="M492" s="683"/>
      <c r="N492" s="682"/>
      <c r="O492" s="683"/>
      <c r="P492" s="683"/>
      <c r="Q492" s="683"/>
      <c r="R492" s="683"/>
      <c r="S492" s="683"/>
      <c r="T492" s="683"/>
      <c r="U492" s="683"/>
      <c r="V492" s="683"/>
      <c r="W492" s="683"/>
      <c r="X492" s="683"/>
      <c r="Y492" s="683"/>
      <c r="Z492" s="683"/>
    </row>
    <row r="493" spans="1:26" ht="15.75" customHeight="1">
      <c r="A493" s="683"/>
      <c r="B493" s="769"/>
      <c r="C493" s="683"/>
      <c r="D493" s="683"/>
      <c r="E493" s="683"/>
      <c r="F493" s="683"/>
      <c r="G493" s="683"/>
      <c r="H493" s="683"/>
      <c r="I493" s="683"/>
      <c r="J493" s="683"/>
      <c r="K493" s="683"/>
      <c r="L493" s="683"/>
      <c r="M493" s="683"/>
      <c r="N493" s="682"/>
      <c r="O493" s="683"/>
      <c r="P493" s="683"/>
      <c r="Q493" s="683"/>
      <c r="R493" s="683"/>
      <c r="S493" s="683"/>
      <c r="T493" s="683"/>
      <c r="U493" s="683"/>
      <c r="V493" s="683"/>
      <c r="W493" s="683"/>
      <c r="X493" s="683"/>
      <c r="Y493" s="683"/>
      <c r="Z493" s="683"/>
    </row>
    <row r="494" spans="1:26" ht="15.75" customHeight="1">
      <c r="A494" s="683"/>
      <c r="B494" s="769"/>
      <c r="C494" s="683"/>
      <c r="D494" s="683"/>
      <c r="E494" s="683"/>
      <c r="F494" s="683"/>
      <c r="G494" s="683"/>
      <c r="H494" s="683"/>
      <c r="I494" s="683"/>
      <c r="J494" s="683"/>
      <c r="K494" s="683"/>
      <c r="L494" s="683"/>
      <c r="M494" s="683"/>
      <c r="N494" s="682"/>
      <c r="O494" s="683"/>
      <c r="P494" s="683"/>
      <c r="Q494" s="683"/>
      <c r="R494" s="683"/>
      <c r="S494" s="683"/>
      <c r="T494" s="683"/>
      <c r="U494" s="683"/>
      <c r="V494" s="683"/>
      <c r="W494" s="683"/>
      <c r="X494" s="683"/>
      <c r="Y494" s="683"/>
      <c r="Z494" s="683"/>
    </row>
    <row r="495" spans="1:26" ht="15.75" customHeight="1">
      <c r="A495" s="683"/>
      <c r="B495" s="769"/>
      <c r="C495" s="683"/>
      <c r="D495" s="683"/>
      <c r="E495" s="683"/>
      <c r="F495" s="683"/>
      <c r="G495" s="683"/>
      <c r="H495" s="683"/>
      <c r="I495" s="683"/>
      <c r="J495" s="683"/>
      <c r="K495" s="683"/>
      <c r="L495" s="683"/>
      <c r="M495" s="683"/>
      <c r="N495" s="682"/>
      <c r="O495" s="683"/>
      <c r="P495" s="683"/>
      <c r="Q495" s="683"/>
      <c r="R495" s="683"/>
      <c r="S495" s="683"/>
      <c r="T495" s="683"/>
      <c r="U495" s="683"/>
      <c r="V495" s="683"/>
      <c r="W495" s="683"/>
      <c r="X495" s="683"/>
      <c r="Y495" s="683"/>
      <c r="Z495" s="683"/>
    </row>
    <row r="496" spans="1:26" ht="15.75" customHeight="1">
      <c r="A496" s="683"/>
      <c r="B496" s="769"/>
      <c r="C496" s="683"/>
      <c r="D496" s="683"/>
      <c r="E496" s="683"/>
      <c r="F496" s="683"/>
      <c r="G496" s="683"/>
      <c r="H496" s="683"/>
      <c r="I496" s="683"/>
      <c r="J496" s="683"/>
      <c r="K496" s="683"/>
      <c r="L496" s="683"/>
      <c r="M496" s="683"/>
      <c r="N496" s="682"/>
      <c r="O496" s="683"/>
      <c r="P496" s="683"/>
      <c r="Q496" s="683"/>
      <c r="R496" s="683"/>
      <c r="S496" s="683"/>
      <c r="T496" s="683"/>
      <c r="U496" s="683"/>
      <c r="V496" s="683"/>
      <c r="W496" s="683"/>
      <c r="X496" s="683"/>
      <c r="Y496" s="683"/>
      <c r="Z496" s="683"/>
    </row>
    <row r="497" spans="1:26" ht="15.75" customHeight="1">
      <c r="A497" s="683"/>
      <c r="B497" s="769"/>
      <c r="C497" s="683"/>
      <c r="D497" s="683"/>
      <c r="E497" s="683"/>
      <c r="F497" s="683"/>
      <c r="G497" s="683"/>
      <c r="H497" s="683"/>
      <c r="I497" s="683"/>
      <c r="J497" s="683"/>
      <c r="K497" s="683"/>
      <c r="L497" s="683"/>
      <c r="M497" s="683"/>
      <c r="N497" s="682"/>
      <c r="O497" s="683"/>
      <c r="P497" s="683"/>
      <c r="Q497" s="683"/>
      <c r="R497" s="683"/>
      <c r="S497" s="683"/>
      <c r="T497" s="683"/>
      <c r="U497" s="683"/>
      <c r="V497" s="683"/>
      <c r="W497" s="683"/>
      <c r="X497" s="683"/>
      <c r="Y497" s="683"/>
      <c r="Z497" s="683"/>
    </row>
    <row r="498" spans="1:26" ht="15.75" customHeight="1">
      <c r="A498" s="683"/>
      <c r="B498" s="769"/>
      <c r="C498" s="683"/>
      <c r="D498" s="683"/>
      <c r="E498" s="683"/>
      <c r="F498" s="683"/>
      <c r="G498" s="683"/>
      <c r="H498" s="683"/>
      <c r="I498" s="683"/>
      <c r="J498" s="683"/>
      <c r="K498" s="683"/>
      <c r="L498" s="683"/>
      <c r="M498" s="683"/>
      <c r="N498" s="682"/>
      <c r="O498" s="683"/>
      <c r="P498" s="683"/>
      <c r="Q498" s="683"/>
      <c r="R498" s="683"/>
      <c r="S498" s="683"/>
      <c r="T498" s="683"/>
      <c r="U498" s="683"/>
      <c r="V498" s="683"/>
      <c r="W498" s="683"/>
      <c r="X498" s="683"/>
      <c r="Y498" s="683"/>
      <c r="Z498" s="683"/>
    </row>
    <row r="499" spans="1:26" ht="15.75" customHeight="1">
      <c r="A499" s="683"/>
      <c r="B499" s="769"/>
      <c r="C499" s="683"/>
      <c r="D499" s="683"/>
      <c r="E499" s="683"/>
      <c r="F499" s="683"/>
      <c r="G499" s="683"/>
      <c r="H499" s="683"/>
      <c r="I499" s="683"/>
      <c r="J499" s="683"/>
      <c r="K499" s="683"/>
      <c r="L499" s="683"/>
      <c r="M499" s="683"/>
      <c r="N499" s="682"/>
      <c r="O499" s="683"/>
      <c r="P499" s="683"/>
      <c r="Q499" s="683"/>
      <c r="R499" s="683"/>
      <c r="S499" s="683"/>
      <c r="T499" s="683"/>
      <c r="U499" s="683"/>
      <c r="V499" s="683"/>
      <c r="W499" s="683"/>
      <c r="X499" s="683"/>
      <c r="Y499" s="683"/>
      <c r="Z499" s="683"/>
    </row>
    <row r="500" spans="1:26" ht="15.75" customHeight="1">
      <c r="A500" s="683"/>
      <c r="B500" s="769"/>
      <c r="C500" s="683"/>
      <c r="D500" s="683"/>
      <c r="E500" s="683"/>
      <c r="F500" s="683"/>
      <c r="G500" s="683"/>
      <c r="H500" s="683"/>
      <c r="I500" s="683"/>
      <c r="J500" s="683"/>
      <c r="K500" s="683"/>
      <c r="L500" s="683"/>
      <c r="M500" s="683"/>
      <c r="N500" s="682"/>
      <c r="O500" s="683"/>
      <c r="P500" s="683"/>
      <c r="Q500" s="683"/>
      <c r="R500" s="683"/>
      <c r="S500" s="683"/>
      <c r="T500" s="683"/>
      <c r="U500" s="683"/>
      <c r="V500" s="683"/>
      <c r="W500" s="683"/>
      <c r="X500" s="683"/>
      <c r="Y500" s="683"/>
      <c r="Z500" s="683"/>
    </row>
    <row r="501" spans="1:26" ht="15.75" customHeight="1">
      <c r="A501" s="683"/>
      <c r="B501" s="769"/>
      <c r="C501" s="683"/>
      <c r="D501" s="683"/>
      <c r="E501" s="683"/>
      <c r="F501" s="683"/>
      <c r="G501" s="683"/>
      <c r="H501" s="683"/>
      <c r="I501" s="683"/>
      <c r="J501" s="683"/>
      <c r="K501" s="683"/>
      <c r="L501" s="683"/>
      <c r="M501" s="683"/>
      <c r="N501" s="682"/>
      <c r="O501" s="683"/>
      <c r="P501" s="683"/>
      <c r="Q501" s="683"/>
      <c r="R501" s="683"/>
      <c r="S501" s="683"/>
      <c r="T501" s="683"/>
      <c r="U501" s="683"/>
      <c r="V501" s="683"/>
      <c r="W501" s="683"/>
      <c r="X501" s="683"/>
      <c r="Y501" s="683"/>
      <c r="Z501" s="683"/>
    </row>
    <row r="502" spans="1:26" ht="15.75" customHeight="1">
      <c r="A502" s="683"/>
      <c r="B502" s="769"/>
      <c r="C502" s="683"/>
      <c r="D502" s="683"/>
      <c r="E502" s="683"/>
      <c r="F502" s="683"/>
      <c r="G502" s="683"/>
      <c r="H502" s="683"/>
      <c r="I502" s="683"/>
      <c r="J502" s="683"/>
      <c r="K502" s="683"/>
      <c r="L502" s="683"/>
      <c r="M502" s="683"/>
      <c r="N502" s="682"/>
      <c r="O502" s="683"/>
      <c r="P502" s="683"/>
      <c r="Q502" s="683"/>
      <c r="R502" s="683"/>
      <c r="S502" s="683"/>
      <c r="T502" s="683"/>
      <c r="U502" s="683"/>
      <c r="V502" s="683"/>
      <c r="W502" s="683"/>
      <c r="X502" s="683"/>
      <c r="Y502" s="683"/>
      <c r="Z502" s="683"/>
    </row>
    <row r="503" spans="1:26" ht="15.75" customHeight="1">
      <c r="A503" s="683"/>
      <c r="B503" s="769"/>
      <c r="C503" s="683"/>
      <c r="D503" s="683"/>
      <c r="E503" s="683"/>
      <c r="F503" s="683"/>
      <c r="G503" s="683"/>
      <c r="H503" s="683"/>
      <c r="I503" s="683"/>
      <c r="J503" s="683"/>
      <c r="K503" s="683"/>
      <c r="L503" s="683"/>
      <c r="M503" s="683"/>
      <c r="N503" s="682"/>
      <c r="O503" s="683"/>
      <c r="P503" s="683"/>
      <c r="Q503" s="683"/>
      <c r="R503" s="683"/>
      <c r="S503" s="683"/>
      <c r="T503" s="683"/>
      <c r="U503" s="683"/>
      <c r="V503" s="683"/>
      <c r="W503" s="683"/>
      <c r="X503" s="683"/>
      <c r="Y503" s="683"/>
      <c r="Z503" s="683"/>
    </row>
    <row r="504" spans="1:26" ht="15.75" customHeight="1">
      <c r="A504" s="683"/>
      <c r="B504" s="769"/>
      <c r="C504" s="683"/>
      <c r="D504" s="683"/>
      <c r="E504" s="683"/>
      <c r="F504" s="683"/>
      <c r="G504" s="683"/>
      <c r="H504" s="683"/>
      <c r="I504" s="683"/>
      <c r="J504" s="683"/>
      <c r="K504" s="683"/>
      <c r="L504" s="683"/>
      <c r="M504" s="683"/>
      <c r="N504" s="682"/>
      <c r="O504" s="683"/>
      <c r="P504" s="683"/>
      <c r="Q504" s="683"/>
      <c r="R504" s="683"/>
      <c r="S504" s="683"/>
      <c r="T504" s="683"/>
      <c r="U504" s="683"/>
      <c r="V504" s="683"/>
      <c r="W504" s="683"/>
      <c r="X504" s="683"/>
      <c r="Y504" s="683"/>
      <c r="Z504" s="683"/>
    </row>
    <row r="505" spans="1:26" ht="15.75" customHeight="1">
      <c r="A505" s="683"/>
      <c r="B505" s="769"/>
      <c r="C505" s="683"/>
      <c r="D505" s="683"/>
      <c r="E505" s="683"/>
      <c r="F505" s="683"/>
      <c r="G505" s="683"/>
      <c r="H505" s="683"/>
      <c r="I505" s="683"/>
      <c r="J505" s="683"/>
      <c r="K505" s="683"/>
      <c r="L505" s="683"/>
      <c r="M505" s="683"/>
      <c r="N505" s="682"/>
      <c r="O505" s="683"/>
      <c r="P505" s="683"/>
      <c r="Q505" s="683"/>
      <c r="R505" s="683"/>
      <c r="S505" s="683"/>
      <c r="T505" s="683"/>
      <c r="U505" s="683"/>
      <c r="V505" s="683"/>
      <c r="W505" s="683"/>
      <c r="X505" s="683"/>
      <c r="Y505" s="683"/>
      <c r="Z505" s="683"/>
    </row>
    <row r="506" spans="1:26" ht="15.75" customHeight="1">
      <c r="A506" s="683"/>
      <c r="B506" s="769"/>
      <c r="C506" s="683"/>
      <c r="D506" s="683"/>
      <c r="E506" s="683"/>
      <c r="F506" s="683"/>
      <c r="G506" s="683"/>
      <c r="H506" s="683"/>
      <c r="I506" s="683"/>
      <c r="J506" s="683"/>
      <c r="K506" s="683"/>
      <c r="L506" s="683"/>
      <c r="M506" s="683"/>
      <c r="N506" s="682"/>
      <c r="O506" s="683"/>
      <c r="P506" s="683"/>
      <c r="Q506" s="683"/>
      <c r="R506" s="683"/>
      <c r="S506" s="683"/>
      <c r="T506" s="683"/>
      <c r="U506" s="683"/>
      <c r="V506" s="683"/>
      <c r="W506" s="683"/>
      <c r="X506" s="683"/>
      <c r="Y506" s="683"/>
      <c r="Z506" s="683"/>
    </row>
    <row r="507" spans="1:26" ht="15.75" customHeight="1">
      <c r="A507" s="683"/>
      <c r="B507" s="769"/>
      <c r="C507" s="683"/>
      <c r="D507" s="683"/>
      <c r="E507" s="683"/>
      <c r="F507" s="683"/>
      <c r="G507" s="683"/>
      <c r="H507" s="683"/>
      <c r="I507" s="683"/>
      <c r="J507" s="683"/>
      <c r="K507" s="683"/>
      <c r="L507" s="683"/>
      <c r="M507" s="683"/>
      <c r="N507" s="682"/>
      <c r="O507" s="683"/>
      <c r="P507" s="683"/>
      <c r="Q507" s="683"/>
      <c r="R507" s="683"/>
      <c r="S507" s="683"/>
      <c r="T507" s="683"/>
      <c r="U507" s="683"/>
      <c r="V507" s="683"/>
      <c r="W507" s="683"/>
      <c r="X507" s="683"/>
      <c r="Y507" s="683"/>
      <c r="Z507" s="683"/>
    </row>
    <row r="508" spans="1:26" ht="15.75" customHeight="1">
      <c r="A508" s="683"/>
      <c r="B508" s="769"/>
      <c r="C508" s="683"/>
      <c r="D508" s="683"/>
      <c r="E508" s="683"/>
      <c r="F508" s="683"/>
      <c r="G508" s="683"/>
      <c r="H508" s="683"/>
      <c r="I508" s="683"/>
      <c r="J508" s="683"/>
      <c r="K508" s="683"/>
      <c r="L508" s="683"/>
      <c r="M508" s="683"/>
      <c r="N508" s="682"/>
      <c r="O508" s="683"/>
      <c r="P508" s="683"/>
      <c r="Q508" s="683"/>
      <c r="R508" s="683"/>
      <c r="S508" s="683"/>
      <c r="T508" s="683"/>
      <c r="U508" s="683"/>
      <c r="V508" s="683"/>
      <c r="W508" s="683"/>
      <c r="X508" s="683"/>
      <c r="Y508" s="683"/>
      <c r="Z508" s="683"/>
    </row>
    <row r="509" spans="1:26" ht="15.75" customHeight="1">
      <c r="A509" s="683"/>
      <c r="B509" s="769"/>
      <c r="C509" s="683"/>
      <c r="D509" s="683"/>
      <c r="E509" s="683"/>
      <c r="F509" s="683"/>
      <c r="G509" s="683"/>
      <c r="H509" s="683"/>
      <c r="I509" s="683"/>
      <c r="J509" s="683"/>
      <c r="K509" s="683"/>
      <c r="L509" s="683"/>
      <c r="M509" s="683"/>
      <c r="N509" s="682"/>
      <c r="O509" s="683"/>
      <c r="P509" s="683"/>
      <c r="Q509" s="683"/>
      <c r="R509" s="683"/>
      <c r="S509" s="683"/>
      <c r="T509" s="683"/>
      <c r="U509" s="683"/>
      <c r="V509" s="683"/>
      <c r="W509" s="683"/>
      <c r="X509" s="683"/>
      <c r="Y509" s="683"/>
      <c r="Z509" s="683"/>
    </row>
    <row r="510" spans="1:26" ht="15.75" customHeight="1">
      <c r="A510" s="683"/>
      <c r="B510" s="769"/>
      <c r="C510" s="683"/>
      <c r="D510" s="683"/>
      <c r="E510" s="683"/>
      <c r="F510" s="683"/>
      <c r="G510" s="683"/>
      <c r="H510" s="683"/>
      <c r="I510" s="683"/>
      <c r="J510" s="683"/>
      <c r="K510" s="683"/>
      <c r="L510" s="683"/>
      <c r="M510" s="683"/>
      <c r="N510" s="682"/>
      <c r="O510" s="683"/>
      <c r="P510" s="683"/>
      <c r="Q510" s="683"/>
      <c r="R510" s="683"/>
      <c r="S510" s="683"/>
      <c r="T510" s="683"/>
      <c r="U510" s="683"/>
      <c r="V510" s="683"/>
      <c r="W510" s="683"/>
      <c r="X510" s="683"/>
      <c r="Y510" s="683"/>
      <c r="Z510" s="683"/>
    </row>
    <row r="511" spans="1:26" ht="15.75" customHeight="1">
      <c r="A511" s="683"/>
      <c r="B511" s="769"/>
      <c r="C511" s="683"/>
      <c r="D511" s="683"/>
      <c r="E511" s="683"/>
      <c r="F511" s="683"/>
      <c r="G511" s="683"/>
      <c r="H511" s="683"/>
      <c r="I511" s="683"/>
      <c r="J511" s="683"/>
      <c r="K511" s="683"/>
      <c r="L511" s="683"/>
      <c r="M511" s="683"/>
      <c r="N511" s="682"/>
      <c r="O511" s="683"/>
      <c r="P511" s="683"/>
      <c r="Q511" s="683"/>
      <c r="R511" s="683"/>
      <c r="S511" s="683"/>
      <c r="T511" s="683"/>
      <c r="U511" s="683"/>
      <c r="V511" s="683"/>
      <c r="W511" s="683"/>
      <c r="X511" s="683"/>
      <c r="Y511" s="683"/>
      <c r="Z511" s="683"/>
    </row>
    <row r="512" spans="1:26" ht="15.75" customHeight="1">
      <c r="A512" s="683"/>
      <c r="B512" s="769"/>
      <c r="C512" s="683"/>
      <c r="D512" s="683"/>
      <c r="E512" s="683"/>
      <c r="F512" s="683"/>
      <c r="G512" s="683"/>
      <c r="H512" s="683"/>
      <c r="I512" s="683"/>
      <c r="J512" s="683"/>
      <c r="K512" s="683"/>
      <c r="L512" s="683"/>
      <c r="M512" s="683"/>
      <c r="N512" s="682"/>
      <c r="O512" s="683"/>
      <c r="P512" s="683"/>
      <c r="Q512" s="683"/>
      <c r="R512" s="683"/>
      <c r="S512" s="683"/>
      <c r="T512" s="683"/>
      <c r="U512" s="683"/>
      <c r="V512" s="683"/>
      <c r="W512" s="683"/>
      <c r="X512" s="683"/>
      <c r="Y512" s="683"/>
      <c r="Z512" s="683"/>
    </row>
    <row r="513" spans="1:26" ht="15.75" customHeight="1">
      <c r="A513" s="683"/>
      <c r="B513" s="769"/>
      <c r="C513" s="683"/>
      <c r="D513" s="683"/>
      <c r="E513" s="683"/>
      <c r="F513" s="683"/>
      <c r="G513" s="683"/>
      <c r="H513" s="683"/>
      <c r="I513" s="683"/>
      <c r="J513" s="683"/>
      <c r="K513" s="683"/>
      <c r="L513" s="683"/>
      <c r="M513" s="683"/>
      <c r="N513" s="682"/>
      <c r="O513" s="683"/>
      <c r="P513" s="683"/>
      <c r="Q513" s="683"/>
      <c r="R513" s="683"/>
      <c r="S513" s="683"/>
      <c r="T513" s="683"/>
      <c r="U513" s="683"/>
      <c r="V513" s="683"/>
      <c r="W513" s="683"/>
      <c r="X513" s="683"/>
      <c r="Y513" s="683"/>
      <c r="Z513" s="683"/>
    </row>
    <row r="514" spans="1:26" ht="15.75" customHeight="1">
      <c r="A514" s="683"/>
      <c r="B514" s="769"/>
      <c r="C514" s="683"/>
      <c r="D514" s="683"/>
      <c r="E514" s="683"/>
      <c r="F514" s="683"/>
      <c r="G514" s="683"/>
      <c r="H514" s="683"/>
      <c r="I514" s="683"/>
      <c r="J514" s="683"/>
      <c r="K514" s="683"/>
      <c r="L514" s="683"/>
      <c r="M514" s="683"/>
      <c r="N514" s="682"/>
      <c r="O514" s="683"/>
      <c r="P514" s="683"/>
      <c r="Q514" s="683"/>
      <c r="R514" s="683"/>
      <c r="S514" s="683"/>
      <c r="T514" s="683"/>
      <c r="U514" s="683"/>
      <c r="V514" s="683"/>
      <c r="W514" s="683"/>
      <c r="X514" s="683"/>
      <c r="Y514" s="683"/>
      <c r="Z514" s="683"/>
    </row>
    <row r="515" spans="1:26" ht="15.75" customHeight="1">
      <c r="A515" s="683"/>
      <c r="B515" s="769"/>
      <c r="C515" s="683"/>
      <c r="D515" s="683"/>
      <c r="E515" s="683"/>
      <c r="F515" s="683"/>
      <c r="G515" s="683"/>
      <c r="H515" s="683"/>
      <c r="I515" s="683"/>
      <c r="J515" s="683"/>
      <c r="K515" s="683"/>
      <c r="L515" s="683"/>
      <c r="M515" s="683"/>
      <c r="N515" s="682"/>
      <c r="O515" s="683"/>
      <c r="P515" s="683"/>
      <c r="Q515" s="683"/>
      <c r="R515" s="683"/>
      <c r="S515" s="683"/>
      <c r="T515" s="683"/>
      <c r="U515" s="683"/>
      <c r="V515" s="683"/>
      <c r="W515" s="683"/>
      <c r="X515" s="683"/>
      <c r="Y515" s="683"/>
      <c r="Z515" s="683"/>
    </row>
    <row r="516" spans="1:26" ht="15.75" customHeight="1">
      <c r="A516" s="683"/>
      <c r="B516" s="769"/>
      <c r="C516" s="683"/>
      <c r="D516" s="683"/>
      <c r="E516" s="683"/>
      <c r="F516" s="683"/>
      <c r="G516" s="683"/>
      <c r="H516" s="683"/>
      <c r="I516" s="683"/>
      <c r="J516" s="683"/>
      <c r="K516" s="683"/>
      <c r="L516" s="683"/>
      <c r="M516" s="683"/>
      <c r="N516" s="682"/>
      <c r="O516" s="683"/>
      <c r="P516" s="683"/>
      <c r="Q516" s="683"/>
      <c r="R516" s="683"/>
      <c r="S516" s="683"/>
      <c r="T516" s="683"/>
      <c r="U516" s="683"/>
      <c r="V516" s="683"/>
      <c r="W516" s="683"/>
      <c r="X516" s="683"/>
      <c r="Y516" s="683"/>
      <c r="Z516" s="683"/>
    </row>
    <row r="517" spans="1:26" ht="15.75" customHeight="1">
      <c r="A517" s="683"/>
      <c r="B517" s="769"/>
      <c r="C517" s="683"/>
      <c r="D517" s="683"/>
      <c r="E517" s="683"/>
      <c r="F517" s="683"/>
      <c r="G517" s="683"/>
      <c r="H517" s="683"/>
      <c r="I517" s="683"/>
      <c r="J517" s="683"/>
      <c r="K517" s="683"/>
      <c r="L517" s="683"/>
      <c r="M517" s="683"/>
      <c r="N517" s="682"/>
      <c r="O517" s="683"/>
      <c r="P517" s="683"/>
      <c r="Q517" s="683"/>
      <c r="R517" s="683"/>
      <c r="S517" s="683"/>
      <c r="T517" s="683"/>
      <c r="U517" s="683"/>
      <c r="V517" s="683"/>
      <c r="W517" s="683"/>
      <c r="X517" s="683"/>
      <c r="Y517" s="683"/>
      <c r="Z517" s="683"/>
    </row>
    <row r="518" spans="1:26" ht="15.75" customHeight="1">
      <c r="A518" s="683"/>
      <c r="B518" s="769"/>
      <c r="C518" s="683"/>
      <c r="D518" s="683"/>
      <c r="E518" s="683"/>
      <c r="F518" s="683"/>
      <c r="G518" s="683"/>
      <c r="H518" s="683"/>
      <c r="I518" s="683"/>
      <c r="J518" s="683"/>
      <c r="K518" s="683"/>
      <c r="L518" s="683"/>
      <c r="M518" s="683"/>
      <c r="N518" s="682"/>
      <c r="O518" s="683"/>
      <c r="P518" s="683"/>
      <c r="Q518" s="683"/>
      <c r="R518" s="683"/>
      <c r="S518" s="683"/>
      <c r="T518" s="683"/>
      <c r="U518" s="683"/>
      <c r="V518" s="683"/>
      <c r="W518" s="683"/>
      <c r="X518" s="683"/>
      <c r="Y518" s="683"/>
      <c r="Z518" s="683"/>
    </row>
    <row r="519" spans="1:26" ht="15.75" customHeight="1">
      <c r="A519" s="683"/>
      <c r="B519" s="769"/>
      <c r="C519" s="683"/>
      <c r="D519" s="683"/>
      <c r="E519" s="683"/>
      <c r="F519" s="683"/>
      <c r="G519" s="683"/>
      <c r="H519" s="683"/>
      <c r="I519" s="683"/>
      <c r="J519" s="683"/>
      <c r="K519" s="683"/>
      <c r="L519" s="683"/>
      <c r="M519" s="683"/>
      <c r="N519" s="682"/>
      <c r="O519" s="683"/>
      <c r="P519" s="683"/>
      <c r="Q519" s="683"/>
      <c r="R519" s="683"/>
      <c r="S519" s="683"/>
      <c r="T519" s="683"/>
      <c r="U519" s="683"/>
      <c r="V519" s="683"/>
      <c r="W519" s="683"/>
      <c r="X519" s="683"/>
      <c r="Y519" s="683"/>
      <c r="Z519" s="683"/>
    </row>
    <row r="520" spans="1:26" ht="15.75" customHeight="1">
      <c r="A520" s="683"/>
      <c r="B520" s="769"/>
      <c r="C520" s="683"/>
      <c r="D520" s="683"/>
      <c r="E520" s="683"/>
      <c r="F520" s="683"/>
      <c r="G520" s="683"/>
      <c r="H520" s="683"/>
      <c r="I520" s="683"/>
      <c r="J520" s="683"/>
      <c r="K520" s="683"/>
      <c r="L520" s="683"/>
      <c r="M520" s="683"/>
      <c r="N520" s="682"/>
      <c r="O520" s="683"/>
      <c r="P520" s="683"/>
      <c r="Q520" s="683"/>
      <c r="R520" s="683"/>
      <c r="S520" s="683"/>
      <c r="T520" s="683"/>
      <c r="U520" s="683"/>
      <c r="V520" s="683"/>
      <c r="W520" s="683"/>
      <c r="X520" s="683"/>
      <c r="Y520" s="683"/>
      <c r="Z520" s="683"/>
    </row>
    <row r="521" spans="1:26" ht="15.75" customHeight="1">
      <c r="A521" s="683"/>
      <c r="B521" s="769"/>
      <c r="C521" s="683"/>
      <c r="D521" s="683"/>
      <c r="E521" s="683"/>
      <c r="F521" s="683"/>
      <c r="G521" s="683"/>
      <c r="H521" s="683"/>
      <c r="I521" s="683"/>
      <c r="J521" s="683"/>
      <c r="K521" s="683"/>
      <c r="L521" s="683"/>
      <c r="M521" s="683"/>
      <c r="N521" s="682"/>
      <c r="O521" s="683"/>
      <c r="P521" s="683"/>
      <c r="Q521" s="683"/>
      <c r="R521" s="683"/>
      <c r="S521" s="683"/>
      <c r="T521" s="683"/>
      <c r="U521" s="683"/>
      <c r="V521" s="683"/>
      <c r="W521" s="683"/>
      <c r="X521" s="683"/>
      <c r="Y521" s="683"/>
      <c r="Z521" s="683"/>
    </row>
    <row r="522" spans="1:26" ht="15.75" customHeight="1">
      <c r="A522" s="683"/>
      <c r="B522" s="769"/>
      <c r="C522" s="683"/>
      <c r="D522" s="683"/>
      <c r="E522" s="683"/>
      <c r="F522" s="683"/>
      <c r="G522" s="683"/>
      <c r="H522" s="683"/>
      <c r="I522" s="683"/>
      <c r="J522" s="683"/>
      <c r="K522" s="683"/>
      <c r="L522" s="683"/>
      <c r="M522" s="683"/>
      <c r="N522" s="682"/>
      <c r="O522" s="683"/>
      <c r="P522" s="683"/>
      <c r="Q522" s="683"/>
      <c r="R522" s="683"/>
      <c r="S522" s="683"/>
      <c r="T522" s="683"/>
      <c r="U522" s="683"/>
      <c r="V522" s="683"/>
      <c r="W522" s="683"/>
      <c r="X522" s="683"/>
      <c r="Y522" s="683"/>
      <c r="Z522" s="683"/>
    </row>
    <row r="523" spans="1:26" ht="15.75" customHeight="1">
      <c r="A523" s="683"/>
      <c r="B523" s="769"/>
      <c r="C523" s="683"/>
      <c r="D523" s="683"/>
      <c r="E523" s="683"/>
      <c r="F523" s="683"/>
      <c r="G523" s="683"/>
      <c r="H523" s="683"/>
      <c r="I523" s="683"/>
      <c r="J523" s="683"/>
      <c r="K523" s="683"/>
      <c r="L523" s="683"/>
      <c r="M523" s="683"/>
      <c r="N523" s="682"/>
      <c r="O523" s="683"/>
      <c r="P523" s="683"/>
      <c r="Q523" s="683"/>
      <c r="R523" s="683"/>
      <c r="S523" s="683"/>
      <c r="T523" s="683"/>
      <c r="U523" s="683"/>
      <c r="V523" s="683"/>
      <c r="W523" s="683"/>
      <c r="X523" s="683"/>
      <c r="Y523" s="683"/>
      <c r="Z523" s="683"/>
    </row>
    <row r="524" spans="1:26" ht="15.75" customHeight="1">
      <c r="A524" s="683"/>
      <c r="B524" s="769"/>
      <c r="C524" s="683"/>
      <c r="D524" s="683"/>
      <c r="E524" s="683"/>
      <c r="F524" s="683"/>
      <c r="G524" s="683"/>
      <c r="H524" s="683"/>
      <c r="I524" s="683"/>
      <c r="J524" s="683"/>
      <c r="K524" s="683"/>
      <c r="L524" s="683"/>
      <c r="M524" s="683"/>
      <c r="N524" s="682"/>
      <c r="O524" s="683"/>
      <c r="P524" s="683"/>
      <c r="Q524" s="683"/>
      <c r="R524" s="683"/>
      <c r="S524" s="683"/>
      <c r="T524" s="683"/>
      <c r="U524" s="683"/>
      <c r="V524" s="683"/>
      <c r="W524" s="683"/>
      <c r="X524" s="683"/>
      <c r="Y524" s="683"/>
      <c r="Z524" s="683"/>
    </row>
    <row r="525" spans="1:26" ht="15.75" customHeight="1">
      <c r="A525" s="683"/>
      <c r="B525" s="769"/>
      <c r="C525" s="683"/>
      <c r="D525" s="683"/>
      <c r="E525" s="683"/>
      <c r="F525" s="683"/>
      <c r="G525" s="683"/>
      <c r="H525" s="683"/>
      <c r="I525" s="683"/>
      <c r="J525" s="683"/>
      <c r="K525" s="683"/>
      <c r="L525" s="683"/>
      <c r="M525" s="683"/>
      <c r="N525" s="682"/>
      <c r="O525" s="683"/>
      <c r="P525" s="683"/>
      <c r="Q525" s="683"/>
      <c r="R525" s="683"/>
      <c r="S525" s="683"/>
      <c r="T525" s="683"/>
      <c r="U525" s="683"/>
      <c r="V525" s="683"/>
      <c r="W525" s="683"/>
      <c r="X525" s="683"/>
      <c r="Y525" s="683"/>
      <c r="Z525" s="683"/>
    </row>
    <row r="526" spans="1:26" ht="15.75" customHeight="1">
      <c r="A526" s="683"/>
      <c r="B526" s="769"/>
      <c r="C526" s="683"/>
      <c r="D526" s="683"/>
      <c r="E526" s="683"/>
      <c r="F526" s="683"/>
      <c r="G526" s="683"/>
      <c r="H526" s="683"/>
      <c r="I526" s="683"/>
      <c r="J526" s="683"/>
      <c r="K526" s="683"/>
      <c r="L526" s="683"/>
      <c r="M526" s="683"/>
      <c r="N526" s="682"/>
      <c r="O526" s="683"/>
      <c r="P526" s="683"/>
      <c r="Q526" s="683"/>
      <c r="R526" s="683"/>
      <c r="S526" s="683"/>
      <c r="T526" s="683"/>
      <c r="U526" s="683"/>
      <c r="V526" s="683"/>
      <c r="W526" s="683"/>
      <c r="X526" s="683"/>
      <c r="Y526" s="683"/>
      <c r="Z526" s="683"/>
    </row>
    <row r="527" spans="1:26" ht="15.75" customHeight="1">
      <c r="A527" s="683"/>
      <c r="B527" s="769"/>
      <c r="C527" s="683"/>
      <c r="D527" s="683"/>
      <c r="E527" s="683"/>
      <c r="F527" s="683"/>
      <c r="G527" s="683"/>
      <c r="H527" s="683"/>
      <c r="I527" s="683"/>
      <c r="J527" s="683"/>
      <c r="K527" s="683"/>
      <c r="L527" s="683"/>
      <c r="M527" s="683"/>
      <c r="N527" s="682"/>
      <c r="O527" s="683"/>
      <c r="P527" s="683"/>
      <c r="Q527" s="683"/>
      <c r="R527" s="683"/>
      <c r="S527" s="683"/>
      <c r="T527" s="683"/>
      <c r="U527" s="683"/>
      <c r="V527" s="683"/>
      <c r="W527" s="683"/>
      <c r="X527" s="683"/>
      <c r="Y527" s="683"/>
      <c r="Z527" s="683"/>
    </row>
    <row r="528" spans="1:26" ht="15.75" customHeight="1">
      <c r="A528" s="683"/>
      <c r="B528" s="769"/>
      <c r="C528" s="683"/>
      <c r="D528" s="683"/>
      <c r="E528" s="683"/>
      <c r="F528" s="683"/>
      <c r="G528" s="683"/>
      <c r="H528" s="683"/>
      <c r="I528" s="683"/>
      <c r="J528" s="683"/>
      <c r="K528" s="683"/>
      <c r="L528" s="683"/>
      <c r="M528" s="683"/>
      <c r="N528" s="682"/>
      <c r="O528" s="683"/>
      <c r="P528" s="683"/>
      <c r="Q528" s="683"/>
      <c r="R528" s="683"/>
      <c r="S528" s="683"/>
      <c r="T528" s="683"/>
      <c r="U528" s="683"/>
      <c r="V528" s="683"/>
      <c r="W528" s="683"/>
      <c r="X528" s="683"/>
      <c r="Y528" s="683"/>
      <c r="Z528" s="683"/>
    </row>
    <row r="529" spans="1:26" ht="15.75" customHeight="1">
      <c r="A529" s="683"/>
      <c r="B529" s="769"/>
      <c r="C529" s="683"/>
      <c r="D529" s="683"/>
      <c r="E529" s="683"/>
      <c r="F529" s="683"/>
      <c r="G529" s="683"/>
      <c r="H529" s="683"/>
      <c r="I529" s="683"/>
      <c r="J529" s="683"/>
      <c r="K529" s="683"/>
      <c r="L529" s="683"/>
      <c r="M529" s="683"/>
      <c r="N529" s="682"/>
      <c r="O529" s="683"/>
      <c r="P529" s="683"/>
      <c r="Q529" s="683"/>
      <c r="R529" s="683"/>
      <c r="S529" s="683"/>
      <c r="T529" s="683"/>
      <c r="U529" s="683"/>
      <c r="V529" s="683"/>
      <c r="W529" s="683"/>
      <c r="X529" s="683"/>
      <c r="Y529" s="683"/>
      <c r="Z529" s="683"/>
    </row>
    <row r="530" spans="1:26" ht="15.75" customHeight="1">
      <c r="A530" s="683"/>
      <c r="B530" s="769"/>
      <c r="C530" s="683"/>
      <c r="D530" s="683"/>
      <c r="E530" s="683"/>
      <c r="F530" s="683"/>
      <c r="G530" s="683"/>
      <c r="H530" s="683"/>
      <c r="I530" s="683"/>
      <c r="J530" s="683"/>
      <c r="K530" s="683"/>
      <c r="L530" s="683"/>
      <c r="M530" s="683"/>
      <c r="N530" s="682"/>
      <c r="O530" s="683"/>
      <c r="P530" s="683"/>
      <c r="Q530" s="683"/>
      <c r="R530" s="683"/>
      <c r="S530" s="683"/>
      <c r="T530" s="683"/>
      <c r="U530" s="683"/>
      <c r="V530" s="683"/>
      <c r="W530" s="683"/>
      <c r="X530" s="683"/>
      <c r="Y530" s="683"/>
      <c r="Z530" s="683"/>
    </row>
    <row r="531" spans="1:26" ht="15.75" customHeight="1">
      <c r="A531" s="683"/>
      <c r="B531" s="769"/>
      <c r="C531" s="683"/>
      <c r="D531" s="683"/>
      <c r="E531" s="683"/>
      <c r="F531" s="683"/>
      <c r="G531" s="683"/>
      <c r="H531" s="683"/>
      <c r="I531" s="683"/>
      <c r="J531" s="683"/>
      <c r="K531" s="683"/>
      <c r="L531" s="683"/>
      <c r="M531" s="683"/>
      <c r="N531" s="682"/>
      <c r="O531" s="683"/>
      <c r="P531" s="683"/>
      <c r="Q531" s="683"/>
      <c r="R531" s="683"/>
      <c r="S531" s="683"/>
      <c r="T531" s="683"/>
      <c r="U531" s="683"/>
      <c r="V531" s="683"/>
      <c r="W531" s="683"/>
      <c r="X531" s="683"/>
      <c r="Y531" s="683"/>
      <c r="Z531" s="683"/>
    </row>
    <row r="532" spans="1:26" ht="15.75" customHeight="1">
      <c r="A532" s="683"/>
      <c r="B532" s="769"/>
      <c r="C532" s="683"/>
      <c r="D532" s="683"/>
      <c r="E532" s="683"/>
      <c r="F532" s="683"/>
      <c r="G532" s="683"/>
      <c r="H532" s="683"/>
      <c r="I532" s="683"/>
      <c r="J532" s="683"/>
      <c r="K532" s="683"/>
      <c r="L532" s="683"/>
      <c r="M532" s="683"/>
      <c r="N532" s="682"/>
      <c r="O532" s="683"/>
      <c r="P532" s="683"/>
      <c r="Q532" s="683"/>
      <c r="R532" s="683"/>
      <c r="S532" s="683"/>
      <c r="T532" s="683"/>
      <c r="U532" s="683"/>
      <c r="V532" s="683"/>
      <c r="W532" s="683"/>
      <c r="X532" s="683"/>
      <c r="Y532" s="683"/>
      <c r="Z532" s="683"/>
    </row>
    <row r="533" spans="1:26" ht="15.75" customHeight="1">
      <c r="A533" s="683"/>
      <c r="B533" s="769"/>
      <c r="C533" s="683"/>
      <c r="D533" s="683"/>
      <c r="E533" s="683"/>
      <c r="F533" s="683"/>
      <c r="G533" s="683"/>
      <c r="H533" s="683"/>
      <c r="I533" s="683"/>
      <c r="J533" s="683"/>
      <c r="K533" s="683"/>
      <c r="L533" s="683"/>
      <c r="M533" s="683"/>
      <c r="N533" s="682"/>
      <c r="O533" s="683"/>
      <c r="P533" s="683"/>
      <c r="Q533" s="683"/>
      <c r="R533" s="683"/>
      <c r="S533" s="683"/>
      <c r="T533" s="683"/>
      <c r="U533" s="683"/>
      <c r="V533" s="683"/>
      <c r="W533" s="683"/>
      <c r="X533" s="683"/>
      <c r="Y533" s="683"/>
      <c r="Z533" s="683"/>
    </row>
    <row r="534" spans="1:26" ht="15.75" customHeight="1">
      <c r="A534" s="683"/>
      <c r="B534" s="769"/>
      <c r="C534" s="683"/>
      <c r="D534" s="683"/>
      <c r="E534" s="683"/>
      <c r="F534" s="683"/>
      <c r="G534" s="683"/>
      <c r="H534" s="683"/>
      <c r="I534" s="683"/>
      <c r="J534" s="683"/>
      <c r="K534" s="683"/>
      <c r="L534" s="683"/>
      <c r="M534" s="683"/>
      <c r="N534" s="682"/>
      <c r="O534" s="683"/>
      <c r="P534" s="683"/>
      <c r="Q534" s="683"/>
      <c r="R534" s="683"/>
      <c r="S534" s="683"/>
      <c r="T534" s="683"/>
      <c r="U534" s="683"/>
      <c r="V534" s="683"/>
      <c r="W534" s="683"/>
      <c r="X534" s="683"/>
      <c r="Y534" s="683"/>
      <c r="Z534" s="683"/>
    </row>
    <row r="535" spans="1:26" ht="15.75" customHeight="1">
      <c r="A535" s="683"/>
      <c r="B535" s="769"/>
      <c r="C535" s="683"/>
      <c r="D535" s="683"/>
      <c r="E535" s="683"/>
      <c r="F535" s="683"/>
      <c r="G535" s="683"/>
      <c r="H535" s="683"/>
      <c r="I535" s="683"/>
      <c r="J535" s="683"/>
      <c r="K535" s="683"/>
      <c r="L535" s="683"/>
      <c r="M535" s="683"/>
      <c r="N535" s="682"/>
      <c r="O535" s="683"/>
      <c r="P535" s="683"/>
      <c r="Q535" s="683"/>
      <c r="R535" s="683"/>
      <c r="S535" s="683"/>
      <c r="T535" s="683"/>
      <c r="U535" s="683"/>
      <c r="V535" s="683"/>
      <c r="W535" s="683"/>
      <c r="X535" s="683"/>
      <c r="Y535" s="683"/>
      <c r="Z535" s="683"/>
    </row>
    <row r="536" spans="1:26" ht="15.75" customHeight="1">
      <c r="A536" s="683"/>
      <c r="B536" s="769"/>
      <c r="C536" s="683"/>
      <c r="D536" s="683"/>
      <c r="E536" s="683"/>
      <c r="F536" s="683"/>
      <c r="G536" s="683"/>
      <c r="H536" s="683"/>
      <c r="I536" s="683"/>
      <c r="J536" s="683"/>
      <c r="K536" s="683"/>
      <c r="L536" s="683"/>
      <c r="M536" s="683"/>
      <c r="N536" s="682"/>
      <c r="O536" s="683"/>
      <c r="P536" s="683"/>
      <c r="Q536" s="683"/>
      <c r="R536" s="683"/>
      <c r="S536" s="683"/>
      <c r="T536" s="683"/>
      <c r="U536" s="683"/>
      <c r="V536" s="683"/>
      <c r="W536" s="683"/>
      <c r="X536" s="683"/>
      <c r="Y536" s="683"/>
      <c r="Z536" s="683"/>
    </row>
    <row r="537" spans="1:26" ht="15.75" customHeight="1">
      <c r="A537" s="683"/>
      <c r="B537" s="769"/>
      <c r="C537" s="683"/>
      <c r="D537" s="683"/>
      <c r="E537" s="683"/>
      <c r="F537" s="683"/>
      <c r="G537" s="683"/>
      <c r="H537" s="683"/>
      <c r="I537" s="683"/>
      <c r="J537" s="683"/>
      <c r="K537" s="683"/>
      <c r="L537" s="683"/>
      <c r="M537" s="683"/>
      <c r="N537" s="682"/>
      <c r="O537" s="683"/>
      <c r="P537" s="683"/>
      <c r="Q537" s="683"/>
      <c r="R537" s="683"/>
      <c r="S537" s="683"/>
      <c r="T537" s="683"/>
      <c r="U537" s="683"/>
      <c r="V537" s="683"/>
      <c r="W537" s="683"/>
      <c r="X537" s="683"/>
      <c r="Y537" s="683"/>
      <c r="Z537" s="683"/>
    </row>
    <row r="538" spans="1:26" ht="15.75" customHeight="1">
      <c r="A538" s="683"/>
      <c r="B538" s="769"/>
      <c r="C538" s="683"/>
      <c r="D538" s="683"/>
      <c r="E538" s="683"/>
      <c r="F538" s="683"/>
      <c r="G538" s="683"/>
      <c r="H538" s="683"/>
      <c r="I538" s="683"/>
      <c r="J538" s="683"/>
      <c r="K538" s="683"/>
      <c r="L538" s="683"/>
      <c r="M538" s="683"/>
      <c r="N538" s="682"/>
      <c r="O538" s="683"/>
      <c r="P538" s="683"/>
      <c r="Q538" s="683"/>
      <c r="R538" s="683"/>
      <c r="S538" s="683"/>
      <c r="T538" s="683"/>
      <c r="U538" s="683"/>
      <c r="V538" s="683"/>
      <c r="W538" s="683"/>
      <c r="X538" s="683"/>
      <c r="Y538" s="683"/>
      <c r="Z538" s="683"/>
    </row>
    <row r="539" spans="1:26" ht="15.75" customHeight="1">
      <c r="A539" s="683"/>
      <c r="B539" s="769"/>
      <c r="C539" s="683"/>
      <c r="D539" s="683"/>
      <c r="E539" s="683"/>
      <c r="F539" s="683"/>
      <c r="G539" s="683"/>
      <c r="H539" s="683"/>
      <c r="I539" s="683"/>
      <c r="J539" s="683"/>
      <c r="K539" s="683"/>
      <c r="L539" s="683"/>
      <c r="M539" s="683"/>
      <c r="N539" s="682"/>
      <c r="O539" s="683"/>
      <c r="P539" s="683"/>
      <c r="Q539" s="683"/>
      <c r="R539" s="683"/>
      <c r="S539" s="683"/>
      <c r="T539" s="683"/>
      <c r="U539" s="683"/>
      <c r="V539" s="683"/>
      <c r="W539" s="683"/>
      <c r="X539" s="683"/>
      <c r="Y539" s="683"/>
      <c r="Z539" s="683"/>
    </row>
    <row r="540" spans="1:26" ht="15.75" customHeight="1">
      <c r="A540" s="683"/>
      <c r="B540" s="769"/>
      <c r="C540" s="683"/>
      <c r="D540" s="683"/>
      <c r="E540" s="683"/>
      <c r="F540" s="683"/>
      <c r="G540" s="683"/>
      <c r="H540" s="683"/>
      <c r="I540" s="683"/>
      <c r="J540" s="683"/>
      <c r="K540" s="683"/>
      <c r="L540" s="683"/>
      <c r="M540" s="683"/>
      <c r="N540" s="682"/>
      <c r="O540" s="683"/>
      <c r="P540" s="683"/>
      <c r="Q540" s="683"/>
      <c r="R540" s="683"/>
      <c r="S540" s="683"/>
      <c r="T540" s="683"/>
      <c r="U540" s="683"/>
      <c r="V540" s="683"/>
      <c r="W540" s="683"/>
      <c r="X540" s="683"/>
      <c r="Y540" s="683"/>
      <c r="Z540" s="683"/>
    </row>
    <row r="541" spans="1:26" ht="15.75" customHeight="1">
      <c r="A541" s="683"/>
      <c r="B541" s="769"/>
      <c r="C541" s="683"/>
      <c r="D541" s="683"/>
      <c r="E541" s="683"/>
      <c r="F541" s="683"/>
      <c r="G541" s="683"/>
      <c r="H541" s="683"/>
      <c r="I541" s="683"/>
      <c r="J541" s="683"/>
      <c r="K541" s="683"/>
      <c r="L541" s="683"/>
      <c r="M541" s="683"/>
      <c r="N541" s="682"/>
      <c r="O541" s="683"/>
      <c r="P541" s="683"/>
      <c r="Q541" s="683"/>
      <c r="R541" s="683"/>
      <c r="S541" s="683"/>
      <c r="T541" s="683"/>
      <c r="U541" s="683"/>
      <c r="V541" s="683"/>
      <c r="W541" s="683"/>
      <c r="X541" s="683"/>
      <c r="Y541" s="683"/>
      <c r="Z541" s="683"/>
    </row>
    <row r="542" spans="1:26" ht="15.75" customHeight="1">
      <c r="A542" s="683"/>
      <c r="B542" s="769"/>
      <c r="C542" s="683"/>
      <c r="D542" s="683"/>
      <c r="E542" s="683"/>
      <c r="F542" s="683"/>
      <c r="G542" s="683"/>
      <c r="H542" s="683"/>
      <c r="I542" s="683"/>
      <c r="J542" s="683"/>
      <c r="K542" s="683"/>
      <c r="L542" s="683"/>
      <c r="M542" s="683"/>
      <c r="N542" s="682"/>
      <c r="O542" s="683"/>
      <c r="P542" s="683"/>
      <c r="Q542" s="683"/>
      <c r="R542" s="683"/>
      <c r="S542" s="683"/>
      <c r="T542" s="683"/>
      <c r="U542" s="683"/>
      <c r="V542" s="683"/>
      <c r="W542" s="683"/>
      <c r="X542" s="683"/>
      <c r="Y542" s="683"/>
      <c r="Z542" s="683"/>
    </row>
    <row r="543" spans="1:26" ht="15.75" customHeight="1">
      <c r="A543" s="683"/>
      <c r="B543" s="769"/>
      <c r="C543" s="683"/>
      <c r="D543" s="683"/>
      <c r="E543" s="683"/>
      <c r="F543" s="683"/>
      <c r="G543" s="683"/>
      <c r="H543" s="683"/>
      <c r="I543" s="683"/>
      <c r="J543" s="683"/>
      <c r="K543" s="683"/>
      <c r="L543" s="683"/>
      <c r="M543" s="683"/>
      <c r="N543" s="682"/>
      <c r="O543" s="683"/>
      <c r="P543" s="683"/>
      <c r="Q543" s="683"/>
      <c r="R543" s="683"/>
      <c r="S543" s="683"/>
      <c r="T543" s="683"/>
      <c r="U543" s="683"/>
      <c r="V543" s="683"/>
      <c r="W543" s="683"/>
      <c r="X543" s="683"/>
      <c r="Y543" s="683"/>
      <c r="Z543" s="683"/>
    </row>
    <row r="544" spans="1:26" ht="15.75" customHeight="1">
      <c r="A544" s="683"/>
      <c r="B544" s="769"/>
      <c r="C544" s="683"/>
      <c r="D544" s="683"/>
      <c r="E544" s="683"/>
      <c r="F544" s="683"/>
      <c r="G544" s="683"/>
      <c r="H544" s="683"/>
      <c r="I544" s="683"/>
      <c r="J544" s="683"/>
      <c r="K544" s="683"/>
      <c r="L544" s="683"/>
      <c r="M544" s="683"/>
      <c r="N544" s="682"/>
      <c r="O544" s="683"/>
      <c r="P544" s="683"/>
      <c r="Q544" s="683"/>
      <c r="R544" s="683"/>
      <c r="S544" s="683"/>
      <c r="T544" s="683"/>
      <c r="U544" s="683"/>
      <c r="V544" s="683"/>
      <c r="W544" s="683"/>
      <c r="X544" s="683"/>
      <c r="Y544" s="683"/>
      <c r="Z544" s="683"/>
    </row>
    <row r="545" spans="1:26" ht="15.75" customHeight="1">
      <c r="A545" s="683"/>
      <c r="B545" s="769"/>
      <c r="C545" s="683"/>
      <c r="D545" s="683"/>
      <c r="E545" s="683"/>
      <c r="F545" s="683"/>
      <c r="G545" s="683"/>
      <c r="H545" s="683"/>
      <c r="I545" s="683"/>
      <c r="J545" s="683"/>
      <c r="K545" s="683"/>
      <c r="L545" s="683"/>
      <c r="M545" s="683"/>
      <c r="N545" s="682"/>
      <c r="O545" s="683"/>
      <c r="P545" s="683"/>
      <c r="Q545" s="683"/>
      <c r="R545" s="683"/>
      <c r="S545" s="683"/>
      <c r="T545" s="683"/>
      <c r="U545" s="683"/>
      <c r="V545" s="683"/>
      <c r="W545" s="683"/>
      <c r="X545" s="683"/>
      <c r="Y545" s="683"/>
      <c r="Z545" s="683"/>
    </row>
    <row r="546" spans="1:26" ht="15.75" customHeight="1">
      <c r="A546" s="683"/>
      <c r="B546" s="769"/>
      <c r="C546" s="683"/>
      <c r="D546" s="683"/>
      <c r="E546" s="683"/>
      <c r="F546" s="683"/>
      <c r="G546" s="683"/>
      <c r="H546" s="683"/>
      <c r="I546" s="683"/>
      <c r="J546" s="683"/>
      <c r="K546" s="683"/>
      <c r="L546" s="683"/>
      <c r="M546" s="683"/>
      <c r="N546" s="682"/>
      <c r="O546" s="683"/>
      <c r="P546" s="683"/>
      <c r="Q546" s="683"/>
      <c r="R546" s="683"/>
      <c r="S546" s="683"/>
      <c r="T546" s="683"/>
      <c r="U546" s="683"/>
      <c r="V546" s="683"/>
      <c r="W546" s="683"/>
      <c r="X546" s="683"/>
      <c r="Y546" s="683"/>
      <c r="Z546" s="683"/>
    </row>
    <row r="547" spans="1:26" ht="15.75" customHeight="1">
      <c r="A547" s="683"/>
      <c r="B547" s="769"/>
      <c r="C547" s="683"/>
      <c r="D547" s="683"/>
      <c r="E547" s="683"/>
      <c r="F547" s="683"/>
      <c r="G547" s="683"/>
      <c r="H547" s="683"/>
      <c r="I547" s="683"/>
      <c r="J547" s="683"/>
      <c r="K547" s="683"/>
      <c r="L547" s="683"/>
      <c r="M547" s="683"/>
      <c r="N547" s="682"/>
      <c r="O547" s="683"/>
      <c r="P547" s="683"/>
      <c r="Q547" s="683"/>
      <c r="R547" s="683"/>
      <c r="S547" s="683"/>
      <c r="T547" s="683"/>
      <c r="U547" s="683"/>
      <c r="V547" s="683"/>
      <c r="W547" s="683"/>
      <c r="X547" s="683"/>
      <c r="Y547" s="683"/>
      <c r="Z547" s="683"/>
    </row>
    <row r="548" spans="1:26" ht="15.75" customHeight="1">
      <c r="A548" s="683"/>
      <c r="B548" s="769"/>
      <c r="C548" s="683"/>
      <c r="D548" s="683"/>
      <c r="E548" s="683"/>
      <c r="F548" s="683"/>
      <c r="G548" s="683"/>
      <c r="H548" s="683"/>
      <c r="I548" s="683"/>
      <c r="J548" s="683"/>
      <c r="K548" s="683"/>
      <c r="L548" s="683"/>
      <c r="M548" s="683"/>
      <c r="N548" s="682"/>
      <c r="O548" s="683"/>
      <c r="P548" s="683"/>
      <c r="Q548" s="683"/>
      <c r="R548" s="683"/>
      <c r="S548" s="683"/>
      <c r="T548" s="683"/>
      <c r="U548" s="683"/>
      <c r="V548" s="683"/>
      <c r="W548" s="683"/>
      <c r="X548" s="683"/>
      <c r="Y548" s="683"/>
      <c r="Z548" s="683"/>
    </row>
    <row r="549" spans="1:26" ht="15.75" customHeight="1">
      <c r="A549" s="683"/>
      <c r="B549" s="769"/>
      <c r="C549" s="683"/>
      <c r="D549" s="683"/>
      <c r="E549" s="683"/>
      <c r="F549" s="683"/>
      <c r="G549" s="683"/>
      <c r="H549" s="683"/>
      <c r="I549" s="683"/>
      <c r="J549" s="683"/>
      <c r="K549" s="683"/>
      <c r="L549" s="683"/>
      <c r="M549" s="683"/>
      <c r="N549" s="682"/>
      <c r="O549" s="683"/>
      <c r="P549" s="683"/>
      <c r="Q549" s="683"/>
      <c r="R549" s="683"/>
      <c r="S549" s="683"/>
      <c r="T549" s="683"/>
      <c r="U549" s="683"/>
      <c r="V549" s="683"/>
      <c r="W549" s="683"/>
      <c r="X549" s="683"/>
      <c r="Y549" s="683"/>
      <c r="Z549" s="683"/>
    </row>
    <row r="550" spans="1:26" ht="15.75" customHeight="1">
      <c r="A550" s="683"/>
      <c r="B550" s="769"/>
      <c r="C550" s="683"/>
      <c r="D550" s="683"/>
      <c r="E550" s="683"/>
      <c r="F550" s="683"/>
      <c r="G550" s="683"/>
      <c r="H550" s="683"/>
      <c r="I550" s="683"/>
      <c r="J550" s="683"/>
      <c r="K550" s="683"/>
      <c r="L550" s="683"/>
      <c r="M550" s="683"/>
      <c r="N550" s="682"/>
      <c r="O550" s="683"/>
      <c r="P550" s="683"/>
      <c r="Q550" s="683"/>
      <c r="R550" s="683"/>
      <c r="S550" s="683"/>
      <c r="T550" s="683"/>
      <c r="U550" s="683"/>
      <c r="V550" s="683"/>
      <c r="W550" s="683"/>
      <c r="X550" s="683"/>
      <c r="Y550" s="683"/>
      <c r="Z550" s="683"/>
    </row>
    <row r="551" spans="1:26" ht="15.75" customHeight="1">
      <c r="A551" s="683"/>
      <c r="B551" s="769"/>
      <c r="C551" s="683"/>
      <c r="D551" s="683"/>
      <c r="E551" s="683"/>
      <c r="F551" s="683"/>
      <c r="G551" s="683"/>
      <c r="H551" s="683"/>
      <c r="I551" s="683"/>
      <c r="J551" s="683"/>
      <c r="K551" s="683"/>
      <c r="L551" s="683"/>
      <c r="M551" s="683"/>
      <c r="N551" s="682"/>
      <c r="O551" s="683"/>
      <c r="P551" s="683"/>
      <c r="Q551" s="683"/>
      <c r="R551" s="683"/>
      <c r="S551" s="683"/>
      <c r="T551" s="683"/>
      <c r="U551" s="683"/>
      <c r="V551" s="683"/>
      <c r="W551" s="683"/>
      <c r="X551" s="683"/>
      <c r="Y551" s="683"/>
      <c r="Z551" s="683"/>
    </row>
    <row r="552" spans="1:26" ht="15.75" customHeight="1">
      <c r="A552" s="683"/>
      <c r="B552" s="769"/>
      <c r="C552" s="683"/>
      <c r="D552" s="683"/>
      <c r="E552" s="683"/>
      <c r="F552" s="683"/>
      <c r="G552" s="683"/>
      <c r="H552" s="683"/>
      <c r="I552" s="683"/>
      <c r="J552" s="683"/>
      <c r="K552" s="683"/>
      <c r="L552" s="683"/>
      <c r="M552" s="683"/>
      <c r="N552" s="682"/>
      <c r="O552" s="683"/>
      <c r="P552" s="683"/>
      <c r="Q552" s="683"/>
      <c r="R552" s="683"/>
      <c r="S552" s="683"/>
      <c r="T552" s="683"/>
      <c r="U552" s="683"/>
      <c r="V552" s="683"/>
      <c r="W552" s="683"/>
      <c r="X552" s="683"/>
      <c r="Y552" s="683"/>
      <c r="Z552" s="683"/>
    </row>
    <row r="553" spans="1:26" ht="15.75" customHeight="1">
      <c r="A553" s="683"/>
      <c r="B553" s="769"/>
      <c r="C553" s="683"/>
      <c r="D553" s="683"/>
      <c r="E553" s="683"/>
      <c r="F553" s="683"/>
      <c r="G553" s="683"/>
      <c r="H553" s="683"/>
      <c r="I553" s="683"/>
      <c r="J553" s="683"/>
      <c r="K553" s="683"/>
      <c r="L553" s="683"/>
      <c r="M553" s="683"/>
      <c r="N553" s="682"/>
      <c r="O553" s="683"/>
      <c r="P553" s="683"/>
      <c r="Q553" s="683"/>
      <c r="R553" s="683"/>
      <c r="S553" s="683"/>
      <c r="T553" s="683"/>
      <c r="U553" s="683"/>
      <c r="V553" s="683"/>
      <c r="W553" s="683"/>
      <c r="X553" s="683"/>
      <c r="Y553" s="683"/>
      <c r="Z553" s="683"/>
    </row>
    <row r="554" spans="1:26" ht="15.75" customHeight="1">
      <c r="A554" s="683"/>
      <c r="B554" s="769"/>
      <c r="C554" s="683"/>
      <c r="D554" s="683"/>
      <c r="E554" s="683"/>
      <c r="F554" s="683"/>
      <c r="G554" s="683"/>
      <c r="H554" s="683"/>
      <c r="I554" s="683"/>
      <c r="J554" s="683"/>
      <c r="K554" s="683"/>
      <c r="L554" s="683"/>
      <c r="M554" s="683"/>
      <c r="N554" s="682"/>
      <c r="O554" s="683"/>
      <c r="P554" s="683"/>
      <c r="Q554" s="683"/>
      <c r="R554" s="683"/>
      <c r="S554" s="683"/>
      <c r="T554" s="683"/>
      <c r="U554" s="683"/>
      <c r="V554" s="683"/>
      <c r="W554" s="683"/>
      <c r="X554" s="683"/>
      <c r="Y554" s="683"/>
      <c r="Z554" s="683"/>
    </row>
    <row r="555" spans="1:26" ht="15.75" customHeight="1">
      <c r="A555" s="683"/>
      <c r="B555" s="769"/>
      <c r="C555" s="683"/>
      <c r="D555" s="683"/>
      <c r="E555" s="683"/>
      <c r="F555" s="683"/>
      <c r="G555" s="683"/>
      <c r="H555" s="683"/>
      <c r="I555" s="683"/>
      <c r="J555" s="683"/>
      <c r="K555" s="683"/>
      <c r="L555" s="683"/>
      <c r="M555" s="683"/>
      <c r="N555" s="682"/>
      <c r="O555" s="683"/>
      <c r="P555" s="683"/>
      <c r="Q555" s="683"/>
      <c r="R555" s="683"/>
      <c r="S555" s="683"/>
      <c r="T555" s="683"/>
      <c r="U555" s="683"/>
      <c r="V555" s="683"/>
      <c r="W555" s="683"/>
      <c r="X555" s="683"/>
      <c r="Y555" s="683"/>
      <c r="Z555" s="683"/>
    </row>
    <row r="556" spans="1:26" ht="15.75" customHeight="1">
      <c r="A556" s="683"/>
      <c r="B556" s="769"/>
      <c r="C556" s="683"/>
      <c r="D556" s="683"/>
      <c r="E556" s="683"/>
      <c r="F556" s="683"/>
      <c r="G556" s="683"/>
      <c r="H556" s="683"/>
      <c r="I556" s="683"/>
      <c r="J556" s="683"/>
      <c r="K556" s="683"/>
      <c r="L556" s="683"/>
      <c r="M556" s="683"/>
      <c r="N556" s="682"/>
      <c r="O556" s="683"/>
      <c r="P556" s="683"/>
      <c r="Q556" s="683"/>
      <c r="R556" s="683"/>
      <c r="S556" s="683"/>
      <c r="T556" s="683"/>
      <c r="U556" s="683"/>
      <c r="V556" s="683"/>
      <c r="W556" s="683"/>
      <c r="X556" s="683"/>
      <c r="Y556" s="683"/>
      <c r="Z556" s="683"/>
    </row>
    <row r="557" spans="1:26" ht="15.75" customHeight="1">
      <c r="A557" s="683"/>
      <c r="B557" s="769"/>
      <c r="C557" s="683"/>
      <c r="D557" s="683"/>
      <c r="E557" s="683"/>
      <c r="F557" s="683"/>
      <c r="G557" s="683"/>
      <c r="H557" s="683"/>
      <c r="I557" s="683"/>
      <c r="J557" s="683"/>
      <c r="K557" s="683"/>
      <c r="L557" s="683"/>
      <c r="M557" s="683"/>
      <c r="N557" s="682"/>
      <c r="O557" s="683"/>
      <c r="P557" s="683"/>
      <c r="Q557" s="683"/>
      <c r="R557" s="683"/>
      <c r="S557" s="683"/>
      <c r="T557" s="683"/>
      <c r="U557" s="683"/>
      <c r="V557" s="683"/>
      <c r="W557" s="683"/>
      <c r="X557" s="683"/>
      <c r="Y557" s="683"/>
      <c r="Z557" s="683"/>
    </row>
    <row r="558" spans="1:26" ht="15.75" customHeight="1">
      <c r="A558" s="683"/>
      <c r="B558" s="769"/>
      <c r="C558" s="683"/>
      <c r="D558" s="683"/>
      <c r="E558" s="683"/>
      <c r="F558" s="683"/>
      <c r="G558" s="683"/>
      <c r="H558" s="683"/>
      <c r="I558" s="683"/>
      <c r="J558" s="683"/>
      <c r="K558" s="683"/>
      <c r="L558" s="683"/>
      <c r="M558" s="683"/>
      <c r="N558" s="682"/>
      <c r="O558" s="683"/>
      <c r="P558" s="683"/>
      <c r="Q558" s="683"/>
      <c r="R558" s="683"/>
      <c r="S558" s="683"/>
      <c r="T558" s="683"/>
      <c r="U558" s="683"/>
      <c r="V558" s="683"/>
      <c r="W558" s="683"/>
      <c r="X558" s="683"/>
      <c r="Y558" s="683"/>
      <c r="Z558" s="683"/>
    </row>
    <row r="559" spans="1:26" ht="15.75" customHeight="1">
      <c r="A559" s="683"/>
      <c r="B559" s="769"/>
      <c r="C559" s="683"/>
      <c r="D559" s="683"/>
      <c r="E559" s="683"/>
      <c r="F559" s="683"/>
      <c r="G559" s="683"/>
      <c r="H559" s="683"/>
      <c r="I559" s="683"/>
      <c r="J559" s="683"/>
      <c r="K559" s="683"/>
      <c r="L559" s="683"/>
      <c r="M559" s="683"/>
      <c r="N559" s="682"/>
      <c r="O559" s="683"/>
      <c r="P559" s="683"/>
      <c r="Q559" s="683"/>
      <c r="R559" s="683"/>
      <c r="S559" s="683"/>
      <c r="T559" s="683"/>
      <c r="U559" s="683"/>
      <c r="V559" s="683"/>
      <c r="W559" s="683"/>
      <c r="X559" s="683"/>
      <c r="Y559" s="683"/>
      <c r="Z559" s="683"/>
    </row>
    <row r="560" spans="1:26" ht="15.75" customHeight="1">
      <c r="A560" s="683"/>
      <c r="B560" s="769"/>
      <c r="C560" s="683"/>
      <c r="D560" s="683"/>
      <c r="E560" s="683"/>
      <c r="F560" s="683"/>
      <c r="G560" s="683"/>
      <c r="H560" s="683"/>
      <c r="I560" s="683"/>
      <c r="J560" s="683"/>
      <c r="K560" s="683"/>
      <c r="L560" s="683"/>
      <c r="M560" s="683"/>
      <c r="N560" s="682"/>
      <c r="O560" s="683"/>
      <c r="P560" s="683"/>
      <c r="Q560" s="683"/>
      <c r="R560" s="683"/>
      <c r="S560" s="683"/>
      <c r="T560" s="683"/>
      <c r="U560" s="683"/>
      <c r="V560" s="683"/>
      <c r="W560" s="683"/>
      <c r="X560" s="683"/>
      <c r="Y560" s="683"/>
      <c r="Z560" s="683"/>
    </row>
    <row r="561" spans="1:26" ht="15.75" customHeight="1">
      <c r="A561" s="683"/>
      <c r="B561" s="769"/>
      <c r="C561" s="683"/>
      <c r="D561" s="683"/>
      <c r="E561" s="683"/>
      <c r="F561" s="683"/>
      <c r="G561" s="683"/>
      <c r="H561" s="683"/>
      <c r="I561" s="683"/>
      <c r="J561" s="683"/>
      <c r="K561" s="683"/>
      <c r="L561" s="683"/>
      <c r="M561" s="683"/>
      <c r="N561" s="682"/>
      <c r="O561" s="683"/>
      <c r="P561" s="683"/>
      <c r="Q561" s="683"/>
      <c r="R561" s="683"/>
      <c r="S561" s="683"/>
      <c r="T561" s="683"/>
      <c r="U561" s="683"/>
      <c r="V561" s="683"/>
      <c r="W561" s="683"/>
      <c r="X561" s="683"/>
      <c r="Y561" s="683"/>
      <c r="Z561" s="683"/>
    </row>
    <row r="562" spans="1:26" ht="15.75" customHeight="1">
      <c r="A562" s="683"/>
      <c r="B562" s="769"/>
      <c r="C562" s="683"/>
      <c r="D562" s="683"/>
      <c r="E562" s="683"/>
      <c r="F562" s="683"/>
      <c r="G562" s="683"/>
      <c r="H562" s="683"/>
      <c r="I562" s="683"/>
      <c r="J562" s="683"/>
      <c r="K562" s="683"/>
      <c r="L562" s="683"/>
      <c r="M562" s="683"/>
      <c r="N562" s="682"/>
      <c r="O562" s="683"/>
      <c r="P562" s="683"/>
      <c r="Q562" s="683"/>
      <c r="R562" s="683"/>
      <c r="S562" s="683"/>
      <c r="T562" s="683"/>
      <c r="U562" s="683"/>
      <c r="V562" s="683"/>
      <c r="W562" s="683"/>
      <c r="X562" s="683"/>
      <c r="Y562" s="683"/>
      <c r="Z562" s="683"/>
    </row>
    <row r="563" spans="1:26" ht="15.75" customHeight="1">
      <c r="A563" s="683"/>
      <c r="B563" s="769"/>
      <c r="C563" s="683"/>
      <c r="D563" s="683"/>
      <c r="E563" s="683"/>
      <c r="F563" s="683"/>
      <c r="G563" s="683"/>
      <c r="H563" s="683"/>
      <c r="I563" s="683"/>
      <c r="J563" s="683"/>
      <c r="K563" s="683"/>
      <c r="L563" s="683"/>
      <c r="M563" s="683"/>
      <c r="N563" s="682"/>
      <c r="O563" s="683"/>
      <c r="P563" s="683"/>
      <c r="Q563" s="683"/>
      <c r="R563" s="683"/>
      <c r="S563" s="683"/>
      <c r="T563" s="683"/>
      <c r="U563" s="683"/>
      <c r="V563" s="683"/>
      <c r="W563" s="683"/>
      <c r="X563" s="683"/>
      <c r="Y563" s="683"/>
      <c r="Z563" s="683"/>
    </row>
    <row r="564" spans="1:26" ht="15.75" customHeight="1">
      <c r="A564" s="683"/>
      <c r="B564" s="769"/>
      <c r="C564" s="683"/>
      <c r="D564" s="683"/>
      <c r="E564" s="683"/>
      <c r="F564" s="683"/>
      <c r="G564" s="683"/>
      <c r="H564" s="683"/>
      <c r="I564" s="683"/>
      <c r="J564" s="683"/>
      <c r="K564" s="683"/>
      <c r="L564" s="683"/>
      <c r="M564" s="683"/>
      <c r="N564" s="682"/>
      <c r="O564" s="683"/>
      <c r="P564" s="683"/>
      <c r="Q564" s="683"/>
      <c r="R564" s="683"/>
      <c r="S564" s="683"/>
      <c r="T564" s="683"/>
      <c r="U564" s="683"/>
      <c r="V564" s="683"/>
      <c r="W564" s="683"/>
      <c r="X564" s="683"/>
      <c r="Y564" s="683"/>
      <c r="Z564" s="683"/>
    </row>
    <row r="565" spans="1:26" ht="15.75" customHeight="1">
      <c r="A565" s="683"/>
      <c r="B565" s="769"/>
      <c r="C565" s="683"/>
      <c r="D565" s="683"/>
      <c r="E565" s="683"/>
      <c r="F565" s="683"/>
      <c r="G565" s="683"/>
      <c r="H565" s="683"/>
      <c r="I565" s="683"/>
      <c r="J565" s="683"/>
      <c r="K565" s="683"/>
      <c r="L565" s="683"/>
      <c r="M565" s="683"/>
      <c r="N565" s="682"/>
      <c r="O565" s="683"/>
      <c r="P565" s="683"/>
      <c r="Q565" s="683"/>
      <c r="R565" s="683"/>
      <c r="S565" s="683"/>
      <c r="T565" s="683"/>
      <c r="U565" s="683"/>
      <c r="V565" s="683"/>
      <c r="W565" s="683"/>
      <c r="X565" s="683"/>
      <c r="Y565" s="683"/>
      <c r="Z565" s="683"/>
    </row>
    <row r="566" spans="1:26" ht="15.75" customHeight="1">
      <c r="A566" s="683"/>
      <c r="B566" s="769"/>
      <c r="C566" s="683"/>
      <c r="D566" s="683"/>
      <c r="E566" s="683"/>
      <c r="F566" s="683"/>
      <c r="G566" s="683"/>
      <c r="H566" s="683"/>
      <c r="I566" s="683"/>
      <c r="J566" s="683"/>
      <c r="K566" s="683"/>
      <c r="L566" s="683"/>
      <c r="M566" s="683"/>
      <c r="N566" s="682"/>
      <c r="O566" s="683"/>
      <c r="P566" s="683"/>
      <c r="Q566" s="683"/>
      <c r="R566" s="683"/>
      <c r="S566" s="683"/>
      <c r="T566" s="683"/>
      <c r="U566" s="683"/>
      <c r="V566" s="683"/>
      <c r="W566" s="683"/>
      <c r="X566" s="683"/>
      <c r="Y566" s="683"/>
      <c r="Z566" s="683"/>
    </row>
    <row r="567" spans="1:26" ht="15.75" customHeight="1">
      <c r="A567" s="683"/>
      <c r="B567" s="769"/>
      <c r="C567" s="683"/>
      <c r="D567" s="683"/>
      <c r="E567" s="683"/>
      <c r="F567" s="683"/>
      <c r="G567" s="683"/>
      <c r="H567" s="683"/>
      <c r="I567" s="683"/>
      <c r="J567" s="683"/>
      <c r="K567" s="683"/>
      <c r="L567" s="683"/>
      <c r="M567" s="683"/>
      <c r="N567" s="682"/>
      <c r="O567" s="683"/>
      <c r="P567" s="683"/>
      <c r="Q567" s="683"/>
      <c r="R567" s="683"/>
      <c r="S567" s="683"/>
      <c r="T567" s="683"/>
      <c r="U567" s="683"/>
      <c r="V567" s="683"/>
      <c r="W567" s="683"/>
      <c r="X567" s="683"/>
      <c r="Y567" s="683"/>
      <c r="Z567" s="683"/>
    </row>
    <row r="568" spans="1:26" ht="15.75" customHeight="1">
      <c r="A568" s="683"/>
      <c r="B568" s="769"/>
      <c r="C568" s="683"/>
      <c r="D568" s="683"/>
      <c r="E568" s="683"/>
      <c r="F568" s="683"/>
      <c r="G568" s="683"/>
      <c r="H568" s="683"/>
      <c r="I568" s="683"/>
      <c r="J568" s="683"/>
      <c r="K568" s="683"/>
      <c r="L568" s="683"/>
      <c r="M568" s="683"/>
      <c r="N568" s="682"/>
      <c r="O568" s="683"/>
      <c r="P568" s="683"/>
      <c r="Q568" s="683"/>
      <c r="R568" s="683"/>
      <c r="S568" s="683"/>
      <c r="T568" s="683"/>
      <c r="U568" s="683"/>
      <c r="V568" s="683"/>
      <c r="W568" s="683"/>
      <c r="X568" s="683"/>
      <c r="Y568" s="683"/>
      <c r="Z568" s="683"/>
    </row>
    <row r="569" spans="1:26" ht="15.75" customHeight="1">
      <c r="A569" s="683"/>
      <c r="B569" s="769"/>
      <c r="C569" s="683"/>
      <c r="D569" s="683"/>
      <c r="E569" s="683"/>
      <c r="F569" s="683"/>
      <c r="G569" s="683"/>
      <c r="H569" s="683"/>
      <c r="I569" s="683"/>
      <c r="J569" s="683"/>
      <c r="K569" s="683"/>
      <c r="L569" s="683"/>
      <c r="M569" s="683"/>
      <c r="N569" s="682"/>
      <c r="O569" s="683"/>
      <c r="P569" s="683"/>
      <c r="Q569" s="683"/>
      <c r="R569" s="683"/>
      <c r="S569" s="683"/>
      <c r="T569" s="683"/>
      <c r="U569" s="683"/>
      <c r="V569" s="683"/>
      <c r="W569" s="683"/>
      <c r="X569" s="683"/>
      <c r="Y569" s="683"/>
      <c r="Z569" s="683"/>
    </row>
    <row r="570" spans="1:26" ht="15.75" customHeight="1">
      <c r="A570" s="683"/>
      <c r="B570" s="769"/>
      <c r="C570" s="683"/>
      <c r="D570" s="683"/>
      <c r="E570" s="683"/>
      <c r="F570" s="683"/>
      <c r="G570" s="683"/>
      <c r="H570" s="683"/>
      <c r="I570" s="683"/>
      <c r="J570" s="683"/>
      <c r="K570" s="683"/>
      <c r="L570" s="683"/>
      <c r="M570" s="683"/>
      <c r="N570" s="682"/>
      <c r="O570" s="683"/>
      <c r="P570" s="683"/>
      <c r="Q570" s="683"/>
      <c r="R570" s="683"/>
      <c r="S570" s="683"/>
      <c r="T570" s="683"/>
      <c r="U570" s="683"/>
      <c r="V570" s="683"/>
      <c r="W570" s="683"/>
      <c r="X570" s="683"/>
      <c r="Y570" s="683"/>
      <c r="Z570" s="683"/>
    </row>
    <row r="571" spans="1:26" ht="15.75" customHeight="1">
      <c r="A571" s="683"/>
      <c r="B571" s="769"/>
      <c r="C571" s="683"/>
      <c r="D571" s="683"/>
      <c r="E571" s="683"/>
      <c r="F571" s="683"/>
      <c r="G571" s="683"/>
      <c r="H571" s="683"/>
      <c r="I571" s="683"/>
      <c r="J571" s="683"/>
      <c r="K571" s="683"/>
      <c r="L571" s="683"/>
      <c r="M571" s="683"/>
      <c r="N571" s="682"/>
      <c r="O571" s="683"/>
      <c r="P571" s="683"/>
      <c r="Q571" s="683"/>
      <c r="R571" s="683"/>
      <c r="S571" s="683"/>
      <c r="T571" s="683"/>
      <c r="U571" s="683"/>
      <c r="V571" s="683"/>
      <c r="W571" s="683"/>
      <c r="X571" s="683"/>
      <c r="Y571" s="683"/>
      <c r="Z571" s="683"/>
    </row>
    <row r="572" spans="1:26" ht="15.75" customHeight="1">
      <c r="A572" s="683"/>
      <c r="B572" s="769"/>
      <c r="C572" s="683"/>
      <c r="D572" s="683"/>
      <c r="E572" s="683"/>
      <c r="F572" s="683"/>
      <c r="G572" s="683"/>
      <c r="H572" s="683"/>
      <c r="I572" s="683"/>
      <c r="J572" s="683"/>
      <c r="K572" s="683"/>
      <c r="L572" s="683"/>
      <c r="M572" s="683"/>
      <c r="N572" s="682"/>
      <c r="O572" s="683"/>
      <c r="P572" s="683"/>
      <c r="Q572" s="683"/>
      <c r="R572" s="683"/>
      <c r="S572" s="683"/>
      <c r="T572" s="683"/>
      <c r="U572" s="683"/>
      <c r="V572" s="683"/>
      <c r="W572" s="683"/>
      <c r="X572" s="683"/>
      <c r="Y572" s="683"/>
      <c r="Z572" s="683"/>
    </row>
    <row r="573" spans="1:26" ht="15.75" customHeight="1">
      <c r="A573" s="683"/>
      <c r="B573" s="769"/>
      <c r="C573" s="683"/>
      <c r="D573" s="683"/>
      <c r="E573" s="683"/>
      <c r="F573" s="683"/>
      <c r="G573" s="683"/>
      <c r="H573" s="683"/>
      <c r="I573" s="683"/>
      <c r="J573" s="683"/>
      <c r="K573" s="683"/>
      <c r="L573" s="683"/>
      <c r="M573" s="683"/>
      <c r="N573" s="682"/>
      <c r="O573" s="683"/>
      <c r="P573" s="683"/>
      <c r="Q573" s="683"/>
      <c r="R573" s="683"/>
      <c r="S573" s="683"/>
      <c r="T573" s="683"/>
      <c r="U573" s="683"/>
      <c r="V573" s="683"/>
      <c r="W573" s="683"/>
      <c r="X573" s="683"/>
      <c r="Y573" s="683"/>
      <c r="Z573" s="683"/>
    </row>
    <row r="574" spans="1:26" ht="15.75" customHeight="1">
      <c r="A574" s="683"/>
      <c r="B574" s="769"/>
      <c r="C574" s="683"/>
      <c r="D574" s="683"/>
      <c r="E574" s="683"/>
      <c r="F574" s="683"/>
      <c r="G574" s="683"/>
      <c r="H574" s="683"/>
      <c r="I574" s="683"/>
      <c r="J574" s="683"/>
      <c r="K574" s="683"/>
      <c r="L574" s="683"/>
      <c r="M574" s="683"/>
      <c r="N574" s="682"/>
      <c r="O574" s="683"/>
      <c r="P574" s="683"/>
      <c r="Q574" s="683"/>
      <c r="R574" s="683"/>
      <c r="S574" s="683"/>
      <c r="T574" s="683"/>
      <c r="U574" s="683"/>
      <c r="V574" s="683"/>
      <c r="W574" s="683"/>
      <c r="X574" s="683"/>
      <c r="Y574" s="683"/>
      <c r="Z574" s="683"/>
    </row>
    <row r="575" spans="1:26" ht="15.75" customHeight="1">
      <c r="A575" s="683"/>
      <c r="B575" s="769"/>
      <c r="C575" s="683"/>
      <c r="D575" s="683"/>
      <c r="E575" s="683"/>
      <c r="F575" s="683"/>
      <c r="G575" s="683"/>
      <c r="H575" s="683"/>
      <c r="I575" s="683"/>
      <c r="J575" s="683"/>
      <c r="K575" s="683"/>
      <c r="L575" s="683"/>
      <c r="M575" s="683"/>
      <c r="N575" s="682"/>
      <c r="O575" s="683"/>
      <c r="P575" s="683"/>
      <c r="Q575" s="683"/>
      <c r="R575" s="683"/>
      <c r="S575" s="683"/>
      <c r="T575" s="683"/>
      <c r="U575" s="683"/>
      <c r="V575" s="683"/>
      <c r="W575" s="683"/>
      <c r="X575" s="683"/>
      <c r="Y575" s="683"/>
      <c r="Z575" s="683"/>
    </row>
    <row r="576" spans="1:26" ht="15.75" customHeight="1">
      <c r="A576" s="683"/>
      <c r="B576" s="769"/>
      <c r="C576" s="683"/>
      <c r="D576" s="683"/>
      <c r="E576" s="683"/>
      <c r="F576" s="683"/>
      <c r="G576" s="683"/>
      <c r="H576" s="683"/>
      <c r="I576" s="683"/>
      <c r="J576" s="683"/>
      <c r="K576" s="683"/>
      <c r="L576" s="683"/>
      <c r="M576" s="683"/>
      <c r="N576" s="682"/>
      <c r="O576" s="683"/>
      <c r="P576" s="683"/>
      <c r="Q576" s="683"/>
      <c r="R576" s="683"/>
      <c r="S576" s="683"/>
      <c r="T576" s="683"/>
      <c r="U576" s="683"/>
      <c r="V576" s="683"/>
      <c r="W576" s="683"/>
      <c r="X576" s="683"/>
      <c r="Y576" s="683"/>
      <c r="Z576" s="683"/>
    </row>
    <row r="577" spans="1:26" ht="15.75" customHeight="1">
      <c r="A577" s="683"/>
      <c r="B577" s="769"/>
      <c r="C577" s="683"/>
      <c r="D577" s="683"/>
      <c r="E577" s="683"/>
      <c r="F577" s="683"/>
      <c r="G577" s="683"/>
      <c r="H577" s="683"/>
      <c r="I577" s="683"/>
      <c r="J577" s="683"/>
      <c r="K577" s="683"/>
      <c r="L577" s="683"/>
      <c r="M577" s="683"/>
      <c r="N577" s="682"/>
      <c r="O577" s="683"/>
      <c r="P577" s="683"/>
      <c r="Q577" s="683"/>
      <c r="R577" s="683"/>
      <c r="S577" s="683"/>
      <c r="T577" s="683"/>
      <c r="U577" s="683"/>
      <c r="V577" s="683"/>
      <c r="W577" s="683"/>
      <c r="X577" s="683"/>
      <c r="Y577" s="683"/>
      <c r="Z577" s="683"/>
    </row>
    <row r="578" spans="1:26" ht="15.75" customHeight="1">
      <c r="A578" s="683"/>
      <c r="B578" s="769"/>
      <c r="C578" s="683"/>
      <c r="D578" s="683"/>
      <c r="E578" s="683"/>
      <c r="F578" s="683"/>
      <c r="G578" s="683"/>
      <c r="H578" s="683"/>
      <c r="I578" s="683"/>
      <c r="J578" s="683"/>
      <c r="K578" s="683"/>
      <c r="L578" s="683"/>
      <c r="M578" s="683"/>
      <c r="N578" s="682"/>
      <c r="O578" s="683"/>
      <c r="P578" s="683"/>
      <c r="Q578" s="683"/>
      <c r="R578" s="683"/>
      <c r="S578" s="683"/>
      <c r="T578" s="683"/>
      <c r="U578" s="683"/>
      <c r="V578" s="683"/>
      <c r="W578" s="683"/>
      <c r="X578" s="683"/>
      <c r="Y578" s="683"/>
      <c r="Z578" s="683"/>
    </row>
    <row r="579" spans="1:26" ht="15.75" customHeight="1">
      <c r="A579" s="683"/>
      <c r="B579" s="769"/>
      <c r="C579" s="683"/>
      <c r="D579" s="683"/>
      <c r="E579" s="683"/>
      <c r="F579" s="683"/>
      <c r="G579" s="683"/>
      <c r="H579" s="683"/>
      <c r="I579" s="683"/>
      <c r="J579" s="683"/>
      <c r="K579" s="683"/>
      <c r="L579" s="683"/>
      <c r="M579" s="683"/>
      <c r="N579" s="682"/>
      <c r="O579" s="683"/>
      <c r="P579" s="683"/>
      <c r="Q579" s="683"/>
      <c r="R579" s="683"/>
      <c r="S579" s="683"/>
      <c r="T579" s="683"/>
      <c r="U579" s="683"/>
      <c r="V579" s="683"/>
      <c r="W579" s="683"/>
      <c r="X579" s="683"/>
      <c r="Y579" s="683"/>
      <c r="Z579" s="683"/>
    </row>
    <row r="580" spans="1:26" ht="15.75" customHeight="1">
      <c r="A580" s="683"/>
      <c r="B580" s="769"/>
      <c r="C580" s="683"/>
      <c r="D580" s="683"/>
      <c r="E580" s="683"/>
      <c r="F580" s="683"/>
      <c r="G580" s="683"/>
      <c r="H580" s="683"/>
      <c r="I580" s="683"/>
      <c r="J580" s="683"/>
      <c r="K580" s="683"/>
      <c r="L580" s="683"/>
      <c r="M580" s="683"/>
      <c r="N580" s="682"/>
      <c r="O580" s="683"/>
      <c r="P580" s="683"/>
      <c r="Q580" s="683"/>
      <c r="R580" s="683"/>
      <c r="S580" s="683"/>
      <c r="T580" s="683"/>
      <c r="U580" s="683"/>
      <c r="V580" s="683"/>
      <c r="W580" s="683"/>
      <c r="X580" s="683"/>
      <c r="Y580" s="683"/>
      <c r="Z580" s="683"/>
    </row>
    <row r="581" spans="1:26" ht="15.75" customHeight="1">
      <c r="A581" s="683"/>
      <c r="B581" s="769"/>
      <c r="C581" s="683"/>
      <c r="D581" s="683"/>
      <c r="E581" s="683"/>
      <c r="F581" s="683"/>
      <c r="G581" s="683"/>
      <c r="H581" s="683"/>
      <c r="I581" s="683"/>
      <c r="J581" s="683"/>
      <c r="K581" s="683"/>
      <c r="L581" s="683"/>
      <c r="M581" s="683"/>
      <c r="N581" s="682"/>
      <c r="O581" s="683"/>
      <c r="P581" s="683"/>
      <c r="Q581" s="683"/>
      <c r="R581" s="683"/>
      <c r="S581" s="683"/>
      <c r="T581" s="683"/>
      <c r="U581" s="683"/>
      <c r="V581" s="683"/>
      <c r="W581" s="683"/>
      <c r="X581" s="683"/>
      <c r="Y581" s="683"/>
      <c r="Z581" s="683"/>
    </row>
    <row r="582" spans="1:26" ht="15.75" customHeight="1">
      <c r="A582" s="683"/>
      <c r="B582" s="769"/>
      <c r="C582" s="683"/>
      <c r="D582" s="683"/>
      <c r="E582" s="683"/>
      <c r="F582" s="683"/>
      <c r="G582" s="683"/>
      <c r="H582" s="683"/>
      <c r="I582" s="683"/>
      <c r="J582" s="683"/>
      <c r="K582" s="683"/>
      <c r="L582" s="683"/>
      <c r="M582" s="683"/>
      <c r="N582" s="682"/>
      <c r="O582" s="683"/>
      <c r="P582" s="683"/>
      <c r="Q582" s="683"/>
      <c r="R582" s="683"/>
      <c r="S582" s="683"/>
      <c r="T582" s="683"/>
      <c r="U582" s="683"/>
      <c r="V582" s="683"/>
      <c r="W582" s="683"/>
      <c r="X582" s="683"/>
      <c r="Y582" s="683"/>
      <c r="Z582" s="683"/>
    </row>
    <row r="583" spans="1:26" ht="15.75" customHeight="1">
      <c r="A583" s="683"/>
      <c r="B583" s="769"/>
      <c r="C583" s="683"/>
      <c r="D583" s="683"/>
      <c r="E583" s="683"/>
      <c r="F583" s="683"/>
      <c r="G583" s="683"/>
      <c r="H583" s="683"/>
      <c r="I583" s="683"/>
      <c r="J583" s="683"/>
      <c r="K583" s="683"/>
      <c r="L583" s="683"/>
      <c r="M583" s="683"/>
      <c r="N583" s="682"/>
      <c r="O583" s="683"/>
      <c r="P583" s="683"/>
      <c r="Q583" s="683"/>
      <c r="R583" s="683"/>
      <c r="S583" s="683"/>
      <c r="T583" s="683"/>
      <c r="U583" s="683"/>
      <c r="V583" s="683"/>
      <c r="W583" s="683"/>
      <c r="X583" s="683"/>
      <c r="Y583" s="683"/>
      <c r="Z583" s="683"/>
    </row>
    <row r="584" spans="1:26" ht="15.75" customHeight="1">
      <c r="A584" s="683"/>
      <c r="B584" s="769"/>
      <c r="C584" s="683"/>
      <c r="D584" s="683"/>
      <c r="E584" s="683"/>
      <c r="F584" s="683"/>
      <c r="G584" s="683"/>
      <c r="H584" s="683"/>
      <c r="I584" s="683"/>
      <c r="J584" s="683"/>
      <c r="K584" s="683"/>
      <c r="L584" s="683"/>
      <c r="M584" s="683"/>
      <c r="N584" s="682"/>
      <c r="O584" s="683"/>
      <c r="P584" s="683"/>
      <c r="Q584" s="683"/>
      <c r="R584" s="683"/>
      <c r="S584" s="683"/>
      <c r="T584" s="683"/>
      <c r="U584" s="683"/>
      <c r="V584" s="683"/>
      <c r="W584" s="683"/>
      <c r="X584" s="683"/>
      <c r="Y584" s="683"/>
      <c r="Z584" s="683"/>
    </row>
    <row r="585" spans="1:26" ht="15.75" customHeight="1">
      <c r="A585" s="683"/>
      <c r="B585" s="769"/>
      <c r="C585" s="683"/>
      <c r="D585" s="683"/>
      <c r="E585" s="683"/>
      <c r="F585" s="683"/>
      <c r="G585" s="683"/>
      <c r="H585" s="683"/>
      <c r="I585" s="683"/>
      <c r="J585" s="683"/>
      <c r="K585" s="683"/>
      <c r="L585" s="683"/>
      <c r="M585" s="683"/>
      <c r="N585" s="682"/>
      <c r="O585" s="683"/>
      <c r="P585" s="683"/>
      <c r="Q585" s="683"/>
      <c r="R585" s="683"/>
      <c r="S585" s="683"/>
      <c r="T585" s="683"/>
      <c r="U585" s="683"/>
      <c r="V585" s="683"/>
      <c r="W585" s="683"/>
      <c r="X585" s="683"/>
      <c r="Y585" s="683"/>
      <c r="Z585" s="683"/>
    </row>
    <row r="586" spans="1:26" ht="15.75" customHeight="1">
      <c r="A586" s="683"/>
      <c r="B586" s="769"/>
      <c r="C586" s="683"/>
      <c r="D586" s="683"/>
      <c r="E586" s="683"/>
      <c r="F586" s="683"/>
      <c r="G586" s="683"/>
      <c r="H586" s="683"/>
      <c r="I586" s="683"/>
      <c r="J586" s="683"/>
      <c r="K586" s="683"/>
      <c r="L586" s="683"/>
      <c r="M586" s="683"/>
      <c r="N586" s="682"/>
      <c r="O586" s="683"/>
      <c r="P586" s="683"/>
      <c r="Q586" s="683"/>
      <c r="R586" s="683"/>
      <c r="S586" s="683"/>
      <c r="T586" s="683"/>
      <c r="U586" s="683"/>
      <c r="V586" s="683"/>
      <c r="W586" s="683"/>
      <c r="X586" s="683"/>
      <c r="Y586" s="683"/>
      <c r="Z586" s="683"/>
    </row>
    <row r="587" spans="1:26" ht="15.75" customHeight="1">
      <c r="A587" s="683"/>
      <c r="B587" s="769"/>
      <c r="C587" s="683"/>
      <c r="D587" s="683"/>
      <c r="E587" s="683"/>
      <c r="F587" s="683"/>
      <c r="G587" s="683"/>
      <c r="H587" s="683"/>
      <c r="I587" s="683"/>
      <c r="J587" s="683"/>
      <c r="K587" s="683"/>
      <c r="L587" s="683"/>
      <c r="M587" s="683"/>
      <c r="N587" s="682"/>
      <c r="O587" s="683"/>
      <c r="P587" s="683"/>
      <c r="Q587" s="683"/>
      <c r="R587" s="683"/>
      <c r="S587" s="683"/>
      <c r="T587" s="683"/>
      <c r="U587" s="683"/>
      <c r="V587" s="683"/>
      <c r="W587" s="683"/>
      <c r="X587" s="683"/>
      <c r="Y587" s="683"/>
      <c r="Z587" s="683"/>
    </row>
    <row r="588" spans="1:26" ht="15.75" customHeight="1">
      <c r="A588" s="683"/>
      <c r="B588" s="769"/>
      <c r="C588" s="683"/>
      <c r="D588" s="683"/>
      <c r="E588" s="683"/>
      <c r="F588" s="683"/>
      <c r="G588" s="683"/>
      <c r="H588" s="683"/>
      <c r="I588" s="683"/>
      <c r="J588" s="683"/>
      <c r="K588" s="683"/>
      <c r="L588" s="683"/>
      <c r="M588" s="683"/>
      <c r="N588" s="682"/>
      <c r="O588" s="683"/>
      <c r="P588" s="683"/>
      <c r="Q588" s="683"/>
      <c r="R588" s="683"/>
      <c r="S588" s="683"/>
      <c r="T588" s="683"/>
      <c r="U588" s="683"/>
      <c r="V588" s="683"/>
      <c r="W588" s="683"/>
      <c r="X588" s="683"/>
      <c r="Y588" s="683"/>
      <c r="Z588" s="683"/>
    </row>
    <row r="589" spans="1:26" ht="15.75" customHeight="1">
      <c r="A589" s="683"/>
      <c r="B589" s="769"/>
      <c r="C589" s="683"/>
      <c r="D589" s="683"/>
      <c r="E589" s="683"/>
      <c r="F589" s="683"/>
      <c r="G589" s="683"/>
      <c r="H589" s="683"/>
      <c r="I589" s="683"/>
      <c r="J589" s="683"/>
      <c r="K589" s="683"/>
      <c r="L589" s="683"/>
      <c r="M589" s="683"/>
      <c r="N589" s="682"/>
      <c r="O589" s="683"/>
      <c r="P589" s="683"/>
      <c r="Q589" s="683"/>
      <c r="R589" s="683"/>
      <c r="S589" s="683"/>
      <c r="T589" s="683"/>
      <c r="U589" s="683"/>
      <c r="V589" s="683"/>
      <c r="W589" s="683"/>
      <c r="X589" s="683"/>
      <c r="Y589" s="683"/>
      <c r="Z589" s="683"/>
    </row>
    <row r="590" spans="1:26" ht="15.75" customHeight="1">
      <c r="A590" s="683"/>
      <c r="B590" s="769"/>
      <c r="C590" s="683"/>
      <c r="D590" s="683"/>
      <c r="E590" s="683"/>
      <c r="F590" s="683"/>
      <c r="G590" s="683"/>
      <c r="H590" s="683"/>
      <c r="I590" s="683"/>
      <c r="J590" s="683"/>
      <c r="K590" s="683"/>
      <c r="L590" s="683"/>
      <c r="M590" s="683"/>
      <c r="N590" s="682"/>
      <c r="O590" s="683"/>
      <c r="P590" s="683"/>
      <c r="Q590" s="683"/>
      <c r="R590" s="683"/>
      <c r="S590" s="683"/>
      <c r="T590" s="683"/>
      <c r="U590" s="683"/>
      <c r="V590" s="683"/>
      <c r="W590" s="683"/>
      <c r="X590" s="683"/>
      <c r="Y590" s="683"/>
      <c r="Z590" s="683"/>
    </row>
    <row r="591" spans="1:26" ht="15.75" customHeight="1">
      <c r="A591" s="683"/>
      <c r="B591" s="769"/>
      <c r="C591" s="683"/>
      <c r="D591" s="683"/>
      <c r="E591" s="683"/>
      <c r="F591" s="683"/>
      <c r="G591" s="683"/>
      <c r="H591" s="683"/>
      <c r="I591" s="683"/>
      <c r="J591" s="683"/>
      <c r="K591" s="683"/>
      <c r="L591" s="683"/>
      <c r="M591" s="683"/>
      <c r="N591" s="682"/>
      <c r="O591" s="683"/>
      <c r="P591" s="683"/>
      <c r="Q591" s="683"/>
      <c r="R591" s="683"/>
      <c r="S591" s="683"/>
      <c r="T591" s="683"/>
      <c r="U591" s="683"/>
      <c r="V591" s="683"/>
      <c r="W591" s="683"/>
      <c r="X591" s="683"/>
      <c r="Y591" s="683"/>
      <c r="Z591" s="683"/>
    </row>
    <row r="592" spans="1:26" ht="15.75" customHeight="1">
      <c r="A592" s="683"/>
      <c r="B592" s="769"/>
      <c r="C592" s="683"/>
      <c r="D592" s="683"/>
      <c r="E592" s="683"/>
      <c r="F592" s="683"/>
      <c r="G592" s="683"/>
      <c r="H592" s="683"/>
      <c r="I592" s="683"/>
      <c r="J592" s="683"/>
      <c r="K592" s="683"/>
      <c r="L592" s="683"/>
      <c r="M592" s="683"/>
      <c r="N592" s="682"/>
      <c r="O592" s="683"/>
      <c r="P592" s="683"/>
      <c r="Q592" s="683"/>
      <c r="R592" s="683"/>
      <c r="S592" s="683"/>
      <c r="T592" s="683"/>
      <c r="U592" s="683"/>
      <c r="V592" s="683"/>
      <c r="W592" s="683"/>
      <c r="X592" s="683"/>
      <c r="Y592" s="683"/>
      <c r="Z592" s="683"/>
    </row>
    <row r="593" spans="1:26" ht="15.75" customHeight="1">
      <c r="A593" s="683"/>
      <c r="B593" s="769"/>
      <c r="C593" s="683"/>
      <c r="D593" s="683"/>
      <c r="E593" s="683"/>
      <c r="F593" s="683"/>
      <c r="G593" s="683"/>
      <c r="H593" s="683"/>
      <c r="I593" s="683"/>
      <c r="J593" s="683"/>
      <c r="K593" s="683"/>
      <c r="L593" s="683"/>
      <c r="M593" s="683"/>
      <c r="N593" s="682"/>
      <c r="O593" s="683"/>
      <c r="P593" s="683"/>
      <c r="Q593" s="683"/>
      <c r="R593" s="683"/>
      <c r="S593" s="683"/>
      <c r="T593" s="683"/>
      <c r="U593" s="683"/>
      <c r="V593" s="683"/>
      <c r="W593" s="683"/>
      <c r="X593" s="683"/>
      <c r="Y593" s="683"/>
      <c r="Z593" s="683"/>
    </row>
    <row r="594" spans="1:26" ht="15.75" customHeight="1">
      <c r="A594" s="683"/>
      <c r="B594" s="769"/>
      <c r="C594" s="683"/>
      <c r="D594" s="683"/>
      <c r="E594" s="683"/>
      <c r="F594" s="683"/>
      <c r="G594" s="683"/>
      <c r="H594" s="683"/>
      <c r="I594" s="683"/>
      <c r="J594" s="683"/>
      <c r="K594" s="683"/>
      <c r="L594" s="683"/>
      <c r="M594" s="683"/>
      <c r="N594" s="682"/>
      <c r="O594" s="683"/>
      <c r="P594" s="683"/>
      <c r="Q594" s="683"/>
      <c r="R594" s="683"/>
      <c r="S594" s="683"/>
      <c r="T594" s="683"/>
      <c r="U594" s="683"/>
      <c r="V594" s="683"/>
      <c r="W594" s="683"/>
      <c r="X594" s="683"/>
      <c r="Y594" s="683"/>
      <c r="Z594" s="683"/>
    </row>
    <row r="595" spans="1:26" ht="15.75" customHeight="1">
      <c r="A595" s="683"/>
      <c r="B595" s="769"/>
      <c r="C595" s="683"/>
      <c r="D595" s="683"/>
      <c r="E595" s="683"/>
      <c r="F595" s="683"/>
      <c r="G595" s="683"/>
      <c r="H595" s="683"/>
      <c r="I595" s="683"/>
      <c r="J595" s="683"/>
      <c r="K595" s="683"/>
      <c r="L595" s="683"/>
      <c r="M595" s="683"/>
      <c r="N595" s="682"/>
      <c r="O595" s="683"/>
      <c r="P595" s="683"/>
      <c r="Q595" s="683"/>
      <c r="R595" s="683"/>
      <c r="S595" s="683"/>
      <c r="T595" s="683"/>
      <c r="U595" s="683"/>
      <c r="V595" s="683"/>
      <c r="W595" s="683"/>
      <c r="X595" s="683"/>
      <c r="Y595" s="683"/>
      <c r="Z595" s="683"/>
    </row>
    <row r="596" spans="1:26" ht="15.75" customHeight="1">
      <c r="A596" s="683"/>
      <c r="B596" s="769"/>
      <c r="C596" s="683"/>
      <c r="D596" s="683"/>
      <c r="E596" s="683"/>
      <c r="F596" s="683"/>
      <c r="G596" s="683"/>
      <c r="H596" s="683"/>
      <c r="I596" s="683"/>
      <c r="J596" s="683"/>
      <c r="K596" s="683"/>
      <c r="L596" s="683"/>
      <c r="M596" s="683"/>
      <c r="N596" s="682"/>
      <c r="O596" s="683"/>
      <c r="P596" s="683"/>
      <c r="Q596" s="683"/>
      <c r="R596" s="683"/>
      <c r="S596" s="683"/>
      <c r="T596" s="683"/>
      <c r="U596" s="683"/>
      <c r="V596" s="683"/>
      <c r="W596" s="683"/>
      <c r="X596" s="683"/>
      <c r="Y596" s="683"/>
      <c r="Z596" s="683"/>
    </row>
    <row r="597" spans="1:26" ht="15.75" customHeight="1">
      <c r="A597" s="683"/>
      <c r="B597" s="769"/>
      <c r="C597" s="683"/>
      <c r="D597" s="683"/>
      <c r="E597" s="683"/>
      <c r="F597" s="683"/>
      <c r="G597" s="683"/>
      <c r="H597" s="683"/>
      <c r="I597" s="683"/>
      <c r="J597" s="683"/>
      <c r="K597" s="683"/>
      <c r="L597" s="683"/>
      <c r="M597" s="683"/>
      <c r="N597" s="682"/>
      <c r="O597" s="683"/>
      <c r="P597" s="683"/>
      <c r="Q597" s="683"/>
      <c r="R597" s="683"/>
      <c r="S597" s="683"/>
      <c r="T597" s="683"/>
      <c r="U597" s="683"/>
      <c r="V597" s="683"/>
      <c r="W597" s="683"/>
      <c r="X597" s="683"/>
      <c r="Y597" s="683"/>
      <c r="Z597" s="683"/>
    </row>
    <row r="598" spans="1:26" ht="15.75" customHeight="1">
      <c r="A598" s="683"/>
      <c r="B598" s="769"/>
      <c r="C598" s="683"/>
      <c r="D598" s="683"/>
      <c r="E598" s="683"/>
      <c r="F598" s="683"/>
      <c r="G598" s="683"/>
      <c r="H598" s="683"/>
      <c r="I598" s="683"/>
      <c r="J598" s="683"/>
      <c r="K598" s="683"/>
      <c r="L598" s="683"/>
      <c r="M598" s="683"/>
      <c r="N598" s="682"/>
      <c r="O598" s="683"/>
      <c r="P598" s="683"/>
      <c r="Q598" s="683"/>
      <c r="R598" s="683"/>
      <c r="S598" s="683"/>
      <c r="T598" s="683"/>
      <c r="U598" s="683"/>
      <c r="V598" s="683"/>
      <c r="W598" s="683"/>
      <c r="X598" s="683"/>
      <c r="Y598" s="683"/>
      <c r="Z598" s="683"/>
    </row>
    <row r="599" spans="1:26" ht="15.75" customHeight="1">
      <c r="A599" s="683"/>
      <c r="B599" s="769"/>
      <c r="C599" s="683"/>
      <c r="D599" s="683"/>
      <c r="E599" s="683"/>
      <c r="F599" s="683"/>
      <c r="G599" s="683"/>
      <c r="H599" s="683"/>
      <c r="I599" s="683"/>
      <c r="J599" s="683"/>
      <c r="K599" s="683"/>
      <c r="L599" s="683"/>
      <c r="M599" s="683"/>
      <c r="N599" s="682"/>
      <c r="O599" s="683"/>
      <c r="P599" s="683"/>
      <c r="Q599" s="683"/>
      <c r="R599" s="683"/>
      <c r="S599" s="683"/>
      <c r="T599" s="683"/>
      <c r="U599" s="683"/>
      <c r="V599" s="683"/>
      <c r="W599" s="683"/>
      <c r="X599" s="683"/>
      <c r="Y599" s="683"/>
      <c r="Z599" s="683"/>
    </row>
    <row r="600" spans="1:26" ht="15.75" customHeight="1">
      <c r="A600" s="683"/>
      <c r="B600" s="769"/>
      <c r="C600" s="683"/>
      <c r="D600" s="683"/>
      <c r="E600" s="683"/>
      <c r="F600" s="683"/>
      <c r="G600" s="683"/>
      <c r="H600" s="683"/>
      <c r="I600" s="683"/>
      <c r="J600" s="683"/>
      <c r="K600" s="683"/>
      <c r="L600" s="683"/>
      <c r="M600" s="683"/>
      <c r="N600" s="682"/>
      <c r="O600" s="683"/>
      <c r="P600" s="683"/>
      <c r="Q600" s="683"/>
      <c r="R600" s="683"/>
      <c r="S600" s="683"/>
      <c r="T600" s="683"/>
      <c r="U600" s="683"/>
      <c r="V600" s="683"/>
      <c r="W600" s="683"/>
      <c r="X600" s="683"/>
      <c r="Y600" s="683"/>
      <c r="Z600" s="683"/>
    </row>
    <row r="601" spans="1:26" ht="15.75" customHeight="1">
      <c r="A601" s="683"/>
      <c r="B601" s="769"/>
      <c r="C601" s="683"/>
      <c r="D601" s="683"/>
      <c r="E601" s="683"/>
      <c r="F601" s="683"/>
      <c r="G601" s="683"/>
      <c r="H601" s="683"/>
      <c r="I601" s="683"/>
      <c r="J601" s="683"/>
      <c r="K601" s="683"/>
      <c r="L601" s="683"/>
      <c r="M601" s="683"/>
      <c r="N601" s="682"/>
      <c r="O601" s="683"/>
      <c r="P601" s="683"/>
      <c r="Q601" s="683"/>
      <c r="R601" s="683"/>
      <c r="S601" s="683"/>
      <c r="T601" s="683"/>
      <c r="U601" s="683"/>
      <c r="V601" s="683"/>
      <c r="W601" s="683"/>
      <c r="X601" s="683"/>
      <c r="Y601" s="683"/>
      <c r="Z601" s="683"/>
    </row>
    <row r="602" spans="1:26" ht="15.75" customHeight="1">
      <c r="A602" s="683"/>
      <c r="B602" s="769"/>
      <c r="C602" s="683"/>
      <c r="D602" s="683"/>
      <c r="E602" s="683"/>
      <c r="F602" s="683"/>
      <c r="G602" s="683"/>
      <c r="H602" s="683"/>
      <c r="I602" s="683"/>
      <c r="J602" s="683"/>
      <c r="K602" s="683"/>
      <c r="L602" s="683"/>
      <c r="M602" s="683"/>
      <c r="N602" s="682"/>
      <c r="O602" s="683"/>
      <c r="P602" s="683"/>
      <c r="Q602" s="683"/>
      <c r="R602" s="683"/>
      <c r="S602" s="683"/>
      <c r="T602" s="683"/>
      <c r="U602" s="683"/>
      <c r="V602" s="683"/>
      <c r="W602" s="683"/>
      <c r="X602" s="683"/>
      <c r="Y602" s="683"/>
      <c r="Z602" s="683"/>
    </row>
    <row r="603" spans="1:26" ht="15.75" customHeight="1">
      <c r="A603" s="683"/>
      <c r="B603" s="769"/>
      <c r="C603" s="683"/>
      <c r="D603" s="683"/>
      <c r="E603" s="683"/>
      <c r="F603" s="683"/>
      <c r="G603" s="683"/>
      <c r="H603" s="683"/>
      <c r="I603" s="683"/>
      <c r="J603" s="683"/>
      <c r="K603" s="683"/>
      <c r="L603" s="683"/>
      <c r="M603" s="683"/>
      <c r="N603" s="682"/>
      <c r="O603" s="683"/>
      <c r="P603" s="683"/>
      <c r="Q603" s="683"/>
      <c r="R603" s="683"/>
      <c r="S603" s="683"/>
      <c r="T603" s="683"/>
      <c r="U603" s="683"/>
      <c r="V603" s="683"/>
      <c r="W603" s="683"/>
      <c r="X603" s="683"/>
      <c r="Y603" s="683"/>
      <c r="Z603" s="683"/>
    </row>
    <row r="604" spans="1:26" ht="15.75" customHeight="1">
      <c r="A604" s="683"/>
      <c r="B604" s="769"/>
      <c r="C604" s="683"/>
      <c r="D604" s="683"/>
      <c r="E604" s="683"/>
      <c r="F604" s="683"/>
      <c r="G604" s="683"/>
      <c r="H604" s="683"/>
      <c r="I604" s="683"/>
      <c r="J604" s="683"/>
      <c r="K604" s="683"/>
      <c r="L604" s="683"/>
      <c r="M604" s="683"/>
      <c r="N604" s="682"/>
      <c r="O604" s="683"/>
      <c r="P604" s="683"/>
      <c r="Q604" s="683"/>
      <c r="R604" s="683"/>
      <c r="S604" s="683"/>
      <c r="T604" s="683"/>
      <c r="U604" s="683"/>
      <c r="V604" s="683"/>
      <c r="W604" s="683"/>
      <c r="X604" s="683"/>
      <c r="Y604" s="683"/>
      <c r="Z604" s="683"/>
    </row>
    <row r="605" spans="1:26" ht="15.75" customHeight="1">
      <c r="A605" s="683"/>
      <c r="B605" s="769"/>
      <c r="C605" s="683"/>
      <c r="D605" s="683"/>
      <c r="E605" s="683"/>
      <c r="F605" s="683"/>
      <c r="G605" s="683"/>
      <c r="H605" s="683"/>
      <c r="I605" s="683"/>
      <c r="J605" s="683"/>
      <c r="K605" s="683"/>
      <c r="L605" s="683"/>
      <c r="M605" s="683"/>
      <c r="N605" s="682"/>
      <c r="O605" s="683"/>
      <c r="P605" s="683"/>
      <c r="Q605" s="683"/>
      <c r="R605" s="683"/>
      <c r="S605" s="683"/>
      <c r="T605" s="683"/>
      <c r="U605" s="683"/>
      <c r="V605" s="683"/>
      <c r="W605" s="683"/>
      <c r="X605" s="683"/>
      <c r="Y605" s="683"/>
      <c r="Z605" s="683"/>
    </row>
    <row r="606" spans="1:26" ht="15.75" customHeight="1">
      <c r="A606" s="683"/>
      <c r="B606" s="769"/>
      <c r="C606" s="683"/>
      <c r="D606" s="683"/>
      <c r="E606" s="683"/>
      <c r="F606" s="683"/>
      <c r="G606" s="683"/>
      <c r="H606" s="683"/>
      <c r="I606" s="683"/>
      <c r="J606" s="683"/>
      <c r="K606" s="683"/>
      <c r="L606" s="683"/>
      <c r="M606" s="683"/>
      <c r="N606" s="682"/>
      <c r="O606" s="683"/>
      <c r="P606" s="683"/>
      <c r="Q606" s="683"/>
      <c r="R606" s="683"/>
      <c r="S606" s="683"/>
      <c r="T606" s="683"/>
      <c r="U606" s="683"/>
      <c r="V606" s="683"/>
      <c r="W606" s="683"/>
      <c r="X606" s="683"/>
      <c r="Y606" s="683"/>
      <c r="Z606" s="683"/>
    </row>
    <row r="607" spans="1:26" ht="15.75" customHeight="1">
      <c r="A607" s="683"/>
      <c r="B607" s="769"/>
      <c r="C607" s="683"/>
      <c r="D607" s="683"/>
      <c r="E607" s="683"/>
      <c r="F607" s="683"/>
      <c r="G607" s="683"/>
      <c r="H607" s="683"/>
      <c r="I607" s="683"/>
      <c r="J607" s="683"/>
      <c r="K607" s="683"/>
      <c r="L607" s="683"/>
      <c r="M607" s="683"/>
      <c r="N607" s="682"/>
      <c r="O607" s="683"/>
      <c r="P607" s="683"/>
      <c r="Q607" s="683"/>
      <c r="R607" s="683"/>
      <c r="S607" s="683"/>
      <c r="T607" s="683"/>
      <c r="U607" s="683"/>
      <c r="V607" s="683"/>
      <c r="W607" s="683"/>
      <c r="X607" s="683"/>
      <c r="Y607" s="683"/>
      <c r="Z607" s="683"/>
    </row>
    <row r="608" spans="1:26" ht="15.75" customHeight="1">
      <c r="A608" s="683"/>
      <c r="B608" s="769"/>
      <c r="C608" s="683"/>
      <c r="D608" s="683"/>
      <c r="E608" s="683"/>
      <c r="F608" s="683"/>
      <c r="G608" s="683"/>
      <c r="H608" s="683"/>
      <c r="I608" s="683"/>
      <c r="J608" s="683"/>
      <c r="K608" s="683"/>
      <c r="L608" s="683"/>
      <c r="M608" s="683"/>
      <c r="N608" s="682"/>
      <c r="O608" s="683"/>
      <c r="P608" s="683"/>
      <c r="Q608" s="683"/>
      <c r="R608" s="683"/>
      <c r="S608" s="683"/>
      <c r="T608" s="683"/>
      <c r="U608" s="683"/>
      <c r="V608" s="683"/>
      <c r="W608" s="683"/>
      <c r="X608" s="683"/>
      <c r="Y608" s="683"/>
      <c r="Z608" s="683"/>
    </row>
    <row r="609" spans="1:26" ht="15.75" customHeight="1">
      <c r="A609" s="683"/>
      <c r="B609" s="769"/>
      <c r="C609" s="683"/>
      <c r="D609" s="683"/>
      <c r="E609" s="683"/>
      <c r="F609" s="683"/>
      <c r="G609" s="683"/>
      <c r="H609" s="683"/>
      <c r="I609" s="683"/>
      <c r="J609" s="683"/>
      <c r="K609" s="683"/>
      <c r="L609" s="683"/>
      <c r="M609" s="683"/>
      <c r="N609" s="682"/>
      <c r="O609" s="683"/>
      <c r="P609" s="683"/>
      <c r="Q609" s="683"/>
      <c r="R609" s="683"/>
      <c r="S609" s="683"/>
      <c r="T609" s="683"/>
      <c r="U609" s="683"/>
      <c r="V609" s="683"/>
      <c r="W609" s="683"/>
      <c r="X609" s="683"/>
      <c r="Y609" s="683"/>
      <c r="Z609" s="683"/>
    </row>
    <row r="610" spans="1:26" ht="15.75" customHeight="1">
      <c r="A610" s="683"/>
      <c r="B610" s="769"/>
      <c r="C610" s="683"/>
      <c r="D610" s="683"/>
      <c r="E610" s="683"/>
      <c r="F610" s="683"/>
      <c r="G610" s="683"/>
      <c r="H610" s="683"/>
      <c r="I610" s="683"/>
      <c r="J610" s="683"/>
      <c r="K610" s="683"/>
      <c r="L610" s="683"/>
      <c r="M610" s="683"/>
      <c r="N610" s="682"/>
      <c r="O610" s="683"/>
      <c r="P610" s="683"/>
      <c r="Q610" s="683"/>
      <c r="R610" s="683"/>
      <c r="S610" s="683"/>
      <c r="T610" s="683"/>
      <c r="U610" s="683"/>
      <c r="V610" s="683"/>
      <c r="W610" s="683"/>
      <c r="X610" s="683"/>
      <c r="Y610" s="683"/>
      <c r="Z610" s="683"/>
    </row>
    <row r="611" spans="1:26" ht="15.75" customHeight="1">
      <c r="A611" s="683"/>
      <c r="B611" s="769"/>
      <c r="C611" s="683"/>
      <c r="D611" s="683"/>
      <c r="E611" s="683"/>
      <c r="F611" s="683"/>
      <c r="G611" s="683"/>
      <c r="H611" s="683"/>
      <c r="I611" s="683"/>
      <c r="J611" s="683"/>
      <c r="K611" s="683"/>
      <c r="L611" s="683"/>
      <c r="M611" s="683"/>
      <c r="N611" s="682"/>
      <c r="O611" s="683"/>
      <c r="P611" s="683"/>
      <c r="Q611" s="683"/>
      <c r="R611" s="683"/>
      <c r="S611" s="683"/>
      <c r="T611" s="683"/>
      <c r="U611" s="683"/>
      <c r="V611" s="683"/>
      <c r="W611" s="683"/>
      <c r="X611" s="683"/>
      <c r="Y611" s="683"/>
      <c r="Z611" s="683"/>
    </row>
    <row r="612" spans="1:26" ht="15.75" customHeight="1">
      <c r="A612" s="683"/>
      <c r="B612" s="769"/>
      <c r="C612" s="683"/>
      <c r="D612" s="683"/>
      <c r="E612" s="683"/>
      <c r="F612" s="683"/>
      <c r="G612" s="683"/>
      <c r="H612" s="683"/>
      <c r="I612" s="683"/>
      <c r="J612" s="683"/>
      <c r="K612" s="683"/>
      <c r="L612" s="683"/>
      <c r="M612" s="683"/>
      <c r="N612" s="682"/>
      <c r="O612" s="683"/>
      <c r="P612" s="683"/>
      <c r="Q612" s="683"/>
      <c r="R612" s="683"/>
      <c r="S612" s="683"/>
      <c r="T612" s="683"/>
      <c r="U612" s="683"/>
      <c r="V612" s="683"/>
      <c r="W612" s="683"/>
      <c r="X612" s="683"/>
      <c r="Y612" s="683"/>
      <c r="Z612" s="683"/>
    </row>
    <row r="613" spans="1:26" ht="15.75" customHeight="1">
      <c r="A613" s="683"/>
      <c r="B613" s="769"/>
      <c r="C613" s="683"/>
      <c r="D613" s="683"/>
      <c r="E613" s="683"/>
      <c r="F613" s="683"/>
      <c r="G613" s="683"/>
      <c r="H613" s="683"/>
      <c r="I613" s="683"/>
      <c r="J613" s="683"/>
      <c r="K613" s="683"/>
      <c r="L613" s="683"/>
      <c r="M613" s="683"/>
      <c r="N613" s="682"/>
      <c r="O613" s="683"/>
      <c r="P613" s="683"/>
      <c r="Q613" s="683"/>
      <c r="R613" s="683"/>
      <c r="S613" s="683"/>
      <c r="T613" s="683"/>
      <c r="U613" s="683"/>
      <c r="V613" s="683"/>
      <c r="W613" s="683"/>
      <c r="X613" s="683"/>
      <c r="Y613" s="683"/>
      <c r="Z613" s="683"/>
    </row>
    <row r="614" spans="1:26" ht="15.75" customHeight="1">
      <c r="A614" s="683"/>
      <c r="B614" s="769"/>
      <c r="C614" s="683"/>
      <c r="D614" s="683"/>
      <c r="E614" s="683"/>
      <c r="F614" s="683"/>
      <c r="G614" s="683"/>
      <c r="H614" s="683"/>
      <c r="I614" s="683"/>
      <c r="J614" s="683"/>
      <c r="K614" s="683"/>
      <c r="L614" s="683"/>
      <c r="M614" s="683"/>
      <c r="N614" s="682"/>
      <c r="O614" s="683"/>
      <c r="P614" s="683"/>
      <c r="Q614" s="683"/>
      <c r="R614" s="683"/>
      <c r="S614" s="683"/>
      <c r="T614" s="683"/>
      <c r="U614" s="683"/>
      <c r="V614" s="683"/>
      <c r="W614" s="683"/>
      <c r="X614" s="683"/>
      <c r="Y614" s="683"/>
      <c r="Z614" s="683"/>
    </row>
    <row r="615" spans="1:26" ht="15.75" customHeight="1">
      <c r="A615" s="683"/>
      <c r="B615" s="769"/>
      <c r="C615" s="683"/>
      <c r="D615" s="683"/>
      <c r="E615" s="683"/>
      <c r="F615" s="683"/>
      <c r="G615" s="683"/>
      <c r="H615" s="683"/>
      <c r="I615" s="683"/>
      <c r="J615" s="683"/>
      <c r="K615" s="683"/>
      <c r="L615" s="683"/>
      <c r="M615" s="683"/>
      <c r="N615" s="682"/>
      <c r="O615" s="683"/>
      <c r="P615" s="683"/>
      <c r="Q615" s="683"/>
      <c r="R615" s="683"/>
      <c r="S615" s="683"/>
      <c r="T615" s="683"/>
      <c r="U615" s="683"/>
      <c r="V615" s="683"/>
      <c r="W615" s="683"/>
      <c r="X615" s="683"/>
      <c r="Y615" s="683"/>
      <c r="Z615" s="683"/>
    </row>
    <row r="616" spans="1:26" ht="15.75" customHeight="1">
      <c r="A616" s="683"/>
      <c r="B616" s="769"/>
      <c r="C616" s="683"/>
      <c r="D616" s="683"/>
      <c r="E616" s="683"/>
      <c r="F616" s="683"/>
      <c r="G616" s="683"/>
      <c r="H616" s="683"/>
      <c r="I616" s="683"/>
      <c r="J616" s="683"/>
      <c r="K616" s="683"/>
      <c r="L616" s="683"/>
      <c r="M616" s="683"/>
      <c r="N616" s="682"/>
      <c r="O616" s="683"/>
      <c r="P616" s="683"/>
      <c r="Q616" s="683"/>
      <c r="R616" s="683"/>
      <c r="S616" s="683"/>
      <c r="T616" s="683"/>
      <c r="U616" s="683"/>
      <c r="V616" s="683"/>
      <c r="W616" s="683"/>
      <c r="X616" s="683"/>
      <c r="Y616" s="683"/>
      <c r="Z616" s="683"/>
    </row>
    <row r="617" spans="1:26" ht="15.75" customHeight="1">
      <c r="A617" s="683"/>
      <c r="B617" s="769"/>
      <c r="C617" s="683"/>
      <c r="D617" s="683"/>
      <c r="E617" s="683"/>
      <c r="F617" s="683"/>
      <c r="G617" s="683"/>
      <c r="H617" s="683"/>
      <c r="I617" s="683"/>
      <c r="J617" s="683"/>
      <c r="K617" s="683"/>
      <c r="L617" s="683"/>
      <c r="M617" s="683"/>
      <c r="N617" s="682"/>
      <c r="O617" s="683"/>
      <c r="P617" s="683"/>
      <c r="Q617" s="683"/>
      <c r="R617" s="683"/>
      <c r="S617" s="683"/>
      <c r="T617" s="683"/>
      <c r="U617" s="683"/>
      <c r="V617" s="683"/>
      <c r="W617" s="683"/>
      <c r="X617" s="683"/>
      <c r="Y617" s="683"/>
      <c r="Z617" s="683"/>
    </row>
    <row r="618" spans="1:26" ht="15.75" customHeight="1">
      <c r="A618" s="683"/>
      <c r="B618" s="769"/>
      <c r="C618" s="683"/>
      <c r="D618" s="683"/>
      <c r="E618" s="683"/>
      <c r="F618" s="683"/>
      <c r="G618" s="683"/>
      <c r="H618" s="683"/>
      <c r="I618" s="683"/>
      <c r="J618" s="683"/>
      <c r="K618" s="683"/>
      <c r="L618" s="683"/>
      <c r="M618" s="683"/>
      <c r="N618" s="682"/>
      <c r="O618" s="683"/>
      <c r="P618" s="683"/>
      <c r="Q618" s="683"/>
      <c r="R618" s="683"/>
      <c r="S618" s="683"/>
      <c r="T618" s="683"/>
      <c r="U618" s="683"/>
      <c r="V618" s="683"/>
      <c r="W618" s="683"/>
      <c r="X618" s="683"/>
      <c r="Y618" s="683"/>
      <c r="Z618" s="683"/>
    </row>
    <row r="619" spans="1:26" ht="15.75" customHeight="1">
      <c r="A619" s="683"/>
      <c r="B619" s="769"/>
      <c r="C619" s="683"/>
      <c r="D619" s="683"/>
      <c r="E619" s="683"/>
      <c r="F619" s="683"/>
      <c r="G619" s="683"/>
      <c r="H619" s="683"/>
      <c r="I619" s="683"/>
      <c r="J619" s="683"/>
      <c r="K619" s="683"/>
      <c r="L619" s="683"/>
      <c r="M619" s="683"/>
      <c r="N619" s="682"/>
      <c r="O619" s="683"/>
      <c r="P619" s="683"/>
      <c r="Q619" s="683"/>
      <c r="R619" s="683"/>
      <c r="S619" s="683"/>
      <c r="T619" s="683"/>
      <c r="U619" s="683"/>
      <c r="V619" s="683"/>
      <c r="W619" s="683"/>
      <c r="X619" s="683"/>
      <c r="Y619" s="683"/>
      <c r="Z619" s="683"/>
    </row>
    <row r="620" spans="1:26" ht="15.75" customHeight="1">
      <c r="A620" s="683"/>
      <c r="B620" s="769"/>
      <c r="C620" s="683"/>
      <c r="D620" s="683"/>
      <c r="E620" s="683"/>
      <c r="F620" s="683"/>
      <c r="G620" s="683"/>
      <c r="H620" s="683"/>
      <c r="I620" s="683"/>
      <c r="J620" s="683"/>
      <c r="K620" s="683"/>
      <c r="L620" s="683"/>
      <c r="M620" s="683"/>
      <c r="N620" s="682"/>
      <c r="O620" s="683"/>
      <c r="P620" s="683"/>
      <c r="Q620" s="683"/>
      <c r="R620" s="683"/>
      <c r="S620" s="683"/>
      <c r="T620" s="683"/>
      <c r="U620" s="683"/>
      <c r="V620" s="683"/>
      <c r="W620" s="683"/>
      <c r="X620" s="683"/>
      <c r="Y620" s="683"/>
      <c r="Z620" s="683"/>
    </row>
    <row r="621" spans="1:26" ht="15.75" customHeight="1">
      <c r="A621" s="683"/>
      <c r="B621" s="769"/>
      <c r="C621" s="683"/>
      <c r="D621" s="683"/>
      <c r="E621" s="683"/>
      <c r="F621" s="683"/>
      <c r="G621" s="683"/>
      <c r="H621" s="683"/>
      <c r="I621" s="683"/>
      <c r="J621" s="683"/>
      <c r="K621" s="683"/>
      <c r="L621" s="683"/>
      <c r="M621" s="683"/>
      <c r="N621" s="682"/>
      <c r="O621" s="683"/>
      <c r="P621" s="683"/>
      <c r="Q621" s="683"/>
      <c r="R621" s="683"/>
      <c r="S621" s="683"/>
      <c r="T621" s="683"/>
      <c r="U621" s="683"/>
      <c r="V621" s="683"/>
      <c r="W621" s="683"/>
      <c r="X621" s="683"/>
      <c r="Y621" s="683"/>
      <c r="Z621" s="683"/>
    </row>
    <row r="622" spans="1:26" ht="15.75" customHeight="1">
      <c r="A622" s="683"/>
      <c r="B622" s="769"/>
      <c r="C622" s="683"/>
      <c r="D622" s="683"/>
      <c r="E622" s="683"/>
      <c r="F622" s="683"/>
      <c r="G622" s="683"/>
      <c r="H622" s="683"/>
      <c r="I622" s="683"/>
      <c r="J622" s="683"/>
      <c r="K622" s="683"/>
      <c r="L622" s="683"/>
      <c r="M622" s="683"/>
      <c r="N622" s="682"/>
      <c r="O622" s="683"/>
      <c r="P622" s="683"/>
      <c r="Q622" s="683"/>
      <c r="R622" s="683"/>
      <c r="S622" s="683"/>
      <c r="T622" s="683"/>
      <c r="U622" s="683"/>
      <c r="V622" s="683"/>
      <c r="W622" s="683"/>
      <c r="X622" s="683"/>
      <c r="Y622" s="683"/>
      <c r="Z622" s="683"/>
    </row>
    <row r="623" spans="1:26" ht="15.75" customHeight="1">
      <c r="A623" s="683"/>
      <c r="B623" s="769"/>
      <c r="C623" s="683"/>
      <c r="D623" s="683"/>
      <c r="E623" s="683"/>
      <c r="F623" s="683"/>
      <c r="G623" s="683"/>
      <c r="H623" s="683"/>
      <c r="I623" s="683"/>
      <c r="J623" s="683"/>
      <c r="K623" s="683"/>
      <c r="L623" s="683"/>
      <c r="M623" s="683"/>
      <c r="N623" s="682"/>
      <c r="O623" s="683"/>
      <c r="P623" s="683"/>
      <c r="Q623" s="683"/>
      <c r="R623" s="683"/>
      <c r="S623" s="683"/>
      <c r="T623" s="683"/>
      <c r="U623" s="683"/>
      <c r="V623" s="683"/>
      <c r="W623" s="683"/>
      <c r="X623" s="683"/>
      <c r="Y623" s="683"/>
      <c r="Z623" s="683"/>
    </row>
    <row r="624" spans="1:26" ht="15.75" customHeight="1">
      <c r="A624" s="683"/>
      <c r="B624" s="769"/>
      <c r="C624" s="683"/>
      <c r="D624" s="683"/>
      <c r="E624" s="683"/>
      <c r="F624" s="683"/>
      <c r="G624" s="683"/>
      <c r="H624" s="683"/>
      <c r="I624" s="683"/>
      <c r="J624" s="683"/>
      <c r="K624" s="683"/>
      <c r="L624" s="683"/>
      <c r="M624" s="683"/>
      <c r="N624" s="682"/>
      <c r="O624" s="683"/>
      <c r="P624" s="683"/>
      <c r="Q624" s="683"/>
      <c r="R624" s="683"/>
      <c r="S624" s="683"/>
      <c r="T624" s="683"/>
      <c r="U624" s="683"/>
      <c r="V624" s="683"/>
      <c r="W624" s="683"/>
      <c r="X624" s="683"/>
      <c r="Y624" s="683"/>
      <c r="Z624" s="683"/>
    </row>
    <row r="625" spans="1:26" ht="15.75" customHeight="1">
      <c r="A625" s="683"/>
      <c r="B625" s="769"/>
      <c r="C625" s="683"/>
      <c r="D625" s="683"/>
      <c r="E625" s="683"/>
      <c r="F625" s="683"/>
      <c r="G625" s="683"/>
      <c r="H625" s="683"/>
      <c r="I625" s="683"/>
      <c r="J625" s="683"/>
      <c r="K625" s="683"/>
      <c r="L625" s="683"/>
      <c r="M625" s="683"/>
      <c r="N625" s="682"/>
      <c r="O625" s="683"/>
      <c r="P625" s="683"/>
      <c r="Q625" s="683"/>
      <c r="R625" s="683"/>
      <c r="S625" s="683"/>
      <c r="T625" s="683"/>
      <c r="U625" s="683"/>
      <c r="V625" s="683"/>
      <c r="W625" s="683"/>
      <c r="X625" s="683"/>
      <c r="Y625" s="683"/>
      <c r="Z625" s="683"/>
    </row>
    <row r="626" spans="1:26" ht="15.75" customHeight="1">
      <c r="A626" s="683"/>
      <c r="B626" s="769"/>
      <c r="C626" s="683"/>
      <c r="D626" s="683"/>
      <c r="E626" s="683"/>
      <c r="F626" s="683"/>
      <c r="G626" s="683"/>
      <c r="H626" s="683"/>
      <c r="I626" s="683"/>
      <c r="J626" s="683"/>
      <c r="K626" s="683"/>
      <c r="L626" s="683"/>
      <c r="M626" s="683"/>
      <c r="N626" s="682"/>
      <c r="O626" s="683"/>
      <c r="P626" s="683"/>
      <c r="Q626" s="683"/>
      <c r="R626" s="683"/>
      <c r="S626" s="683"/>
      <c r="T626" s="683"/>
      <c r="U626" s="683"/>
      <c r="V626" s="683"/>
      <c r="W626" s="683"/>
      <c r="X626" s="683"/>
      <c r="Y626" s="683"/>
      <c r="Z626" s="683"/>
    </row>
    <row r="627" spans="1:26" ht="15.75" customHeight="1">
      <c r="A627" s="683"/>
      <c r="B627" s="769"/>
      <c r="C627" s="683"/>
      <c r="D627" s="683"/>
      <c r="E627" s="683"/>
      <c r="F627" s="683"/>
      <c r="G627" s="683"/>
      <c r="H627" s="683"/>
      <c r="I627" s="683"/>
      <c r="J627" s="683"/>
      <c r="K627" s="683"/>
      <c r="L627" s="683"/>
      <c r="M627" s="683"/>
      <c r="N627" s="682"/>
      <c r="O627" s="683"/>
      <c r="P627" s="683"/>
      <c r="Q627" s="683"/>
      <c r="R627" s="683"/>
      <c r="S627" s="683"/>
      <c r="T627" s="683"/>
      <c r="U627" s="683"/>
      <c r="V627" s="683"/>
      <c r="W627" s="683"/>
      <c r="X627" s="683"/>
      <c r="Y627" s="683"/>
      <c r="Z627" s="683"/>
    </row>
    <row r="628" spans="1:26" ht="15.75" customHeight="1">
      <c r="A628" s="683"/>
      <c r="B628" s="769"/>
      <c r="C628" s="683"/>
      <c r="D628" s="683"/>
      <c r="E628" s="683"/>
      <c r="F628" s="683"/>
      <c r="G628" s="683"/>
      <c r="H628" s="683"/>
      <c r="I628" s="683"/>
      <c r="J628" s="683"/>
      <c r="K628" s="683"/>
      <c r="L628" s="683"/>
      <c r="M628" s="683"/>
      <c r="N628" s="682"/>
      <c r="O628" s="683"/>
      <c r="P628" s="683"/>
      <c r="Q628" s="683"/>
      <c r="R628" s="683"/>
      <c r="S628" s="683"/>
      <c r="T628" s="683"/>
      <c r="U628" s="683"/>
      <c r="V628" s="683"/>
      <c r="W628" s="683"/>
      <c r="X628" s="683"/>
      <c r="Y628" s="683"/>
      <c r="Z628" s="683"/>
    </row>
    <row r="629" spans="1:26" ht="15.75" customHeight="1">
      <c r="A629" s="683"/>
      <c r="B629" s="769"/>
      <c r="C629" s="683"/>
      <c r="D629" s="683"/>
      <c r="E629" s="683"/>
      <c r="F629" s="683"/>
      <c r="G629" s="683"/>
      <c r="H629" s="683"/>
      <c r="I629" s="683"/>
      <c r="J629" s="683"/>
      <c r="K629" s="683"/>
      <c r="L629" s="683"/>
      <c r="M629" s="683"/>
      <c r="N629" s="682"/>
      <c r="O629" s="683"/>
      <c r="P629" s="683"/>
      <c r="Q629" s="683"/>
      <c r="R629" s="683"/>
      <c r="S629" s="683"/>
      <c r="T629" s="683"/>
      <c r="U629" s="683"/>
      <c r="V629" s="683"/>
      <c r="W629" s="683"/>
      <c r="X629" s="683"/>
      <c r="Y629" s="683"/>
      <c r="Z629" s="683"/>
    </row>
    <row r="630" spans="1:26" ht="15.75" customHeight="1">
      <c r="A630" s="683"/>
      <c r="B630" s="769"/>
      <c r="C630" s="683"/>
      <c r="D630" s="683"/>
      <c r="E630" s="683"/>
      <c r="F630" s="683"/>
      <c r="G630" s="683"/>
      <c r="H630" s="683"/>
      <c r="I630" s="683"/>
      <c r="J630" s="683"/>
      <c r="K630" s="683"/>
      <c r="L630" s="683"/>
      <c r="M630" s="683"/>
      <c r="N630" s="682"/>
      <c r="O630" s="683"/>
      <c r="P630" s="683"/>
      <c r="Q630" s="683"/>
      <c r="R630" s="683"/>
      <c r="S630" s="683"/>
      <c r="T630" s="683"/>
      <c r="U630" s="683"/>
      <c r="V630" s="683"/>
      <c r="W630" s="683"/>
      <c r="X630" s="683"/>
      <c r="Y630" s="683"/>
      <c r="Z630" s="683"/>
    </row>
    <row r="631" spans="1:26" ht="15.75" customHeight="1">
      <c r="A631" s="683"/>
      <c r="B631" s="769"/>
      <c r="C631" s="683"/>
      <c r="D631" s="683"/>
      <c r="E631" s="683"/>
      <c r="F631" s="683"/>
      <c r="G631" s="683"/>
      <c r="H631" s="683"/>
      <c r="I631" s="683"/>
      <c r="J631" s="683"/>
      <c r="K631" s="683"/>
      <c r="L631" s="683"/>
      <c r="M631" s="683"/>
      <c r="N631" s="682"/>
      <c r="O631" s="683"/>
      <c r="P631" s="683"/>
      <c r="Q631" s="683"/>
      <c r="R631" s="683"/>
      <c r="S631" s="683"/>
      <c r="T631" s="683"/>
      <c r="U631" s="683"/>
      <c r="V631" s="683"/>
      <c r="W631" s="683"/>
      <c r="X631" s="683"/>
      <c r="Y631" s="683"/>
      <c r="Z631" s="683"/>
    </row>
    <row r="632" spans="1:26" ht="15.75" customHeight="1">
      <c r="A632" s="683"/>
      <c r="B632" s="769"/>
      <c r="C632" s="683"/>
      <c r="D632" s="683"/>
      <c r="E632" s="683"/>
      <c r="F632" s="683"/>
      <c r="G632" s="683"/>
      <c r="H632" s="683"/>
      <c r="I632" s="683"/>
      <c r="J632" s="683"/>
      <c r="K632" s="683"/>
      <c r="L632" s="683"/>
      <c r="M632" s="683"/>
      <c r="N632" s="682"/>
      <c r="O632" s="683"/>
      <c r="P632" s="683"/>
      <c r="Q632" s="683"/>
      <c r="R632" s="683"/>
      <c r="S632" s="683"/>
      <c r="T632" s="683"/>
      <c r="U632" s="683"/>
      <c r="V632" s="683"/>
      <c r="W632" s="683"/>
      <c r="X632" s="683"/>
      <c r="Y632" s="683"/>
      <c r="Z632" s="683"/>
    </row>
    <row r="633" spans="1:26" ht="15.75" customHeight="1">
      <c r="A633" s="683"/>
      <c r="B633" s="769"/>
      <c r="C633" s="683"/>
      <c r="D633" s="683"/>
      <c r="E633" s="683"/>
      <c r="F633" s="683"/>
      <c r="G633" s="683"/>
      <c r="H633" s="683"/>
      <c r="I633" s="683"/>
      <c r="J633" s="683"/>
      <c r="K633" s="683"/>
      <c r="L633" s="683"/>
      <c r="M633" s="683"/>
      <c r="N633" s="682"/>
      <c r="O633" s="683"/>
      <c r="P633" s="683"/>
      <c r="Q633" s="683"/>
      <c r="R633" s="683"/>
      <c r="S633" s="683"/>
      <c r="T633" s="683"/>
      <c r="U633" s="683"/>
      <c r="V633" s="683"/>
      <c r="W633" s="683"/>
      <c r="X633" s="683"/>
      <c r="Y633" s="683"/>
      <c r="Z633" s="683"/>
    </row>
    <row r="634" spans="1:26" ht="15.75" customHeight="1">
      <c r="A634" s="683"/>
      <c r="B634" s="769"/>
      <c r="C634" s="683"/>
      <c r="D634" s="683"/>
      <c r="E634" s="683"/>
      <c r="F634" s="683"/>
      <c r="G634" s="683"/>
      <c r="H634" s="683"/>
      <c r="I634" s="683"/>
      <c r="J634" s="683"/>
      <c r="K634" s="683"/>
      <c r="L634" s="683"/>
      <c r="M634" s="683"/>
      <c r="N634" s="682"/>
      <c r="O634" s="683"/>
      <c r="P634" s="683"/>
      <c r="Q634" s="683"/>
      <c r="R634" s="683"/>
      <c r="S634" s="683"/>
      <c r="T634" s="683"/>
      <c r="U634" s="683"/>
      <c r="V634" s="683"/>
      <c r="W634" s="683"/>
      <c r="X634" s="683"/>
      <c r="Y634" s="683"/>
      <c r="Z634" s="683"/>
    </row>
    <row r="635" spans="1:26" ht="15.75" customHeight="1">
      <c r="A635" s="683"/>
      <c r="B635" s="769"/>
      <c r="C635" s="683"/>
      <c r="D635" s="683"/>
      <c r="E635" s="683"/>
      <c r="F635" s="683"/>
      <c r="G635" s="683"/>
      <c r="H635" s="683"/>
      <c r="I635" s="683"/>
      <c r="J635" s="683"/>
      <c r="K635" s="683"/>
      <c r="L635" s="683"/>
      <c r="M635" s="683"/>
      <c r="N635" s="682"/>
      <c r="O635" s="683"/>
      <c r="P635" s="683"/>
      <c r="Q635" s="683"/>
      <c r="R635" s="683"/>
      <c r="S635" s="683"/>
      <c r="T635" s="683"/>
      <c r="U635" s="683"/>
      <c r="V635" s="683"/>
      <c r="W635" s="683"/>
      <c r="X635" s="683"/>
      <c r="Y635" s="683"/>
      <c r="Z635" s="683"/>
    </row>
    <row r="636" spans="1:26" ht="15.75" customHeight="1">
      <c r="A636" s="683"/>
      <c r="B636" s="769"/>
      <c r="C636" s="683"/>
      <c r="D636" s="683"/>
      <c r="E636" s="683"/>
      <c r="F636" s="683"/>
      <c r="G636" s="683"/>
      <c r="H636" s="683"/>
      <c r="I636" s="683"/>
      <c r="J636" s="683"/>
      <c r="K636" s="683"/>
      <c r="L636" s="683"/>
      <c r="M636" s="683"/>
      <c r="N636" s="682"/>
      <c r="O636" s="683"/>
      <c r="P636" s="683"/>
      <c r="Q636" s="683"/>
      <c r="R636" s="683"/>
      <c r="S636" s="683"/>
      <c r="T636" s="683"/>
      <c r="U636" s="683"/>
      <c r="V636" s="683"/>
      <c r="W636" s="683"/>
      <c r="X636" s="683"/>
      <c r="Y636" s="683"/>
      <c r="Z636" s="683"/>
    </row>
    <row r="637" spans="1:26" ht="15.75" customHeight="1">
      <c r="A637" s="683"/>
      <c r="B637" s="769"/>
      <c r="C637" s="683"/>
      <c r="D637" s="683"/>
      <c r="E637" s="683"/>
      <c r="F637" s="683"/>
      <c r="G637" s="683"/>
      <c r="H637" s="683"/>
      <c r="I637" s="683"/>
      <c r="J637" s="683"/>
      <c r="K637" s="683"/>
      <c r="L637" s="683"/>
      <c r="M637" s="683"/>
      <c r="N637" s="682"/>
      <c r="O637" s="683"/>
      <c r="P637" s="683"/>
      <c r="Q637" s="683"/>
      <c r="R637" s="683"/>
      <c r="S637" s="683"/>
      <c r="T637" s="683"/>
      <c r="U637" s="683"/>
      <c r="V637" s="683"/>
      <c r="W637" s="683"/>
      <c r="X637" s="683"/>
      <c r="Y637" s="683"/>
      <c r="Z637" s="683"/>
    </row>
    <row r="638" spans="1:26" ht="15.75" customHeight="1">
      <c r="A638" s="683"/>
      <c r="B638" s="769"/>
      <c r="C638" s="683"/>
      <c r="D638" s="683"/>
      <c r="E638" s="683"/>
      <c r="F638" s="683"/>
      <c r="G638" s="683"/>
      <c r="H638" s="683"/>
      <c r="I638" s="683"/>
      <c r="J638" s="683"/>
      <c r="K638" s="683"/>
      <c r="L638" s="683"/>
      <c r="M638" s="683"/>
      <c r="N638" s="682"/>
      <c r="O638" s="683"/>
      <c r="P638" s="683"/>
      <c r="Q638" s="683"/>
      <c r="R638" s="683"/>
      <c r="S638" s="683"/>
      <c r="T638" s="683"/>
      <c r="U638" s="683"/>
      <c r="V638" s="683"/>
      <c r="W638" s="683"/>
      <c r="X638" s="683"/>
      <c r="Y638" s="683"/>
      <c r="Z638" s="683"/>
    </row>
    <row r="639" spans="1:26" ht="15.75" customHeight="1">
      <c r="A639" s="683"/>
      <c r="B639" s="769"/>
      <c r="C639" s="683"/>
      <c r="D639" s="683"/>
      <c r="E639" s="683"/>
      <c r="F639" s="683"/>
      <c r="G639" s="683"/>
      <c r="H639" s="683"/>
      <c r="I639" s="683"/>
      <c r="J639" s="683"/>
      <c r="K639" s="683"/>
      <c r="L639" s="683"/>
      <c r="M639" s="683"/>
      <c r="N639" s="682"/>
      <c r="O639" s="683"/>
      <c r="P639" s="683"/>
      <c r="Q639" s="683"/>
      <c r="R639" s="683"/>
      <c r="S639" s="683"/>
      <c r="T639" s="683"/>
      <c r="U639" s="683"/>
      <c r="V639" s="683"/>
      <c r="W639" s="683"/>
      <c r="X639" s="683"/>
      <c r="Y639" s="683"/>
      <c r="Z639" s="683"/>
    </row>
    <row r="640" spans="1:26" ht="15.75" customHeight="1">
      <c r="A640" s="683"/>
      <c r="B640" s="769"/>
      <c r="C640" s="683"/>
      <c r="D640" s="683"/>
      <c r="E640" s="683"/>
      <c r="F640" s="683"/>
      <c r="G640" s="683"/>
      <c r="H640" s="683"/>
      <c r="I640" s="683"/>
      <c r="J640" s="683"/>
      <c r="K640" s="683"/>
      <c r="L640" s="683"/>
      <c r="M640" s="683"/>
      <c r="N640" s="682"/>
      <c r="O640" s="683"/>
      <c r="P640" s="683"/>
      <c r="Q640" s="683"/>
      <c r="R640" s="683"/>
      <c r="S640" s="683"/>
      <c r="T640" s="683"/>
      <c r="U640" s="683"/>
      <c r="V640" s="683"/>
      <c r="W640" s="683"/>
      <c r="X640" s="683"/>
      <c r="Y640" s="683"/>
      <c r="Z640" s="683"/>
    </row>
    <row r="641" spans="1:26" ht="15.75" customHeight="1">
      <c r="A641" s="683"/>
      <c r="B641" s="769"/>
      <c r="C641" s="683"/>
      <c r="D641" s="683"/>
      <c r="E641" s="683"/>
      <c r="F641" s="683"/>
      <c r="G641" s="683"/>
      <c r="H641" s="683"/>
      <c r="I641" s="683"/>
      <c r="J641" s="683"/>
      <c r="K641" s="683"/>
      <c r="L641" s="683"/>
      <c r="M641" s="683"/>
      <c r="N641" s="682"/>
      <c r="O641" s="683"/>
      <c r="P641" s="683"/>
      <c r="Q641" s="683"/>
      <c r="R641" s="683"/>
      <c r="S641" s="683"/>
      <c r="T641" s="683"/>
      <c r="U641" s="683"/>
      <c r="V641" s="683"/>
      <c r="W641" s="683"/>
      <c r="X641" s="683"/>
      <c r="Y641" s="683"/>
      <c r="Z641" s="683"/>
    </row>
    <row r="642" spans="1:26" ht="15.75" customHeight="1">
      <c r="A642" s="683"/>
      <c r="B642" s="769"/>
      <c r="C642" s="683"/>
      <c r="D642" s="683"/>
      <c r="E642" s="683"/>
      <c r="F642" s="683"/>
      <c r="G642" s="683"/>
      <c r="H642" s="683"/>
      <c r="I642" s="683"/>
      <c r="J642" s="683"/>
      <c r="K642" s="683"/>
      <c r="L642" s="683"/>
      <c r="M642" s="683"/>
      <c r="N642" s="682"/>
      <c r="O642" s="683"/>
      <c r="P642" s="683"/>
      <c r="Q642" s="683"/>
      <c r="R642" s="683"/>
      <c r="S642" s="683"/>
      <c r="T642" s="683"/>
      <c r="U642" s="683"/>
      <c r="V642" s="683"/>
      <c r="W642" s="683"/>
      <c r="X642" s="683"/>
      <c r="Y642" s="683"/>
      <c r="Z642" s="683"/>
    </row>
    <row r="643" spans="1:26" ht="15.75" customHeight="1">
      <c r="A643" s="683"/>
      <c r="B643" s="769"/>
      <c r="C643" s="683"/>
      <c r="D643" s="683"/>
      <c r="E643" s="683"/>
      <c r="F643" s="683"/>
      <c r="G643" s="683"/>
      <c r="H643" s="683"/>
      <c r="I643" s="683"/>
      <c r="J643" s="683"/>
      <c r="K643" s="683"/>
      <c r="L643" s="683"/>
      <c r="M643" s="683"/>
      <c r="N643" s="682"/>
      <c r="O643" s="683"/>
      <c r="P643" s="683"/>
      <c r="Q643" s="683"/>
      <c r="R643" s="683"/>
      <c r="S643" s="683"/>
      <c r="T643" s="683"/>
      <c r="U643" s="683"/>
      <c r="V643" s="683"/>
      <c r="W643" s="683"/>
      <c r="X643" s="683"/>
      <c r="Y643" s="683"/>
      <c r="Z643" s="683"/>
    </row>
    <row r="644" spans="1:26" ht="15.75" customHeight="1">
      <c r="A644" s="683"/>
      <c r="B644" s="769"/>
      <c r="C644" s="683"/>
      <c r="D644" s="683"/>
      <c r="E644" s="683"/>
      <c r="F644" s="683"/>
      <c r="G644" s="683"/>
      <c r="H644" s="683"/>
      <c r="I644" s="683"/>
      <c r="J644" s="683"/>
      <c r="K644" s="683"/>
      <c r="L644" s="683"/>
      <c r="M644" s="683"/>
      <c r="N644" s="682"/>
      <c r="O644" s="683"/>
      <c r="P644" s="683"/>
      <c r="Q644" s="683"/>
      <c r="R644" s="683"/>
      <c r="S644" s="683"/>
      <c r="T644" s="683"/>
      <c r="U644" s="683"/>
      <c r="V644" s="683"/>
      <c r="W644" s="683"/>
      <c r="X644" s="683"/>
      <c r="Y644" s="683"/>
      <c r="Z644" s="683"/>
    </row>
    <row r="645" spans="1:26" ht="15.75" customHeight="1">
      <c r="A645" s="683"/>
      <c r="B645" s="769"/>
      <c r="C645" s="683"/>
      <c r="D645" s="683"/>
      <c r="E645" s="683"/>
      <c r="F645" s="683"/>
      <c r="G645" s="683"/>
      <c r="H645" s="683"/>
      <c r="I645" s="683"/>
      <c r="J645" s="683"/>
      <c r="K645" s="683"/>
      <c r="L645" s="683"/>
      <c r="M645" s="683"/>
      <c r="N645" s="682"/>
      <c r="O645" s="683"/>
      <c r="P645" s="683"/>
      <c r="Q645" s="683"/>
      <c r="R645" s="683"/>
      <c r="S645" s="683"/>
      <c r="T645" s="683"/>
      <c r="U645" s="683"/>
      <c r="V645" s="683"/>
      <c r="W645" s="683"/>
      <c r="X645" s="683"/>
      <c r="Y645" s="683"/>
      <c r="Z645" s="683"/>
    </row>
    <row r="646" spans="1:26" ht="15.75" customHeight="1">
      <c r="A646" s="683"/>
      <c r="B646" s="769"/>
      <c r="C646" s="683"/>
      <c r="D646" s="683"/>
      <c r="E646" s="683"/>
      <c r="F646" s="683"/>
      <c r="G646" s="683"/>
      <c r="H646" s="683"/>
      <c r="I646" s="683"/>
      <c r="J646" s="683"/>
      <c r="K646" s="683"/>
      <c r="L646" s="683"/>
      <c r="M646" s="683"/>
      <c r="N646" s="682"/>
      <c r="O646" s="683"/>
      <c r="P646" s="683"/>
      <c r="Q646" s="683"/>
      <c r="R646" s="683"/>
      <c r="S646" s="683"/>
      <c r="T646" s="683"/>
      <c r="U646" s="683"/>
      <c r="V646" s="683"/>
      <c r="W646" s="683"/>
      <c r="X646" s="683"/>
      <c r="Y646" s="683"/>
      <c r="Z646" s="683"/>
    </row>
    <row r="647" spans="1:26" ht="15.75" customHeight="1">
      <c r="A647" s="683"/>
      <c r="B647" s="769"/>
      <c r="C647" s="683"/>
      <c r="D647" s="683"/>
      <c r="E647" s="683"/>
      <c r="F647" s="683"/>
      <c r="G647" s="683"/>
      <c r="H647" s="683"/>
      <c r="I647" s="683"/>
      <c r="J647" s="683"/>
      <c r="K647" s="683"/>
      <c r="L647" s="683"/>
      <c r="M647" s="683"/>
      <c r="N647" s="682"/>
      <c r="O647" s="683"/>
      <c r="P647" s="683"/>
      <c r="Q647" s="683"/>
      <c r="R647" s="683"/>
      <c r="S647" s="683"/>
      <c r="T647" s="683"/>
      <c r="U647" s="683"/>
      <c r="V647" s="683"/>
      <c r="W647" s="683"/>
      <c r="X647" s="683"/>
      <c r="Y647" s="683"/>
      <c r="Z647" s="683"/>
    </row>
    <row r="648" spans="1:26" ht="15.75" customHeight="1">
      <c r="A648" s="683"/>
      <c r="B648" s="769"/>
      <c r="C648" s="683"/>
      <c r="D648" s="683"/>
      <c r="E648" s="683"/>
      <c r="F648" s="683"/>
      <c r="G648" s="683"/>
      <c r="H648" s="683"/>
      <c r="I648" s="683"/>
      <c r="J648" s="683"/>
      <c r="K648" s="683"/>
      <c r="L648" s="683"/>
      <c r="M648" s="683"/>
      <c r="N648" s="682"/>
      <c r="O648" s="683"/>
      <c r="P648" s="683"/>
      <c r="Q648" s="683"/>
      <c r="R648" s="683"/>
      <c r="S648" s="683"/>
      <c r="T648" s="683"/>
      <c r="U648" s="683"/>
      <c r="V648" s="683"/>
      <c r="W648" s="683"/>
      <c r="X648" s="683"/>
      <c r="Y648" s="683"/>
      <c r="Z648" s="683"/>
    </row>
    <row r="649" spans="1:26" ht="15.75" customHeight="1">
      <c r="A649" s="683"/>
      <c r="B649" s="769"/>
      <c r="C649" s="683"/>
      <c r="D649" s="683"/>
      <c r="E649" s="683"/>
      <c r="F649" s="683"/>
      <c r="G649" s="683"/>
      <c r="H649" s="683"/>
      <c r="I649" s="683"/>
      <c r="J649" s="683"/>
      <c r="K649" s="683"/>
      <c r="L649" s="683"/>
      <c r="M649" s="683"/>
      <c r="N649" s="682"/>
      <c r="O649" s="683"/>
      <c r="P649" s="683"/>
      <c r="Q649" s="683"/>
      <c r="R649" s="683"/>
      <c r="S649" s="683"/>
      <c r="T649" s="683"/>
      <c r="U649" s="683"/>
      <c r="V649" s="683"/>
      <c r="W649" s="683"/>
      <c r="X649" s="683"/>
      <c r="Y649" s="683"/>
      <c r="Z649" s="683"/>
    </row>
    <row r="650" spans="1:26" ht="15.75" customHeight="1">
      <c r="A650" s="683"/>
      <c r="B650" s="769"/>
      <c r="C650" s="683"/>
      <c r="D650" s="683"/>
      <c r="E650" s="683"/>
      <c r="F650" s="683"/>
      <c r="G650" s="683"/>
      <c r="H650" s="683"/>
      <c r="I650" s="683"/>
      <c r="J650" s="683"/>
      <c r="K650" s="683"/>
      <c r="L650" s="683"/>
      <c r="M650" s="683"/>
      <c r="N650" s="682"/>
      <c r="O650" s="683"/>
      <c r="P650" s="683"/>
      <c r="Q650" s="683"/>
      <c r="R650" s="683"/>
      <c r="S650" s="683"/>
      <c r="T650" s="683"/>
      <c r="U650" s="683"/>
      <c r="V650" s="683"/>
      <c r="W650" s="683"/>
      <c r="X650" s="683"/>
      <c r="Y650" s="683"/>
      <c r="Z650" s="683"/>
    </row>
    <row r="651" spans="1:26" ht="15.75" customHeight="1">
      <c r="A651" s="683"/>
      <c r="B651" s="769"/>
      <c r="C651" s="683"/>
      <c r="D651" s="683"/>
      <c r="E651" s="683"/>
      <c r="F651" s="683"/>
      <c r="G651" s="683"/>
      <c r="H651" s="683"/>
      <c r="I651" s="683"/>
      <c r="J651" s="683"/>
      <c r="K651" s="683"/>
      <c r="L651" s="683"/>
      <c r="M651" s="683"/>
      <c r="N651" s="682"/>
      <c r="O651" s="683"/>
      <c r="P651" s="683"/>
      <c r="Q651" s="683"/>
      <c r="R651" s="683"/>
      <c r="S651" s="683"/>
      <c r="T651" s="683"/>
      <c r="U651" s="683"/>
      <c r="V651" s="683"/>
      <c r="W651" s="683"/>
      <c r="X651" s="683"/>
      <c r="Y651" s="683"/>
      <c r="Z651" s="683"/>
    </row>
    <row r="652" spans="1:26" ht="15.75" customHeight="1">
      <c r="A652" s="683"/>
      <c r="B652" s="769"/>
      <c r="C652" s="683"/>
      <c r="D652" s="683"/>
      <c r="E652" s="683"/>
      <c r="F652" s="683"/>
      <c r="G652" s="683"/>
      <c r="H652" s="683"/>
      <c r="I652" s="683"/>
      <c r="J652" s="683"/>
      <c r="K652" s="683"/>
      <c r="L652" s="683"/>
      <c r="M652" s="683"/>
      <c r="N652" s="682"/>
      <c r="O652" s="683"/>
      <c r="P652" s="683"/>
      <c r="Q652" s="683"/>
      <c r="R652" s="683"/>
      <c r="S652" s="683"/>
      <c r="T652" s="683"/>
      <c r="U652" s="683"/>
      <c r="V652" s="683"/>
      <c r="W652" s="683"/>
      <c r="X652" s="683"/>
      <c r="Y652" s="683"/>
      <c r="Z652" s="683"/>
    </row>
    <row r="653" spans="1:26" ht="15.75" customHeight="1">
      <c r="A653" s="683"/>
      <c r="B653" s="769"/>
      <c r="C653" s="683"/>
      <c r="D653" s="683"/>
      <c r="E653" s="683"/>
      <c r="F653" s="683"/>
      <c r="G653" s="683"/>
      <c r="H653" s="683"/>
      <c r="I653" s="683"/>
      <c r="J653" s="683"/>
      <c r="K653" s="683"/>
      <c r="L653" s="683"/>
      <c r="M653" s="683"/>
      <c r="N653" s="682"/>
      <c r="O653" s="683"/>
      <c r="P653" s="683"/>
      <c r="Q653" s="683"/>
      <c r="R653" s="683"/>
      <c r="S653" s="683"/>
      <c r="T653" s="683"/>
      <c r="U653" s="683"/>
      <c r="V653" s="683"/>
      <c r="W653" s="683"/>
      <c r="X653" s="683"/>
      <c r="Y653" s="683"/>
      <c r="Z653" s="683"/>
    </row>
    <row r="654" spans="1:26" ht="15.75" customHeight="1">
      <c r="A654" s="683"/>
      <c r="B654" s="769"/>
      <c r="C654" s="683"/>
      <c r="D654" s="683"/>
      <c r="E654" s="683"/>
      <c r="F654" s="683"/>
      <c r="G654" s="683"/>
      <c r="H654" s="683"/>
      <c r="I654" s="683"/>
      <c r="J654" s="683"/>
      <c r="K654" s="683"/>
      <c r="L654" s="683"/>
      <c r="M654" s="683"/>
      <c r="N654" s="682"/>
      <c r="O654" s="683"/>
      <c r="P654" s="683"/>
      <c r="Q654" s="683"/>
      <c r="R654" s="683"/>
      <c r="S654" s="683"/>
      <c r="T654" s="683"/>
      <c r="U654" s="683"/>
      <c r="V654" s="683"/>
      <c r="W654" s="683"/>
      <c r="X654" s="683"/>
      <c r="Y654" s="683"/>
      <c r="Z654" s="683"/>
    </row>
    <row r="655" spans="1:26" ht="15.75" customHeight="1">
      <c r="A655" s="683"/>
      <c r="B655" s="769"/>
      <c r="C655" s="683"/>
      <c r="D655" s="683"/>
      <c r="E655" s="683"/>
      <c r="F655" s="683"/>
      <c r="G655" s="683"/>
      <c r="H655" s="683"/>
      <c r="I655" s="683"/>
      <c r="J655" s="683"/>
      <c r="K655" s="683"/>
      <c r="L655" s="683"/>
      <c r="M655" s="683"/>
      <c r="N655" s="682"/>
      <c r="O655" s="683"/>
      <c r="P655" s="683"/>
      <c r="Q655" s="683"/>
      <c r="R655" s="683"/>
      <c r="S655" s="683"/>
      <c r="T655" s="683"/>
      <c r="U655" s="683"/>
      <c r="V655" s="683"/>
      <c r="W655" s="683"/>
      <c r="X655" s="683"/>
      <c r="Y655" s="683"/>
      <c r="Z655" s="683"/>
    </row>
    <row r="656" spans="1:26" ht="15.75" customHeight="1">
      <c r="A656" s="683"/>
      <c r="B656" s="769"/>
      <c r="C656" s="683"/>
      <c r="D656" s="683"/>
      <c r="E656" s="683"/>
      <c r="F656" s="683"/>
      <c r="G656" s="683"/>
      <c r="H656" s="683"/>
      <c r="I656" s="683"/>
      <c r="J656" s="683"/>
      <c r="K656" s="683"/>
      <c r="L656" s="683"/>
      <c r="M656" s="683"/>
      <c r="N656" s="682"/>
      <c r="O656" s="683"/>
      <c r="P656" s="683"/>
      <c r="Q656" s="683"/>
      <c r="R656" s="683"/>
      <c r="S656" s="683"/>
      <c r="T656" s="683"/>
      <c r="U656" s="683"/>
      <c r="V656" s="683"/>
      <c r="W656" s="683"/>
      <c r="X656" s="683"/>
      <c r="Y656" s="683"/>
      <c r="Z656" s="683"/>
    </row>
    <row r="657" spans="1:26" ht="15.75" customHeight="1">
      <c r="A657" s="683"/>
      <c r="B657" s="769"/>
      <c r="C657" s="683"/>
      <c r="D657" s="683"/>
      <c r="E657" s="683"/>
      <c r="F657" s="683"/>
      <c r="G657" s="683"/>
      <c r="H657" s="683"/>
      <c r="I657" s="683"/>
      <c r="J657" s="683"/>
      <c r="K657" s="683"/>
      <c r="L657" s="683"/>
      <c r="M657" s="683"/>
      <c r="N657" s="682"/>
      <c r="O657" s="683"/>
      <c r="P657" s="683"/>
      <c r="Q657" s="683"/>
      <c r="R657" s="683"/>
      <c r="S657" s="683"/>
      <c r="T657" s="683"/>
      <c r="U657" s="683"/>
      <c r="V657" s="683"/>
      <c r="W657" s="683"/>
      <c r="X657" s="683"/>
      <c r="Y657" s="683"/>
      <c r="Z657" s="683"/>
    </row>
    <row r="658" spans="1:26" ht="15.75" customHeight="1">
      <c r="A658" s="683"/>
      <c r="B658" s="769"/>
      <c r="C658" s="683"/>
      <c r="D658" s="683"/>
      <c r="E658" s="683"/>
      <c r="F658" s="683"/>
      <c r="G658" s="683"/>
      <c r="H658" s="683"/>
      <c r="I658" s="683"/>
      <c r="J658" s="683"/>
      <c r="K658" s="683"/>
      <c r="L658" s="683"/>
      <c r="M658" s="683"/>
      <c r="N658" s="682"/>
      <c r="O658" s="683"/>
      <c r="P658" s="683"/>
      <c r="Q658" s="683"/>
      <c r="R658" s="683"/>
      <c r="S658" s="683"/>
      <c r="T658" s="683"/>
      <c r="U658" s="683"/>
      <c r="V658" s="683"/>
      <c r="W658" s="683"/>
      <c r="X658" s="683"/>
      <c r="Y658" s="683"/>
      <c r="Z658" s="683"/>
    </row>
    <row r="659" spans="1:26" ht="15.75" customHeight="1">
      <c r="A659" s="683"/>
      <c r="B659" s="769"/>
      <c r="C659" s="683"/>
      <c r="D659" s="683"/>
      <c r="E659" s="683"/>
      <c r="F659" s="683"/>
      <c r="G659" s="683"/>
      <c r="H659" s="683"/>
      <c r="I659" s="683"/>
      <c r="J659" s="683"/>
      <c r="K659" s="683"/>
      <c r="L659" s="683"/>
      <c r="M659" s="683"/>
      <c r="N659" s="682"/>
      <c r="O659" s="683"/>
      <c r="P659" s="683"/>
      <c r="Q659" s="683"/>
      <c r="R659" s="683"/>
      <c r="S659" s="683"/>
      <c r="T659" s="683"/>
      <c r="U659" s="683"/>
      <c r="V659" s="683"/>
      <c r="W659" s="683"/>
      <c r="X659" s="683"/>
      <c r="Y659" s="683"/>
      <c r="Z659" s="683"/>
    </row>
    <row r="660" spans="1:26" ht="15.75" customHeight="1">
      <c r="A660" s="683"/>
      <c r="B660" s="769"/>
      <c r="C660" s="683"/>
      <c r="D660" s="683"/>
      <c r="E660" s="683"/>
      <c r="F660" s="683"/>
      <c r="G660" s="683"/>
      <c r="H660" s="683"/>
      <c r="I660" s="683"/>
      <c r="J660" s="683"/>
      <c r="K660" s="683"/>
      <c r="L660" s="683"/>
      <c r="M660" s="683"/>
      <c r="N660" s="682"/>
      <c r="O660" s="683"/>
      <c r="P660" s="683"/>
      <c r="Q660" s="683"/>
      <c r="R660" s="683"/>
      <c r="S660" s="683"/>
      <c r="T660" s="683"/>
      <c r="U660" s="683"/>
      <c r="V660" s="683"/>
      <c r="W660" s="683"/>
      <c r="X660" s="683"/>
      <c r="Y660" s="683"/>
      <c r="Z660" s="683"/>
    </row>
    <row r="661" spans="1:26" ht="15.75" customHeight="1">
      <c r="A661" s="683"/>
      <c r="B661" s="769"/>
      <c r="C661" s="683"/>
      <c r="D661" s="683"/>
      <c r="E661" s="683"/>
      <c r="F661" s="683"/>
      <c r="G661" s="683"/>
      <c r="H661" s="683"/>
      <c r="I661" s="683"/>
      <c r="J661" s="683"/>
      <c r="K661" s="683"/>
      <c r="L661" s="683"/>
      <c r="M661" s="683"/>
      <c r="N661" s="682"/>
      <c r="O661" s="683"/>
      <c r="P661" s="683"/>
      <c r="Q661" s="683"/>
      <c r="R661" s="683"/>
      <c r="S661" s="683"/>
      <c r="T661" s="683"/>
      <c r="U661" s="683"/>
      <c r="V661" s="683"/>
      <c r="W661" s="683"/>
      <c r="X661" s="683"/>
      <c r="Y661" s="683"/>
      <c r="Z661" s="683"/>
    </row>
    <row r="662" spans="1:26" ht="15.75" customHeight="1">
      <c r="A662" s="683"/>
      <c r="B662" s="769"/>
      <c r="C662" s="683"/>
      <c r="D662" s="683"/>
      <c r="E662" s="683"/>
      <c r="F662" s="683"/>
      <c r="G662" s="683"/>
      <c r="H662" s="683"/>
      <c r="I662" s="683"/>
      <c r="J662" s="683"/>
      <c r="K662" s="683"/>
      <c r="L662" s="683"/>
      <c r="M662" s="683"/>
      <c r="N662" s="682"/>
      <c r="O662" s="683"/>
      <c r="P662" s="683"/>
      <c r="Q662" s="683"/>
      <c r="R662" s="683"/>
      <c r="S662" s="683"/>
      <c r="T662" s="683"/>
      <c r="U662" s="683"/>
      <c r="V662" s="683"/>
      <c r="W662" s="683"/>
      <c r="X662" s="683"/>
      <c r="Y662" s="683"/>
      <c r="Z662" s="683"/>
    </row>
    <row r="663" spans="1:26" ht="15.75" customHeight="1">
      <c r="A663" s="683"/>
      <c r="B663" s="769"/>
      <c r="C663" s="683"/>
      <c r="D663" s="683"/>
      <c r="E663" s="683"/>
      <c r="F663" s="683"/>
      <c r="G663" s="683"/>
      <c r="H663" s="683"/>
      <c r="I663" s="683"/>
      <c r="J663" s="683"/>
      <c r="K663" s="683"/>
      <c r="L663" s="683"/>
      <c r="M663" s="683"/>
      <c r="N663" s="682"/>
      <c r="O663" s="683"/>
      <c r="P663" s="683"/>
      <c r="Q663" s="683"/>
      <c r="R663" s="683"/>
      <c r="S663" s="683"/>
      <c r="T663" s="683"/>
      <c r="U663" s="683"/>
      <c r="V663" s="683"/>
      <c r="W663" s="683"/>
      <c r="X663" s="683"/>
      <c r="Y663" s="683"/>
      <c r="Z663" s="683"/>
    </row>
    <row r="664" spans="1:26" ht="15.75" customHeight="1">
      <c r="A664" s="683"/>
      <c r="B664" s="769"/>
      <c r="C664" s="683"/>
      <c r="D664" s="683"/>
      <c r="E664" s="683"/>
      <c r="F664" s="683"/>
      <c r="G664" s="683"/>
      <c r="H664" s="683"/>
      <c r="I664" s="683"/>
      <c r="J664" s="683"/>
      <c r="K664" s="683"/>
      <c r="L664" s="683"/>
      <c r="M664" s="683"/>
      <c r="N664" s="682"/>
      <c r="O664" s="683"/>
      <c r="P664" s="683"/>
      <c r="Q664" s="683"/>
      <c r="R664" s="683"/>
      <c r="S664" s="683"/>
      <c r="T664" s="683"/>
      <c r="U664" s="683"/>
      <c r="V664" s="683"/>
      <c r="W664" s="683"/>
      <c r="X664" s="683"/>
      <c r="Y664" s="683"/>
      <c r="Z664" s="683"/>
    </row>
    <row r="665" spans="1:26" ht="15.75" customHeight="1">
      <c r="A665" s="683"/>
      <c r="B665" s="769"/>
      <c r="C665" s="683"/>
      <c r="D665" s="683"/>
      <c r="E665" s="683"/>
      <c r="F665" s="683"/>
      <c r="G665" s="683"/>
      <c r="H665" s="683"/>
      <c r="I665" s="683"/>
      <c r="J665" s="683"/>
      <c r="K665" s="683"/>
      <c r="L665" s="683"/>
      <c r="M665" s="683"/>
      <c r="N665" s="682"/>
      <c r="O665" s="683"/>
      <c r="P665" s="683"/>
      <c r="Q665" s="683"/>
      <c r="R665" s="683"/>
      <c r="S665" s="683"/>
      <c r="T665" s="683"/>
      <c r="U665" s="683"/>
      <c r="V665" s="683"/>
      <c r="W665" s="683"/>
      <c r="X665" s="683"/>
      <c r="Y665" s="683"/>
      <c r="Z665" s="683"/>
    </row>
    <row r="666" spans="1:26" ht="15.75" customHeight="1">
      <c r="A666" s="683"/>
      <c r="B666" s="769"/>
      <c r="C666" s="683"/>
      <c r="D666" s="683"/>
      <c r="E666" s="683"/>
      <c r="F666" s="683"/>
      <c r="G666" s="683"/>
      <c r="H666" s="683"/>
      <c r="I666" s="683"/>
      <c r="J666" s="683"/>
      <c r="K666" s="683"/>
      <c r="L666" s="683"/>
      <c r="M666" s="683"/>
      <c r="N666" s="682"/>
      <c r="O666" s="683"/>
      <c r="P666" s="683"/>
      <c r="Q666" s="683"/>
      <c r="R666" s="683"/>
      <c r="S666" s="683"/>
      <c r="T666" s="683"/>
      <c r="U666" s="683"/>
      <c r="V666" s="683"/>
      <c r="W666" s="683"/>
      <c r="X666" s="683"/>
      <c r="Y666" s="683"/>
      <c r="Z666" s="683"/>
    </row>
    <row r="667" spans="1:26" ht="15.75" customHeight="1">
      <c r="A667" s="683"/>
      <c r="B667" s="769"/>
      <c r="C667" s="683"/>
      <c r="D667" s="683"/>
      <c r="E667" s="683"/>
      <c r="F667" s="683"/>
      <c r="G667" s="683"/>
      <c r="H667" s="683"/>
      <c r="I667" s="683"/>
      <c r="J667" s="683"/>
      <c r="K667" s="683"/>
      <c r="L667" s="683"/>
      <c r="M667" s="683"/>
      <c r="N667" s="682"/>
      <c r="O667" s="683"/>
      <c r="P667" s="683"/>
      <c r="Q667" s="683"/>
      <c r="R667" s="683"/>
      <c r="S667" s="683"/>
      <c r="T667" s="683"/>
      <c r="U667" s="683"/>
      <c r="V667" s="683"/>
      <c r="W667" s="683"/>
      <c r="X667" s="683"/>
      <c r="Y667" s="683"/>
      <c r="Z667" s="683"/>
    </row>
    <row r="668" spans="1:26" ht="15.75" customHeight="1">
      <c r="A668" s="683"/>
      <c r="B668" s="769"/>
      <c r="C668" s="683"/>
      <c r="D668" s="683"/>
      <c r="E668" s="683"/>
      <c r="F668" s="683"/>
      <c r="G668" s="683"/>
      <c r="H668" s="683"/>
      <c r="I668" s="683"/>
      <c r="J668" s="683"/>
      <c r="K668" s="683"/>
      <c r="L668" s="683"/>
      <c r="M668" s="683"/>
      <c r="N668" s="682"/>
      <c r="O668" s="683"/>
      <c r="P668" s="683"/>
      <c r="Q668" s="683"/>
      <c r="R668" s="683"/>
      <c r="S668" s="683"/>
      <c r="T668" s="683"/>
      <c r="U668" s="683"/>
      <c r="V668" s="683"/>
      <c r="W668" s="683"/>
      <c r="X668" s="683"/>
      <c r="Y668" s="683"/>
      <c r="Z668" s="683"/>
    </row>
    <row r="669" spans="1:26" ht="15.75" customHeight="1">
      <c r="A669" s="683"/>
      <c r="B669" s="769"/>
      <c r="C669" s="683"/>
      <c r="D669" s="683"/>
      <c r="E669" s="683"/>
      <c r="F669" s="683"/>
      <c r="G669" s="683"/>
      <c r="H669" s="683"/>
      <c r="I669" s="683"/>
      <c r="J669" s="683"/>
      <c r="K669" s="683"/>
      <c r="L669" s="683"/>
      <c r="M669" s="683"/>
      <c r="N669" s="682"/>
      <c r="O669" s="683"/>
      <c r="P669" s="683"/>
      <c r="Q669" s="683"/>
      <c r="R669" s="683"/>
      <c r="S669" s="683"/>
      <c r="T669" s="683"/>
      <c r="U669" s="683"/>
      <c r="V669" s="683"/>
      <c r="W669" s="683"/>
      <c r="X669" s="683"/>
      <c r="Y669" s="683"/>
      <c r="Z669" s="683"/>
    </row>
    <row r="670" spans="1:26" ht="15.75" customHeight="1">
      <c r="A670" s="683"/>
      <c r="B670" s="769"/>
      <c r="C670" s="683"/>
      <c r="D670" s="683"/>
      <c r="E670" s="683"/>
      <c r="F670" s="683"/>
      <c r="G670" s="683"/>
      <c r="H670" s="683"/>
      <c r="I670" s="683"/>
      <c r="J670" s="683"/>
      <c r="K670" s="683"/>
      <c r="L670" s="683"/>
      <c r="M670" s="683"/>
      <c r="N670" s="682"/>
      <c r="O670" s="683"/>
      <c r="P670" s="683"/>
      <c r="Q670" s="683"/>
      <c r="R670" s="683"/>
      <c r="S670" s="683"/>
      <c r="T670" s="683"/>
      <c r="U670" s="683"/>
      <c r="V670" s="683"/>
      <c r="W670" s="683"/>
      <c r="X670" s="683"/>
      <c r="Y670" s="683"/>
      <c r="Z670" s="683"/>
    </row>
    <row r="671" spans="1:26" ht="15.75" customHeight="1">
      <c r="A671" s="683"/>
      <c r="B671" s="769"/>
      <c r="C671" s="683"/>
      <c r="D671" s="683"/>
      <c r="E671" s="683"/>
      <c r="F671" s="683"/>
      <c r="G671" s="683"/>
      <c r="H671" s="683"/>
      <c r="I671" s="683"/>
      <c r="J671" s="683"/>
      <c r="K671" s="683"/>
      <c r="L671" s="683"/>
      <c r="M671" s="683"/>
      <c r="N671" s="682"/>
      <c r="O671" s="683"/>
      <c r="P671" s="683"/>
      <c r="Q671" s="683"/>
      <c r="R671" s="683"/>
      <c r="S671" s="683"/>
      <c r="T671" s="683"/>
      <c r="U671" s="683"/>
      <c r="V671" s="683"/>
      <c r="W671" s="683"/>
      <c r="X671" s="683"/>
      <c r="Y671" s="683"/>
      <c r="Z671" s="683"/>
    </row>
    <row r="672" spans="1:26" ht="15.75" customHeight="1">
      <c r="A672" s="683"/>
      <c r="B672" s="769"/>
      <c r="C672" s="683"/>
      <c r="D672" s="683"/>
      <c r="E672" s="683"/>
      <c r="F672" s="683"/>
      <c r="G672" s="683"/>
      <c r="H672" s="683"/>
      <c r="I672" s="683"/>
      <c r="J672" s="683"/>
      <c r="K672" s="683"/>
      <c r="L672" s="683"/>
      <c r="M672" s="683"/>
      <c r="N672" s="682"/>
      <c r="O672" s="683"/>
      <c r="P672" s="683"/>
      <c r="Q672" s="683"/>
      <c r="R672" s="683"/>
      <c r="S672" s="683"/>
      <c r="T672" s="683"/>
      <c r="U672" s="683"/>
      <c r="V672" s="683"/>
      <c r="W672" s="683"/>
      <c r="X672" s="683"/>
      <c r="Y672" s="683"/>
      <c r="Z672" s="683"/>
    </row>
    <row r="673" spans="1:26" ht="15.75" customHeight="1">
      <c r="A673" s="683"/>
      <c r="B673" s="769"/>
      <c r="C673" s="683"/>
      <c r="D673" s="683"/>
      <c r="E673" s="683"/>
      <c r="F673" s="683"/>
      <c r="G673" s="683"/>
      <c r="H673" s="683"/>
      <c r="I673" s="683"/>
      <c r="J673" s="683"/>
      <c r="K673" s="683"/>
      <c r="L673" s="683"/>
      <c r="M673" s="683"/>
      <c r="N673" s="682"/>
      <c r="O673" s="683"/>
      <c r="P673" s="683"/>
      <c r="Q673" s="683"/>
      <c r="R673" s="683"/>
      <c r="S673" s="683"/>
      <c r="T673" s="683"/>
      <c r="U673" s="683"/>
      <c r="V673" s="683"/>
      <c r="W673" s="683"/>
      <c r="X673" s="683"/>
      <c r="Y673" s="683"/>
      <c r="Z673" s="683"/>
    </row>
    <row r="674" spans="1:26" ht="15.75" customHeight="1">
      <c r="A674" s="683"/>
      <c r="B674" s="769"/>
      <c r="C674" s="683"/>
      <c r="D674" s="683"/>
      <c r="E674" s="683"/>
      <c r="F674" s="683"/>
      <c r="G674" s="683"/>
      <c r="H674" s="683"/>
      <c r="I674" s="683"/>
      <c r="J674" s="683"/>
      <c r="K674" s="683"/>
      <c r="L674" s="683"/>
      <c r="M674" s="683"/>
      <c r="N674" s="682"/>
      <c r="O674" s="683"/>
      <c r="P674" s="683"/>
      <c r="Q674" s="683"/>
      <c r="R674" s="683"/>
      <c r="S674" s="683"/>
      <c r="T674" s="683"/>
      <c r="U674" s="683"/>
      <c r="V674" s="683"/>
      <c r="W674" s="683"/>
      <c r="X674" s="683"/>
      <c r="Y674" s="683"/>
      <c r="Z674" s="683"/>
    </row>
    <row r="675" spans="1:26" ht="15.75" customHeight="1">
      <c r="A675" s="683"/>
      <c r="B675" s="769"/>
      <c r="C675" s="683"/>
      <c r="D675" s="683"/>
      <c r="E675" s="683"/>
      <c r="F675" s="683"/>
      <c r="G675" s="683"/>
      <c r="H675" s="683"/>
      <c r="I675" s="683"/>
      <c r="J675" s="683"/>
      <c r="K675" s="683"/>
      <c r="L675" s="683"/>
      <c r="M675" s="683"/>
      <c r="N675" s="682"/>
      <c r="O675" s="683"/>
      <c r="P675" s="683"/>
      <c r="Q675" s="683"/>
      <c r="R675" s="683"/>
      <c r="S675" s="683"/>
      <c r="T675" s="683"/>
      <c r="U675" s="683"/>
      <c r="V675" s="683"/>
      <c r="W675" s="683"/>
      <c r="X675" s="683"/>
      <c r="Y675" s="683"/>
      <c r="Z675" s="683"/>
    </row>
    <row r="676" spans="1:26" ht="15.75" customHeight="1">
      <c r="A676" s="683"/>
      <c r="B676" s="769"/>
      <c r="C676" s="683"/>
      <c r="D676" s="683"/>
      <c r="E676" s="683"/>
      <c r="F676" s="683"/>
      <c r="G676" s="683"/>
      <c r="H676" s="683"/>
      <c r="I676" s="683"/>
      <c r="J676" s="683"/>
      <c r="K676" s="683"/>
      <c r="L676" s="683"/>
      <c r="M676" s="683"/>
      <c r="N676" s="682"/>
      <c r="O676" s="683"/>
      <c r="P676" s="683"/>
      <c r="Q676" s="683"/>
      <c r="R676" s="683"/>
      <c r="S676" s="683"/>
      <c r="T676" s="683"/>
      <c r="U676" s="683"/>
      <c r="V676" s="683"/>
      <c r="W676" s="683"/>
      <c r="X676" s="683"/>
      <c r="Y676" s="683"/>
      <c r="Z676" s="683"/>
    </row>
    <row r="677" spans="1:26" ht="15.75" customHeight="1">
      <c r="A677" s="683"/>
      <c r="B677" s="769"/>
      <c r="C677" s="683"/>
      <c r="D677" s="683"/>
      <c r="E677" s="683"/>
      <c r="F677" s="683"/>
      <c r="G677" s="683"/>
      <c r="H677" s="683"/>
      <c r="I677" s="683"/>
      <c r="J677" s="683"/>
      <c r="K677" s="683"/>
      <c r="L677" s="683"/>
      <c r="M677" s="683"/>
      <c r="N677" s="682"/>
      <c r="O677" s="683"/>
      <c r="P677" s="683"/>
      <c r="Q677" s="683"/>
      <c r="R677" s="683"/>
      <c r="S677" s="683"/>
      <c r="T677" s="683"/>
      <c r="U677" s="683"/>
      <c r="V677" s="683"/>
      <c r="W677" s="683"/>
      <c r="X677" s="683"/>
      <c r="Y677" s="683"/>
      <c r="Z677" s="683"/>
    </row>
    <row r="678" spans="1:26" ht="15.75" customHeight="1">
      <c r="A678" s="683"/>
      <c r="B678" s="769"/>
      <c r="C678" s="683"/>
      <c r="D678" s="683"/>
      <c r="E678" s="683"/>
      <c r="F678" s="683"/>
      <c r="G678" s="683"/>
      <c r="H678" s="683"/>
      <c r="I678" s="683"/>
      <c r="J678" s="683"/>
      <c r="K678" s="683"/>
      <c r="L678" s="683"/>
      <c r="M678" s="683"/>
      <c r="N678" s="682"/>
      <c r="O678" s="683"/>
      <c r="P678" s="683"/>
      <c r="Q678" s="683"/>
      <c r="R678" s="683"/>
      <c r="S678" s="683"/>
      <c r="T678" s="683"/>
      <c r="U678" s="683"/>
      <c r="V678" s="683"/>
      <c r="W678" s="683"/>
      <c r="X678" s="683"/>
      <c r="Y678" s="683"/>
      <c r="Z678" s="683"/>
    </row>
    <row r="679" spans="1:26" ht="15.75" customHeight="1">
      <c r="A679" s="683"/>
      <c r="B679" s="769"/>
      <c r="C679" s="683"/>
      <c r="D679" s="683"/>
      <c r="E679" s="683"/>
      <c r="F679" s="683"/>
      <c r="G679" s="683"/>
      <c r="H679" s="683"/>
      <c r="I679" s="683"/>
      <c r="J679" s="683"/>
      <c r="K679" s="683"/>
      <c r="L679" s="683"/>
      <c r="M679" s="683"/>
      <c r="N679" s="682"/>
      <c r="O679" s="683"/>
      <c r="P679" s="683"/>
      <c r="Q679" s="683"/>
      <c r="R679" s="683"/>
      <c r="S679" s="683"/>
      <c r="T679" s="683"/>
      <c r="U679" s="683"/>
      <c r="V679" s="683"/>
      <c r="W679" s="683"/>
      <c r="X679" s="683"/>
      <c r="Y679" s="683"/>
      <c r="Z679" s="683"/>
    </row>
    <row r="680" spans="1:26" ht="15.75" customHeight="1">
      <c r="A680" s="683"/>
      <c r="B680" s="769"/>
      <c r="C680" s="683"/>
      <c r="D680" s="683"/>
      <c r="E680" s="683"/>
      <c r="F680" s="683"/>
      <c r="G680" s="683"/>
      <c r="H680" s="683"/>
      <c r="I680" s="683"/>
      <c r="J680" s="683"/>
      <c r="K680" s="683"/>
      <c r="L680" s="683"/>
      <c r="M680" s="683"/>
      <c r="N680" s="682"/>
      <c r="O680" s="683"/>
      <c r="P680" s="683"/>
      <c r="Q680" s="683"/>
      <c r="R680" s="683"/>
      <c r="S680" s="683"/>
      <c r="T680" s="683"/>
      <c r="U680" s="683"/>
      <c r="V680" s="683"/>
      <c r="W680" s="683"/>
      <c r="X680" s="683"/>
      <c r="Y680" s="683"/>
      <c r="Z680" s="683"/>
    </row>
    <row r="681" spans="1:26" ht="15.75" customHeight="1">
      <c r="A681" s="683"/>
      <c r="B681" s="769"/>
      <c r="C681" s="683"/>
      <c r="D681" s="683"/>
      <c r="E681" s="683"/>
      <c r="F681" s="683"/>
      <c r="G681" s="683"/>
      <c r="H681" s="683"/>
      <c r="I681" s="683"/>
      <c r="J681" s="683"/>
      <c r="K681" s="683"/>
      <c r="L681" s="683"/>
      <c r="M681" s="683"/>
      <c r="N681" s="682"/>
      <c r="O681" s="683"/>
      <c r="P681" s="683"/>
      <c r="Q681" s="683"/>
      <c r="R681" s="683"/>
      <c r="S681" s="683"/>
      <c r="T681" s="683"/>
      <c r="U681" s="683"/>
      <c r="V681" s="683"/>
      <c r="W681" s="683"/>
      <c r="X681" s="683"/>
      <c r="Y681" s="683"/>
      <c r="Z681" s="683"/>
    </row>
    <row r="682" spans="1:26" ht="15.75" customHeight="1">
      <c r="A682" s="683"/>
      <c r="B682" s="769"/>
      <c r="C682" s="683"/>
      <c r="D682" s="683"/>
      <c r="E682" s="683"/>
      <c r="F682" s="683"/>
      <c r="G682" s="683"/>
      <c r="H682" s="683"/>
      <c r="I682" s="683"/>
      <c r="J682" s="683"/>
      <c r="K682" s="683"/>
      <c r="L682" s="683"/>
      <c r="M682" s="683"/>
      <c r="N682" s="682"/>
      <c r="O682" s="683"/>
      <c r="P682" s="683"/>
      <c r="Q682" s="683"/>
      <c r="R682" s="683"/>
      <c r="S682" s="683"/>
      <c r="T682" s="683"/>
      <c r="U682" s="683"/>
      <c r="V682" s="683"/>
      <c r="W682" s="683"/>
      <c r="X682" s="683"/>
      <c r="Y682" s="683"/>
      <c r="Z682" s="683"/>
    </row>
    <row r="683" spans="1:26" ht="15.75" customHeight="1">
      <c r="A683" s="683"/>
      <c r="B683" s="769"/>
      <c r="C683" s="683"/>
      <c r="D683" s="683"/>
      <c r="E683" s="683"/>
      <c r="F683" s="683"/>
      <c r="G683" s="683"/>
      <c r="H683" s="683"/>
      <c r="I683" s="683"/>
      <c r="J683" s="683"/>
      <c r="K683" s="683"/>
      <c r="L683" s="683"/>
      <c r="M683" s="683"/>
      <c r="N683" s="682"/>
      <c r="O683" s="683"/>
      <c r="P683" s="683"/>
      <c r="Q683" s="683"/>
      <c r="R683" s="683"/>
      <c r="S683" s="683"/>
      <c r="T683" s="683"/>
      <c r="U683" s="683"/>
      <c r="V683" s="683"/>
      <c r="W683" s="683"/>
      <c r="X683" s="683"/>
      <c r="Y683" s="683"/>
      <c r="Z683" s="683"/>
    </row>
    <row r="684" spans="1:26" ht="15.75" customHeight="1">
      <c r="A684" s="683"/>
      <c r="B684" s="769"/>
      <c r="C684" s="683"/>
      <c r="D684" s="683"/>
      <c r="E684" s="683"/>
      <c r="F684" s="683"/>
      <c r="G684" s="683"/>
      <c r="H684" s="683"/>
      <c r="I684" s="683"/>
      <c r="J684" s="683"/>
      <c r="K684" s="683"/>
      <c r="L684" s="683"/>
      <c r="M684" s="683"/>
      <c r="N684" s="682"/>
      <c r="O684" s="683"/>
      <c r="P684" s="683"/>
      <c r="Q684" s="683"/>
      <c r="R684" s="683"/>
      <c r="S684" s="683"/>
      <c r="T684" s="683"/>
      <c r="U684" s="683"/>
      <c r="V684" s="683"/>
      <c r="W684" s="683"/>
      <c r="X684" s="683"/>
      <c r="Y684" s="683"/>
      <c r="Z684" s="683"/>
    </row>
    <row r="685" spans="1:26" ht="15.75" customHeight="1">
      <c r="A685" s="683"/>
      <c r="B685" s="769"/>
      <c r="C685" s="683"/>
      <c r="D685" s="683"/>
      <c r="E685" s="683"/>
      <c r="F685" s="683"/>
      <c r="G685" s="683"/>
      <c r="H685" s="683"/>
      <c r="I685" s="683"/>
      <c r="J685" s="683"/>
      <c r="K685" s="683"/>
      <c r="L685" s="683"/>
      <c r="M685" s="683"/>
      <c r="N685" s="682"/>
      <c r="O685" s="683"/>
      <c r="P685" s="683"/>
      <c r="Q685" s="683"/>
      <c r="R685" s="683"/>
      <c r="S685" s="683"/>
      <c r="T685" s="683"/>
      <c r="U685" s="683"/>
      <c r="V685" s="683"/>
      <c r="W685" s="683"/>
      <c r="X685" s="683"/>
      <c r="Y685" s="683"/>
      <c r="Z685" s="683"/>
    </row>
    <row r="686" spans="1:26" ht="15.75" customHeight="1">
      <c r="A686" s="683"/>
      <c r="B686" s="769"/>
      <c r="C686" s="683"/>
      <c r="D686" s="683"/>
      <c r="E686" s="683"/>
      <c r="F686" s="683"/>
      <c r="G686" s="683"/>
      <c r="H686" s="683"/>
      <c r="I686" s="683"/>
      <c r="J686" s="683"/>
      <c r="K686" s="683"/>
      <c r="L686" s="683"/>
      <c r="M686" s="683"/>
      <c r="N686" s="682"/>
      <c r="O686" s="683"/>
      <c r="P686" s="683"/>
      <c r="Q686" s="683"/>
      <c r="R686" s="683"/>
      <c r="S686" s="683"/>
      <c r="T686" s="683"/>
      <c r="U686" s="683"/>
      <c r="V686" s="683"/>
      <c r="W686" s="683"/>
      <c r="X686" s="683"/>
      <c r="Y686" s="683"/>
      <c r="Z686" s="683"/>
    </row>
    <row r="687" spans="1:26" ht="15.75" customHeight="1">
      <c r="A687" s="683"/>
      <c r="B687" s="769"/>
      <c r="C687" s="683"/>
      <c r="D687" s="683"/>
      <c r="E687" s="683"/>
      <c r="F687" s="683"/>
      <c r="G687" s="683"/>
      <c r="H687" s="683"/>
      <c r="I687" s="683"/>
      <c r="J687" s="683"/>
      <c r="K687" s="683"/>
      <c r="L687" s="683"/>
      <c r="M687" s="683"/>
      <c r="N687" s="682"/>
      <c r="O687" s="683"/>
      <c r="P687" s="683"/>
      <c r="Q687" s="683"/>
      <c r="R687" s="683"/>
      <c r="S687" s="683"/>
      <c r="T687" s="683"/>
      <c r="U687" s="683"/>
      <c r="V687" s="683"/>
      <c r="W687" s="683"/>
      <c r="X687" s="683"/>
      <c r="Y687" s="683"/>
      <c r="Z687" s="683"/>
    </row>
    <row r="688" spans="1:26" ht="15.75" customHeight="1">
      <c r="A688" s="683"/>
      <c r="B688" s="769"/>
      <c r="C688" s="683"/>
      <c r="D688" s="683"/>
      <c r="E688" s="683"/>
      <c r="F688" s="683"/>
      <c r="G688" s="683"/>
      <c r="H688" s="683"/>
      <c r="I688" s="683"/>
      <c r="J688" s="683"/>
      <c r="K688" s="683"/>
      <c r="L688" s="683"/>
      <c r="M688" s="683"/>
      <c r="N688" s="682"/>
      <c r="O688" s="683"/>
      <c r="P688" s="683"/>
      <c r="Q688" s="683"/>
      <c r="R688" s="683"/>
      <c r="S688" s="683"/>
      <c r="T688" s="683"/>
      <c r="U688" s="683"/>
      <c r="V688" s="683"/>
      <c r="W688" s="683"/>
      <c r="X688" s="683"/>
      <c r="Y688" s="683"/>
      <c r="Z688" s="683"/>
    </row>
    <row r="689" spans="1:26" ht="15.75" customHeight="1">
      <c r="A689" s="683"/>
      <c r="B689" s="769"/>
      <c r="C689" s="683"/>
      <c r="D689" s="683"/>
      <c r="E689" s="683"/>
      <c r="F689" s="683"/>
      <c r="G689" s="683"/>
      <c r="H689" s="683"/>
      <c r="I689" s="683"/>
      <c r="J689" s="683"/>
      <c r="K689" s="683"/>
      <c r="L689" s="683"/>
      <c r="M689" s="683"/>
      <c r="N689" s="682"/>
      <c r="O689" s="683"/>
      <c r="P689" s="683"/>
      <c r="Q689" s="683"/>
      <c r="R689" s="683"/>
      <c r="S689" s="683"/>
      <c r="T689" s="683"/>
      <c r="U689" s="683"/>
      <c r="V689" s="683"/>
      <c r="W689" s="683"/>
      <c r="X689" s="683"/>
      <c r="Y689" s="683"/>
      <c r="Z689" s="683"/>
    </row>
    <row r="690" spans="1:26" ht="15.75" customHeight="1">
      <c r="A690" s="683"/>
      <c r="B690" s="769"/>
      <c r="C690" s="683"/>
      <c r="D690" s="683"/>
      <c r="E690" s="683"/>
      <c r="F690" s="683"/>
      <c r="G690" s="683"/>
      <c r="H690" s="683"/>
      <c r="I690" s="683"/>
      <c r="J690" s="683"/>
      <c r="K690" s="683"/>
      <c r="L690" s="683"/>
      <c r="M690" s="683"/>
      <c r="N690" s="682"/>
      <c r="O690" s="683"/>
      <c r="P690" s="683"/>
      <c r="Q690" s="683"/>
      <c r="R690" s="683"/>
      <c r="S690" s="683"/>
      <c r="T690" s="683"/>
      <c r="U690" s="683"/>
      <c r="V690" s="683"/>
      <c r="W690" s="683"/>
      <c r="X690" s="683"/>
      <c r="Y690" s="683"/>
      <c r="Z690" s="683"/>
    </row>
    <row r="691" spans="1:26" ht="15.75" customHeight="1">
      <c r="A691" s="683"/>
      <c r="B691" s="769"/>
      <c r="C691" s="683"/>
      <c r="D691" s="683"/>
      <c r="E691" s="683"/>
      <c r="F691" s="683"/>
      <c r="G691" s="683"/>
      <c r="H691" s="683"/>
      <c r="I691" s="683"/>
      <c r="J691" s="683"/>
      <c r="K691" s="683"/>
      <c r="L691" s="683"/>
      <c r="M691" s="683"/>
      <c r="N691" s="682"/>
      <c r="O691" s="683"/>
      <c r="P691" s="683"/>
      <c r="Q691" s="683"/>
      <c r="R691" s="683"/>
      <c r="S691" s="683"/>
      <c r="T691" s="683"/>
      <c r="U691" s="683"/>
      <c r="V691" s="683"/>
      <c r="W691" s="683"/>
      <c r="X691" s="683"/>
      <c r="Y691" s="683"/>
      <c r="Z691" s="683"/>
    </row>
    <row r="692" spans="1:26" ht="15.75" customHeight="1">
      <c r="A692" s="683"/>
      <c r="B692" s="769"/>
      <c r="C692" s="683"/>
      <c r="D692" s="683"/>
      <c r="E692" s="683"/>
      <c r="F692" s="683"/>
      <c r="G692" s="683"/>
      <c r="H692" s="683"/>
      <c r="I692" s="683"/>
      <c r="J692" s="683"/>
      <c r="K692" s="683"/>
      <c r="L692" s="683"/>
      <c r="M692" s="683"/>
      <c r="N692" s="682"/>
      <c r="O692" s="683"/>
      <c r="P692" s="683"/>
      <c r="Q692" s="683"/>
      <c r="R692" s="683"/>
      <c r="S692" s="683"/>
      <c r="T692" s="683"/>
      <c r="U692" s="683"/>
      <c r="V692" s="683"/>
      <c r="W692" s="683"/>
      <c r="X692" s="683"/>
      <c r="Y692" s="683"/>
      <c r="Z692" s="683"/>
    </row>
    <row r="693" spans="1:26" ht="15.75" customHeight="1">
      <c r="A693" s="683"/>
      <c r="B693" s="769"/>
      <c r="C693" s="683"/>
      <c r="D693" s="683"/>
      <c r="E693" s="683"/>
      <c r="F693" s="683"/>
      <c r="G693" s="683"/>
      <c r="H693" s="683"/>
      <c r="I693" s="683"/>
      <c r="J693" s="683"/>
      <c r="K693" s="683"/>
      <c r="L693" s="683"/>
      <c r="M693" s="683"/>
      <c r="N693" s="682"/>
      <c r="O693" s="683"/>
      <c r="P693" s="683"/>
      <c r="Q693" s="683"/>
      <c r="R693" s="683"/>
      <c r="S693" s="683"/>
      <c r="T693" s="683"/>
      <c r="U693" s="683"/>
      <c r="V693" s="683"/>
      <c r="W693" s="683"/>
      <c r="X693" s="683"/>
      <c r="Y693" s="683"/>
      <c r="Z693" s="683"/>
    </row>
    <row r="694" spans="1:26" ht="15.75" customHeight="1">
      <c r="A694" s="683"/>
      <c r="B694" s="769"/>
      <c r="C694" s="683"/>
      <c r="D694" s="683"/>
      <c r="E694" s="683"/>
      <c r="F694" s="683"/>
      <c r="G694" s="683"/>
      <c r="H694" s="683"/>
      <c r="I694" s="683"/>
      <c r="J694" s="683"/>
      <c r="K694" s="683"/>
      <c r="L694" s="683"/>
      <c r="M694" s="683"/>
      <c r="N694" s="682"/>
      <c r="O694" s="683"/>
      <c r="P694" s="683"/>
      <c r="Q694" s="683"/>
      <c r="R694" s="683"/>
      <c r="S694" s="683"/>
      <c r="T694" s="683"/>
      <c r="U694" s="683"/>
      <c r="V694" s="683"/>
      <c r="W694" s="683"/>
      <c r="X694" s="683"/>
      <c r="Y694" s="683"/>
      <c r="Z694" s="683"/>
    </row>
    <row r="695" spans="1:26" ht="15.75" customHeight="1">
      <c r="A695" s="683"/>
      <c r="B695" s="769"/>
      <c r="C695" s="683"/>
      <c r="D695" s="683"/>
      <c r="E695" s="683"/>
      <c r="F695" s="683"/>
      <c r="G695" s="683"/>
      <c r="H695" s="683"/>
      <c r="I695" s="683"/>
      <c r="J695" s="683"/>
      <c r="K695" s="683"/>
      <c r="L695" s="683"/>
      <c r="M695" s="683"/>
      <c r="N695" s="682"/>
      <c r="O695" s="683"/>
      <c r="P695" s="683"/>
      <c r="Q695" s="683"/>
      <c r="R695" s="683"/>
      <c r="S695" s="683"/>
      <c r="T695" s="683"/>
      <c r="U695" s="683"/>
      <c r="V695" s="683"/>
      <c r="W695" s="683"/>
      <c r="X695" s="683"/>
      <c r="Y695" s="683"/>
      <c r="Z695" s="683"/>
    </row>
    <row r="696" spans="1:26" ht="15.75" customHeight="1">
      <c r="A696" s="683"/>
      <c r="B696" s="769"/>
      <c r="C696" s="683"/>
      <c r="D696" s="683"/>
      <c r="E696" s="683"/>
      <c r="F696" s="683"/>
      <c r="G696" s="683"/>
      <c r="H696" s="683"/>
      <c r="I696" s="683"/>
      <c r="J696" s="683"/>
      <c r="K696" s="683"/>
      <c r="L696" s="683"/>
      <c r="M696" s="683"/>
      <c r="N696" s="682"/>
      <c r="O696" s="683"/>
      <c r="P696" s="683"/>
      <c r="Q696" s="683"/>
      <c r="R696" s="683"/>
      <c r="S696" s="683"/>
      <c r="T696" s="683"/>
      <c r="U696" s="683"/>
      <c r="V696" s="683"/>
      <c r="W696" s="683"/>
      <c r="X696" s="683"/>
      <c r="Y696" s="683"/>
      <c r="Z696" s="683"/>
    </row>
    <row r="697" spans="1:26" ht="15.75" customHeight="1">
      <c r="A697" s="683"/>
      <c r="B697" s="769"/>
      <c r="C697" s="683"/>
      <c r="D697" s="683"/>
      <c r="E697" s="683"/>
      <c r="F697" s="683"/>
      <c r="G697" s="683"/>
      <c r="H697" s="683"/>
      <c r="I697" s="683"/>
      <c r="J697" s="683"/>
      <c r="K697" s="683"/>
      <c r="L697" s="683"/>
      <c r="M697" s="683"/>
      <c r="N697" s="682"/>
      <c r="O697" s="683"/>
      <c r="P697" s="683"/>
      <c r="Q697" s="683"/>
      <c r="R697" s="683"/>
      <c r="S697" s="683"/>
      <c r="T697" s="683"/>
      <c r="U697" s="683"/>
      <c r="V697" s="683"/>
      <c r="W697" s="683"/>
      <c r="X697" s="683"/>
      <c r="Y697" s="683"/>
      <c r="Z697" s="683"/>
    </row>
    <row r="698" spans="1:26" ht="15.75" customHeight="1">
      <c r="A698" s="683"/>
      <c r="B698" s="769"/>
      <c r="C698" s="683"/>
      <c r="D698" s="683"/>
      <c r="E698" s="683"/>
      <c r="F698" s="683"/>
      <c r="G698" s="683"/>
      <c r="H698" s="683"/>
      <c r="I698" s="683"/>
      <c r="J698" s="683"/>
      <c r="K698" s="683"/>
      <c r="L698" s="683"/>
      <c r="M698" s="683"/>
      <c r="N698" s="682"/>
      <c r="O698" s="683"/>
      <c r="P698" s="683"/>
      <c r="Q698" s="683"/>
      <c r="R698" s="683"/>
      <c r="S698" s="683"/>
      <c r="T698" s="683"/>
      <c r="U698" s="683"/>
      <c r="V698" s="683"/>
      <c r="W698" s="683"/>
      <c r="X698" s="683"/>
      <c r="Y698" s="683"/>
      <c r="Z698" s="683"/>
    </row>
    <row r="699" spans="1:26" ht="15.75" customHeight="1">
      <c r="A699" s="683"/>
      <c r="B699" s="769"/>
      <c r="C699" s="683"/>
      <c r="D699" s="683"/>
      <c r="E699" s="683"/>
      <c r="F699" s="683"/>
      <c r="G699" s="683"/>
      <c r="H699" s="683"/>
      <c r="I699" s="683"/>
      <c r="J699" s="683"/>
      <c r="K699" s="683"/>
      <c r="L699" s="683"/>
      <c r="M699" s="683"/>
      <c r="N699" s="682"/>
      <c r="O699" s="683"/>
      <c r="P699" s="683"/>
      <c r="Q699" s="683"/>
      <c r="R699" s="683"/>
      <c r="S699" s="683"/>
      <c r="T699" s="683"/>
      <c r="U699" s="683"/>
      <c r="V699" s="683"/>
      <c r="W699" s="683"/>
      <c r="X699" s="683"/>
      <c r="Y699" s="683"/>
      <c r="Z699" s="683"/>
    </row>
    <row r="700" spans="1:26" ht="15.75" customHeight="1">
      <c r="A700" s="683"/>
      <c r="B700" s="769"/>
      <c r="C700" s="683"/>
      <c r="D700" s="683"/>
      <c r="E700" s="683"/>
      <c r="F700" s="683"/>
      <c r="G700" s="683"/>
      <c r="H700" s="683"/>
      <c r="I700" s="683"/>
      <c r="J700" s="683"/>
      <c r="K700" s="683"/>
      <c r="L700" s="683"/>
      <c r="M700" s="683"/>
      <c r="N700" s="682"/>
      <c r="O700" s="683"/>
      <c r="P700" s="683"/>
      <c r="Q700" s="683"/>
      <c r="R700" s="683"/>
      <c r="S700" s="683"/>
      <c r="T700" s="683"/>
      <c r="U700" s="683"/>
      <c r="V700" s="683"/>
      <c r="W700" s="683"/>
      <c r="X700" s="683"/>
      <c r="Y700" s="683"/>
      <c r="Z700" s="683"/>
    </row>
    <row r="701" spans="1:26" ht="15.75" customHeight="1">
      <c r="A701" s="683"/>
      <c r="B701" s="769"/>
      <c r="C701" s="683"/>
      <c r="D701" s="683"/>
      <c r="E701" s="683"/>
      <c r="F701" s="683"/>
      <c r="G701" s="683"/>
      <c r="H701" s="683"/>
      <c r="I701" s="683"/>
      <c r="J701" s="683"/>
      <c r="K701" s="683"/>
      <c r="L701" s="683"/>
      <c r="M701" s="683"/>
      <c r="N701" s="682"/>
      <c r="O701" s="683"/>
      <c r="P701" s="683"/>
      <c r="Q701" s="683"/>
      <c r="R701" s="683"/>
      <c r="S701" s="683"/>
      <c r="T701" s="683"/>
      <c r="U701" s="683"/>
      <c r="V701" s="683"/>
      <c r="W701" s="683"/>
      <c r="X701" s="683"/>
      <c r="Y701" s="683"/>
      <c r="Z701" s="683"/>
    </row>
    <row r="702" spans="1:26" ht="15.75" customHeight="1">
      <c r="A702" s="683"/>
      <c r="B702" s="769"/>
      <c r="C702" s="683"/>
      <c r="D702" s="683"/>
      <c r="E702" s="683"/>
      <c r="F702" s="683"/>
      <c r="G702" s="683"/>
      <c r="H702" s="683"/>
      <c r="I702" s="683"/>
      <c r="J702" s="683"/>
      <c r="K702" s="683"/>
      <c r="L702" s="683"/>
      <c r="M702" s="683"/>
      <c r="N702" s="682"/>
      <c r="O702" s="683"/>
      <c r="P702" s="683"/>
      <c r="Q702" s="683"/>
      <c r="R702" s="683"/>
      <c r="S702" s="683"/>
      <c r="T702" s="683"/>
      <c r="U702" s="683"/>
      <c r="V702" s="683"/>
      <c r="W702" s="683"/>
      <c r="X702" s="683"/>
      <c r="Y702" s="683"/>
      <c r="Z702" s="683"/>
    </row>
    <row r="703" spans="1:26" ht="15.75" customHeight="1">
      <c r="A703" s="683"/>
      <c r="B703" s="769"/>
      <c r="C703" s="683"/>
      <c r="D703" s="683"/>
      <c r="E703" s="683"/>
      <c r="F703" s="683"/>
      <c r="G703" s="683"/>
      <c r="H703" s="683"/>
      <c r="I703" s="683"/>
      <c r="J703" s="683"/>
      <c r="K703" s="683"/>
      <c r="L703" s="683"/>
      <c r="M703" s="683"/>
      <c r="N703" s="682"/>
      <c r="O703" s="683"/>
      <c r="P703" s="683"/>
      <c r="Q703" s="683"/>
      <c r="R703" s="683"/>
      <c r="S703" s="683"/>
      <c r="T703" s="683"/>
      <c r="U703" s="683"/>
      <c r="V703" s="683"/>
      <c r="W703" s="683"/>
      <c r="X703" s="683"/>
      <c r="Y703" s="683"/>
      <c r="Z703" s="683"/>
    </row>
    <row r="704" spans="1:26" ht="15.75" customHeight="1">
      <c r="A704" s="683"/>
      <c r="B704" s="769"/>
      <c r="C704" s="683"/>
      <c r="D704" s="683"/>
      <c r="E704" s="683"/>
      <c r="F704" s="683"/>
      <c r="G704" s="683"/>
      <c r="H704" s="683"/>
      <c r="I704" s="683"/>
      <c r="J704" s="683"/>
      <c r="K704" s="683"/>
      <c r="L704" s="683"/>
      <c r="M704" s="683"/>
      <c r="N704" s="682"/>
      <c r="O704" s="683"/>
      <c r="P704" s="683"/>
      <c r="Q704" s="683"/>
      <c r="R704" s="683"/>
      <c r="S704" s="683"/>
      <c r="T704" s="683"/>
      <c r="U704" s="683"/>
      <c r="V704" s="683"/>
      <c r="W704" s="683"/>
      <c r="X704" s="683"/>
      <c r="Y704" s="683"/>
      <c r="Z704" s="683"/>
    </row>
    <row r="705" spans="1:26" ht="15.75" customHeight="1">
      <c r="A705" s="683"/>
      <c r="B705" s="769"/>
      <c r="C705" s="683"/>
      <c r="D705" s="683"/>
      <c r="E705" s="683"/>
      <c r="F705" s="683"/>
      <c r="G705" s="683"/>
      <c r="H705" s="683"/>
      <c r="I705" s="683"/>
      <c r="J705" s="683"/>
      <c r="K705" s="683"/>
      <c r="L705" s="683"/>
      <c r="M705" s="683"/>
      <c r="N705" s="682"/>
      <c r="O705" s="683"/>
      <c r="P705" s="683"/>
      <c r="Q705" s="683"/>
      <c r="R705" s="683"/>
      <c r="S705" s="683"/>
      <c r="T705" s="683"/>
      <c r="U705" s="683"/>
      <c r="V705" s="683"/>
      <c r="W705" s="683"/>
      <c r="X705" s="683"/>
      <c r="Y705" s="683"/>
      <c r="Z705" s="683"/>
    </row>
    <row r="706" spans="1:26" ht="15.75" customHeight="1">
      <c r="A706" s="683"/>
      <c r="B706" s="769"/>
      <c r="C706" s="683"/>
      <c r="D706" s="683"/>
      <c r="E706" s="683"/>
      <c r="F706" s="683"/>
      <c r="G706" s="683"/>
      <c r="H706" s="683"/>
      <c r="I706" s="683"/>
      <c r="J706" s="683"/>
      <c r="K706" s="683"/>
      <c r="L706" s="683"/>
      <c r="M706" s="683"/>
      <c r="N706" s="682"/>
      <c r="O706" s="683"/>
      <c r="P706" s="683"/>
      <c r="Q706" s="683"/>
      <c r="R706" s="683"/>
      <c r="S706" s="683"/>
      <c r="T706" s="683"/>
      <c r="U706" s="683"/>
      <c r="V706" s="683"/>
      <c r="W706" s="683"/>
      <c r="X706" s="683"/>
      <c r="Y706" s="683"/>
      <c r="Z706" s="683"/>
    </row>
    <row r="707" spans="1:26" ht="15.75" customHeight="1">
      <c r="A707" s="683"/>
      <c r="B707" s="769"/>
      <c r="C707" s="683"/>
      <c r="D707" s="683"/>
      <c r="E707" s="683"/>
      <c r="F707" s="683"/>
      <c r="G707" s="683"/>
      <c r="H707" s="683"/>
      <c r="I707" s="683"/>
      <c r="J707" s="683"/>
      <c r="K707" s="683"/>
      <c r="L707" s="683"/>
      <c r="M707" s="683"/>
      <c r="N707" s="682"/>
      <c r="O707" s="683"/>
      <c r="P707" s="683"/>
      <c r="Q707" s="683"/>
      <c r="R707" s="683"/>
      <c r="S707" s="683"/>
      <c r="T707" s="683"/>
      <c r="U707" s="683"/>
      <c r="V707" s="683"/>
      <c r="W707" s="683"/>
      <c r="X707" s="683"/>
      <c r="Y707" s="683"/>
      <c r="Z707" s="683"/>
    </row>
    <row r="708" spans="1:26" ht="15.75" customHeight="1">
      <c r="A708" s="683"/>
      <c r="B708" s="769"/>
      <c r="C708" s="683"/>
      <c r="D708" s="683"/>
      <c r="E708" s="683"/>
      <c r="F708" s="683"/>
      <c r="G708" s="683"/>
      <c r="H708" s="683"/>
      <c r="I708" s="683"/>
      <c r="J708" s="683"/>
      <c r="K708" s="683"/>
      <c r="L708" s="683"/>
      <c r="M708" s="683"/>
      <c r="N708" s="682"/>
      <c r="O708" s="683"/>
      <c r="P708" s="683"/>
      <c r="Q708" s="683"/>
      <c r="R708" s="683"/>
      <c r="S708" s="683"/>
      <c r="T708" s="683"/>
      <c r="U708" s="683"/>
      <c r="V708" s="683"/>
      <c r="W708" s="683"/>
      <c r="X708" s="683"/>
      <c r="Y708" s="683"/>
      <c r="Z708" s="683"/>
    </row>
    <row r="709" spans="1:26" ht="15.75" customHeight="1">
      <c r="A709" s="683"/>
      <c r="B709" s="769"/>
      <c r="C709" s="683"/>
      <c r="D709" s="683"/>
      <c r="E709" s="683"/>
      <c r="F709" s="683"/>
      <c r="G709" s="683"/>
      <c r="H709" s="683"/>
      <c r="I709" s="683"/>
      <c r="J709" s="683"/>
      <c r="K709" s="683"/>
      <c r="L709" s="683"/>
      <c r="M709" s="683"/>
      <c r="N709" s="682"/>
      <c r="O709" s="683"/>
      <c r="P709" s="683"/>
      <c r="Q709" s="683"/>
      <c r="R709" s="683"/>
      <c r="S709" s="683"/>
      <c r="T709" s="683"/>
      <c r="U709" s="683"/>
      <c r="V709" s="683"/>
      <c r="W709" s="683"/>
      <c r="X709" s="683"/>
      <c r="Y709" s="683"/>
      <c r="Z709" s="683"/>
    </row>
    <row r="710" spans="1:26" ht="15.75" customHeight="1">
      <c r="A710" s="683"/>
      <c r="B710" s="769"/>
      <c r="C710" s="683"/>
      <c r="D710" s="683"/>
      <c r="E710" s="683"/>
      <c r="F710" s="683"/>
      <c r="G710" s="683"/>
      <c r="H710" s="683"/>
      <c r="I710" s="683"/>
      <c r="J710" s="683"/>
      <c r="K710" s="683"/>
      <c r="L710" s="683"/>
      <c r="M710" s="683"/>
      <c r="N710" s="682"/>
      <c r="O710" s="683"/>
      <c r="P710" s="683"/>
      <c r="Q710" s="683"/>
      <c r="R710" s="683"/>
      <c r="S710" s="683"/>
      <c r="T710" s="683"/>
      <c r="U710" s="683"/>
      <c r="V710" s="683"/>
      <c r="W710" s="683"/>
      <c r="X710" s="683"/>
      <c r="Y710" s="683"/>
      <c r="Z710" s="683"/>
    </row>
    <row r="711" spans="1:26" ht="15.75" customHeight="1">
      <c r="A711" s="683"/>
      <c r="B711" s="769"/>
      <c r="C711" s="683"/>
      <c r="D711" s="683"/>
      <c r="E711" s="683"/>
      <c r="F711" s="683"/>
      <c r="G711" s="683"/>
      <c r="H711" s="683"/>
      <c r="I711" s="683"/>
      <c r="J711" s="683"/>
      <c r="K711" s="683"/>
      <c r="L711" s="683"/>
      <c r="M711" s="683"/>
      <c r="N711" s="682"/>
      <c r="O711" s="683"/>
      <c r="P711" s="683"/>
      <c r="Q711" s="683"/>
      <c r="R711" s="683"/>
      <c r="S711" s="683"/>
      <c r="T711" s="683"/>
      <c r="U711" s="683"/>
      <c r="V711" s="683"/>
      <c r="W711" s="683"/>
      <c r="X711" s="683"/>
      <c r="Y711" s="683"/>
      <c r="Z711" s="683"/>
    </row>
    <row r="712" spans="1:26" ht="15.75" customHeight="1">
      <c r="A712" s="683"/>
      <c r="B712" s="769"/>
      <c r="C712" s="683"/>
      <c r="D712" s="683"/>
      <c r="E712" s="683"/>
      <c r="F712" s="683"/>
      <c r="G712" s="683"/>
      <c r="H712" s="683"/>
      <c r="I712" s="683"/>
      <c r="J712" s="683"/>
      <c r="K712" s="683"/>
      <c r="L712" s="683"/>
      <c r="M712" s="683"/>
      <c r="N712" s="682"/>
      <c r="O712" s="683"/>
      <c r="P712" s="683"/>
      <c r="Q712" s="683"/>
      <c r="R712" s="683"/>
      <c r="S712" s="683"/>
      <c r="T712" s="683"/>
      <c r="U712" s="683"/>
      <c r="V712" s="683"/>
      <c r="W712" s="683"/>
      <c r="X712" s="683"/>
      <c r="Y712" s="683"/>
      <c r="Z712" s="683"/>
    </row>
    <row r="713" spans="1:26" ht="15.75" customHeight="1">
      <c r="A713" s="683"/>
      <c r="B713" s="769"/>
      <c r="C713" s="683"/>
      <c r="D713" s="683"/>
      <c r="E713" s="683"/>
      <c r="F713" s="683"/>
      <c r="G713" s="683"/>
      <c r="H713" s="683"/>
      <c r="I713" s="683"/>
      <c r="J713" s="683"/>
      <c r="K713" s="683"/>
      <c r="L713" s="683"/>
      <c r="M713" s="683"/>
      <c r="N713" s="682"/>
      <c r="O713" s="683"/>
      <c r="P713" s="683"/>
      <c r="Q713" s="683"/>
      <c r="R713" s="683"/>
      <c r="S713" s="683"/>
      <c r="T713" s="683"/>
      <c r="U713" s="683"/>
      <c r="V713" s="683"/>
      <c r="W713" s="683"/>
      <c r="X713" s="683"/>
      <c r="Y713" s="683"/>
      <c r="Z713" s="683"/>
    </row>
    <row r="714" spans="1:26" ht="15.75" customHeight="1">
      <c r="A714" s="683"/>
      <c r="B714" s="769"/>
      <c r="C714" s="683"/>
      <c r="D714" s="683"/>
      <c r="E714" s="683"/>
      <c r="F714" s="683"/>
      <c r="G714" s="683"/>
      <c r="H714" s="683"/>
      <c r="I714" s="683"/>
      <c r="J714" s="683"/>
      <c r="K714" s="683"/>
      <c r="L714" s="683"/>
      <c r="M714" s="683"/>
      <c r="N714" s="682"/>
      <c r="O714" s="683"/>
      <c r="P714" s="683"/>
      <c r="Q714" s="683"/>
      <c r="R714" s="683"/>
      <c r="S714" s="683"/>
      <c r="T714" s="683"/>
      <c r="U714" s="683"/>
      <c r="V714" s="683"/>
      <c r="W714" s="683"/>
      <c r="X714" s="683"/>
      <c r="Y714" s="683"/>
      <c r="Z714" s="683"/>
    </row>
    <row r="715" spans="1:26" ht="15.75" customHeight="1">
      <c r="A715" s="683"/>
      <c r="B715" s="769"/>
      <c r="C715" s="683"/>
      <c r="D715" s="683"/>
      <c r="E715" s="683"/>
      <c r="F715" s="683"/>
      <c r="G715" s="683"/>
      <c r="H715" s="683"/>
      <c r="I715" s="683"/>
      <c r="J715" s="683"/>
      <c r="K715" s="683"/>
      <c r="L715" s="683"/>
      <c r="M715" s="683"/>
      <c r="N715" s="682"/>
      <c r="O715" s="683"/>
      <c r="P715" s="683"/>
      <c r="Q715" s="683"/>
      <c r="R715" s="683"/>
      <c r="S715" s="683"/>
      <c r="T715" s="683"/>
      <c r="U715" s="683"/>
      <c r="V715" s="683"/>
      <c r="W715" s="683"/>
      <c r="X715" s="683"/>
      <c r="Y715" s="683"/>
      <c r="Z715" s="683"/>
    </row>
    <row r="716" spans="1:26" ht="15.75" customHeight="1">
      <c r="A716" s="683"/>
      <c r="B716" s="769"/>
      <c r="C716" s="683"/>
      <c r="D716" s="683"/>
      <c r="E716" s="683"/>
      <c r="F716" s="683"/>
      <c r="G716" s="683"/>
      <c r="H716" s="683"/>
      <c r="I716" s="683"/>
      <c r="J716" s="683"/>
      <c r="K716" s="683"/>
      <c r="L716" s="683"/>
      <c r="M716" s="683"/>
      <c r="N716" s="682"/>
      <c r="O716" s="683"/>
      <c r="P716" s="683"/>
      <c r="Q716" s="683"/>
      <c r="R716" s="683"/>
      <c r="S716" s="683"/>
      <c r="T716" s="683"/>
      <c r="U716" s="683"/>
      <c r="V716" s="683"/>
      <c r="W716" s="683"/>
      <c r="X716" s="683"/>
      <c r="Y716" s="683"/>
      <c r="Z716" s="683"/>
    </row>
    <row r="717" spans="1:26" ht="15.75" customHeight="1">
      <c r="A717" s="683"/>
      <c r="B717" s="769"/>
      <c r="C717" s="683"/>
      <c r="D717" s="683"/>
      <c r="E717" s="683"/>
      <c r="F717" s="683"/>
      <c r="G717" s="683"/>
      <c r="H717" s="683"/>
      <c r="I717" s="683"/>
      <c r="J717" s="683"/>
      <c r="K717" s="683"/>
      <c r="L717" s="683"/>
      <c r="M717" s="683"/>
      <c r="N717" s="682"/>
      <c r="O717" s="683"/>
      <c r="P717" s="683"/>
      <c r="Q717" s="683"/>
      <c r="R717" s="683"/>
      <c r="S717" s="683"/>
      <c r="T717" s="683"/>
      <c r="U717" s="683"/>
      <c r="V717" s="683"/>
      <c r="W717" s="683"/>
      <c r="X717" s="683"/>
      <c r="Y717" s="683"/>
      <c r="Z717" s="683"/>
    </row>
    <row r="718" spans="1:26" ht="15.75" customHeight="1">
      <c r="A718" s="683"/>
      <c r="B718" s="769"/>
      <c r="C718" s="683"/>
      <c r="D718" s="683"/>
      <c r="E718" s="683"/>
      <c r="F718" s="683"/>
      <c r="G718" s="683"/>
      <c r="H718" s="683"/>
      <c r="I718" s="683"/>
      <c r="J718" s="683"/>
      <c r="K718" s="683"/>
      <c r="L718" s="683"/>
      <c r="M718" s="683"/>
      <c r="N718" s="682"/>
      <c r="O718" s="683"/>
      <c r="P718" s="683"/>
      <c r="Q718" s="683"/>
      <c r="R718" s="683"/>
      <c r="S718" s="683"/>
      <c r="T718" s="683"/>
      <c r="U718" s="683"/>
      <c r="V718" s="683"/>
      <c r="W718" s="683"/>
      <c r="X718" s="683"/>
      <c r="Y718" s="683"/>
      <c r="Z718" s="683"/>
    </row>
    <row r="719" spans="1:26" ht="15.75" customHeight="1">
      <c r="A719" s="683"/>
      <c r="B719" s="769"/>
      <c r="C719" s="683"/>
      <c r="D719" s="683"/>
      <c r="E719" s="683"/>
      <c r="F719" s="683"/>
      <c r="G719" s="683"/>
      <c r="H719" s="683"/>
      <c r="I719" s="683"/>
      <c r="J719" s="683"/>
      <c r="K719" s="683"/>
      <c r="L719" s="683"/>
      <c r="M719" s="683"/>
      <c r="N719" s="682"/>
      <c r="O719" s="683"/>
      <c r="P719" s="683"/>
      <c r="Q719" s="683"/>
      <c r="R719" s="683"/>
      <c r="S719" s="683"/>
      <c r="T719" s="683"/>
      <c r="U719" s="683"/>
      <c r="V719" s="683"/>
      <c r="W719" s="683"/>
      <c r="X719" s="683"/>
      <c r="Y719" s="683"/>
      <c r="Z719" s="683"/>
    </row>
    <row r="720" spans="1:26" ht="15.75" customHeight="1">
      <c r="A720" s="683"/>
      <c r="B720" s="769"/>
      <c r="C720" s="683"/>
      <c r="D720" s="683"/>
      <c r="E720" s="683"/>
      <c r="F720" s="683"/>
      <c r="G720" s="683"/>
      <c r="H720" s="683"/>
      <c r="I720" s="683"/>
      <c r="J720" s="683"/>
      <c r="K720" s="683"/>
      <c r="L720" s="683"/>
      <c r="M720" s="683"/>
      <c r="N720" s="682"/>
      <c r="O720" s="683"/>
      <c r="P720" s="683"/>
      <c r="Q720" s="683"/>
      <c r="R720" s="683"/>
      <c r="S720" s="683"/>
      <c r="T720" s="683"/>
      <c r="U720" s="683"/>
      <c r="V720" s="683"/>
      <c r="W720" s="683"/>
      <c r="X720" s="683"/>
      <c r="Y720" s="683"/>
      <c r="Z720" s="683"/>
    </row>
    <row r="721" spans="1:26" ht="15.75" customHeight="1">
      <c r="A721" s="683"/>
      <c r="B721" s="769"/>
      <c r="C721" s="683"/>
      <c r="D721" s="683"/>
      <c r="E721" s="683"/>
      <c r="F721" s="683"/>
      <c r="G721" s="683"/>
      <c r="H721" s="683"/>
      <c r="I721" s="683"/>
      <c r="J721" s="683"/>
      <c r="K721" s="683"/>
      <c r="L721" s="683"/>
      <c r="M721" s="683"/>
      <c r="N721" s="682"/>
      <c r="O721" s="683"/>
      <c r="P721" s="683"/>
      <c r="Q721" s="683"/>
      <c r="R721" s="683"/>
      <c r="S721" s="683"/>
      <c r="T721" s="683"/>
      <c r="U721" s="683"/>
      <c r="V721" s="683"/>
      <c r="W721" s="683"/>
      <c r="X721" s="683"/>
      <c r="Y721" s="683"/>
      <c r="Z721" s="683"/>
    </row>
    <row r="722" spans="1:26" ht="15.75" customHeight="1">
      <c r="A722" s="683"/>
      <c r="B722" s="769"/>
      <c r="C722" s="683"/>
      <c r="D722" s="683"/>
      <c r="E722" s="683"/>
      <c r="F722" s="683"/>
      <c r="G722" s="683"/>
      <c r="H722" s="683"/>
      <c r="I722" s="683"/>
      <c r="J722" s="683"/>
      <c r="K722" s="683"/>
      <c r="L722" s="683"/>
      <c r="M722" s="683"/>
      <c r="N722" s="682"/>
      <c r="O722" s="683"/>
      <c r="P722" s="683"/>
      <c r="Q722" s="683"/>
      <c r="R722" s="683"/>
      <c r="S722" s="683"/>
      <c r="T722" s="683"/>
      <c r="U722" s="683"/>
      <c r="V722" s="683"/>
      <c r="W722" s="683"/>
      <c r="X722" s="683"/>
      <c r="Y722" s="683"/>
      <c r="Z722" s="683"/>
    </row>
    <row r="723" spans="1:26" ht="15.75" customHeight="1">
      <c r="A723" s="683"/>
      <c r="B723" s="769"/>
      <c r="C723" s="683"/>
      <c r="D723" s="683"/>
      <c r="E723" s="683"/>
      <c r="F723" s="683"/>
      <c r="G723" s="683"/>
      <c r="H723" s="683"/>
      <c r="I723" s="683"/>
      <c r="J723" s="683"/>
      <c r="K723" s="683"/>
      <c r="L723" s="683"/>
      <c r="M723" s="683"/>
      <c r="N723" s="682"/>
      <c r="O723" s="683"/>
      <c r="P723" s="683"/>
      <c r="Q723" s="683"/>
      <c r="R723" s="683"/>
      <c r="S723" s="683"/>
      <c r="T723" s="683"/>
      <c r="U723" s="683"/>
      <c r="V723" s="683"/>
      <c r="W723" s="683"/>
      <c r="X723" s="683"/>
      <c r="Y723" s="683"/>
      <c r="Z723" s="683"/>
    </row>
    <row r="724" spans="1:26" ht="15.75" customHeight="1">
      <c r="A724" s="683"/>
      <c r="B724" s="769"/>
      <c r="C724" s="683"/>
      <c r="D724" s="683"/>
      <c r="E724" s="683"/>
      <c r="F724" s="683"/>
      <c r="G724" s="683"/>
      <c r="H724" s="683"/>
      <c r="I724" s="683"/>
      <c r="J724" s="683"/>
      <c r="K724" s="683"/>
      <c r="L724" s="683"/>
      <c r="M724" s="683"/>
      <c r="N724" s="682"/>
      <c r="O724" s="683"/>
      <c r="P724" s="683"/>
      <c r="Q724" s="683"/>
      <c r="R724" s="683"/>
      <c r="S724" s="683"/>
      <c r="T724" s="683"/>
      <c r="U724" s="683"/>
      <c r="V724" s="683"/>
      <c r="W724" s="683"/>
      <c r="X724" s="683"/>
      <c r="Y724" s="683"/>
      <c r="Z724" s="683"/>
    </row>
    <row r="725" spans="1:26" ht="15.75" customHeight="1">
      <c r="A725" s="683"/>
      <c r="B725" s="769"/>
      <c r="C725" s="683"/>
      <c r="D725" s="683"/>
      <c r="E725" s="683"/>
      <c r="F725" s="683"/>
      <c r="G725" s="683"/>
      <c r="H725" s="683"/>
      <c r="I725" s="683"/>
      <c r="J725" s="683"/>
      <c r="K725" s="683"/>
      <c r="L725" s="683"/>
      <c r="M725" s="683"/>
      <c r="N725" s="682"/>
      <c r="O725" s="683"/>
      <c r="P725" s="683"/>
      <c r="Q725" s="683"/>
      <c r="R725" s="683"/>
      <c r="S725" s="683"/>
      <c r="T725" s="683"/>
      <c r="U725" s="683"/>
      <c r="V725" s="683"/>
      <c r="W725" s="683"/>
      <c r="X725" s="683"/>
      <c r="Y725" s="683"/>
      <c r="Z725" s="683"/>
    </row>
    <row r="726" spans="1:26" ht="15.75" customHeight="1">
      <c r="A726" s="683"/>
      <c r="B726" s="769"/>
      <c r="C726" s="683"/>
      <c r="D726" s="683"/>
      <c r="E726" s="683"/>
      <c r="F726" s="683"/>
      <c r="G726" s="683"/>
      <c r="H726" s="683"/>
      <c r="I726" s="683"/>
      <c r="J726" s="683"/>
      <c r="K726" s="683"/>
      <c r="L726" s="683"/>
      <c r="M726" s="683"/>
      <c r="N726" s="682"/>
      <c r="O726" s="683"/>
      <c r="P726" s="683"/>
      <c r="Q726" s="683"/>
      <c r="R726" s="683"/>
      <c r="S726" s="683"/>
      <c r="T726" s="683"/>
      <c r="U726" s="683"/>
      <c r="V726" s="683"/>
      <c r="W726" s="683"/>
      <c r="X726" s="683"/>
      <c r="Y726" s="683"/>
      <c r="Z726" s="683"/>
    </row>
    <row r="727" spans="1:26" ht="15.75" customHeight="1">
      <c r="A727" s="683"/>
      <c r="B727" s="769"/>
      <c r="C727" s="683"/>
      <c r="D727" s="683"/>
      <c r="E727" s="683"/>
      <c r="F727" s="683"/>
      <c r="G727" s="683"/>
      <c r="H727" s="683"/>
      <c r="I727" s="683"/>
      <c r="J727" s="683"/>
      <c r="K727" s="683"/>
      <c r="L727" s="683"/>
      <c r="M727" s="683"/>
      <c r="N727" s="682"/>
      <c r="O727" s="683"/>
      <c r="P727" s="683"/>
      <c r="Q727" s="683"/>
      <c r="R727" s="683"/>
      <c r="S727" s="683"/>
      <c r="T727" s="683"/>
      <c r="U727" s="683"/>
      <c r="V727" s="683"/>
      <c r="W727" s="683"/>
      <c r="X727" s="683"/>
      <c r="Y727" s="683"/>
      <c r="Z727" s="683"/>
    </row>
    <row r="728" spans="1:26" ht="15.75" customHeight="1">
      <c r="A728" s="683"/>
      <c r="B728" s="769"/>
      <c r="C728" s="683"/>
      <c r="D728" s="683"/>
      <c r="E728" s="683"/>
      <c r="F728" s="683"/>
      <c r="G728" s="683"/>
      <c r="H728" s="683"/>
      <c r="I728" s="683"/>
      <c r="J728" s="683"/>
      <c r="K728" s="683"/>
      <c r="L728" s="683"/>
      <c r="M728" s="683"/>
      <c r="N728" s="682"/>
      <c r="O728" s="683"/>
      <c r="P728" s="683"/>
      <c r="Q728" s="683"/>
      <c r="R728" s="683"/>
      <c r="S728" s="683"/>
      <c r="T728" s="683"/>
      <c r="U728" s="683"/>
      <c r="V728" s="683"/>
      <c r="W728" s="683"/>
      <c r="X728" s="683"/>
      <c r="Y728" s="683"/>
      <c r="Z728" s="683"/>
    </row>
    <row r="729" spans="1:26" ht="15.75" customHeight="1">
      <c r="A729" s="683"/>
      <c r="B729" s="769"/>
      <c r="C729" s="683"/>
      <c r="D729" s="683"/>
      <c r="E729" s="683"/>
      <c r="F729" s="683"/>
      <c r="G729" s="683"/>
      <c r="H729" s="683"/>
      <c r="I729" s="683"/>
      <c r="J729" s="683"/>
      <c r="K729" s="683"/>
      <c r="L729" s="683"/>
      <c r="M729" s="683"/>
      <c r="N729" s="682"/>
      <c r="O729" s="683"/>
      <c r="P729" s="683"/>
      <c r="Q729" s="683"/>
      <c r="R729" s="683"/>
      <c r="S729" s="683"/>
      <c r="T729" s="683"/>
      <c r="U729" s="683"/>
      <c r="V729" s="683"/>
      <c r="W729" s="683"/>
      <c r="X729" s="683"/>
      <c r="Y729" s="683"/>
      <c r="Z729" s="683"/>
    </row>
    <row r="730" spans="1:26" ht="15.75" customHeight="1">
      <c r="A730" s="683"/>
      <c r="B730" s="769"/>
      <c r="C730" s="683"/>
      <c r="D730" s="683"/>
      <c r="E730" s="683"/>
      <c r="F730" s="683"/>
      <c r="G730" s="683"/>
      <c r="H730" s="683"/>
      <c r="I730" s="683"/>
      <c r="J730" s="683"/>
      <c r="K730" s="683"/>
      <c r="L730" s="683"/>
      <c r="M730" s="683"/>
      <c r="N730" s="682"/>
      <c r="O730" s="683"/>
      <c r="P730" s="683"/>
      <c r="Q730" s="683"/>
      <c r="R730" s="683"/>
      <c r="S730" s="683"/>
      <c r="T730" s="683"/>
      <c r="U730" s="683"/>
      <c r="V730" s="683"/>
      <c r="W730" s="683"/>
      <c r="X730" s="683"/>
      <c r="Y730" s="683"/>
      <c r="Z730" s="683"/>
    </row>
    <row r="731" spans="1:26" ht="15.75" customHeight="1">
      <c r="A731" s="683"/>
      <c r="B731" s="769"/>
      <c r="C731" s="683"/>
      <c r="D731" s="683"/>
      <c r="E731" s="683"/>
      <c r="F731" s="683"/>
      <c r="G731" s="683"/>
      <c r="H731" s="683"/>
      <c r="I731" s="683"/>
      <c r="J731" s="683"/>
      <c r="K731" s="683"/>
      <c r="L731" s="683"/>
      <c r="M731" s="683"/>
      <c r="N731" s="682"/>
      <c r="O731" s="683"/>
      <c r="P731" s="683"/>
      <c r="Q731" s="683"/>
      <c r="R731" s="683"/>
      <c r="S731" s="683"/>
      <c r="T731" s="683"/>
      <c r="U731" s="683"/>
      <c r="V731" s="683"/>
      <c r="W731" s="683"/>
      <c r="X731" s="683"/>
      <c r="Y731" s="683"/>
      <c r="Z731" s="683"/>
    </row>
    <row r="732" spans="1:26" ht="15.75" customHeight="1">
      <c r="A732" s="683"/>
      <c r="B732" s="769"/>
      <c r="C732" s="683"/>
      <c r="D732" s="683"/>
      <c r="E732" s="683"/>
      <c r="F732" s="683"/>
      <c r="G732" s="683"/>
      <c r="H732" s="683"/>
      <c r="I732" s="683"/>
      <c r="J732" s="683"/>
      <c r="K732" s="683"/>
      <c r="L732" s="683"/>
      <c r="M732" s="683"/>
      <c r="N732" s="682"/>
      <c r="O732" s="683"/>
      <c r="P732" s="683"/>
      <c r="Q732" s="683"/>
      <c r="R732" s="683"/>
      <c r="S732" s="683"/>
      <c r="T732" s="683"/>
      <c r="U732" s="683"/>
      <c r="V732" s="683"/>
      <c r="W732" s="683"/>
      <c r="X732" s="683"/>
      <c r="Y732" s="683"/>
      <c r="Z732" s="683"/>
    </row>
    <row r="733" spans="1:26" ht="15.75" customHeight="1">
      <c r="A733" s="683"/>
      <c r="B733" s="769"/>
      <c r="C733" s="683"/>
      <c r="D733" s="683"/>
      <c r="E733" s="683"/>
      <c r="F733" s="683"/>
      <c r="G733" s="683"/>
      <c r="H733" s="683"/>
      <c r="I733" s="683"/>
      <c r="J733" s="683"/>
      <c r="K733" s="683"/>
      <c r="L733" s="683"/>
      <c r="M733" s="683"/>
      <c r="N733" s="682"/>
      <c r="O733" s="683"/>
      <c r="P733" s="683"/>
      <c r="Q733" s="683"/>
      <c r="R733" s="683"/>
      <c r="S733" s="683"/>
      <c r="T733" s="683"/>
      <c r="U733" s="683"/>
      <c r="V733" s="683"/>
      <c r="W733" s="683"/>
      <c r="X733" s="683"/>
      <c r="Y733" s="683"/>
      <c r="Z733" s="683"/>
    </row>
    <row r="734" spans="1:26" ht="15.75" customHeight="1">
      <c r="A734" s="683"/>
      <c r="B734" s="769"/>
      <c r="C734" s="683"/>
      <c r="D734" s="683"/>
      <c r="E734" s="683"/>
      <c r="F734" s="683"/>
      <c r="G734" s="683"/>
      <c r="H734" s="683"/>
      <c r="I734" s="683"/>
      <c r="J734" s="683"/>
      <c r="K734" s="683"/>
      <c r="L734" s="683"/>
      <c r="M734" s="683"/>
      <c r="N734" s="682"/>
      <c r="O734" s="683"/>
      <c r="P734" s="683"/>
      <c r="Q734" s="683"/>
      <c r="R734" s="683"/>
      <c r="S734" s="683"/>
      <c r="T734" s="683"/>
      <c r="U734" s="683"/>
      <c r="V734" s="683"/>
      <c r="W734" s="683"/>
      <c r="X734" s="683"/>
      <c r="Y734" s="683"/>
      <c r="Z734" s="683"/>
    </row>
    <row r="735" spans="1:26" ht="15.75" customHeight="1">
      <c r="A735" s="683"/>
      <c r="B735" s="769"/>
      <c r="C735" s="683"/>
      <c r="D735" s="683"/>
      <c r="E735" s="683"/>
      <c r="F735" s="683"/>
      <c r="G735" s="683"/>
      <c r="H735" s="683"/>
      <c r="I735" s="683"/>
      <c r="J735" s="683"/>
      <c r="K735" s="683"/>
      <c r="L735" s="683"/>
      <c r="M735" s="683"/>
      <c r="N735" s="682"/>
      <c r="O735" s="683"/>
      <c r="P735" s="683"/>
      <c r="Q735" s="683"/>
      <c r="R735" s="683"/>
      <c r="S735" s="683"/>
      <c r="T735" s="683"/>
      <c r="U735" s="683"/>
      <c r="V735" s="683"/>
      <c r="W735" s="683"/>
      <c r="X735" s="683"/>
      <c r="Y735" s="683"/>
      <c r="Z735" s="683"/>
    </row>
    <row r="736" spans="1:26" ht="15.75" customHeight="1">
      <c r="A736" s="683"/>
      <c r="B736" s="769"/>
      <c r="C736" s="683"/>
      <c r="D736" s="683"/>
      <c r="E736" s="683"/>
      <c r="F736" s="683"/>
      <c r="G736" s="683"/>
      <c r="H736" s="683"/>
      <c r="I736" s="683"/>
      <c r="J736" s="683"/>
      <c r="K736" s="683"/>
      <c r="L736" s="683"/>
      <c r="M736" s="683"/>
      <c r="N736" s="682"/>
      <c r="O736" s="683"/>
      <c r="P736" s="683"/>
      <c r="Q736" s="683"/>
      <c r="R736" s="683"/>
      <c r="S736" s="683"/>
      <c r="T736" s="683"/>
      <c r="U736" s="683"/>
      <c r="V736" s="683"/>
      <c r="W736" s="683"/>
      <c r="X736" s="683"/>
      <c r="Y736" s="683"/>
      <c r="Z736" s="683"/>
    </row>
    <row r="737" spans="1:26" ht="15.75" customHeight="1">
      <c r="A737" s="683"/>
      <c r="B737" s="769"/>
      <c r="C737" s="683"/>
      <c r="D737" s="683"/>
      <c r="E737" s="683"/>
      <c r="F737" s="683"/>
      <c r="G737" s="683"/>
      <c r="H737" s="683"/>
      <c r="I737" s="683"/>
      <c r="J737" s="683"/>
      <c r="K737" s="683"/>
      <c r="L737" s="683"/>
      <c r="M737" s="683"/>
      <c r="N737" s="682"/>
      <c r="O737" s="683"/>
      <c r="P737" s="683"/>
      <c r="Q737" s="683"/>
      <c r="R737" s="683"/>
      <c r="S737" s="683"/>
      <c r="T737" s="683"/>
      <c r="U737" s="683"/>
      <c r="V737" s="683"/>
      <c r="W737" s="683"/>
      <c r="X737" s="683"/>
      <c r="Y737" s="683"/>
      <c r="Z737" s="683"/>
    </row>
    <row r="738" spans="1:26" ht="15.75" customHeight="1">
      <c r="A738" s="683"/>
      <c r="B738" s="769"/>
      <c r="C738" s="683"/>
      <c r="D738" s="683"/>
      <c r="E738" s="683"/>
      <c r="F738" s="683"/>
      <c r="G738" s="683"/>
      <c r="H738" s="683"/>
      <c r="I738" s="683"/>
      <c r="J738" s="683"/>
      <c r="K738" s="683"/>
      <c r="L738" s="683"/>
      <c r="M738" s="683"/>
      <c r="N738" s="682"/>
      <c r="O738" s="683"/>
      <c r="P738" s="683"/>
      <c r="Q738" s="683"/>
      <c r="R738" s="683"/>
      <c r="S738" s="683"/>
      <c r="T738" s="683"/>
      <c r="U738" s="683"/>
      <c r="V738" s="683"/>
      <c r="W738" s="683"/>
      <c r="X738" s="683"/>
      <c r="Y738" s="683"/>
      <c r="Z738" s="683"/>
    </row>
    <row r="739" spans="1:26" ht="15.75" customHeight="1">
      <c r="A739" s="683"/>
      <c r="B739" s="769"/>
      <c r="C739" s="683"/>
      <c r="D739" s="683"/>
      <c r="E739" s="683"/>
      <c r="F739" s="683"/>
      <c r="G739" s="683"/>
      <c r="H739" s="683"/>
      <c r="I739" s="683"/>
      <c r="J739" s="683"/>
      <c r="K739" s="683"/>
      <c r="L739" s="683"/>
      <c r="M739" s="683"/>
      <c r="N739" s="682"/>
      <c r="O739" s="683"/>
      <c r="P739" s="683"/>
      <c r="Q739" s="683"/>
      <c r="R739" s="683"/>
      <c r="S739" s="683"/>
      <c r="T739" s="683"/>
      <c r="U739" s="683"/>
      <c r="V739" s="683"/>
      <c r="W739" s="683"/>
      <c r="X739" s="683"/>
      <c r="Y739" s="683"/>
      <c r="Z739" s="683"/>
    </row>
    <row r="740" spans="1:26" ht="15.75" customHeight="1">
      <c r="A740" s="683"/>
      <c r="B740" s="769"/>
      <c r="C740" s="683"/>
      <c r="D740" s="683"/>
      <c r="E740" s="683"/>
      <c r="F740" s="683"/>
      <c r="G740" s="683"/>
      <c r="H740" s="683"/>
      <c r="I740" s="683"/>
      <c r="J740" s="683"/>
      <c r="K740" s="683"/>
      <c r="L740" s="683"/>
      <c r="M740" s="683"/>
      <c r="N740" s="682"/>
      <c r="O740" s="683"/>
      <c r="P740" s="683"/>
      <c r="Q740" s="683"/>
      <c r="R740" s="683"/>
      <c r="S740" s="683"/>
      <c r="T740" s="683"/>
      <c r="U740" s="683"/>
      <c r="V740" s="683"/>
      <c r="W740" s="683"/>
      <c r="X740" s="683"/>
      <c r="Y740" s="683"/>
      <c r="Z740" s="683"/>
    </row>
    <row r="741" spans="1:26" ht="15.75" customHeight="1">
      <c r="A741" s="683"/>
      <c r="B741" s="769"/>
      <c r="C741" s="683"/>
      <c r="D741" s="683"/>
      <c r="E741" s="683"/>
      <c r="F741" s="683"/>
      <c r="G741" s="683"/>
      <c r="H741" s="683"/>
      <c r="I741" s="683"/>
      <c r="J741" s="683"/>
      <c r="K741" s="683"/>
      <c r="L741" s="683"/>
      <c r="M741" s="683"/>
      <c r="N741" s="682"/>
      <c r="O741" s="683"/>
      <c r="P741" s="683"/>
      <c r="Q741" s="683"/>
      <c r="R741" s="683"/>
      <c r="S741" s="683"/>
      <c r="T741" s="683"/>
      <c r="U741" s="683"/>
      <c r="V741" s="683"/>
      <c r="W741" s="683"/>
      <c r="X741" s="683"/>
      <c r="Y741" s="683"/>
      <c r="Z741" s="683"/>
    </row>
    <row r="742" spans="1:26" ht="15.75" customHeight="1">
      <c r="A742" s="683"/>
      <c r="B742" s="769"/>
      <c r="C742" s="683"/>
      <c r="D742" s="683"/>
      <c r="E742" s="683"/>
      <c r="F742" s="683"/>
      <c r="G742" s="683"/>
      <c r="H742" s="683"/>
      <c r="I742" s="683"/>
      <c r="J742" s="683"/>
      <c r="K742" s="683"/>
      <c r="L742" s="683"/>
      <c r="M742" s="683"/>
      <c r="N742" s="682"/>
      <c r="O742" s="683"/>
      <c r="P742" s="683"/>
      <c r="Q742" s="683"/>
      <c r="R742" s="683"/>
      <c r="S742" s="683"/>
      <c r="T742" s="683"/>
      <c r="U742" s="683"/>
      <c r="V742" s="683"/>
      <c r="W742" s="683"/>
      <c r="X742" s="683"/>
      <c r="Y742" s="683"/>
      <c r="Z742" s="683"/>
    </row>
    <row r="743" spans="1:26" ht="15.75" customHeight="1">
      <c r="A743" s="683"/>
      <c r="B743" s="769"/>
      <c r="C743" s="683"/>
      <c r="D743" s="683"/>
      <c r="E743" s="683"/>
      <c r="F743" s="683"/>
      <c r="G743" s="683"/>
      <c r="H743" s="683"/>
      <c r="I743" s="683"/>
      <c r="J743" s="683"/>
      <c r="K743" s="683"/>
      <c r="L743" s="683"/>
      <c r="M743" s="683"/>
      <c r="N743" s="682"/>
      <c r="O743" s="683"/>
      <c r="P743" s="683"/>
      <c r="Q743" s="683"/>
      <c r="R743" s="683"/>
      <c r="S743" s="683"/>
      <c r="T743" s="683"/>
      <c r="U743" s="683"/>
      <c r="V743" s="683"/>
      <c r="W743" s="683"/>
      <c r="X743" s="683"/>
      <c r="Y743" s="683"/>
      <c r="Z743" s="683"/>
    </row>
    <row r="744" spans="1:26" ht="15.75" customHeight="1">
      <c r="A744" s="683"/>
      <c r="B744" s="769"/>
      <c r="C744" s="683"/>
      <c r="D744" s="683"/>
      <c r="E744" s="683"/>
      <c r="F744" s="683"/>
      <c r="G744" s="683"/>
      <c r="H744" s="683"/>
      <c r="I744" s="683"/>
      <c r="J744" s="683"/>
      <c r="K744" s="683"/>
      <c r="L744" s="683"/>
      <c r="M744" s="683"/>
      <c r="N744" s="682"/>
      <c r="O744" s="683"/>
      <c r="P744" s="683"/>
      <c r="Q744" s="683"/>
      <c r="R744" s="683"/>
      <c r="S744" s="683"/>
      <c r="T744" s="683"/>
      <c r="U744" s="683"/>
      <c r="V744" s="683"/>
      <c r="W744" s="683"/>
      <c r="X744" s="683"/>
      <c r="Y744" s="683"/>
      <c r="Z744" s="683"/>
    </row>
    <row r="745" spans="1:26" ht="15.75" customHeight="1">
      <c r="A745" s="683"/>
      <c r="B745" s="769"/>
      <c r="C745" s="683"/>
      <c r="D745" s="683"/>
      <c r="E745" s="683"/>
      <c r="F745" s="683"/>
      <c r="G745" s="683"/>
      <c r="H745" s="683"/>
      <c r="I745" s="683"/>
      <c r="J745" s="683"/>
      <c r="K745" s="683"/>
      <c r="L745" s="683"/>
      <c r="M745" s="683"/>
      <c r="N745" s="682"/>
      <c r="O745" s="683"/>
      <c r="P745" s="683"/>
      <c r="Q745" s="683"/>
      <c r="R745" s="683"/>
      <c r="S745" s="683"/>
      <c r="T745" s="683"/>
      <c r="U745" s="683"/>
      <c r="V745" s="683"/>
      <c r="W745" s="683"/>
      <c r="X745" s="683"/>
      <c r="Y745" s="683"/>
      <c r="Z745" s="683"/>
    </row>
    <row r="746" spans="1:26" ht="15.75" customHeight="1">
      <c r="A746" s="683"/>
      <c r="B746" s="769"/>
      <c r="C746" s="683"/>
      <c r="D746" s="683"/>
      <c r="E746" s="683"/>
      <c r="F746" s="683"/>
      <c r="G746" s="683"/>
      <c r="H746" s="683"/>
      <c r="I746" s="683"/>
      <c r="J746" s="683"/>
      <c r="K746" s="683"/>
      <c r="L746" s="683"/>
      <c r="M746" s="683"/>
      <c r="N746" s="682"/>
      <c r="O746" s="683"/>
      <c r="P746" s="683"/>
      <c r="Q746" s="683"/>
      <c r="R746" s="683"/>
      <c r="S746" s="683"/>
      <c r="T746" s="683"/>
      <c r="U746" s="683"/>
      <c r="V746" s="683"/>
      <c r="W746" s="683"/>
      <c r="X746" s="683"/>
      <c r="Y746" s="683"/>
      <c r="Z746" s="683"/>
    </row>
    <row r="747" spans="1:26" ht="15.75" customHeight="1">
      <c r="A747" s="683"/>
      <c r="B747" s="769"/>
      <c r="C747" s="683"/>
      <c r="D747" s="683"/>
      <c r="E747" s="683"/>
      <c r="F747" s="683"/>
      <c r="G747" s="683"/>
      <c r="H747" s="683"/>
      <c r="I747" s="683"/>
      <c r="J747" s="683"/>
      <c r="K747" s="683"/>
      <c r="L747" s="683"/>
      <c r="M747" s="683"/>
      <c r="N747" s="682"/>
      <c r="O747" s="683"/>
      <c r="P747" s="683"/>
      <c r="Q747" s="683"/>
      <c r="R747" s="683"/>
      <c r="S747" s="683"/>
      <c r="T747" s="683"/>
      <c r="U747" s="683"/>
      <c r="V747" s="683"/>
      <c r="W747" s="683"/>
      <c r="X747" s="683"/>
      <c r="Y747" s="683"/>
      <c r="Z747" s="683"/>
    </row>
    <row r="748" spans="1:26" ht="15.75" customHeight="1">
      <c r="A748" s="683"/>
      <c r="B748" s="769"/>
      <c r="C748" s="683"/>
      <c r="D748" s="683"/>
      <c r="E748" s="683"/>
      <c r="F748" s="683"/>
      <c r="G748" s="683"/>
      <c r="H748" s="683"/>
      <c r="I748" s="683"/>
      <c r="J748" s="683"/>
      <c r="K748" s="683"/>
      <c r="L748" s="683"/>
      <c r="M748" s="683"/>
      <c r="N748" s="682"/>
      <c r="O748" s="683"/>
      <c r="P748" s="683"/>
      <c r="Q748" s="683"/>
      <c r="R748" s="683"/>
      <c r="S748" s="683"/>
      <c r="T748" s="683"/>
      <c r="U748" s="683"/>
      <c r="V748" s="683"/>
      <c r="W748" s="683"/>
      <c r="X748" s="683"/>
      <c r="Y748" s="683"/>
      <c r="Z748" s="683"/>
    </row>
    <row r="749" spans="1:26" ht="15.75" customHeight="1">
      <c r="A749" s="683"/>
      <c r="B749" s="769"/>
      <c r="C749" s="683"/>
      <c r="D749" s="683"/>
      <c r="E749" s="683"/>
      <c r="F749" s="683"/>
      <c r="G749" s="683"/>
      <c r="H749" s="683"/>
      <c r="I749" s="683"/>
      <c r="J749" s="683"/>
      <c r="K749" s="683"/>
      <c r="L749" s="683"/>
      <c r="M749" s="683"/>
      <c r="N749" s="682"/>
      <c r="O749" s="683"/>
      <c r="P749" s="683"/>
      <c r="Q749" s="683"/>
      <c r="R749" s="683"/>
      <c r="S749" s="683"/>
      <c r="T749" s="683"/>
      <c r="U749" s="683"/>
      <c r="V749" s="683"/>
      <c r="W749" s="683"/>
      <c r="X749" s="683"/>
      <c r="Y749" s="683"/>
      <c r="Z749" s="683"/>
    </row>
    <row r="750" spans="1:26" ht="15.75" customHeight="1">
      <c r="A750" s="683"/>
      <c r="B750" s="769"/>
      <c r="C750" s="683"/>
      <c r="D750" s="683"/>
      <c r="E750" s="683"/>
      <c r="F750" s="683"/>
      <c r="G750" s="683"/>
      <c r="H750" s="683"/>
      <c r="I750" s="683"/>
      <c r="J750" s="683"/>
      <c r="K750" s="683"/>
      <c r="L750" s="683"/>
      <c r="M750" s="683"/>
      <c r="N750" s="682"/>
      <c r="O750" s="683"/>
      <c r="P750" s="683"/>
      <c r="Q750" s="683"/>
      <c r="R750" s="683"/>
      <c r="S750" s="683"/>
      <c r="T750" s="683"/>
      <c r="U750" s="683"/>
      <c r="V750" s="683"/>
      <c r="W750" s="683"/>
      <c r="X750" s="683"/>
      <c r="Y750" s="683"/>
      <c r="Z750" s="683"/>
    </row>
    <row r="751" spans="1:26" ht="15.75" customHeight="1">
      <c r="A751" s="683"/>
      <c r="B751" s="769"/>
      <c r="C751" s="683"/>
      <c r="D751" s="683"/>
      <c r="E751" s="683"/>
      <c r="F751" s="683"/>
      <c r="G751" s="683"/>
      <c r="H751" s="683"/>
      <c r="I751" s="683"/>
      <c r="J751" s="683"/>
      <c r="K751" s="683"/>
      <c r="L751" s="683"/>
      <c r="M751" s="683"/>
      <c r="N751" s="682"/>
      <c r="O751" s="683"/>
      <c r="P751" s="683"/>
      <c r="Q751" s="683"/>
      <c r="R751" s="683"/>
      <c r="S751" s="683"/>
      <c r="T751" s="683"/>
      <c r="U751" s="683"/>
      <c r="V751" s="683"/>
      <c r="W751" s="683"/>
      <c r="X751" s="683"/>
      <c r="Y751" s="683"/>
      <c r="Z751" s="683"/>
    </row>
    <row r="752" spans="1:26" ht="15.75" customHeight="1">
      <c r="A752" s="683"/>
      <c r="B752" s="769"/>
      <c r="C752" s="683"/>
      <c r="D752" s="683"/>
      <c r="E752" s="683"/>
      <c r="F752" s="683"/>
      <c r="G752" s="683"/>
      <c r="H752" s="683"/>
      <c r="I752" s="683"/>
      <c r="J752" s="683"/>
      <c r="K752" s="683"/>
      <c r="L752" s="683"/>
      <c r="M752" s="683"/>
      <c r="N752" s="682"/>
      <c r="O752" s="683"/>
      <c r="P752" s="683"/>
      <c r="Q752" s="683"/>
      <c r="R752" s="683"/>
      <c r="S752" s="683"/>
      <c r="T752" s="683"/>
      <c r="U752" s="683"/>
      <c r="V752" s="683"/>
      <c r="W752" s="683"/>
      <c r="X752" s="683"/>
      <c r="Y752" s="683"/>
      <c r="Z752" s="683"/>
    </row>
    <row r="753" spans="1:26" ht="15.75" customHeight="1">
      <c r="A753" s="683"/>
      <c r="B753" s="769"/>
      <c r="C753" s="683"/>
      <c r="D753" s="683"/>
      <c r="E753" s="683"/>
      <c r="F753" s="683"/>
      <c r="G753" s="683"/>
      <c r="H753" s="683"/>
      <c r="I753" s="683"/>
      <c r="J753" s="683"/>
      <c r="K753" s="683"/>
      <c r="L753" s="683"/>
      <c r="M753" s="683"/>
      <c r="N753" s="682"/>
      <c r="O753" s="683"/>
      <c r="P753" s="683"/>
      <c r="Q753" s="683"/>
      <c r="R753" s="683"/>
      <c r="S753" s="683"/>
      <c r="T753" s="683"/>
      <c r="U753" s="683"/>
      <c r="V753" s="683"/>
      <c r="W753" s="683"/>
      <c r="X753" s="683"/>
      <c r="Y753" s="683"/>
      <c r="Z753" s="683"/>
    </row>
    <row r="754" spans="1:26" ht="15.75" customHeight="1">
      <c r="A754" s="683"/>
      <c r="B754" s="769"/>
      <c r="C754" s="683"/>
      <c r="D754" s="683"/>
      <c r="E754" s="683"/>
      <c r="F754" s="683"/>
      <c r="G754" s="683"/>
      <c r="H754" s="683"/>
      <c r="I754" s="683"/>
      <c r="J754" s="683"/>
      <c r="K754" s="683"/>
      <c r="L754" s="683"/>
      <c r="M754" s="683"/>
      <c r="N754" s="682"/>
      <c r="O754" s="683"/>
      <c r="P754" s="683"/>
      <c r="Q754" s="683"/>
      <c r="R754" s="683"/>
      <c r="S754" s="683"/>
      <c r="T754" s="683"/>
      <c r="U754" s="683"/>
      <c r="V754" s="683"/>
      <c r="W754" s="683"/>
      <c r="X754" s="683"/>
      <c r="Y754" s="683"/>
      <c r="Z754" s="683"/>
    </row>
    <row r="755" spans="1:26" ht="15.75" customHeight="1">
      <c r="A755" s="683"/>
      <c r="B755" s="769"/>
      <c r="C755" s="683"/>
      <c r="D755" s="683"/>
      <c r="E755" s="683"/>
      <c r="F755" s="683"/>
      <c r="G755" s="683"/>
      <c r="H755" s="683"/>
      <c r="I755" s="683"/>
      <c r="J755" s="683"/>
      <c r="K755" s="683"/>
      <c r="L755" s="683"/>
      <c r="M755" s="683"/>
      <c r="N755" s="682"/>
      <c r="O755" s="683"/>
      <c r="P755" s="683"/>
      <c r="Q755" s="683"/>
      <c r="R755" s="683"/>
      <c r="S755" s="683"/>
      <c r="T755" s="683"/>
      <c r="U755" s="683"/>
      <c r="V755" s="683"/>
      <c r="W755" s="683"/>
      <c r="X755" s="683"/>
      <c r="Y755" s="683"/>
      <c r="Z755" s="683"/>
    </row>
    <row r="756" spans="1:26" ht="15.75" customHeight="1">
      <c r="A756" s="683"/>
      <c r="B756" s="769"/>
      <c r="C756" s="683"/>
      <c r="D756" s="683"/>
      <c r="E756" s="683"/>
      <c r="F756" s="683"/>
      <c r="G756" s="683"/>
      <c r="H756" s="683"/>
      <c r="I756" s="683"/>
      <c r="J756" s="683"/>
      <c r="K756" s="683"/>
      <c r="L756" s="683"/>
      <c r="M756" s="683"/>
      <c r="N756" s="682"/>
      <c r="O756" s="683"/>
      <c r="P756" s="683"/>
      <c r="Q756" s="683"/>
      <c r="R756" s="683"/>
      <c r="S756" s="683"/>
      <c r="T756" s="683"/>
      <c r="U756" s="683"/>
      <c r="V756" s="683"/>
      <c r="W756" s="683"/>
      <c r="X756" s="683"/>
      <c r="Y756" s="683"/>
      <c r="Z756" s="683"/>
    </row>
    <row r="757" spans="1:26" ht="15.75" customHeight="1">
      <c r="A757" s="683"/>
      <c r="B757" s="769"/>
      <c r="C757" s="683"/>
      <c r="D757" s="683"/>
      <c r="E757" s="683"/>
      <c r="F757" s="683"/>
      <c r="G757" s="683"/>
      <c r="H757" s="683"/>
      <c r="I757" s="683"/>
      <c r="J757" s="683"/>
      <c r="K757" s="683"/>
      <c r="L757" s="683"/>
      <c r="M757" s="683"/>
      <c r="N757" s="682"/>
      <c r="O757" s="683"/>
      <c r="P757" s="683"/>
      <c r="Q757" s="683"/>
      <c r="R757" s="683"/>
      <c r="S757" s="683"/>
      <c r="T757" s="683"/>
      <c r="U757" s="683"/>
      <c r="V757" s="683"/>
      <c r="W757" s="683"/>
      <c r="X757" s="683"/>
      <c r="Y757" s="683"/>
      <c r="Z757" s="683"/>
    </row>
    <row r="758" spans="1:26" ht="15.75" customHeight="1">
      <c r="A758" s="683"/>
      <c r="B758" s="769"/>
      <c r="C758" s="683"/>
      <c r="D758" s="683"/>
      <c r="E758" s="683"/>
      <c r="F758" s="683"/>
      <c r="G758" s="683"/>
      <c r="H758" s="683"/>
      <c r="I758" s="683"/>
      <c r="J758" s="683"/>
      <c r="K758" s="683"/>
      <c r="L758" s="683"/>
      <c r="M758" s="683"/>
      <c r="N758" s="682"/>
      <c r="O758" s="683"/>
      <c r="P758" s="683"/>
      <c r="Q758" s="683"/>
      <c r="R758" s="683"/>
      <c r="S758" s="683"/>
      <c r="T758" s="683"/>
      <c r="U758" s="683"/>
      <c r="V758" s="683"/>
      <c r="W758" s="683"/>
      <c r="X758" s="683"/>
      <c r="Y758" s="683"/>
      <c r="Z758" s="683"/>
    </row>
    <row r="759" spans="1:26" ht="15.75" customHeight="1">
      <c r="A759" s="683"/>
      <c r="B759" s="769"/>
      <c r="C759" s="683"/>
      <c r="D759" s="683"/>
      <c r="E759" s="683"/>
      <c r="F759" s="683"/>
      <c r="G759" s="683"/>
      <c r="H759" s="683"/>
      <c r="I759" s="683"/>
      <c r="J759" s="683"/>
      <c r="K759" s="683"/>
      <c r="L759" s="683"/>
      <c r="M759" s="683"/>
      <c r="N759" s="682"/>
      <c r="O759" s="683"/>
      <c r="P759" s="683"/>
      <c r="Q759" s="683"/>
      <c r="R759" s="683"/>
      <c r="S759" s="683"/>
      <c r="T759" s="683"/>
      <c r="U759" s="683"/>
      <c r="V759" s="683"/>
      <c r="W759" s="683"/>
      <c r="X759" s="683"/>
      <c r="Y759" s="683"/>
      <c r="Z759" s="683"/>
    </row>
    <row r="760" spans="1:26" ht="15.75" customHeight="1">
      <c r="A760" s="683"/>
      <c r="B760" s="769"/>
      <c r="C760" s="683"/>
      <c r="D760" s="683"/>
      <c r="E760" s="683"/>
      <c r="F760" s="683"/>
      <c r="G760" s="683"/>
      <c r="H760" s="683"/>
      <c r="I760" s="683"/>
      <c r="J760" s="683"/>
      <c r="K760" s="683"/>
      <c r="L760" s="683"/>
      <c r="M760" s="683"/>
      <c r="N760" s="682"/>
      <c r="O760" s="683"/>
      <c r="P760" s="683"/>
      <c r="Q760" s="683"/>
      <c r="R760" s="683"/>
      <c r="S760" s="683"/>
      <c r="T760" s="683"/>
      <c r="U760" s="683"/>
      <c r="V760" s="683"/>
      <c r="W760" s="683"/>
      <c r="X760" s="683"/>
      <c r="Y760" s="683"/>
      <c r="Z760" s="683"/>
    </row>
    <row r="761" spans="1:26" ht="15.75" customHeight="1">
      <c r="A761" s="683"/>
      <c r="B761" s="769"/>
      <c r="C761" s="683"/>
      <c r="D761" s="683"/>
      <c r="E761" s="683"/>
      <c r="F761" s="683"/>
      <c r="G761" s="683"/>
      <c r="H761" s="683"/>
      <c r="I761" s="683"/>
      <c r="J761" s="683"/>
      <c r="K761" s="683"/>
      <c r="L761" s="683"/>
      <c r="M761" s="683"/>
      <c r="N761" s="682"/>
      <c r="O761" s="683"/>
      <c r="P761" s="683"/>
      <c r="Q761" s="683"/>
      <c r="R761" s="683"/>
      <c r="S761" s="683"/>
      <c r="T761" s="683"/>
      <c r="U761" s="683"/>
      <c r="V761" s="683"/>
      <c r="W761" s="683"/>
      <c r="X761" s="683"/>
      <c r="Y761" s="683"/>
      <c r="Z761" s="683"/>
    </row>
    <row r="762" spans="1:26" ht="15.75" customHeight="1">
      <c r="A762" s="683"/>
      <c r="B762" s="769"/>
      <c r="C762" s="683"/>
      <c r="D762" s="683"/>
      <c r="E762" s="683"/>
      <c r="F762" s="683"/>
      <c r="G762" s="683"/>
      <c r="H762" s="683"/>
      <c r="I762" s="683"/>
      <c r="J762" s="683"/>
      <c r="K762" s="683"/>
      <c r="L762" s="683"/>
      <c r="M762" s="683"/>
      <c r="N762" s="682"/>
      <c r="O762" s="683"/>
      <c r="P762" s="683"/>
      <c r="Q762" s="683"/>
      <c r="R762" s="683"/>
      <c r="S762" s="683"/>
      <c r="T762" s="683"/>
      <c r="U762" s="683"/>
      <c r="V762" s="683"/>
      <c r="W762" s="683"/>
      <c r="X762" s="683"/>
      <c r="Y762" s="683"/>
      <c r="Z762" s="683"/>
    </row>
    <row r="763" spans="1:26" ht="15.75" customHeight="1">
      <c r="A763" s="683"/>
      <c r="B763" s="769"/>
      <c r="C763" s="683"/>
      <c r="D763" s="683"/>
      <c r="E763" s="683"/>
      <c r="F763" s="683"/>
      <c r="G763" s="683"/>
      <c r="H763" s="683"/>
      <c r="I763" s="683"/>
      <c r="J763" s="683"/>
      <c r="K763" s="683"/>
      <c r="L763" s="683"/>
      <c r="M763" s="683"/>
      <c r="N763" s="682"/>
      <c r="O763" s="683"/>
      <c r="P763" s="683"/>
      <c r="Q763" s="683"/>
      <c r="R763" s="683"/>
      <c r="S763" s="683"/>
      <c r="T763" s="683"/>
      <c r="U763" s="683"/>
      <c r="V763" s="683"/>
      <c r="W763" s="683"/>
      <c r="X763" s="683"/>
      <c r="Y763" s="683"/>
      <c r="Z763" s="683"/>
    </row>
    <row r="764" spans="1:26" ht="15.75" customHeight="1">
      <c r="A764" s="683"/>
      <c r="B764" s="769"/>
      <c r="C764" s="683"/>
      <c r="D764" s="683"/>
      <c r="E764" s="683"/>
      <c r="F764" s="683"/>
      <c r="G764" s="683"/>
      <c r="H764" s="683"/>
      <c r="I764" s="683"/>
      <c r="J764" s="683"/>
      <c r="K764" s="683"/>
      <c r="L764" s="683"/>
      <c r="M764" s="683"/>
      <c r="N764" s="682"/>
      <c r="O764" s="683"/>
      <c r="P764" s="683"/>
      <c r="Q764" s="683"/>
      <c r="R764" s="683"/>
      <c r="S764" s="683"/>
      <c r="T764" s="683"/>
      <c r="U764" s="683"/>
      <c r="V764" s="683"/>
      <c r="W764" s="683"/>
      <c r="X764" s="683"/>
      <c r="Y764" s="683"/>
      <c r="Z764" s="683"/>
    </row>
    <row r="765" spans="1:26" ht="15.75" customHeight="1">
      <c r="A765" s="683"/>
      <c r="B765" s="769"/>
      <c r="C765" s="683"/>
      <c r="D765" s="683"/>
      <c r="E765" s="683"/>
      <c r="F765" s="683"/>
      <c r="G765" s="683"/>
      <c r="H765" s="683"/>
      <c r="I765" s="683"/>
      <c r="J765" s="683"/>
      <c r="K765" s="683"/>
      <c r="L765" s="683"/>
      <c r="M765" s="683"/>
      <c r="N765" s="682"/>
      <c r="O765" s="683"/>
      <c r="P765" s="683"/>
      <c r="Q765" s="683"/>
      <c r="R765" s="683"/>
      <c r="S765" s="683"/>
      <c r="T765" s="683"/>
      <c r="U765" s="683"/>
      <c r="V765" s="683"/>
      <c r="W765" s="683"/>
      <c r="X765" s="683"/>
      <c r="Y765" s="683"/>
      <c r="Z765" s="683"/>
    </row>
    <row r="766" spans="1:26" ht="15.75" customHeight="1">
      <c r="A766" s="683"/>
      <c r="B766" s="769"/>
      <c r="C766" s="683"/>
      <c r="D766" s="683"/>
      <c r="E766" s="683"/>
      <c r="F766" s="683"/>
      <c r="G766" s="683"/>
      <c r="H766" s="683"/>
      <c r="I766" s="683"/>
      <c r="J766" s="683"/>
      <c r="K766" s="683"/>
      <c r="L766" s="683"/>
      <c r="M766" s="683"/>
      <c r="N766" s="682"/>
      <c r="O766" s="683"/>
      <c r="P766" s="683"/>
      <c r="Q766" s="683"/>
      <c r="R766" s="683"/>
      <c r="S766" s="683"/>
      <c r="T766" s="683"/>
      <c r="U766" s="683"/>
      <c r="V766" s="683"/>
      <c r="W766" s="683"/>
      <c r="X766" s="683"/>
      <c r="Y766" s="683"/>
      <c r="Z766" s="683"/>
    </row>
    <row r="767" spans="1:26" ht="15.75" customHeight="1">
      <c r="A767" s="683"/>
      <c r="B767" s="769"/>
      <c r="C767" s="683"/>
      <c r="D767" s="683"/>
      <c r="E767" s="683"/>
      <c r="F767" s="683"/>
      <c r="G767" s="683"/>
      <c r="H767" s="683"/>
      <c r="I767" s="683"/>
      <c r="J767" s="683"/>
      <c r="K767" s="683"/>
      <c r="L767" s="683"/>
      <c r="M767" s="683"/>
      <c r="N767" s="682"/>
      <c r="O767" s="683"/>
      <c r="P767" s="683"/>
      <c r="Q767" s="683"/>
      <c r="R767" s="683"/>
      <c r="S767" s="683"/>
      <c r="T767" s="683"/>
      <c r="U767" s="683"/>
      <c r="V767" s="683"/>
      <c r="W767" s="683"/>
      <c r="X767" s="683"/>
      <c r="Y767" s="683"/>
      <c r="Z767" s="683"/>
    </row>
    <row r="768" spans="1:26" ht="15.75" customHeight="1">
      <c r="A768" s="683"/>
      <c r="B768" s="769"/>
      <c r="C768" s="683"/>
      <c r="D768" s="683"/>
      <c r="E768" s="683"/>
      <c r="F768" s="683"/>
      <c r="G768" s="683"/>
      <c r="H768" s="683"/>
      <c r="I768" s="683"/>
      <c r="J768" s="683"/>
      <c r="K768" s="683"/>
      <c r="L768" s="683"/>
      <c r="M768" s="683"/>
      <c r="N768" s="682"/>
      <c r="O768" s="683"/>
      <c r="P768" s="683"/>
      <c r="Q768" s="683"/>
      <c r="R768" s="683"/>
      <c r="S768" s="683"/>
      <c r="T768" s="683"/>
      <c r="U768" s="683"/>
      <c r="V768" s="683"/>
      <c r="W768" s="683"/>
      <c r="X768" s="683"/>
      <c r="Y768" s="683"/>
      <c r="Z768" s="683"/>
    </row>
    <row r="769" spans="1:26" ht="15.75" customHeight="1">
      <c r="A769" s="683"/>
      <c r="B769" s="769"/>
      <c r="C769" s="683"/>
      <c r="D769" s="683"/>
      <c r="E769" s="683"/>
      <c r="F769" s="683"/>
      <c r="G769" s="683"/>
      <c r="H769" s="683"/>
      <c r="I769" s="683"/>
      <c r="J769" s="683"/>
      <c r="K769" s="683"/>
      <c r="L769" s="683"/>
      <c r="M769" s="683"/>
      <c r="N769" s="682"/>
      <c r="O769" s="683"/>
      <c r="P769" s="683"/>
      <c r="Q769" s="683"/>
      <c r="R769" s="683"/>
      <c r="S769" s="683"/>
      <c r="T769" s="683"/>
      <c r="U769" s="683"/>
      <c r="V769" s="683"/>
      <c r="W769" s="683"/>
      <c r="X769" s="683"/>
      <c r="Y769" s="683"/>
      <c r="Z769" s="683"/>
    </row>
    <row r="770" spans="1:26" ht="15.75" customHeight="1">
      <c r="A770" s="683"/>
      <c r="B770" s="769"/>
      <c r="C770" s="683"/>
      <c r="D770" s="683"/>
      <c r="E770" s="683"/>
      <c r="F770" s="683"/>
      <c r="G770" s="683"/>
      <c r="H770" s="683"/>
      <c r="I770" s="683"/>
      <c r="J770" s="683"/>
      <c r="K770" s="683"/>
      <c r="L770" s="683"/>
      <c r="M770" s="683"/>
      <c r="N770" s="682"/>
      <c r="O770" s="683"/>
      <c r="P770" s="683"/>
      <c r="Q770" s="683"/>
      <c r="R770" s="683"/>
      <c r="S770" s="683"/>
      <c r="T770" s="683"/>
      <c r="U770" s="683"/>
      <c r="V770" s="683"/>
      <c r="W770" s="683"/>
      <c r="X770" s="683"/>
      <c r="Y770" s="683"/>
      <c r="Z770" s="683"/>
    </row>
    <row r="771" spans="1:26" ht="15.75" customHeight="1">
      <c r="A771" s="683"/>
      <c r="B771" s="769"/>
      <c r="C771" s="683"/>
      <c r="D771" s="683"/>
      <c r="E771" s="683"/>
      <c r="F771" s="683"/>
      <c r="G771" s="683"/>
      <c r="H771" s="683"/>
      <c r="I771" s="683"/>
      <c r="J771" s="683"/>
      <c r="K771" s="683"/>
      <c r="L771" s="683"/>
      <c r="M771" s="683"/>
      <c r="N771" s="682"/>
      <c r="O771" s="683"/>
      <c r="P771" s="683"/>
      <c r="Q771" s="683"/>
      <c r="R771" s="683"/>
      <c r="S771" s="683"/>
      <c r="T771" s="683"/>
      <c r="U771" s="683"/>
      <c r="V771" s="683"/>
      <c r="W771" s="683"/>
      <c r="X771" s="683"/>
      <c r="Y771" s="683"/>
      <c r="Z771" s="683"/>
    </row>
    <row r="772" spans="1:26" ht="15.75" customHeight="1">
      <c r="A772" s="683"/>
      <c r="B772" s="769"/>
      <c r="C772" s="683"/>
      <c r="D772" s="683"/>
      <c r="E772" s="683"/>
      <c r="F772" s="683"/>
      <c r="G772" s="683"/>
      <c r="H772" s="683"/>
      <c r="I772" s="683"/>
      <c r="J772" s="683"/>
      <c r="K772" s="683"/>
      <c r="L772" s="683"/>
      <c r="M772" s="683"/>
      <c r="N772" s="682"/>
      <c r="O772" s="683"/>
      <c r="P772" s="683"/>
      <c r="Q772" s="683"/>
      <c r="R772" s="683"/>
      <c r="S772" s="683"/>
      <c r="T772" s="683"/>
      <c r="U772" s="683"/>
      <c r="V772" s="683"/>
      <c r="W772" s="683"/>
      <c r="X772" s="683"/>
      <c r="Y772" s="683"/>
      <c r="Z772" s="683"/>
    </row>
    <row r="773" spans="1:26" ht="15.75" customHeight="1">
      <c r="A773" s="683"/>
      <c r="B773" s="769"/>
      <c r="C773" s="683"/>
      <c r="D773" s="683"/>
      <c r="E773" s="683"/>
      <c r="F773" s="683"/>
      <c r="G773" s="683"/>
      <c r="H773" s="683"/>
      <c r="I773" s="683"/>
      <c r="J773" s="683"/>
      <c r="K773" s="683"/>
      <c r="L773" s="683"/>
      <c r="M773" s="683"/>
      <c r="N773" s="682"/>
      <c r="O773" s="683"/>
      <c r="P773" s="683"/>
      <c r="Q773" s="683"/>
      <c r="R773" s="683"/>
      <c r="S773" s="683"/>
      <c r="T773" s="683"/>
      <c r="U773" s="683"/>
      <c r="V773" s="683"/>
      <c r="W773" s="683"/>
      <c r="X773" s="683"/>
      <c r="Y773" s="683"/>
      <c r="Z773" s="683"/>
    </row>
    <row r="774" spans="1:26" ht="15.75" customHeight="1">
      <c r="A774" s="683"/>
      <c r="B774" s="769"/>
      <c r="C774" s="683"/>
      <c r="D774" s="683"/>
      <c r="E774" s="683"/>
      <c r="F774" s="683"/>
      <c r="G774" s="683"/>
      <c r="H774" s="683"/>
      <c r="I774" s="683"/>
      <c r="J774" s="683"/>
      <c r="K774" s="683"/>
      <c r="L774" s="683"/>
      <c r="M774" s="683"/>
      <c r="N774" s="682"/>
      <c r="O774" s="683"/>
      <c r="P774" s="683"/>
      <c r="Q774" s="683"/>
      <c r="R774" s="683"/>
      <c r="S774" s="683"/>
      <c r="T774" s="683"/>
      <c r="U774" s="683"/>
      <c r="V774" s="683"/>
      <c r="W774" s="683"/>
      <c r="X774" s="683"/>
      <c r="Y774" s="683"/>
      <c r="Z774" s="683"/>
    </row>
    <row r="775" spans="1:26" ht="15.75" customHeight="1">
      <c r="A775" s="683"/>
      <c r="B775" s="769"/>
      <c r="C775" s="683"/>
      <c r="D775" s="683"/>
      <c r="E775" s="683"/>
      <c r="F775" s="683"/>
      <c r="G775" s="683"/>
      <c r="H775" s="683"/>
      <c r="I775" s="683"/>
      <c r="J775" s="683"/>
      <c r="K775" s="683"/>
      <c r="L775" s="683"/>
      <c r="M775" s="683"/>
      <c r="N775" s="682"/>
      <c r="O775" s="683"/>
      <c r="P775" s="683"/>
      <c r="Q775" s="683"/>
      <c r="R775" s="683"/>
      <c r="S775" s="683"/>
      <c r="T775" s="683"/>
      <c r="U775" s="683"/>
      <c r="V775" s="683"/>
      <c r="W775" s="683"/>
      <c r="X775" s="683"/>
      <c r="Y775" s="683"/>
      <c r="Z775" s="683"/>
    </row>
    <row r="776" spans="1:26" ht="15.75" customHeight="1">
      <c r="A776" s="683"/>
      <c r="B776" s="769"/>
      <c r="C776" s="683"/>
      <c r="D776" s="683"/>
      <c r="E776" s="683"/>
      <c r="F776" s="683"/>
      <c r="G776" s="683"/>
      <c r="H776" s="683"/>
      <c r="I776" s="683"/>
      <c r="J776" s="683"/>
      <c r="K776" s="683"/>
      <c r="L776" s="683"/>
      <c r="M776" s="683"/>
      <c r="N776" s="682"/>
      <c r="O776" s="683"/>
      <c r="P776" s="683"/>
      <c r="Q776" s="683"/>
      <c r="R776" s="683"/>
      <c r="S776" s="683"/>
      <c r="T776" s="683"/>
      <c r="U776" s="683"/>
      <c r="V776" s="683"/>
      <c r="W776" s="683"/>
      <c r="X776" s="683"/>
      <c r="Y776" s="683"/>
      <c r="Z776" s="683"/>
    </row>
    <row r="777" spans="1:26" ht="15.75" customHeight="1">
      <c r="A777" s="683"/>
      <c r="B777" s="769"/>
      <c r="C777" s="683"/>
      <c r="D777" s="683"/>
      <c r="E777" s="683"/>
      <c r="F777" s="683"/>
      <c r="G777" s="683"/>
      <c r="H777" s="683"/>
      <c r="I777" s="683"/>
      <c r="J777" s="683"/>
      <c r="K777" s="683"/>
      <c r="L777" s="683"/>
      <c r="M777" s="683"/>
      <c r="N777" s="682"/>
      <c r="O777" s="683"/>
      <c r="P777" s="683"/>
      <c r="Q777" s="683"/>
      <c r="R777" s="683"/>
      <c r="S777" s="683"/>
      <c r="T777" s="683"/>
      <c r="U777" s="683"/>
      <c r="V777" s="683"/>
      <c r="W777" s="683"/>
      <c r="X777" s="683"/>
      <c r="Y777" s="683"/>
      <c r="Z777" s="683"/>
    </row>
    <row r="778" spans="1:26" ht="15.75" customHeight="1">
      <c r="A778" s="683"/>
      <c r="B778" s="769"/>
      <c r="C778" s="683"/>
      <c r="D778" s="683"/>
      <c r="E778" s="683"/>
      <c r="F778" s="683"/>
      <c r="G778" s="683"/>
      <c r="H778" s="683"/>
      <c r="I778" s="683"/>
      <c r="J778" s="683"/>
      <c r="K778" s="683"/>
      <c r="L778" s="683"/>
      <c r="M778" s="683"/>
      <c r="N778" s="682"/>
      <c r="O778" s="683"/>
      <c r="P778" s="683"/>
      <c r="Q778" s="683"/>
      <c r="R778" s="683"/>
      <c r="S778" s="683"/>
      <c r="T778" s="683"/>
      <c r="U778" s="683"/>
      <c r="V778" s="683"/>
      <c r="W778" s="683"/>
      <c r="X778" s="683"/>
      <c r="Y778" s="683"/>
      <c r="Z778" s="683"/>
    </row>
    <row r="779" spans="1:26" ht="15.75" customHeight="1">
      <c r="A779" s="683"/>
      <c r="B779" s="769"/>
      <c r="C779" s="683"/>
      <c r="D779" s="683"/>
      <c r="E779" s="683"/>
      <c r="F779" s="683"/>
      <c r="G779" s="683"/>
      <c r="H779" s="683"/>
      <c r="I779" s="683"/>
      <c r="J779" s="683"/>
      <c r="K779" s="683"/>
      <c r="L779" s="683"/>
      <c r="M779" s="683"/>
      <c r="N779" s="682"/>
      <c r="O779" s="683"/>
      <c r="P779" s="683"/>
      <c r="Q779" s="683"/>
      <c r="R779" s="683"/>
      <c r="S779" s="683"/>
      <c r="T779" s="683"/>
      <c r="U779" s="683"/>
      <c r="V779" s="683"/>
      <c r="W779" s="683"/>
      <c r="X779" s="683"/>
      <c r="Y779" s="683"/>
      <c r="Z779" s="683"/>
    </row>
    <row r="780" spans="1:26" ht="15.75" customHeight="1">
      <c r="A780" s="683"/>
      <c r="B780" s="769"/>
      <c r="C780" s="683"/>
      <c r="D780" s="683"/>
      <c r="E780" s="683"/>
      <c r="F780" s="683"/>
      <c r="G780" s="683"/>
      <c r="H780" s="683"/>
      <c r="I780" s="683"/>
      <c r="J780" s="683"/>
      <c r="K780" s="683"/>
      <c r="L780" s="683"/>
      <c r="M780" s="683"/>
      <c r="N780" s="682"/>
      <c r="O780" s="683"/>
      <c r="P780" s="683"/>
      <c r="Q780" s="683"/>
      <c r="R780" s="683"/>
      <c r="S780" s="683"/>
      <c r="T780" s="683"/>
      <c r="U780" s="683"/>
      <c r="V780" s="683"/>
      <c r="W780" s="683"/>
      <c r="X780" s="683"/>
      <c r="Y780" s="683"/>
      <c r="Z780" s="683"/>
    </row>
    <row r="781" spans="1:26" ht="15.75" customHeight="1">
      <c r="A781" s="683"/>
      <c r="B781" s="769"/>
      <c r="C781" s="683"/>
      <c r="D781" s="683"/>
      <c r="E781" s="683"/>
      <c r="F781" s="683"/>
      <c r="G781" s="683"/>
      <c r="H781" s="683"/>
      <c r="I781" s="683"/>
      <c r="J781" s="683"/>
      <c r="K781" s="683"/>
      <c r="L781" s="683"/>
      <c r="M781" s="683"/>
      <c r="N781" s="682"/>
      <c r="O781" s="683"/>
      <c r="P781" s="683"/>
      <c r="Q781" s="683"/>
      <c r="R781" s="683"/>
      <c r="S781" s="683"/>
      <c r="T781" s="683"/>
      <c r="U781" s="683"/>
      <c r="V781" s="683"/>
      <c r="W781" s="683"/>
      <c r="X781" s="683"/>
      <c r="Y781" s="683"/>
      <c r="Z781" s="683"/>
    </row>
    <row r="782" spans="1:26" ht="15.75" customHeight="1">
      <c r="A782" s="683"/>
      <c r="B782" s="769"/>
      <c r="C782" s="683"/>
      <c r="D782" s="683"/>
      <c r="E782" s="683"/>
      <c r="F782" s="683"/>
      <c r="G782" s="683"/>
      <c r="H782" s="683"/>
      <c r="I782" s="683"/>
      <c r="J782" s="683"/>
      <c r="K782" s="683"/>
      <c r="L782" s="683"/>
      <c r="M782" s="683"/>
      <c r="N782" s="682"/>
      <c r="O782" s="683"/>
      <c r="P782" s="683"/>
      <c r="Q782" s="683"/>
      <c r="R782" s="683"/>
      <c r="S782" s="683"/>
      <c r="T782" s="683"/>
      <c r="U782" s="683"/>
      <c r="V782" s="683"/>
      <c r="W782" s="683"/>
      <c r="X782" s="683"/>
      <c r="Y782" s="683"/>
      <c r="Z782" s="683"/>
    </row>
    <row r="783" spans="1:26" ht="15.75" customHeight="1">
      <c r="A783" s="683"/>
      <c r="B783" s="769"/>
      <c r="C783" s="683"/>
      <c r="D783" s="683"/>
      <c r="E783" s="683"/>
      <c r="F783" s="683"/>
      <c r="G783" s="683"/>
      <c r="H783" s="683"/>
      <c r="I783" s="683"/>
      <c r="J783" s="683"/>
      <c r="K783" s="683"/>
      <c r="L783" s="683"/>
      <c r="M783" s="683"/>
      <c r="N783" s="682"/>
      <c r="O783" s="683"/>
      <c r="P783" s="683"/>
      <c r="Q783" s="683"/>
      <c r="R783" s="683"/>
      <c r="S783" s="683"/>
      <c r="T783" s="683"/>
      <c r="U783" s="683"/>
      <c r="V783" s="683"/>
      <c r="W783" s="683"/>
      <c r="X783" s="683"/>
      <c r="Y783" s="683"/>
      <c r="Z783" s="683"/>
    </row>
    <row r="784" spans="1:26" ht="15.75" customHeight="1">
      <c r="A784" s="683"/>
      <c r="B784" s="769"/>
      <c r="C784" s="683"/>
      <c r="D784" s="683"/>
      <c r="E784" s="683"/>
      <c r="F784" s="683"/>
      <c r="G784" s="683"/>
      <c r="H784" s="683"/>
      <c r="I784" s="683"/>
      <c r="J784" s="683"/>
      <c r="K784" s="683"/>
      <c r="L784" s="683"/>
      <c r="M784" s="683"/>
      <c r="N784" s="682"/>
      <c r="O784" s="683"/>
      <c r="P784" s="683"/>
      <c r="Q784" s="683"/>
      <c r="R784" s="683"/>
      <c r="S784" s="683"/>
      <c r="T784" s="683"/>
      <c r="U784" s="683"/>
      <c r="V784" s="683"/>
      <c r="W784" s="683"/>
      <c r="X784" s="683"/>
      <c r="Y784" s="683"/>
      <c r="Z784" s="683"/>
    </row>
    <row r="785" spans="1:26" ht="15.75" customHeight="1">
      <c r="A785" s="683"/>
      <c r="B785" s="769"/>
      <c r="C785" s="683"/>
      <c r="D785" s="683"/>
      <c r="E785" s="683"/>
      <c r="F785" s="683"/>
      <c r="G785" s="683"/>
      <c r="H785" s="683"/>
      <c r="I785" s="683"/>
      <c r="J785" s="683"/>
      <c r="K785" s="683"/>
      <c r="L785" s="683"/>
      <c r="M785" s="683"/>
      <c r="N785" s="682"/>
      <c r="O785" s="683"/>
      <c r="P785" s="683"/>
      <c r="Q785" s="683"/>
      <c r="R785" s="683"/>
      <c r="S785" s="683"/>
      <c r="T785" s="683"/>
      <c r="U785" s="683"/>
      <c r="V785" s="683"/>
      <c r="W785" s="683"/>
      <c r="X785" s="683"/>
      <c r="Y785" s="683"/>
      <c r="Z785" s="683"/>
    </row>
    <row r="786" spans="1:26" ht="15.75" customHeight="1">
      <c r="A786" s="683"/>
      <c r="B786" s="769"/>
      <c r="C786" s="683"/>
      <c r="D786" s="683"/>
      <c r="E786" s="683"/>
      <c r="F786" s="683"/>
      <c r="G786" s="683"/>
      <c r="H786" s="683"/>
      <c r="I786" s="683"/>
      <c r="J786" s="683"/>
      <c r="K786" s="683"/>
      <c r="L786" s="683"/>
      <c r="M786" s="683"/>
      <c r="N786" s="682"/>
      <c r="O786" s="683"/>
      <c r="P786" s="683"/>
      <c r="Q786" s="683"/>
      <c r="R786" s="683"/>
      <c r="S786" s="683"/>
      <c r="T786" s="683"/>
      <c r="U786" s="683"/>
      <c r="V786" s="683"/>
      <c r="W786" s="683"/>
      <c r="X786" s="683"/>
      <c r="Y786" s="683"/>
      <c r="Z786" s="683"/>
    </row>
    <row r="787" spans="1:26" ht="15.75" customHeight="1">
      <c r="A787" s="683"/>
      <c r="B787" s="769"/>
      <c r="C787" s="683"/>
      <c r="D787" s="683"/>
      <c r="E787" s="683"/>
      <c r="F787" s="683"/>
      <c r="G787" s="683"/>
      <c r="H787" s="683"/>
      <c r="I787" s="683"/>
      <c r="J787" s="683"/>
      <c r="K787" s="683"/>
      <c r="L787" s="683"/>
      <c r="M787" s="683"/>
      <c r="N787" s="682"/>
      <c r="O787" s="683"/>
      <c r="P787" s="683"/>
      <c r="Q787" s="683"/>
      <c r="R787" s="683"/>
      <c r="S787" s="683"/>
      <c r="T787" s="683"/>
      <c r="U787" s="683"/>
      <c r="V787" s="683"/>
      <c r="W787" s="683"/>
      <c r="X787" s="683"/>
      <c r="Y787" s="683"/>
      <c r="Z787" s="683"/>
    </row>
    <row r="788" spans="1:26" ht="15.75" customHeight="1">
      <c r="A788" s="683"/>
      <c r="B788" s="769"/>
      <c r="C788" s="683"/>
      <c r="D788" s="683"/>
      <c r="E788" s="683"/>
      <c r="F788" s="683"/>
      <c r="G788" s="683"/>
      <c r="H788" s="683"/>
      <c r="I788" s="683"/>
      <c r="J788" s="683"/>
      <c r="K788" s="683"/>
      <c r="L788" s="683"/>
      <c r="M788" s="683"/>
      <c r="N788" s="682"/>
      <c r="O788" s="683"/>
      <c r="P788" s="683"/>
      <c r="Q788" s="683"/>
      <c r="R788" s="683"/>
      <c r="S788" s="683"/>
      <c r="T788" s="683"/>
      <c r="U788" s="683"/>
      <c r="V788" s="683"/>
      <c r="W788" s="683"/>
      <c r="X788" s="683"/>
      <c r="Y788" s="683"/>
      <c r="Z788" s="683"/>
    </row>
    <row r="789" spans="1:26" ht="15.75" customHeight="1">
      <c r="A789" s="683"/>
      <c r="B789" s="769"/>
      <c r="C789" s="683"/>
      <c r="D789" s="683"/>
      <c r="E789" s="683"/>
      <c r="F789" s="683"/>
      <c r="G789" s="683"/>
      <c r="H789" s="683"/>
      <c r="I789" s="683"/>
      <c r="J789" s="683"/>
      <c r="K789" s="683"/>
      <c r="L789" s="683"/>
      <c r="M789" s="683"/>
      <c r="N789" s="682"/>
      <c r="O789" s="683"/>
      <c r="P789" s="683"/>
      <c r="Q789" s="683"/>
      <c r="R789" s="683"/>
      <c r="S789" s="683"/>
      <c r="T789" s="683"/>
      <c r="U789" s="683"/>
      <c r="V789" s="683"/>
      <c r="W789" s="683"/>
      <c r="X789" s="683"/>
      <c r="Y789" s="683"/>
      <c r="Z789" s="683"/>
    </row>
    <row r="790" spans="1:26" ht="15.75" customHeight="1">
      <c r="A790" s="683"/>
      <c r="B790" s="769"/>
      <c r="C790" s="683"/>
      <c r="D790" s="683"/>
      <c r="E790" s="683"/>
      <c r="F790" s="683"/>
      <c r="G790" s="683"/>
      <c r="H790" s="683"/>
      <c r="I790" s="683"/>
      <c r="J790" s="683"/>
      <c r="K790" s="683"/>
      <c r="L790" s="683"/>
      <c r="M790" s="683"/>
      <c r="N790" s="682"/>
      <c r="O790" s="683"/>
      <c r="P790" s="683"/>
      <c r="Q790" s="683"/>
      <c r="R790" s="683"/>
      <c r="S790" s="683"/>
      <c r="T790" s="683"/>
      <c r="U790" s="683"/>
      <c r="V790" s="683"/>
      <c r="W790" s="683"/>
      <c r="X790" s="683"/>
      <c r="Y790" s="683"/>
      <c r="Z790" s="683"/>
    </row>
    <row r="791" spans="1:26" ht="15.75" customHeight="1">
      <c r="A791" s="683"/>
      <c r="B791" s="769"/>
      <c r="C791" s="683"/>
      <c r="D791" s="683"/>
      <c r="E791" s="683"/>
      <c r="F791" s="683"/>
      <c r="G791" s="683"/>
      <c r="H791" s="683"/>
      <c r="I791" s="683"/>
      <c r="J791" s="683"/>
      <c r="K791" s="683"/>
      <c r="L791" s="683"/>
      <c r="M791" s="683"/>
      <c r="N791" s="682"/>
      <c r="O791" s="683"/>
      <c r="P791" s="683"/>
      <c r="Q791" s="683"/>
      <c r="R791" s="683"/>
      <c r="S791" s="683"/>
      <c r="T791" s="683"/>
      <c r="U791" s="683"/>
      <c r="V791" s="683"/>
      <c r="W791" s="683"/>
      <c r="X791" s="683"/>
      <c r="Y791" s="683"/>
      <c r="Z791" s="683"/>
    </row>
    <row r="792" spans="1:26" ht="15.75" customHeight="1">
      <c r="A792" s="683"/>
      <c r="B792" s="769"/>
      <c r="C792" s="683"/>
      <c r="D792" s="683"/>
      <c r="E792" s="683"/>
      <c r="F792" s="683"/>
      <c r="G792" s="683"/>
      <c r="H792" s="683"/>
      <c r="I792" s="683"/>
      <c r="J792" s="683"/>
      <c r="K792" s="683"/>
      <c r="L792" s="683"/>
      <c r="M792" s="683"/>
      <c r="N792" s="682"/>
      <c r="O792" s="683"/>
      <c r="P792" s="683"/>
      <c r="Q792" s="683"/>
      <c r="R792" s="683"/>
      <c r="S792" s="683"/>
      <c r="T792" s="683"/>
      <c r="U792" s="683"/>
      <c r="V792" s="683"/>
      <c r="W792" s="683"/>
      <c r="X792" s="683"/>
      <c r="Y792" s="683"/>
      <c r="Z792" s="683"/>
    </row>
    <row r="793" spans="1:26" ht="15.75" customHeight="1">
      <c r="A793" s="683"/>
      <c r="B793" s="769"/>
      <c r="C793" s="683"/>
      <c r="D793" s="683"/>
      <c r="E793" s="683"/>
      <c r="F793" s="683"/>
      <c r="G793" s="683"/>
      <c r="H793" s="683"/>
      <c r="I793" s="683"/>
      <c r="J793" s="683"/>
      <c r="K793" s="683"/>
      <c r="L793" s="683"/>
      <c r="M793" s="683"/>
      <c r="N793" s="682"/>
      <c r="O793" s="683"/>
      <c r="P793" s="683"/>
      <c r="Q793" s="683"/>
      <c r="R793" s="683"/>
      <c r="S793" s="683"/>
      <c r="T793" s="683"/>
      <c r="U793" s="683"/>
      <c r="V793" s="683"/>
      <c r="W793" s="683"/>
      <c r="X793" s="683"/>
      <c r="Y793" s="683"/>
      <c r="Z793" s="683"/>
    </row>
    <row r="794" spans="1:26" ht="15.75" customHeight="1">
      <c r="A794" s="683"/>
      <c r="B794" s="769"/>
      <c r="C794" s="683"/>
      <c r="D794" s="683"/>
      <c r="E794" s="683"/>
      <c r="F794" s="683"/>
      <c r="G794" s="683"/>
      <c r="H794" s="683"/>
      <c r="I794" s="683"/>
      <c r="J794" s="683"/>
      <c r="K794" s="683"/>
      <c r="L794" s="683"/>
      <c r="M794" s="683"/>
      <c r="N794" s="682"/>
      <c r="O794" s="683"/>
      <c r="P794" s="683"/>
      <c r="Q794" s="683"/>
      <c r="R794" s="683"/>
      <c r="S794" s="683"/>
      <c r="T794" s="683"/>
      <c r="U794" s="683"/>
      <c r="V794" s="683"/>
      <c r="W794" s="683"/>
      <c r="X794" s="683"/>
      <c r="Y794" s="683"/>
      <c r="Z794" s="683"/>
    </row>
    <row r="795" spans="1:26" ht="15.75" customHeight="1">
      <c r="A795" s="683"/>
      <c r="B795" s="769"/>
      <c r="C795" s="683"/>
      <c r="D795" s="683"/>
      <c r="E795" s="683"/>
      <c r="F795" s="683"/>
      <c r="G795" s="683"/>
      <c r="H795" s="683"/>
      <c r="I795" s="683"/>
      <c r="J795" s="683"/>
      <c r="K795" s="683"/>
      <c r="L795" s="683"/>
      <c r="M795" s="683"/>
      <c r="N795" s="682"/>
      <c r="O795" s="683"/>
      <c r="P795" s="683"/>
      <c r="Q795" s="683"/>
      <c r="R795" s="683"/>
      <c r="S795" s="683"/>
      <c r="T795" s="683"/>
      <c r="U795" s="683"/>
      <c r="V795" s="683"/>
      <c r="W795" s="683"/>
      <c r="X795" s="683"/>
      <c r="Y795" s="683"/>
      <c r="Z795" s="683"/>
    </row>
    <row r="796" spans="1:26" ht="15.75" customHeight="1">
      <c r="A796" s="683"/>
      <c r="B796" s="769"/>
      <c r="C796" s="683"/>
      <c r="D796" s="683"/>
      <c r="E796" s="683"/>
      <c r="F796" s="683"/>
      <c r="G796" s="683"/>
      <c r="H796" s="683"/>
      <c r="I796" s="683"/>
      <c r="J796" s="683"/>
      <c r="K796" s="683"/>
      <c r="L796" s="683"/>
      <c r="M796" s="683"/>
      <c r="N796" s="682"/>
      <c r="O796" s="683"/>
      <c r="P796" s="683"/>
      <c r="Q796" s="683"/>
      <c r="R796" s="683"/>
      <c r="S796" s="683"/>
      <c r="T796" s="683"/>
      <c r="U796" s="683"/>
      <c r="V796" s="683"/>
      <c r="W796" s="683"/>
      <c r="X796" s="683"/>
      <c r="Y796" s="683"/>
      <c r="Z796" s="683"/>
    </row>
    <row r="797" spans="1:26" ht="15.75" customHeight="1">
      <c r="A797" s="683"/>
      <c r="B797" s="769"/>
      <c r="C797" s="683"/>
      <c r="D797" s="683"/>
      <c r="E797" s="683"/>
      <c r="F797" s="683"/>
      <c r="G797" s="683"/>
      <c r="H797" s="683"/>
      <c r="I797" s="683"/>
      <c r="J797" s="683"/>
      <c r="K797" s="683"/>
      <c r="L797" s="683"/>
      <c r="M797" s="683"/>
      <c r="N797" s="682"/>
      <c r="O797" s="683"/>
      <c r="P797" s="683"/>
      <c r="Q797" s="683"/>
      <c r="R797" s="683"/>
      <c r="S797" s="683"/>
      <c r="T797" s="683"/>
      <c r="U797" s="683"/>
      <c r="V797" s="683"/>
      <c r="W797" s="683"/>
      <c r="X797" s="683"/>
      <c r="Y797" s="683"/>
      <c r="Z797" s="683"/>
    </row>
    <row r="798" spans="1:26" ht="15.75" customHeight="1">
      <c r="A798" s="683"/>
      <c r="B798" s="769"/>
      <c r="C798" s="683"/>
      <c r="D798" s="683"/>
      <c r="E798" s="683"/>
      <c r="F798" s="683"/>
      <c r="G798" s="683"/>
      <c r="H798" s="683"/>
      <c r="I798" s="683"/>
      <c r="J798" s="683"/>
      <c r="K798" s="683"/>
      <c r="L798" s="683"/>
      <c r="M798" s="683"/>
      <c r="N798" s="682"/>
      <c r="O798" s="683"/>
      <c r="P798" s="683"/>
      <c r="Q798" s="683"/>
      <c r="R798" s="683"/>
      <c r="S798" s="683"/>
      <c r="T798" s="683"/>
      <c r="U798" s="683"/>
      <c r="V798" s="683"/>
      <c r="W798" s="683"/>
      <c r="X798" s="683"/>
      <c r="Y798" s="683"/>
      <c r="Z798" s="683"/>
    </row>
    <row r="799" spans="1:26" ht="15.75" customHeight="1">
      <c r="A799" s="683"/>
      <c r="B799" s="769"/>
      <c r="C799" s="683"/>
      <c r="D799" s="683"/>
      <c r="E799" s="683"/>
      <c r="F799" s="683"/>
      <c r="G799" s="683"/>
      <c r="H799" s="683"/>
      <c r="I799" s="683"/>
      <c r="J799" s="683"/>
      <c r="K799" s="683"/>
      <c r="L799" s="683"/>
      <c r="M799" s="683"/>
      <c r="N799" s="682"/>
      <c r="O799" s="683"/>
      <c r="P799" s="683"/>
      <c r="Q799" s="683"/>
      <c r="R799" s="683"/>
      <c r="S799" s="683"/>
      <c r="T799" s="683"/>
      <c r="U799" s="683"/>
      <c r="V799" s="683"/>
      <c r="W799" s="683"/>
      <c r="X799" s="683"/>
      <c r="Y799" s="683"/>
      <c r="Z799" s="683"/>
    </row>
    <row r="800" spans="1:26" ht="15.75" customHeight="1">
      <c r="A800" s="683"/>
      <c r="B800" s="769"/>
      <c r="C800" s="683"/>
      <c r="D800" s="683"/>
      <c r="E800" s="683"/>
      <c r="F800" s="683"/>
      <c r="G800" s="683"/>
      <c r="H800" s="683"/>
      <c r="I800" s="683"/>
      <c r="J800" s="683"/>
      <c r="K800" s="683"/>
      <c r="L800" s="683"/>
      <c r="M800" s="683"/>
      <c r="N800" s="682"/>
      <c r="O800" s="683"/>
      <c r="P800" s="683"/>
      <c r="Q800" s="683"/>
      <c r="R800" s="683"/>
      <c r="S800" s="683"/>
      <c r="T800" s="683"/>
      <c r="U800" s="683"/>
      <c r="V800" s="683"/>
      <c r="W800" s="683"/>
      <c r="X800" s="683"/>
      <c r="Y800" s="683"/>
      <c r="Z800" s="683"/>
    </row>
    <row r="801" spans="1:26" ht="15.75" customHeight="1">
      <c r="A801" s="683"/>
      <c r="B801" s="769"/>
      <c r="C801" s="683"/>
      <c r="D801" s="683"/>
      <c r="E801" s="683"/>
      <c r="F801" s="683"/>
      <c r="G801" s="683"/>
      <c r="H801" s="683"/>
      <c r="I801" s="683"/>
      <c r="J801" s="683"/>
      <c r="K801" s="683"/>
      <c r="L801" s="683"/>
      <c r="M801" s="683"/>
      <c r="N801" s="682"/>
      <c r="O801" s="683"/>
      <c r="P801" s="683"/>
      <c r="Q801" s="683"/>
      <c r="R801" s="683"/>
      <c r="S801" s="683"/>
      <c r="T801" s="683"/>
      <c r="U801" s="683"/>
      <c r="V801" s="683"/>
      <c r="W801" s="683"/>
      <c r="X801" s="683"/>
      <c r="Y801" s="683"/>
      <c r="Z801" s="683"/>
    </row>
    <row r="802" spans="1:26" ht="15.75" customHeight="1">
      <c r="A802" s="683"/>
      <c r="B802" s="769"/>
      <c r="C802" s="683"/>
      <c r="D802" s="683"/>
      <c r="E802" s="683"/>
      <c r="F802" s="683"/>
      <c r="G802" s="683"/>
      <c r="H802" s="683"/>
      <c r="I802" s="683"/>
      <c r="J802" s="683"/>
      <c r="K802" s="683"/>
      <c r="L802" s="683"/>
      <c r="M802" s="683"/>
      <c r="N802" s="682"/>
      <c r="O802" s="683"/>
      <c r="P802" s="683"/>
      <c r="Q802" s="683"/>
      <c r="R802" s="683"/>
      <c r="S802" s="683"/>
      <c r="T802" s="683"/>
      <c r="U802" s="683"/>
      <c r="V802" s="683"/>
      <c r="W802" s="683"/>
      <c r="X802" s="683"/>
      <c r="Y802" s="683"/>
      <c r="Z802" s="683"/>
    </row>
    <row r="803" spans="1:26" ht="15.75" customHeight="1">
      <c r="A803" s="683"/>
      <c r="B803" s="769"/>
      <c r="C803" s="683"/>
      <c r="D803" s="683"/>
      <c r="E803" s="683"/>
      <c r="F803" s="683"/>
      <c r="G803" s="683"/>
      <c r="H803" s="683"/>
      <c r="I803" s="683"/>
      <c r="J803" s="683"/>
      <c r="K803" s="683"/>
      <c r="L803" s="683"/>
      <c r="M803" s="683"/>
      <c r="N803" s="682"/>
      <c r="O803" s="683"/>
      <c r="P803" s="683"/>
      <c r="Q803" s="683"/>
      <c r="R803" s="683"/>
      <c r="S803" s="683"/>
      <c r="T803" s="683"/>
      <c r="U803" s="683"/>
      <c r="V803" s="683"/>
      <c r="W803" s="683"/>
      <c r="X803" s="683"/>
      <c r="Y803" s="683"/>
      <c r="Z803" s="683"/>
    </row>
    <row r="804" spans="1:26" ht="15.75" customHeight="1">
      <c r="A804" s="683"/>
      <c r="B804" s="769"/>
      <c r="C804" s="683"/>
      <c r="D804" s="683"/>
      <c r="E804" s="683"/>
      <c r="F804" s="683"/>
      <c r="G804" s="683"/>
      <c r="H804" s="683"/>
      <c r="I804" s="683"/>
      <c r="J804" s="683"/>
      <c r="K804" s="683"/>
      <c r="L804" s="683"/>
      <c r="M804" s="683"/>
      <c r="N804" s="682"/>
      <c r="O804" s="683"/>
      <c r="P804" s="683"/>
      <c r="Q804" s="683"/>
      <c r="R804" s="683"/>
      <c r="S804" s="683"/>
      <c r="T804" s="683"/>
      <c r="U804" s="683"/>
      <c r="V804" s="683"/>
      <c r="W804" s="683"/>
      <c r="X804" s="683"/>
      <c r="Y804" s="683"/>
      <c r="Z804" s="683"/>
    </row>
    <row r="805" spans="1:26" ht="15.75" customHeight="1">
      <c r="A805" s="683"/>
      <c r="B805" s="769"/>
      <c r="C805" s="683"/>
      <c r="D805" s="683"/>
      <c r="E805" s="683"/>
      <c r="F805" s="683"/>
      <c r="G805" s="683"/>
      <c r="H805" s="683"/>
      <c r="I805" s="683"/>
      <c r="J805" s="683"/>
      <c r="K805" s="683"/>
      <c r="L805" s="683"/>
      <c r="M805" s="683"/>
      <c r="N805" s="682"/>
      <c r="O805" s="683"/>
      <c r="P805" s="683"/>
      <c r="Q805" s="683"/>
      <c r="R805" s="683"/>
      <c r="S805" s="683"/>
      <c r="T805" s="683"/>
      <c r="U805" s="683"/>
      <c r="V805" s="683"/>
      <c r="W805" s="683"/>
      <c r="X805" s="683"/>
      <c r="Y805" s="683"/>
      <c r="Z805" s="683"/>
    </row>
    <row r="806" spans="1:26" ht="15.75" customHeight="1">
      <c r="A806" s="683"/>
      <c r="B806" s="769"/>
      <c r="C806" s="683"/>
      <c r="D806" s="683"/>
      <c r="E806" s="683"/>
      <c r="F806" s="683"/>
      <c r="G806" s="683"/>
      <c r="H806" s="683"/>
      <c r="I806" s="683"/>
      <c r="J806" s="683"/>
      <c r="K806" s="683"/>
      <c r="L806" s="683"/>
      <c r="M806" s="683"/>
      <c r="N806" s="682"/>
      <c r="O806" s="683"/>
      <c r="P806" s="683"/>
      <c r="Q806" s="683"/>
      <c r="R806" s="683"/>
      <c r="S806" s="683"/>
      <c r="T806" s="683"/>
      <c r="U806" s="683"/>
      <c r="V806" s="683"/>
      <c r="W806" s="683"/>
      <c r="X806" s="683"/>
      <c r="Y806" s="683"/>
      <c r="Z806" s="683"/>
    </row>
    <row r="807" spans="1:26" ht="15.75" customHeight="1">
      <c r="A807" s="683"/>
      <c r="B807" s="769"/>
      <c r="C807" s="683"/>
      <c r="D807" s="683"/>
      <c r="E807" s="683"/>
      <c r="F807" s="683"/>
      <c r="G807" s="683"/>
      <c r="H807" s="683"/>
      <c r="I807" s="683"/>
      <c r="J807" s="683"/>
      <c r="K807" s="683"/>
      <c r="L807" s="683"/>
      <c r="M807" s="683"/>
      <c r="N807" s="682"/>
      <c r="O807" s="683"/>
      <c r="P807" s="683"/>
      <c r="Q807" s="683"/>
      <c r="R807" s="683"/>
      <c r="S807" s="683"/>
      <c r="T807" s="683"/>
      <c r="U807" s="683"/>
      <c r="V807" s="683"/>
      <c r="W807" s="683"/>
      <c r="X807" s="683"/>
      <c r="Y807" s="683"/>
      <c r="Z807" s="683"/>
    </row>
    <row r="808" spans="1:26" ht="15.75" customHeight="1">
      <c r="A808" s="683"/>
      <c r="B808" s="769"/>
      <c r="C808" s="683"/>
      <c r="D808" s="683"/>
      <c r="E808" s="683"/>
      <c r="F808" s="683"/>
      <c r="G808" s="683"/>
      <c r="H808" s="683"/>
      <c r="I808" s="683"/>
      <c r="J808" s="683"/>
      <c r="K808" s="683"/>
      <c r="L808" s="683"/>
      <c r="M808" s="683"/>
      <c r="N808" s="682"/>
      <c r="O808" s="683"/>
      <c r="P808" s="683"/>
      <c r="Q808" s="683"/>
      <c r="R808" s="683"/>
      <c r="S808" s="683"/>
      <c r="T808" s="683"/>
      <c r="U808" s="683"/>
      <c r="V808" s="683"/>
      <c r="W808" s="683"/>
      <c r="X808" s="683"/>
      <c r="Y808" s="683"/>
      <c r="Z808" s="683"/>
    </row>
    <row r="809" spans="1:26" ht="15.75" customHeight="1">
      <c r="A809" s="683"/>
      <c r="B809" s="769"/>
      <c r="C809" s="683"/>
      <c r="D809" s="683"/>
      <c r="E809" s="683"/>
      <c r="F809" s="683"/>
      <c r="G809" s="683"/>
      <c r="H809" s="683"/>
      <c r="I809" s="683"/>
      <c r="J809" s="683"/>
      <c r="K809" s="683"/>
      <c r="L809" s="683"/>
      <c r="M809" s="683"/>
      <c r="N809" s="682"/>
      <c r="O809" s="683"/>
      <c r="P809" s="683"/>
      <c r="Q809" s="683"/>
      <c r="R809" s="683"/>
      <c r="S809" s="683"/>
      <c r="T809" s="683"/>
      <c r="U809" s="683"/>
      <c r="V809" s="683"/>
      <c r="W809" s="683"/>
      <c r="X809" s="683"/>
      <c r="Y809" s="683"/>
      <c r="Z809" s="683"/>
    </row>
    <row r="810" spans="1:26" ht="15.75" customHeight="1">
      <c r="A810" s="683"/>
      <c r="B810" s="769"/>
      <c r="C810" s="683"/>
      <c r="D810" s="683"/>
      <c r="E810" s="683"/>
      <c r="F810" s="683"/>
      <c r="G810" s="683"/>
      <c r="H810" s="683"/>
      <c r="I810" s="683"/>
      <c r="J810" s="683"/>
      <c r="K810" s="683"/>
      <c r="L810" s="683"/>
      <c r="M810" s="683"/>
      <c r="N810" s="682"/>
      <c r="O810" s="683"/>
      <c r="P810" s="683"/>
      <c r="Q810" s="683"/>
      <c r="R810" s="683"/>
      <c r="S810" s="683"/>
      <c r="T810" s="683"/>
      <c r="U810" s="683"/>
      <c r="V810" s="683"/>
      <c r="W810" s="683"/>
      <c r="X810" s="683"/>
      <c r="Y810" s="683"/>
      <c r="Z810" s="683"/>
    </row>
    <row r="811" spans="1:26" ht="15.75" customHeight="1">
      <c r="A811" s="683"/>
      <c r="B811" s="769"/>
      <c r="C811" s="683"/>
      <c r="D811" s="683"/>
      <c r="E811" s="683"/>
      <c r="F811" s="683"/>
      <c r="G811" s="683"/>
      <c r="H811" s="683"/>
      <c r="I811" s="683"/>
      <c r="J811" s="683"/>
      <c r="K811" s="683"/>
      <c r="L811" s="683"/>
      <c r="M811" s="683"/>
      <c r="N811" s="682"/>
      <c r="O811" s="683"/>
      <c r="P811" s="683"/>
      <c r="Q811" s="683"/>
      <c r="R811" s="683"/>
      <c r="S811" s="683"/>
      <c r="T811" s="683"/>
      <c r="U811" s="683"/>
      <c r="V811" s="683"/>
      <c r="W811" s="683"/>
      <c r="X811" s="683"/>
      <c r="Y811" s="683"/>
      <c r="Z811" s="683"/>
    </row>
    <row r="812" spans="1:26" ht="15.75" customHeight="1">
      <c r="A812" s="683"/>
      <c r="B812" s="769"/>
      <c r="C812" s="683"/>
      <c r="D812" s="683"/>
      <c r="E812" s="683"/>
      <c r="F812" s="683"/>
      <c r="G812" s="683"/>
      <c r="H812" s="683"/>
      <c r="I812" s="683"/>
      <c r="J812" s="683"/>
      <c r="K812" s="683"/>
      <c r="L812" s="683"/>
      <c r="M812" s="683"/>
      <c r="N812" s="682"/>
      <c r="O812" s="683"/>
      <c r="P812" s="683"/>
      <c r="Q812" s="683"/>
      <c r="R812" s="683"/>
      <c r="S812" s="683"/>
      <c r="T812" s="683"/>
      <c r="U812" s="683"/>
      <c r="V812" s="683"/>
      <c r="W812" s="683"/>
      <c r="X812" s="683"/>
      <c r="Y812" s="683"/>
      <c r="Z812" s="683"/>
    </row>
    <row r="813" spans="1:26" ht="15.75" customHeight="1">
      <c r="A813" s="683"/>
      <c r="B813" s="769"/>
      <c r="C813" s="683"/>
      <c r="D813" s="683"/>
      <c r="E813" s="683"/>
      <c r="F813" s="683"/>
      <c r="G813" s="683"/>
      <c r="H813" s="683"/>
      <c r="I813" s="683"/>
      <c r="J813" s="683"/>
      <c r="K813" s="683"/>
      <c r="L813" s="683"/>
      <c r="M813" s="683"/>
      <c r="N813" s="682"/>
      <c r="O813" s="683"/>
      <c r="P813" s="683"/>
      <c r="Q813" s="683"/>
      <c r="R813" s="683"/>
      <c r="S813" s="683"/>
      <c r="T813" s="683"/>
      <c r="U813" s="683"/>
      <c r="V813" s="683"/>
      <c r="W813" s="683"/>
      <c r="X813" s="683"/>
      <c r="Y813" s="683"/>
      <c r="Z813" s="683"/>
    </row>
    <row r="814" spans="1:26" ht="15.75" customHeight="1">
      <c r="A814" s="683"/>
      <c r="B814" s="769"/>
      <c r="C814" s="683"/>
      <c r="D814" s="683"/>
      <c r="E814" s="683"/>
      <c r="F814" s="683"/>
      <c r="G814" s="683"/>
      <c r="H814" s="683"/>
      <c r="I814" s="683"/>
      <c r="J814" s="683"/>
      <c r="K814" s="683"/>
      <c r="L814" s="683"/>
      <c r="M814" s="683"/>
      <c r="N814" s="682"/>
      <c r="O814" s="683"/>
      <c r="P814" s="683"/>
      <c r="Q814" s="683"/>
      <c r="R814" s="683"/>
      <c r="S814" s="683"/>
      <c r="T814" s="683"/>
      <c r="U814" s="683"/>
      <c r="V814" s="683"/>
      <c r="W814" s="683"/>
      <c r="X814" s="683"/>
      <c r="Y814" s="683"/>
      <c r="Z814" s="683"/>
    </row>
    <row r="815" spans="1:26" ht="15.75" customHeight="1">
      <c r="A815" s="683"/>
      <c r="B815" s="769"/>
      <c r="C815" s="683"/>
      <c r="D815" s="683"/>
      <c r="E815" s="683"/>
      <c r="F815" s="683"/>
      <c r="G815" s="683"/>
      <c r="H815" s="683"/>
      <c r="I815" s="683"/>
      <c r="J815" s="683"/>
      <c r="K815" s="683"/>
      <c r="L815" s="683"/>
      <c r="M815" s="683"/>
      <c r="N815" s="682"/>
      <c r="O815" s="683"/>
      <c r="P815" s="683"/>
      <c r="Q815" s="683"/>
      <c r="R815" s="683"/>
      <c r="S815" s="683"/>
      <c r="T815" s="683"/>
      <c r="U815" s="683"/>
      <c r="V815" s="683"/>
      <c r="W815" s="683"/>
      <c r="X815" s="683"/>
      <c r="Y815" s="683"/>
      <c r="Z815" s="683"/>
    </row>
    <row r="816" spans="1:26" ht="15.75" customHeight="1">
      <c r="A816" s="683"/>
      <c r="B816" s="769"/>
      <c r="C816" s="683"/>
      <c r="D816" s="683"/>
      <c r="E816" s="683"/>
      <c r="F816" s="683"/>
      <c r="G816" s="683"/>
      <c r="H816" s="683"/>
      <c r="I816" s="683"/>
      <c r="J816" s="683"/>
      <c r="K816" s="683"/>
      <c r="L816" s="683"/>
      <c r="M816" s="683"/>
      <c r="N816" s="682"/>
      <c r="O816" s="683"/>
      <c r="P816" s="683"/>
      <c r="Q816" s="683"/>
      <c r="R816" s="683"/>
      <c r="S816" s="683"/>
      <c r="T816" s="683"/>
      <c r="U816" s="683"/>
      <c r="V816" s="683"/>
      <c r="W816" s="683"/>
      <c r="X816" s="683"/>
      <c r="Y816" s="683"/>
      <c r="Z816" s="683"/>
    </row>
    <row r="817" spans="1:26" ht="15.75" customHeight="1">
      <c r="A817" s="683"/>
      <c r="B817" s="769"/>
      <c r="C817" s="683"/>
      <c r="D817" s="683"/>
      <c r="E817" s="683"/>
      <c r="F817" s="683"/>
      <c r="G817" s="683"/>
      <c r="H817" s="683"/>
      <c r="I817" s="683"/>
      <c r="J817" s="683"/>
      <c r="K817" s="683"/>
      <c r="L817" s="683"/>
      <c r="M817" s="683"/>
      <c r="N817" s="682"/>
      <c r="O817" s="683"/>
      <c r="P817" s="683"/>
      <c r="Q817" s="683"/>
      <c r="R817" s="683"/>
      <c r="S817" s="683"/>
      <c r="T817" s="683"/>
      <c r="U817" s="683"/>
      <c r="V817" s="683"/>
      <c r="W817" s="683"/>
      <c r="X817" s="683"/>
      <c r="Y817" s="683"/>
      <c r="Z817" s="683"/>
    </row>
    <row r="818" spans="1:26" ht="15.75" customHeight="1">
      <c r="A818" s="683"/>
      <c r="B818" s="769"/>
      <c r="C818" s="683"/>
      <c r="D818" s="683"/>
      <c r="E818" s="683"/>
      <c r="F818" s="683"/>
      <c r="G818" s="683"/>
      <c r="H818" s="683"/>
      <c r="I818" s="683"/>
      <c r="J818" s="683"/>
      <c r="K818" s="683"/>
      <c r="L818" s="683"/>
      <c r="M818" s="683"/>
      <c r="N818" s="682"/>
      <c r="O818" s="683"/>
      <c r="P818" s="683"/>
      <c r="Q818" s="683"/>
      <c r="R818" s="683"/>
      <c r="S818" s="683"/>
      <c r="T818" s="683"/>
      <c r="U818" s="683"/>
      <c r="V818" s="683"/>
      <c r="W818" s="683"/>
      <c r="X818" s="683"/>
      <c r="Y818" s="683"/>
      <c r="Z818" s="683"/>
    </row>
    <row r="819" spans="1:26" ht="15.75" customHeight="1">
      <c r="A819" s="683"/>
      <c r="B819" s="769"/>
      <c r="C819" s="683"/>
      <c r="D819" s="683"/>
      <c r="E819" s="683"/>
      <c r="F819" s="683"/>
      <c r="G819" s="683"/>
      <c r="H819" s="683"/>
      <c r="I819" s="683"/>
      <c r="J819" s="683"/>
      <c r="K819" s="683"/>
      <c r="L819" s="683"/>
      <c r="M819" s="683"/>
      <c r="N819" s="682"/>
      <c r="O819" s="683"/>
      <c r="P819" s="683"/>
      <c r="Q819" s="683"/>
      <c r="R819" s="683"/>
      <c r="S819" s="683"/>
      <c r="T819" s="683"/>
      <c r="U819" s="683"/>
      <c r="V819" s="683"/>
      <c r="W819" s="683"/>
      <c r="X819" s="683"/>
      <c r="Y819" s="683"/>
      <c r="Z819" s="683"/>
    </row>
    <row r="820" spans="1:26" ht="15.75" customHeight="1">
      <c r="A820" s="683"/>
      <c r="B820" s="769"/>
      <c r="C820" s="683"/>
      <c r="D820" s="683"/>
      <c r="E820" s="683"/>
      <c r="F820" s="683"/>
      <c r="G820" s="683"/>
      <c r="H820" s="683"/>
      <c r="I820" s="683"/>
      <c r="J820" s="683"/>
      <c r="K820" s="683"/>
      <c r="L820" s="683"/>
      <c r="M820" s="683"/>
      <c r="N820" s="682"/>
      <c r="O820" s="683"/>
      <c r="P820" s="683"/>
      <c r="Q820" s="683"/>
      <c r="R820" s="683"/>
      <c r="S820" s="683"/>
      <c r="T820" s="683"/>
      <c r="U820" s="683"/>
      <c r="V820" s="683"/>
      <c r="W820" s="683"/>
      <c r="X820" s="683"/>
      <c r="Y820" s="683"/>
      <c r="Z820" s="683"/>
    </row>
    <row r="821" spans="1:26" ht="15.75" customHeight="1">
      <c r="A821" s="683"/>
      <c r="B821" s="769"/>
      <c r="C821" s="683"/>
      <c r="D821" s="683"/>
      <c r="E821" s="683"/>
      <c r="F821" s="683"/>
      <c r="G821" s="683"/>
      <c r="H821" s="683"/>
      <c r="I821" s="683"/>
      <c r="J821" s="683"/>
      <c r="K821" s="683"/>
      <c r="L821" s="683"/>
      <c r="M821" s="683"/>
      <c r="N821" s="682"/>
      <c r="O821" s="683"/>
      <c r="P821" s="683"/>
      <c r="Q821" s="683"/>
      <c r="R821" s="683"/>
      <c r="S821" s="683"/>
      <c r="T821" s="683"/>
      <c r="U821" s="683"/>
      <c r="V821" s="683"/>
      <c r="W821" s="683"/>
      <c r="X821" s="683"/>
      <c r="Y821" s="683"/>
      <c r="Z821" s="683"/>
    </row>
    <row r="822" spans="1:26" ht="15.75" customHeight="1">
      <c r="A822" s="683"/>
      <c r="B822" s="769"/>
      <c r="C822" s="683"/>
      <c r="D822" s="683"/>
      <c r="E822" s="683"/>
      <c r="F822" s="683"/>
      <c r="G822" s="683"/>
      <c r="H822" s="683"/>
      <c r="I822" s="683"/>
      <c r="J822" s="683"/>
      <c r="K822" s="683"/>
      <c r="L822" s="683"/>
      <c r="M822" s="683"/>
      <c r="N822" s="682"/>
      <c r="O822" s="683"/>
      <c r="P822" s="683"/>
      <c r="Q822" s="683"/>
      <c r="R822" s="683"/>
      <c r="S822" s="683"/>
      <c r="T822" s="683"/>
      <c r="U822" s="683"/>
      <c r="V822" s="683"/>
      <c r="W822" s="683"/>
      <c r="X822" s="683"/>
      <c r="Y822" s="683"/>
      <c r="Z822" s="683"/>
    </row>
    <row r="823" spans="1:26" ht="15.75" customHeight="1">
      <c r="A823" s="683"/>
      <c r="B823" s="769"/>
      <c r="C823" s="683"/>
      <c r="D823" s="683"/>
      <c r="E823" s="683"/>
      <c r="F823" s="683"/>
      <c r="G823" s="683"/>
      <c r="H823" s="683"/>
      <c r="I823" s="683"/>
      <c r="J823" s="683"/>
      <c r="K823" s="683"/>
      <c r="L823" s="683"/>
      <c r="M823" s="683"/>
      <c r="N823" s="682"/>
      <c r="O823" s="683"/>
      <c r="P823" s="683"/>
      <c r="Q823" s="683"/>
      <c r="R823" s="683"/>
      <c r="S823" s="683"/>
      <c r="T823" s="683"/>
      <c r="U823" s="683"/>
      <c r="V823" s="683"/>
      <c r="W823" s="683"/>
      <c r="X823" s="683"/>
      <c r="Y823" s="683"/>
      <c r="Z823" s="683"/>
    </row>
    <row r="824" spans="1:26" ht="15.75" customHeight="1">
      <c r="A824" s="683"/>
      <c r="B824" s="769"/>
      <c r="C824" s="683"/>
      <c r="D824" s="683"/>
      <c r="E824" s="683"/>
      <c r="F824" s="683"/>
      <c r="G824" s="683"/>
      <c r="H824" s="683"/>
      <c r="I824" s="683"/>
      <c r="J824" s="683"/>
      <c r="K824" s="683"/>
      <c r="L824" s="683"/>
      <c r="M824" s="683"/>
      <c r="N824" s="682"/>
      <c r="O824" s="683"/>
      <c r="P824" s="683"/>
      <c r="Q824" s="683"/>
      <c r="R824" s="683"/>
      <c r="S824" s="683"/>
      <c r="T824" s="683"/>
      <c r="U824" s="683"/>
      <c r="V824" s="683"/>
      <c r="W824" s="683"/>
      <c r="X824" s="683"/>
      <c r="Y824" s="683"/>
      <c r="Z824" s="683"/>
    </row>
    <row r="825" spans="1:26" ht="15.75" customHeight="1">
      <c r="A825" s="683"/>
      <c r="B825" s="769"/>
      <c r="C825" s="683"/>
      <c r="D825" s="683"/>
      <c r="E825" s="683"/>
      <c r="F825" s="683"/>
      <c r="G825" s="683"/>
      <c r="H825" s="683"/>
      <c r="I825" s="683"/>
      <c r="J825" s="683"/>
      <c r="K825" s="683"/>
      <c r="L825" s="683"/>
      <c r="M825" s="683"/>
      <c r="N825" s="682"/>
      <c r="O825" s="683"/>
      <c r="P825" s="683"/>
      <c r="Q825" s="683"/>
      <c r="R825" s="683"/>
      <c r="S825" s="683"/>
      <c r="T825" s="683"/>
      <c r="U825" s="683"/>
      <c r="V825" s="683"/>
      <c r="W825" s="683"/>
      <c r="X825" s="683"/>
      <c r="Y825" s="683"/>
      <c r="Z825" s="683"/>
    </row>
    <row r="826" spans="1:26" ht="15.75" customHeight="1">
      <c r="A826" s="683"/>
      <c r="B826" s="769"/>
      <c r="C826" s="683"/>
      <c r="D826" s="683"/>
      <c r="E826" s="683"/>
      <c r="F826" s="683"/>
      <c r="G826" s="683"/>
      <c r="H826" s="683"/>
      <c r="I826" s="683"/>
      <c r="J826" s="683"/>
      <c r="K826" s="683"/>
      <c r="L826" s="683"/>
      <c r="M826" s="683"/>
      <c r="N826" s="682"/>
      <c r="O826" s="683"/>
      <c r="P826" s="683"/>
      <c r="Q826" s="683"/>
      <c r="R826" s="683"/>
      <c r="S826" s="683"/>
      <c r="T826" s="683"/>
      <c r="U826" s="683"/>
      <c r="V826" s="683"/>
      <c r="W826" s="683"/>
      <c r="X826" s="683"/>
      <c r="Y826" s="683"/>
      <c r="Z826" s="683"/>
    </row>
    <row r="827" spans="1:26" ht="15.75" customHeight="1">
      <c r="A827" s="683"/>
      <c r="B827" s="769"/>
      <c r="C827" s="683"/>
      <c r="D827" s="683"/>
      <c r="E827" s="683"/>
      <c r="F827" s="683"/>
      <c r="G827" s="683"/>
      <c r="H827" s="683"/>
      <c r="I827" s="683"/>
      <c r="J827" s="683"/>
      <c r="K827" s="683"/>
      <c r="L827" s="683"/>
      <c r="M827" s="683"/>
      <c r="N827" s="682"/>
      <c r="O827" s="683"/>
      <c r="P827" s="683"/>
      <c r="Q827" s="683"/>
      <c r="R827" s="683"/>
      <c r="S827" s="683"/>
      <c r="T827" s="683"/>
      <c r="U827" s="683"/>
      <c r="V827" s="683"/>
      <c r="W827" s="683"/>
      <c r="X827" s="683"/>
      <c r="Y827" s="683"/>
      <c r="Z827" s="683"/>
    </row>
    <row r="828" spans="1:26" ht="15.75" customHeight="1">
      <c r="A828" s="683"/>
      <c r="B828" s="769"/>
      <c r="C828" s="683"/>
      <c r="D828" s="683"/>
      <c r="E828" s="683"/>
      <c r="F828" s="683"/>
      <c r="G828" s="683"/>
      <c r="H828" s="683"/>
      <c r="I828" s="683"/>
      <c r="J828" s="683"/>
      <c r="K828" s="683"/>
      <c r="L828" s="683"/>
      <c r="M828" s="683"/>
      <c r="N828" s="682"/>
      <c r="O828" s="683"/>
      <c r="P828" s="683"/>
      <c r="Q828" s="683"/>
      <c r="R828" s="683"/>
      <c r="S828" s="683"/>
      <c r="T828" s="683"/>
      <c r="U828" s="683"/>
      <c r="V828" s="683"/>
      <c r="W828" s="683"/>
      <c r="X828" s="683"/>
      <c r="Y828" s="683"/>
      <c r="Z828" s="683"/>
    </row>
    <row r="829" spans="1:26" ht="15.75" customHeight="1">
      <c r="A829" s="683"/>
      <c r="B829" s="769"/>
      <c r="C829" s="683"/>
      <c r="D829" s="683"/>
      <c r="E829" s="683"/>
      <c r="F829" s="683"/>
      <c r="G829" s="683"/>
      <c r="H829" s="683"/>
      <c r="I829" s="683"/>
      <c r="J829" s="683"/>
      <c r="K829" s="683"/>
      <c r="L829" s="683"/>
      <c r="M829" s="683"/>
      <c r="N829" s="682"/>
      <c r="O829" s="683"/>
      <c r="P829" s="683"/>
      <c r="Q829" s="683"/>
      <c r="R829" s="683"/>
      <c r="S829" s="683"/>
      <c r="T829" s="683"/>
      <c r="U829" s="683"/>
      <c r="V829" s="683"/>
      <c r="W829" s="683"/>
      <c r="X829" s="683"/>
      <c r="Y829" s="683"/>
      <c r="Z829" s="683"/>
    </row>
    <row r="830" spans="1:26" ht="15.75" customHeight="1">
      <c r="A830" s="683"/>
      <c r="B830" s="769"/>
      <c r="C830" s="683"/>
      <c r="D830" s="683"/>
      <c r="E830" s="683"/>
      <c r="F830" s="683"/>
      <c r="G830" s="683"/>
      <c r="H830" s="683"/>
      <c r="I830" s="683"/>
      <c r="J830" s="683"/>
      <c r="K830" s="683"/>
      <c r="L830" s="683"/>
      <c r="M830" s="683"/>
      <c r="N830" s="682"/>
      <c r="O830" s="683"/>
      <c r="P830" s="683"/>
      <c r="Q830" s="683"/>
      <c r="R830" s="683"/>
      <c r="S830" s="683"/>
      <c r="T830" s="683"/>
      <c r="U830" s="683"/>
      <c r="V830" s="683"/>
      <c r="W830" s="683"/>
      <c r="X830" s="683"/>
      <c r="Y830" s="683"/>
      <c r="Z830" s="683"/>
    </row>
    <row r="831" spans="1:26" ht="15.75" customHeight="1">
      <c r="A831" s="683"/>
      <c r="B831" s="769"/>
      <c r="C831" s="683"/>
      <c r="D831" s="683"/>
      <c r="E831" s="683"/>
      <c r="F831" s="683"/>
      <c r="G831" s="683"/>
      <c r="H831" s="683"/>
      <c r="I831" s="683"/>
      <c r="J831" s="683"/>
      <c r="K831" s="683"/>
      <c r="L831" s="683"/>
      <c r="M831" s="683"/>
      <c r="N831" s="682"/>
      <c r="O831" s="683"/>
      <c r="P831" s="683"/>
      <c r="Q831" s="683"/>
      <c r="R831" s="683"/>
      <c r="S831" s="683"/>
      <c r="T831" s="683"/>
      <c r="U831" s="683"/>
      <c r="V831" s="683"/>
      <c r="W831" s="683"/>
      <c r="X831" s="683"/>
      <c r="Y831" s="683"/>
      <c r="Z831" s="683"/>
    </row>
    <row r="832" spans="1:26" ht="15.75" customHeight="1">
      <c r="A832" s="683"/>
      <c r="B832" s="769"/>
      <c r="C832" s="683"/>
      <c r="D832" s="683"/>
      <c r="E832" s="683"/>
      <c r="F832" s="683"/>
      <c r="G832" s="683"/>
      <c r="H832" s="683"/>
      <c r="I832" s="683"/>
      <c r="J832" s="683"/>
      <c r="K832" s="683"/>
      <c r="L832" s="683"/>
      <c r="M832" s="683"/>
      <c r="N832" s="682"/>
      <c r="O832" s="683"/>
      <c r="P832" s="683"/>
      <c r="Q832" s="683"/>
      <c r="R832" s="683"/>
      <c r="S832" s="683"/>
      <c r="T832" s="683"/>
      <c r="U832" s="683"/>
      <c r="V832" s="683"/>
      <c r="W832" s="683"/>
      <c r="X832" s="683"/>
      <c r="Y832" s="683"/>
      <c r="Z832" s="683"/>
    </row>
    <row r="833" spans="1:26" ht="15.75" customHeight="1">
      <c r="A833" s="683"/>
      <c r="B833" s="769"/>
      <c r="C833" s="683"/>
      <c r="D833" s="683"/>
      <c r="E833" s="683"/>
      <c r="F833" s="683"/>
      <c r="G833" s="683"/>
      <c r="H833" s="683"/>
      <c r="I833" s="683"/>
      <c r="J833" s="683"/>
      <c r="K833" s="683"/>
      <c r="L833" s="683"/>
      <c r="M833" s="683"/>
      <c r="N833" s="682"/>
      <c r="O833" s="683"/>
      <c r="P833" s="683"/>
      <c r="Q833" s="683"/>
      <c r="R833" s="683"/>
      <c r="S833" s="683"/>
      <c r="T833" s="683"/>
      <c r="U833" s="683"/>
      <c r="V833" s="683"/>
      <c r="W833" s="683"/>
      <c r="X833" s="683"/>
      <c r="Y833" s="683"/>
      <c r="Z833" s="683"/>
    </row>
    <row r="834" spans="1:26" ht="15.75" customHeight="1">
      <c r="A834" s="683"/>
      <c r="B834" s="769"/>
      <c r="C834" s="683"/>
      <c r="D834" s="683"/>
      <c r="E834" s="683"/>
      <c r="F834" s="683"/>
      <c r="G834" s="683"/>
      <c r="H834" s="683"/>
      <c r="I834" s="683"/>
      <c r="J834" s="683"/>
      <c r="K834" s="683"/>
      <c r="L834" s="683"/>
      <c r="M834" s="683"/>
      <c r="N834" s="682"/>
      <c r="O834" s="683"/>
      <c r="P834" s="683"/>
      <c r="Q834" s="683"/>
      <c r="R834" s="683"/>
      <c r="S834" s="683"/>
      <c r="T834" s="683"/>
      <c r="U834" s="683"/>
      <c r="V834" s="683"/>
      <c r="W834" s="683"/>
      <c r="X834" s="683"/>
      <c r="Y834" s="683"/>
      <c r="Z834" s="683"/>
    </row>
    <row r="835" spans="1:26" ht="15.75" customHeight="1">
      <c r="A835" s="683"/>
      <c r="B835" s="769"/>
      <c r="C835" s="683"/>
      <c r="D835" s="683"/>
      <c r="E835" s="683"/>
      <c r="F835" s="683"/>
      <c r="G835" s="683"/>
      <c r="H835" s="683"/>
      <c r="I835" s="683"/>
      <c r="J835" s="683"/>
      <c r="K835" s="683"/>
      <c r="L835" s="683"/>
      <c r="M835" s="683"/>
      <c r="N835" s="682"/>
      <c r="O835" s="683"/>
      <c r="P835" s="683"/>
      <c r="Q835" s="683"/>
      <c r="R835" s="683"/>
      <c r="S835" s="683"/>
      <c r="T835" s="683"/>
      <c r="U835" s="683"/>
      <c r="V835" s="683"/>
      <c r="W835" s="683"/>
      <c r="X835" s="683"/>
      <c r="Y835" s="683"/>
      <c r="Z835" s="683"/>
    </row>
    <row r="836" spans="1:26" ht="15.75" customHeight="1">
      <c r="A836" s="683"/>
      <c r="B836" s="769"/>
      <c r="C836" s="683"/>
      <c r="D836" s="683"/>
      <c r="E836" s="683"/>
      <c r="F836" s="683"/>
      <c r="G836" s="683"/>
      <c r="H836" s="683"/>
      <c r="I836" s="683"/>
      <c r="J836" s="683"/>
      <c r="K836" s="683"/>
      <c r="L836" s="683"/>
      <c r="M836" s="683"/>
      <c r="N836" s="682"/>
      <c r="O836" s="683"/>
      <c r="P836" s="683"/>
      <c r="Q836" s="683"/>
      <c r="R836" s="683"/>
      <c r="S836" s="683"/>
      <c r="T836" s="683"/>
      <c r="U836" s="683"/>
      <c r="V836" s="683"/>
      <c r="W836" s="683"/>
      <c r="X836" s="683"/>
      <c r="Y836" s="683"/>
      <c r="Z836" s="683"/>
    </row>
    <row r="837" spans="1:26" ht="15.75" customHeight="1">
      <c r="A837" s="683"/>
      <c r="B837" s="769"/>
      <c r="C837" s="683"/>
      <c r="D837" s="683"/>
      <c r="E837" s="683"/>
      <c r="F837" s="683"/>
      <c r="G837" s="683"/>
      <c r="H837" s="683"/>
      <c r="I837" s="683"/>
      <c r="J837" s="683"/>
      <c r="K837" s="683"/>
      <c r="L837" s="683"/>
      <c r="M837" s="683"/>
      <c r="N837" s="682"/>
      <c r="O837" s="683"/>
      <c r="P837" s="683"/>
      <c r="Q837" s="683"/>
      <c r="R837" s="683"/>
      <c r="S837" s="683"/>
      <c r="T837" s="683"/>
      <c r="U837" s="683"/>
      <c r="V837" s="683"/>
      <c r="W837" s="683"/>
      <c r="X837" s="683"/>
      <c r="Y837" s="683"/>
      <c r="Z837" s="683"/>
    </row>
    <row r="838" spans="1:26" ht="15.75" customHeight="1">
      <c r="A838" s="683"/>
      <c r="B838" s="769"/>
      <c r="C838" s="683"/>
      <c r="D838" s="683"/>
      <c r="E838" s="683"/>
      <c r="F838" s="683"/>
      <c r="G838" s="683"/>
      <c r="H838" s="683"/>
      <c r="I838" s="683"/>
      <c r="J838" s="683"/>
      <c r="K838" s="683"/>
      <c r="L838" s="683"/>
      <c r="M838" s="683"/>
      <c r="N838" s="682"/>
      <c r="O838" s="683"/>
      <c r="P838" s="683"/>
      <c r="Q838" s="683"/>
      <c r="R838" s="683"/>
      <c r="S838" s="683"/>
      <c r="T838" s="683"/>
      <c r="U838" s="683"/>
      <c r="V838" s="683"/>
      <c r="W838" s="683"/>
      <c r="X838" s="683"/>
      <c r="Y838" s="683"/>
      <c r="Z838" s="683"/>
    </row>
    <row r="839" spans="1:26" ht="15.75" customHeight="1">
      <c r="A839" s="683"/>
      <c r="B839" s="769"/>
      <c r="C839" s="683"/>
      <c r="D839" s="683"/>
      <c r="E839" s="683"/>
      <c r="F839" s="683"/>
      <c r="G839" s="683"/>
      <c r="H839" s="683"/>
      <c r="I839" s="683"/>
      <c r="J839" s="683"/>
      <c r="K839" s="683"/>
      <c r="L839" s="683"/>
      <c r="M839" s="683"/>
      <c r="N839" s="682"/>
      <c r="O839" s="683"/>
      <c r="P839" s="683"/>
      <c r="Q839" s="683"/>
      <c r="R839" s="683"/>
      <c r="S839" s="683"/>
      <c r="T839" s="683"/>
      <c r="U839" s="683"/>
      <c r="V839" s="683"/>
      <c r="W839" s="683"/>
      <c r="X839" s="683"/>
      <c r="Y839" s="683"/>
      <c r="Z839" s="683"/>
    </row>
    <row r="840" spans="1:26" ht="15.75" customHeight="1">
      <c r="A840" s="683"/>
      <c r="B840" s="769"/>
      <c r="C840" s="683"/>
      <c r="D840" s="683"/>
      <c r="E840" s="683"/>
      <c r="F840" s="683"/>
      <c r="G840" s="683"/>
      <c r="H840" s="683"/>
      <c r="I840" s="683"/>
      <c r="J840" s="683"/>
      <c r="K840" s="683"/>
      <c r="L840" s="683"/>
      <c r="M840" s="683"/>
      <c r="N840" s="682"/>
      <c r="O840" s="683"/>
      <c r="P840" s="683"/>
      <c r="Q840" s="683"/>
      <c r="R840" s="683"/>
      <c r="S840" s="683"/>
      <c r="T840" s="683"/>
      <c r="U840" s="683"/>
      <c r="V840" s="683"/>
      <c r="W840" s="683"/>
      <c r="X840" s="683"/>
      <c r="Y840" s="683"/>
      <c r="Z840" s="683"/>
    </row>
    <row r="841" spans="1:26" ht="15.75" customHeight="1">
      <c r="A841" s="683"/>
      <c r="B841" s="769"/>
      <c r="C841" s="683"/>
      <c r="D841" s="683"/>
      <c r="E841" s="683"/>
      <c r="F841" s="683"/>
      <c r="G841" s="683"/>
      <c r="H841" s="683"/>
      <c r="I841" s="683"/>
      <c r="J841" s="683"/>
      <c r="K841" s="683"/>
      <c r="L841" s="683"/>
      <c r="M841" s="683"/>
      <c r="N841" s="682"/>
      <c r="O841" s="683"/>
      <c r="P841" s="683"/>
      <c r="Q841" s="683"/>
      <c r="R841" s="683"/>
      <c r="S841" s="683"/>
      <c r="T841" s="683"/>
      <c r="U841" s="683"/>
      <c r="V841" s="683"/>
      <c r="W841" s="683"/>
      <c r="X841" s="683"/>
      <c r="Y841" s="683"/>
      <c r="Z841" s="683"/>
    </row>
    <row r="842" spans="1:26" ht="15.75" customHeight="1">
      <c r="A842" s="683"/>
      <c r="B842" s="769"/>
      <c r="C842" s="683"/>
      <c r="D842" s="683"/>
      <c r="E842" s="683"/>
      <c r="F842" s="683"/>
      <c r="G842" s="683"/>
      <c r="H842" s="683"/>
      <c r="I842" s="683"/>
      <c r="J842" s="683"/>
      <c r="K842" s="683"/>
      <c r="L842" s="683"/>
      <c r="M842" s="683"/>
      <c r="N842" s="682"/>
      <c r="O842" s="683"/>
      <c r="P842" s="683"/>
      <c r="Q842" s="683"/>
      <c r="R842" s="683"/>
      <c r="S842" s="683"/>
      <c r="T842" s="683"/>
      <c r="U842" s="683"/>
      <c r="V842" s="683"/>
      <c r="W842" s="683"/>
      <c r="X842" s="683"/>
      <c r="Y842" s="683"/>
      <c r="Z842" s="683"/>
    </row>
    <row r="843" spans="1:26" ht="15.75" customHeight="1">
      <c r="A843" s="683"/>
      <c r="B843" s="769"/>
      <c r="C843" s="683"/>
      <c r="D843" s="683"/>
      <c r="E843" s="683"/>
      <c r="F843" s="683"/>
      <c r="G843" s="683"/>
      <c r="H843" s="683"/>
      <c r="I843" s="683"/>
      <c r="J843" s="683"/>
      <c r="K843" s="683"/>
      <c r="L843" s="683"/>
      <c r="M843" s="683"/>
      <c r="N843" s="682"/>
      <c r="O843" s="683"/>
      <c r="P843" s="683"/>
      <c r="Q843" s="683"/>
      <c r="R843" s="683"/>
      <c r="S843" s="683"/>
      <c r="T843" s="683"/>
      <c r="U843" s="683"/>
      <c r="V843" s="683"/>
      <c r="W843" s="683"/>
      <c r="X843" s="683"/>
      <c r="Y843" s="683"/>
      <c r="Z843" s="683"/>
    </row>
    <row r="844" spans="1:26" ht="15.75" customHeight="1">
      <c r="A844" s="683"/>
      <c r="B844" s="769"/>
      <c r="C844" s="683"/>
      <c r="D844" s="683"/>
      <c r="E844" s="683"/>
      <c r="F844" s="683"/>
      <c r="G844" s="683"/>
      <c r="H844" s="683"/>
      <c r="I844" s="683"/>
      <c r="J844" s="683"/>
      <c r="K844" s="683"/>
      <c r="L844" s="683"/>
      <c r="M844" s="683"/>
      <c r="N844" s="682"/>
      <c r="O844" s="683"/>
      <c r="P844" s="683"/>
      <c r="Q844" s="683"/>
      <c r="R844" s="683"/>
      <c r="S844" s="683"/>
      <c r="T844" s="683"/>
      <c r="U844" s="683"/>
      <c r="V844" s="683"/>
      <c r="W844" s="683"/>
      <c r="X844" s="683"/>
      <c r="Y844" s="683"/>
      <c r="Z844" s="683"/>
    </row>
    <row r="845" spans="1:26" ht="15.75" customHeight="1">
      <c r="A845" s="683"/>
      <c r="B845" s="769"/>
      <c r="C845" s="683"/>
      <c r="D845" s="683"/>
      <c r="E845" s="683"/>
      <c r="F845" s="683"/>
      <c r="G845" s="683"/>
      <c r="H845" s="683"/>
      <c r="I845" s="683"/>
      <c r="J845" s="683"/>
      <c r="K845" s="683"/>
      <c r="L845" s="683"/>
      <c r="M845" s="683"/>
      <c r="N845" s="682"/>
      <c r="O845" s="683"/>
      <c r="P845" s="683"/>
      <c r="Q845" s="683"/>
      <c r="R845" s="683"/>
      <c r="S845" s="683"/>
      <c r="T845" s="683"/>
      <c r="U845" s="683"/>
      <c r="V845" s="683"/>
      <c r="W845" s="683"/>
      <c r="X845" s="683"/>
      <c r="Y845" s="683"/>
      <c r="Z845" s="683"/>
    </row>
    <row r="846" spans="1:26" ht="15.75" customHeight="1">
      <c r="A846" s="683"/>
      <c r="B846" s="769"/>
      <c r="C846" s="683"/>
      <c r="D846" s="683"/>
      <c r="E846" s="683"/>
      <c r="F846" s="683"/>
      <c r="G846" s="683"/>
      <c r="H846" s="683"/>
      <c r="I846" s="683"/>
      <c r="J846" s="683"/>
      <c r="K846" s="683"/>
      <c r="L846" s="683"/>
      <c r="M846" s="683"/>
      <c r="N846" s="682"/>
      <c r="O846" s="683"/>
      <c r="P846" s="683"/>
      <c r="Q846" s="683"/>
      <c r="R846" s="683"/>
      <c r="S846" s="683"/>
      <c r="T846" s="683"/>
      <c r="U846" s="683"/>
      <c r="V846" s="683"/>
      <c r="W846" s="683"/>
      <c r="X846" s="683"/>
      <c r="Y846" s="683"/>
      <c r="Z846" s="683"/>
    </row>
    <row r="847" spans="1:26" ht="15.75" customHeight="1">
      <c r="A847" s="683"/>
      <c r="B847" s="769"/>
      <c r="C847" s="683"/>
      <c r="D847" s="683"/>
      <c r="E847" s="683"/>
      <c r="F847" s="683"/>
      <c r="G847" s="683"/>
      <c r="H847" s="683"/>
      <c r="I847" s="683"/>
      <c r="J847" s="683"/>
      <c r="K847" s="683"/>
      <c r="L847" s="683"/>
      <c r="M847" s="683"/>
      <c r="N847" s="682"/>
      <c r="O847" s="683"/>
      <c r="P847" s="683"/>
      <c r="Q847" s="683"/>
      <c r="R847" s="683"/>
      <c r="S847" s="683"/>
      <c r="T847" s="683"/>
      <c r="U847" s="683"/>
      <c r="V847" s="683"/>
      <c r="W847" s="683"/>
      <c r="X847" s="683"/>
      <c r="Y847" s="683"/>
      <c r="Z847" s="683"/>
    </row>
    <row r="848" spans="1:26" ht="15.75" customHeight="1">
      <c r="A848" s="683"/>
      <c r="B848" s="769"/>
      <c r="C848" s="683"/>
      <c r="D848" s="683"/>
      <c r="E848" s="683"/>
      <c r="F848" s="683"/>
      <c r="G848" s="683"/>
      <c r="H848" s="683"/>
      <c r="I848" s="683"/>
      <c r="J848" s="683"/>
      <c r="K848" s="683"/>
      <c r="L848" s="683"/>
      <c r="M848" s="683"/>
      <c r="N848" s="682"/>
      <c r="O848" s="683"/>
      <c r="P848" s="683"/>
      <c r="Q848" s="683"/>
      <c r="R848" s="683"/>
      <c r="S848" s="683"/>
      <c r="T848" s="683"/>
      <c r="U848" s="683"/>
      <c r="V848" s="683"/>
      <c r="W848" s="683"/>
      <c r="X848" s="683"/>
      <c r="Y848" s="683"/>
      <c r="Z848" s="683"/>
    </row>
    <row r="849" spans="1:26" ht="15.75" customHeight="1">
      <c r="A849" s="683"/>
      <c r="B849" s="769"/>
      <c r="C849" s="683"/>
      <c r="D849" s="683"/>
      <c r="E849" s="683"/>
      <c r="F849" s="683"/>
      <c r="G849" s="683"/>
      <c r="H849" s="683"/>
      <c r="I849" s="683"/>
      <c r="J849" s="683"/>
      <c r="K849" s="683"/>
      <c r="L849" s="683"/>
      <c r="M849" s="683"/>
      <c r="N849" s="682"/>
      <c r="O849" s="683"/>
      <c r="P849" s="683"/>
      <c r="Q849" s="683"/>
      <c r="R849" s="683"/>
      <c r="S849" s="683"/>
      <c r="T849" s="683"/>
      <c r="U849" s="683"/>
      <c r="V849" s="683"/>
      <c r="W849" s="683"/>
      <c r="X849" s="683"/>
      <c r="Y849" s="683"/>
      <c r="Z849" s="683"/>
    </row>
    <row r="850" spans="1:26" ht="15.75" customHeight="1">
      <c r="A850" s="683"/>
      <c r="B850" s="769"/>
      <c r="C850" s="683"/>
      <c r="D850" s="683"/>
      <c r="E850" s="683"/>
      <c r="F850" s="683"/>
      <c r="G850" s="683"/>
      <c r="H850" s="683"/>
      <c r="I850" s="683"/>
      <c r="J850" s="683"/>
      <c r="K850" s="683"/>
      <c r="L850" s="683"/>
      <c r="M850" s="683"/>
      <c r="N850" s="682"/>
      <c r="O850" s="683"/>
      <c r="P850" s="683"/>
      <c r="Q850" s="683"/>
      <c r="R850" s="683"/>
      <c r="S850" s="683"/>
      <c r="T850" s="683"/>
      <c r="U850" s="683"/>
      <c r="V850" s="683"/>
      <c r="W850" s="683"/>
      <c r="X850" s="683"/>
      <c r="Y850" s="683"/>
      <c r="Z850" s="683"/>
    </row>
    <row r="851" spans="1:26" ht="15.75" customHeight="1">
      <c r="A851" s="683"/>
      <c r="B851" s="769"/>
      <c r="C851" s="683"/>
      <c r="D851" s="683"/>
      <c r="E851" s="683"/>
      <c r="F851" s="683"/>
      <c r="G851" s="683"/>
      <c r="H851" s="683"/>
      <c r="I851" s="683"/>
      <c r="J851" s="683"/>
      <c r="K851" s="683"/>
      <c r="L851" s="683"/>
      <c r="M851" s="683"/>
      <c r="N851" s="682"/>
      <c r="O851" s="683"/>
      <c r="P851" s="683"/>
      <c r="Q851" s="683"/>
      <c r="R851" s="683"/>
      <c r="S851" s="683"/>
      <c r="T851" s="683"/>
      <c r="U851" s="683"/>
      <c r="V851" s="683"/>
      <c r="W851" s="683"/>
      <c r="X851" s="683"/>
      <c r="Y851" s="683"/>
      <c r="Z851" s="683"/>
    </row>
    <row r="852" spans="1:26" ht="15.75" customHeight="1">
      <c r="A852" s="683"/>
      <c r="B852" s="769"/>
      <c r="C852" s="683"/>
      <c r="D852" s="683"/>
      <c r="E852" s="683"/>
      <c r="F852" s="683"/>
      <c r="G852" s="683"/>
      <c r="H852" s="683"/>
      <c r="I852" s="683"/>
      <c r="J852" s="683"/>
      <c r="K852" s="683"/>
      <c r="L852" s="683"/>
      <c r="M852" s="683"/>
      <c r="N852" s="682"/>
      <c r="O852" s="683"/>
      <c r="P852" s="683"/>
      <c r="Q852" s="683"/>
      <c r="R852" s="683"/>
      <c r="S852" s="683"/>
      <c r="T852" s="683"/>
      <c r="U852" s="683"/>
      <c r="V852" s="683"/>
      <c r="W852" s="683"/>
      <c r="X852" s="683"/>
      <c r="Y852" s="683"/>
      <c r="Z852" s="683"/>
    </row>
    <row r="853" spans="1:26" ht="15.75" customHeight="1">
      <c r="A853" s="683"/>
      <c r="B853" s="769"/>
      <c r="C853" s="683"/>
      <c r="D853" s="683"/>
      <c r="E853" s="683"/>
      <c r="F853" s="683"/>
      <c r="G853" s="683"/>
      <c r="H853" s="683"/>
      <c r="I853" s="683"/>
      <c r="J853" s="683"/>
      <c r="K853" s="683"/>
      <c r="L853" s="683"/>
      <c r="M853" s="683"/>
      <c r="N853" s="682"/>
      <c r="O853" s="683"/>
      <c r="P853" s="683"/>
      <c r="Q853" s="683"/>
      <c r="R853" s="683"/>
      <c r="S853" s="683"/>
      <c r="T853" s="683"/>
      <c r="U853" s="683"/>
      <c r="V853" s="683"/>
      <c r="W853" s="683"/>
      <c r="X853" s="683"/>
      <c r="Y853" s="683"/>
      <c r="Z853" s="683"/>
    </row>
    <row r="854" spans="1:26" ht="15.75" customHeight="1">
      <c r="A854" s="683"/>
      <c r="B854" s="769"/>
      <c r="C854" s="683"/>
      <c r="D854" s="683"/>
      <c r="E854" s="683"/>
      <c r="F854" s="683"/>
      <c r="G854" s="683"/>
      <c r="H854" s="683"/>
      <c r="I854" s="683"/>
      <c r="J854" s="683"/>
      <c r="K854" s="683"/>
      <c r="L854" s="683"/>
      <c r="M854" s="683"/>
      <c r="N854" s="682"/>
      <c r="O854" s="683"/>
      <c r="P854" s="683"/>
      <c r="Q854" s="683"/>
      <c r="R854" s="683"/>
      <c r="S854" s="683"/>
      <c r="T854" s="683"/>
      <c r="U854" s="683"/>
      <c r="V854" s="683"/>
      <c r="W854" s="683"/>
      <c r="X854" s="683"/>
      <c r="Y854" s="683"/>
      <c r="Z854" s="683"/>
    </row>
    <row r="855" spans="1:26" ht="15.75" customHeight="1">
      <c r="A855" s="683"/>
      <c r="B855" s="769"/>
      <c r="C855" s="683"/>
      <c r="D855" s="683"/>
      <c r="E855" s="683"/>
      <c r="F855" s="683"/>
      <c r="G855" s="683"/>
      <c r="H855" s="683"/>
      <c r="I855" s="683"/>
      <c r="J855" s="683"/>
      <c r="K855" s="683"/>
      <c r="L855" s="683"/>
      <c r="M855" s="683"/>
      <c r="N855" s="682"/>
      <c r="O855" s="683"/>
      <c r="P855" s="683"/>
      <c r="Q855" s="683"/>
      <c r="R855" s="683"/>
      <c r="S855" s="683"/>
      <c r="T855" s="683"/>
      <c r="U855" s="683"/>
      <c r="V855" s="683"/>
      <c r="W855" s="683"/>
      <c r="X855" s="683"/>
      <c r="Y855" s="683"/>
      <c r="Z855" s="683"/>
    </row>
    <row r="856" spans="1:26" ht="15.75" customHeight="1">
      <c r="A856" s="683"/>
      <c r="B856" s="769"/>
      <c r="C856" s="683"/>
      <c r="D856" s="683"/>
      <c r="E856" s="683"/>
      <c r="F856" s="683"/>
      <c r="G856" s="683"/>
      <c r="H856" s="683"/>
      <c r="I856" s="683"/>
      <c r="J856" s="683"/>
      <c r="K856" s="683"/>
      <c r="L856" s="683"/>
      <c r="M856" s="683"/>
      <c r="N856" s="682"/>
      <c r="O856" s="683"/>
      <c r="P856" s="683"/>
      <c r="Q856" s="683"/>
      <c r="R856" s="683"/>
      <c r="S856" s="683"/>
      <c r="T856" s="683"/>
      <c r="U856" s="683"/>
      <c r="V856" s="683"/>
      <c r="W856" s="683"/>
      <c r="X856" s="683"/>
      <c r="Y856" s="683"/>
      <c r="Z856" s="683"/>
    </row>
    <row r="857" spans="1:26" ht="15.75" customHeight="1">
      <c r="A857" s="683"/>
      <c r="B857" s="769"/>
      <c r="C857" s="683"/>
      <c r="D857" s="683"/>
      <c r="E857" s="683"/>
      <c r="F857" s="683"/>
      <c r="G857" s="683"/>
      <c r="H857" s="683"/>
      <c r="I857" s="683"/>
      <c r="J857" s="683"/>
      <c r="K857" s="683"/>
      <c r="L857" s="683"/>
      <c r="M857" s="683"/>
      <c r="N857" s="682"/>
      <c r="O857" s="683"/>
      <c r="P857" s="683"/>
      <c r="Q857" s="683"/>
      <c r="R857" s="683"/>
      <c r="S857" s="683"/>
      <c r="T857" s="683"/>
      <c r="U857" s="683"/>
      <c r="V857" s="683"/>
      <c r="W857" s="683"/>
      <c r="X857" s="683"/>
      <c r="Y857" s="683"/>
      <c r="Z857" s="683"/>
    </row>
    <row r="858" spans="1:26" ht="15.75" customHeight="1">
      <c r="A858" s="683"/>
      <c r="B858" s="769"/>
      <c r="C858" s="683"/>
      <c r="D858" s="683"/>
      <c r="E858" s="683"/>
      <c r="F858" s="683"/>
      <c r="G858" s="683"/>
      <c r="H858" s="683"/>
      <c r="I858" s="683"/>
      <c r="J858" s="683"/>
      <c r="K858" s="683"/>
      <c r="L858" s="683"/>
      <c r="M858" s="683"/>
      <c r="N858" s="682"/>
      <c r="O858" s="683"/>
      <c r="P858" s="683"/>
      <c r="Q858" s="683"/>
      <c r="R858" s="683"/>
      <c r="S858" s="683"/>
      <c r="T858" s="683"/>
      <c r="U858" s="683"/>
      <c r="V858" s="683"/>
      <c r="W858" s="683"/>
      <c r="X858" s="683"/>
      <c r="Y858" s="683"/>
      <c r="Z858" s="683"/>
    </row>
    <row r="859" spans="1:26" ht="15.75" customHeight="1">
      <c r="A859" s="683"/>
      <c r="B859" s="769"/>
      <c r="C859" s="683"/>
      <c r="D859" s="683"/>
      <c r="E859" s="683"/>
      <c r="F859" s="683"/>
      <c r="G859" s="683"/>
      <c r="H859" s="683"/>
      <c r="I859" s="683"/>
      <c r="J859" s="683"/>
      <c r="K859" s="683"/>
      <c r="L859" s="683"/>
      <c r="M859" s="683"/>
      <c r="N859" s="682"/>
      <c r="O859" s="683"/>
      <c r="P859" s="683"/>
      <c r="Q859" s="683"/>
      <c r="R859" s="683"/>
      <c r="S859" s="683"/>
      <c r="T859" s="683"/>
      <c r="U859" s="683"/>
      <c r="V859" s="683"/>
      <c r="W859" s="683"/>
      <c r="X859" s="683"/>
      <c r="Y859" s="683"/>
      <c r="Z859" s="683"/>
    </row>
    <row r="860" spans="1:26" ht="15.75" customHeight="1">
      <c r="A860" s="683"/>
      <c r="B860" s="769"/>
      <c r="C860" s="683"/>
      <c r="D860" s="683"/>
      <c r="E860" s="683"/>
      <c r="F860" s="683"/>
      <c r="G860" s="683"/>
      <c r="H860" s="683"/>
      <c r="I860" s="683"/>
      <c r="J860" s="683"/>
      <c r="K860" s="683"/>
      <c r="L860" s="683"/>
      <c r="M860" s="683"/>
      <c r="N860" s="682"/>
      <c r="O860" s="683"/>
      <c r="P860" s="683"/>
      <c r="Q860" s="683"/>
      <c r="R860" s="683"/>
      <c r="S860" s="683"/>
      <c r="T860" s="683"/>
      <c r="U860" s="683"/>
      <c r="V860" s="683"/>
      <c r="W860" s="683"/>
      <c r="X860" s="683"/>
      <c r="Y860" s="683"/>
      <c r="Z860" s="683"/>
    </row>
    <row r="861" spans="1:26" ht="15.75" customHeight="1">
      <c r="A861" s="683"/>
      <c r="B861" s="769"/>
      <c r="C861" s="683"/>
      <c r="D861" s="683"/>
      <c r="E861" s="683"/>
      <c r="F861" s="683"/>
      <c r="G861" s="683"/>
      <c r="H861" s="683"/>
      <c r="I861" s="683"/>
      <c r="J861" s="683"/>
      <c r="K861" s="683"/>
      <c r="L861" s="683"/>
      <c r="M861" s="683"/>
      <c r="N861" s="682"/>
      <c r="O861" s="683"/>
      <c r="P861" s="683"/>
      <c r="Q861" s="683"/>
      <c r="R861" s="683"/>
      <c r="S861" s="683"/>
      <c r="T861" s="683"/>
      <c r="U861" s="683"/>
      <c r="V861" s="683"/>
      <c r="W861" s="683"/>
      <c r="X861" s="683"/>
      <c r="Y861" s="683"/>
      <c r="Z861" s="683"/>
    </row>
    <row r="862" spans="1:26" ht="15.75" customHeight="1">
      <c r="A862" s="683"/>
      <c r="B862" s="769"/>
      <c r="C862" s="683"/>
      <c r="D862" s="683"/>
      <c r="E862" s="683"/>
      <c r="F862" s="683"/>
      <c r="G862" s="683"/>
      <c r="H862" s="683"/>
      <c r="I862" s="683"/>
      <c r="J862" s="683"/>
      <c r="K862" s="683"/>
      <c r="L862" s="683"/>
      <c r="M862" s="683"/>
      <c r="N862" s="682"/>
      <c r="O862" s="683"/>
      <c r="P862" s="683"/>
      <c r="Q862" s="683"/>
      <c r="R862" s="683"/>
      <c r="S862" s="683"/>
      <c r="T862" s="683"/>
      <c r="U862" s="683"/>
      <c r="V862" s="683"/>
      <c r="W862" s="683"/>
      <c r="X862" s="683"/>
      <c r="Y862" s="683"/>
      <c r="Z862" s="683"/>
    </row>
    <row r="863" spans="1:26" ht="15.75" customHeight="1">
      <c r="A863" s="683"/>
      <c r="B863" s="769"/>
      <c r="C863" s="683"/>
      <c r="D863" s="683"/>
      <c r="E863" s="683"/>
      <c r="F863" s="683"/>
      <c r="G863" s="683"/>
      <c r="H863" s="683"/>
      <c r="I863" s="683"/>
      <c r="J863" s="683"/>
      <c r="K863" s="683"/>
      <c r="L863" s="683"/>
      <c r="M863" s="683"/>
      <c r="N863" s="682"/>
      <c r="O863" s="683"/>
      <c r="P863" s="683"/>
      <c r="Q863" s="683"/>
      <c r="R863" s="683"/>
      <c r="S863" s="683"/>
      <c r="T863" s="683"/>
      <c r="U863" s="683"/>
      <c r="V863" s="683"/>
      <c r="W863" s="683"/>
      <c r="X863" s="683"/>
      <c r="Y863" s="683"/>
      <c r="Z863" s="683"/>
    </row>
    <row r="864" spans="1:26" ht="15.75" customHeight="1">
      <c r="A864" s="683"/>
      <c r="B864" s="769"/>
      <c r="C864" s="683"/>
      <c r="D864" s="683"/>
      <c r="E864" s="683"/>
      <c r="F864" s="683"/>
      <c r="G864" s="683"/>
      <c r="H864" s="683"/>
      <c r="I864" s="683"/>
      <c r="J864" s="683"/>
      <c r="K864" s="683"/>
      <c r="L864" s="683"/>
      <c r="M864" s="683"/>
      <c r="N864" s="682"/>
      <c r="O864" s="683"/>
      <c r="P864" s="683"/>
      <c r="Q864" s="683"/>
      <c r="R864" s="683"/>
      <c r="S864" s="683"/>
      <c r="T864" s="683"/>
      <c r="U864" s="683"/>
      <c r="V864" s="683"/>
      <c r="W864" s="683"/>
      <c r="X864" s="683"/>
      <c r="Y864" s="683"/>
      <c r="Z864" s="683"/>
    </row>
    <row r="865" spans="1:26" ht="15.75" customHeight="1">
      <c r="A865" s="683"/>
      <c r="B865" s="769"/>
      <c r="C865" s="683"/>
      <c r="D865" s="683"/>
      <c r="E865" s="683"/>
      <c r="F865" s="683"/>
      <c r="G865" s="683"/>
      <c r="H865" s="683"/>
      <c r="I865" s="683"/>
      <c r="J865" s="683"/>
      <c r="K865" s="683"/>
      <c r="L865" s="683"/>
      <c r="M865" s="683"/>
      <c r="N865" s="682"/>
      <c r="O865" s="683"/>
      <c r="P865" s="683"/>
      <c r="Q865" s="683"/>
      <c r="R865" s="683"/>
      <c r="S865" s="683"/>
      <c r="T865" s="683"/>
      <c r="U865" s="683"/>
      <c r="V865" s="683"/>
      <c r="W865" s="683"/>
      <c r="X865" s="683"/>
      <c r="Y865" s="683"/>
      <c r="Z865" s="683"/>
    </row>
    <row r="866" spans="1:26" ht="15.75" customHeight="1">
      <c r="A866" s="683"/>
      <c r="B866" s="769"/>
      <c r="C866" s="683"/>
      <c r="D866" s="683"/>
      <c r="E866" s="683"/>
      <c r="F866" s="683"/>
      <c r="G866" s="683"/>
      <c r="H866" s="683"/>
      <c r="I866" s="683"/>
      <c r="J866" s="683"/>
      <c r="K866" s="683"/>
      <c r="L866" s="683"/>
      <c r="M866" s="683"/>
      <c r="N866" s="682"/>
      <c r="O866" s="683"/>
      <c r="P866" s="683"/>
      <c r="Q866" s="683"/>
      <c r="R866" s="683"/>
      <c r="S866" s="683"/>
      <c r="T866" s="683"/>
      <c r="U866" s="683"/>
      <c r="V866" s="683"/>
      <c r="W866" s="683"/>
      <c r="X866" s="683"/>
      <c r="Y866" s="683"/>
      <c r="Z866" s="683"/>
    </row>
    <row r="867" spans="1:26" ht="15.75" customHeight="1">
      <c r="A867" s="683"/>
      <c r="B867" s="769"/>
      <c r="C867" s="683"/>
      <c r="D867" s="683"/>
      <c r="E867" s="683"/>
      <c r="F867" s="683"/>
      <c r="G867" s="683"/>
      <c r="H867" s="683"/>
      <c r="I867" s="683"/>
      <c r="J867" s="683"/>
      <c r="K867" s="683"/>
      <c r="L867" s="683"/>
      <c r="M867" s="683"/>
      <c r="N867" s="682"/>
      <c r="O867" s="683"/>
      <c r="P867" s="683"/>
      <c r="Q867" s="683"/>
      <c r="R867" s="683"/>
      <c r="S867" s="683"/>
      <c r="T867" s="683"/>
      <c r="U867" s="683"/>
      <c r="V867" s="683"/>
      <c r="W867" s="683"/>
      <c r="X867" s="683"/>
      <c r="Y867" s="683"/>
      <c r="Z867" s="683"/>
    </row>
    <row r="868" spans="1:26" ht="15.75" customHeight="1">
      <c r="A868" s="683"/>
      <c r="B868" s="769"/>
      <c r="C868" s="683"/>
      <c r="D868" s="683"/>
      <c r="E868" s="683"/>
      <c r="F868" s="683"/>
      <c r="G868" s="683"/>
      <c r="H868" s="683"/>
      <c r="I868" s="683"/>
      <c r="J868" s="683"/>
      <c r="K868" s="683"/>
      <c r="L868" s="683"/>
      <c r="M868" s="683"/>
      <c r="N868" s="682"/>
      <c r="O868" s="683"/>
      <c r="P868" s="683"/>
      <c r="Q868" s="683"/>
      <c r="R868" s="683"/>
      <c r="S868" s="683"/>
      <c r="T868" s="683"/>
      <c r="U868" s="683"/>
      <c r="V868" s="683"/>
      <c r="W868" s="683"/>
      <c r="X868" s="683"/>
      <c r="Y868" s="683"/>
      <c r="Z868" s="683"/>
    </row>
    <row r="869" spans="1:26" ht="15.75" customHeight="1">
      <c r="A869" s="683"/>
      <c r="B869" s="769"/>
      <c r="C869" s="683"/>
      <c r="D869" s="683"/>
      <c r="E869" s="683"/>
      <c r="F869" s="683"/>
      <c r="G869" s="683"/>
      <c r="H869" s="683"/>
      <c r="I869" s="683"/>
      <c r="J869" s="683"/>
      <c r="K869" s="683"/>
      <c r="L869" s="683"/>
      <c r="M869" s="683"/>
      <c r="N869" s="682"/>
      <c r="O869" s="683"/>
      <c r="P869" s="683"/>
      <c r="Q869" s="683"/>
      <c r="R869" s="683"/>
      <c r="S869" s="683"/>
      <c r="T869" s="683"/>
      <c r="U869" s="683"/>
      <c r="V869" s="683"/>
      <c r="W869" s="683"/>
      <c r="X869" s="683"/>
      <c r="Y869" s="683"/>
      <c r="Z869" s="683"/>
    </row>
    <row r="870" spans="1:26" ht="15.75" customHeight="1">
      <c r="A870" s="683"/>
      <c r="B870" s="769"/>
      <c r="C870" s="683"/>
      <c r="D870" s="683"/>
      <c r="E870" s="683"/>
      <c r="F870" s="683"/>
      <c r="G870" s="683"/>
      <c r="H870" s="683"/>
      <c r="I870" s="683"/>
      <c r="J870" s="683"/>
      <c r="K870" s="683"/>
      <c r="L870" s="683"/>
      <c r="M870" s="683"/>
      <c r="N870" s="682"/>
      <c r="O870" s="683"/>
      <c r="P870" s="683"/>
      <c r="Q870" s="683"/>
      <c r="R870" s="683"/>
      <c r="S870" s="683"/>
      <c r="T870" s="683"/>
      <c r="U870" s="683"/>
      <c r="V870" s="683"/>
      <c r="W870" s="683"/>
      <c r="X870" s="683"/>
      <c r="Y870" s="683"/>
      <c r="Z870" s="683"/>
    </row>
    <row r="871" spans="1:26" ht="15.75" customHeight="1">
      <c r="A871" s="683"/>
      <c r="B871" s="769"/>
      <c r="C871" s="683"/>
      <c r="D871" s="683"/>
      <c r="E871" s="683"/>
      <c r="F871" s="683"/>
      <c r="G871" s="683"/>
      <c r="H871" s="683"/>
      <c r="I871" s="683"/>
      <c r="J871" s="683"/>
      <c r="K871" s="683"/>
      <c r="L871" s="683"/>
      <c r="M871" s="683"/>
      <c r="N871" s="682"/>
      <c r="O871" s="683"/>
      <c r="P871" s="683"/>
      <c r="Q871" s="683"/>
      <c r="R871" s="683"/>
      <c r="S871" s="683"/>
      <c r="T871" s="683"/>
      <c r="U871" s="683"/>
      <c r="V871" s="683"/>
      <c r="W871" s="683"/>
      <c r="X871" s="683"/>
      <c r="Y871" s="683"/>
      <c r="Z871" s="683"/>
    </row>
    <row r="872" spans="1:26" ht="15.75" customHeight="1">
      <c r="A872" s="683"/>
      <c r="B872" s="769"/>
      <c r="C872" s="683"/>
      <c r="D872" s="683"/>
      <c r="E872" s="683"/>
      <c r="F872" s="683"/>
      <c r="G872" s="683"/>
      <c r="H872" s="683"/>
      <c r="I872" s="683"/>
      <c r="J872" s="683"/>
      <c r="K872" s="683"/>
      <c r="L872" s="683"/>
      <c r="M872" s="683"/>
      <c r="N872" s="682"/>
      <c r="O872" s="683"/>
      <c r="P872" s="683"/>
      <c r="Q872" s="683"/>
      <c r="R872" s="683"/>
      <c r="S872" s="683"/>
      <c r="T872" s="683"/>
      <c r="U872" s="683"/>
      <c r="V872" s="683"/>
      <c r="W872" s="683"/>
      <c r="X872" s="683"/>
      <c r="Y872" s="683"/>
      <c r="Z872" s="683"/>
    </row>
    <row r="873" spans="1:26" ht="15.75" customHeight="1">
      <c r="A873" s="683"/>
      <c r="B873" s="769"/>
      <c r="C873" s="683"/>
      <c r="D873" s="683"/>
      <c r="E873" s="683"/>
      <c r="F873" s="683"/>
      <c r="G873" s="683"/>
      <c r="H873" s="683"/>
      <c r="I873" s="683"/>
      <c r="J873" s="683"/>
      <c r="K873" s="683"/>
      <c r="L873" s="683"/>
      <c r="M873" s="683"/>
      <c r="N873" s="682"/>
      <c r="O873" s="683"/>
      <c r="P873" s="683"/>
      <c r="Q873" s="683"/>
      <c r="R873" s="683"/>
      <c r="S873" s="683"/>
      <c r="T873" s="683"/>
      <c r="U873" s="683"/>
      <c r="V873" s="683"/>
      <c r="W873" s="683"/>
      <c r="X873" s="683"/>
      <c r="Y873" s="683"/>
      <c r="Z873" s="683"/>
    </row>
    <row r="874" spans="1:26" ht="15.75" customHeight="1">
      <c r="A874" s="683"/>
      <c r="B874" s="769"/>
      <c r="C874" s="683"/>
      <c r="D874" s="683"/>
      <c r="E874" s="683"/>
      <c r="F874" s="683"/>
      <c r="G874" s="683"/>
      <c r="H874" s="683"/>
      <c r="I874" s="683"/>
      <c r="J874" s="683"/>
      <c r="K874" s="683"/>
      <c r="L874" s="683"/>
      <c r="M874" s="683"/>
      <c r="N874" s="682"/>
      <c r="O874" s="683"/>
      <c r="P874" s="683"/>
      <c r="Q874" s="683"/>
      <c r="R874" s="683"/>
      <c r="S874" s="683"/>
      <c r="T874" s="683"/>
      <c r="U874" s="683"/>
      <c r="V874" s="683"/>
      <c r="W874" s="683"/>
      <c r="X874" s="683"/>
      <c r="Y874" s="683"/>
      <c r="Z874" s="683"/>
    </row>
    <row r="875" spans="1:26" ht="15.75" customHeight="1">
      <c r="A875" s="683"/>
      <c r="B875" s="769"/>
      <c r="C875" s="683"/>
      <c r="D875" s="683"/>
      <c r="E875" s="683"/>
      <c r="F875" s="683"/>
      <c r="G875" s="683"/>
      <c r="H875" s="683"/>
      <c r="I875" s="683"/>
      <c r="J875" s="683"/>
      <c r="K875" s="683"/>
      <c r="L875" s="683"/>
      <c r="M875" s="683"/>
      <c r="N875" s="682"/>
      <c r="O875" s="683"/>
      <c r="P875" s="683"/>
      <c r="Q875" s="683"/>
      <c r="R875" s="683"/>
      <c r="S875" s="683"/>
      <c r="T875" s="683"/>
      <c r="U875" s="683"/>
      <c r="V875" s="683"/>
      <c r="W875" s="683"/>
      <c r="X875" s="683"/>
      <c r="Y875" s="683"/>
      <c r="Z875" s="683"/>
    </row>
    <row r="876" spans="1:26" ht="15.75" customHeight="1">
      <c r="A876" s="683"/>
      <c r="B876" s="769"/>
      <c r="C876" s="683"/>
      <c r="D876" s="683"/>
      <c r="E876" s="683"/>
      <c r="F876" s="683"/>
      <c r="G876" s="683"/>
      <c r="H876" s="683"/>
      <c r="I876" s="683"/>
      <c r="J876" s="683"/>
      <c r="K876" s="683"/>
      <c r="L876" s="683"/>
      <c r="M876" s="683"/>
      <c r="N876" s="682"/>
      <c r="O876" s="683"/>
      <c r="P876" s="683"/>
      <c r="Q876" s="683"/>
      <c r="R876" s="683"/>
      <c r="S876" s="683"/>
      <c r="T876" s="683"/>
      <c r="U876" s="683"/>
      <c r="V876" s="683"/>
      <c r="W876" s="683"/>
      <c r="X876" s="683"/>
      <c r="Y876" s="683"/>
      <c r="Z876" s="683"/>
    </row>
    <row r="877" spans="1:26" ht="15.75" customHeight="1">
      <c r="A877" s="683"/>
      <c r="B877" s="769"/>
      <c r="C877" s="683"/>
      <c r="D877" s="683"/>
      <c r="E877" s="683"/>
      <c r="F877" s="683"/>
      <c r="G877" s="683"/>
      <c r="H877" s="683"/>
      <c r="I877" s="683"/>
      <c r="J877" s="683"/>
      <c r="K877" s="683"/>
      <c r="L877" s="683"/>
      <c r="M877" s="683"/>
      <c r="N877" s="682"/>
      <c r="O877" s="683"/>
      <c r="P877" s="683"/>
      <c r="Q877" s="683"/>
      <c r="R877" s="683"/>
      <c r="S877" s="683"/>
      <c r="T877" s="683"/>
      <c r="U877" s="683"/>
      <c r="V877" s="683"/>
      <c r="W877" s="683"/>
      <c r="X877" s="683"/>
      <c r="Y877" s="683"/>
      <c r="Z877" s="683"/>
    </row>
    <row r="878" spans="1:26" ht="15.75" customHeight="1">
      <c r="A878" s="683"/>
      <c r="B878" s="769"/>
      <c r="C878" s="683"/>
      <c r="D878" s="683"/>
      <c r="E878" s="683"/>
      <c r="F878" s="683"/>
      <c r="G878" s="683"/>
      <c r="H878" s="683"/>
      <c r="I878" s="683"/>
      <c r="J878" s="683"/>
      <c r="K878" s="683"/>
      <c r="L878" s="683"/>
      <c r="M878" s="683"/>
      <c r="N878" s="682"/>
      <c r="O878" s="683"/>
      <c r="P878" s="683"/>
      <c r="Q878" s="683"/>
      <c r="R878" s="683"/>
      <c r="S878" s="683"/>
      <c r="T878" s="683"/>
      <c r="U878" s="683"/>
      <c r="V878" s="683"/>
      <c r="W878" s="683"/>
      <c r="X878" s="683"/>
      <c r="Y878" s="683"/>
      <c r="Z878" s="683"/>
    </row>
    <row r="879" spans="1:26" ht="15.75" customHeight="1">
      <c r="A879" s="683"/>
      <c r="B879" s="769"/>
      <c r="C879" s="683"/>
      <c r="D879" s="683"/>
      <c r="E879" s="683"/>
      <c r="F879" s="683"/>
      <c r="G879" s="683"/>
      <c r="H879" s="683"/>
      <c r="I879" s="683"/>
      <c r="J879" s="683"/>
      <c r="K879" s="683"/>
      <c r="L879" s="683"/>
      <c r="M879" s="683"/>
      <c r="N879" s="682"/>
      <c r="O879" s="683"/>
      <c r="P879" s="683"/>
      <c r="Q879" s="683"/>
      <c r="R879" s="683"/>
      <c r="S879" s="683"/>
      <c r="T879" s="683"/>
      <c r="U879" s="683"/>
      <c r="V879" s="683"/>
      <c r="W879" s="683"/>
      <c r="X879" s="683"/>
      <c r="Y879" s="683"/>
      <c r="Z879" s="683"/>
    </row>
    <row r="880" spans="1:26" ht="15.75" customHeight="1">
      <c r="A880" s="683"/>
      <c r="B880" s="769"/>
      <c r="C880" s="683"/>
      <c r="D880" s="683"/>
      <c r="E880" s="683"/>
      <c r="F880" s="683"/>
      <c r="G880" s="683"/>
      <c r="H880" s="683"/>
      <c r="I880" s="683"/>
      <c r="J880" s="683"/>
      <c r="K880" s="683"/>
      <c r="L880" s="683"/>
      <c r="M880" s="683"/>
      <c r="N880" s="682"/>
      <c r="O880" s="683"/>
      <c r="P880" s="683"/>
      <c r="Q880" s="683"/>
      <c r="R880" s="683"/>
      <c r="S880" s="683"/>
      <c r="T880" s="683"/>
      <c r="U880" s="683"/>
      <c r="V880" s="683"/>
      <c r="W880" s="683"/>
      <c r="X880" s="683"/>
      <c r="Y880" s="683"/>
      <c r="Z880" s="683"/>
    </row>
    <row r="881" spans="1:26" ht="15.75" customHeight="1">
      <c r="A881" s="683"/>
      <c r="B881" s="769"/>
      <c r="C881" s="683"/>
      <c r="D881" s="683"/>
      <c r="E881" s="683"/>
      <c r="F881" s="683"/>
      <c r="G881" s="683"/>
      <c r="H881" s="683"/>
      <c r="I881" s="683"/>
      <c r="J881" s="683"/>
      <c r="K881" s="683"/>
      <c r="L881" s="683"/>
      <c r="M881" s="683"/>
      <c r="N881" s="682"/>
      <c r="O881" s="683"/>
      <c r="P881" s="683"/>
      <c r="Q881" s="683"/>
      <c r="R881" s="683"/>
      <c r="S881" s="683"/>
      <c r="T881" s="683"/>
      <c r="U881" s="683"/>
      <c r="V881" s="683"/>
      <c r="W881" s="683"/>
      <c r="X881" s="683"/>
      <c r="Y881" s="683"/>
      <c r="Z881" s="683"/>
    </row>
    <row r="882" spans="1:26" ht="15.75" customHeight="1">
      <c r="A882" s="683"/>
      <c r="B882" s="769"/>
      <c r="C882" s="683"/>
      <c r="D882" s="683"/>
      <c r="E882" s="683"/>
      <c r="F882" s="683"/>
      <c r="G882" s="683"/>
      <c r="H882" s="683"/>
      <c r="I882" s="683"/>
      <c r="J882" s="683"/>
      <c r="K882" s="683"/>
      <c r="L882" s="683"/>
      <c r="M882" s="683"/>
      <c r="N882" s="682"/>
      <c r="O882" s="683"/>
      <c r="P882" s="683"/>
      <c r="Q882" s="683"/>
      <c r="R882" s="683"/>
      <c r="S882" s="683"/>
      <c r="T882" s="683"/>
      <c r="U882" s="683"/>
      <c r="V882" s="683"/>
      <c r="W882" s="683"/>
      <c r="X882" s="683"/>
      <c r="Y882" s="683"/>
      <c r="Z882" s="683"/>
    </row>
    <row r="883" spans="1:26" ht="15.75" customHeight="1">
      <c r="A883" s="683"/>
      <c r="B883" s="769"/>
      <c r="C883" s="683"/>
      <c r="D883" s="683"/>
      <c r="E883" s="683"/>
      <c r="F883" s="683"/>
      <c r="G883" s="683"/>
      <c r="H883" s="683"/>
      <c r="I883" s="683"/>
      <c r="J883" s="683"/>
      <c r="K883" s="683"/>
      <c r="L883" s="683"/>
      <c r="M883" s="683"/>
      <c r="N883" s="682"/>
      <c r="O883" s="683"/>
      <c r="P883" s="683"/>
      <c r="Q883" s="683"/>
      <c r="R883" s="683"/>
      <c r="S883" s="683"/>
      <c r="T883" s="683"/>
      <c r="U883" s="683"/>
      <c r="V883" s="683"/>
      <c r="W883" s="683"/>
      <c r="X883" s="683"/>
      <c r="Y883" s="683"/>
      <c r="Z883" s="683"/>
    </row>
    <row r="884" spans="1:26" ht="15.75" customHeight="1">
      <c r="A884" s="683"/>
      <c r="B884" s="769"/>
      <c r="C884" s="683"/>
      <c r="D884" s="683"/>
      <c r="E884" s="683"/>
      <c r="F884" s="683"/>
      <c r="G884" s="683"/>
      <c r="H884" s="683"/>
      <c r="I884" s="683"/>
      <c r="J884" s="683"/>
      <c r="K884" s="683"/>
      <c r="L884" s="683"/>
      <c r="M884" s="683"/>
      <c r="N884" s="682"/>
      <c r="O884" s="683"/>
      <c r="P884" s="683"/>
      <c r="Q884" s="683"/>
      <c r="R884" s="683"/>
      <c r="S884" s="683"/>
      <c r="T884" s="683"/>
      <c r="U884" s="683"/>
      <c r="V884" s="683"/>
      <c r="W884" s="683"/>
      <c r="X884" s="683"/>
      <c r="Y884" s="683"/>
      <c r="Z884" s="683"/>
    </row>
    <row r="885" spans="1:26" ht="15.75" customHeight="1">
      <c r="A885" s="683"/>
      <c r="B885" s="769"/>
      <c r="C885" s="683"/>
      <c r="D885" s="683"/>
      <c r="E885" s="683"/>
      <c r="F885" s="683"/>
      <c r="G885" s="683"/>
      <c r="H885" s="683"/>
      <c r="I885" s="683"/>
      <c r="J885" s="683"/>
      <c r="K885" s="683"/>
      <c r="L885" s="683"/>
      <c r="M885" s="683"/>
      <c r="N885" s="682"/>
      <c r="O885" s="683"/>
      <c r="P885" s="683"/>
      <c r="Q885" s="683"/>
      <c r="R885" s="683"/>
      <c r="S885" s="683"/>
      <c r="T885" s="683"/>
      <c r="U885" s="683"/>
      <c r="V885" s="683"/>
      <c r="W885" s="683"/>
      <c r="X885" s="683"/>
      <c r="Y885" s="683"/>
      <c r="Z885" s="683"/>
    </row>
    <row r="886" spans="1:26" ht="15.75" customHeight="1">
      <c r="A886" s="683"/>
      <c r="B886" s="769"/>
      <c r="C886" s="683"/>
      <c r="D886" s="683"/>
      <c r="E886" s="683"/>
      <c r="F886" s="683"/>
      <c r="G886" s="683"/>
      <c r="H886" s="683"/>
      <c r="I886" s="683"/>
      <c r="J886" s="683"/>
      <c r="K886" s="683"/>
      <c r="L886" s="683"/>
      <c r="M886" s="683"/>
      <c r="N886" s="682"/>
      <c r="O886" s="683"/>
      <c r="P886" s="683"/>
      <c r="Q886" s="683"/>
      <c r="R886" s="683"/>
      <c r="S886" s="683"/>
      <c r="T886" s="683"/>
      <c r="U886" s="683"/>
      <c r="V886" s="683"/>
      <c r="W886" s="683"/>
      <c r="X886" s="683"/>
      <c r="Y886" s="683"/>
      <c r="Z886" s="683"/>
    </row>
    <row r="887" spans="1:26" ht="15.75" customHeight="1">
      <c r="A887" s="683"/>
      <c r="B887" s="769"/>
      <c r="C887" s="683"/>
      <c r="D887" s="683"/>
      <c r="E887" s="683"/>
      <c r="F887" s="683"/>
      <c r="G887" s="683"/>
      <c r="H887" s="683"/>
      <c r="I887" s="683"/>
      <c r="J887" s="683"/>
      <c r="K887" s="683"/>
      <c r="L887" s="683"/>
      <c r="M887" s="683"/>
      <c r="N887" s="682"/>
      <c r="O887" s="683"/>
      <c r="P887" s="683"/>
      <c r="Q887" s="683"/>
      <c r="R887" s="683"/>
      <c r="S887" s="683"/>
      <c r="T887" s="683"/>
      <c r="U887" s="683"/>
      <c r="V887" s="683"/>
      <c r="W887" s="683"/>
      <c r="X887" s="683"/>
      <c r="Y887" s="683"/>
      <c r="Z887" s="683"/>
    </row>
    <row r="888" spans="1:26" ht="15.75" customHeight="1">
      <c r="A888" s="683"/>
      <c r="B888" s="769"/>
      <c r="C888" s="683"/>
      <c r="D888" s="683"/>
      <c r="E888" s="683"/>
      <c r="F888" s="683"/>
      <c r="G888" s="683"/>
      <c r="H888" s="683"/>
      <c r="I888" s="683"/>
      <c r="J888" s="683"/>
      <c r="K888" s="683"/>
      <c r="L888" s="683"/>
      <c r="M888" s="683"/>
      <c r="N888" s="682"/>
      <c r="O888" s="683"/>
      <c r="P888" s="683"/>
      <c r="Q888" s="683"/>
      <c r="R888" s="683"/>
      <c r="S888" s="683"/>
      <c r="T888" s="683"/>
      <c r="U888" s="683"/>
      <c r="V888" s="683"/>
      <c r="W888" s="683"/>
      <c r="X888" s="683"/>
      <c r="Y888" s="683"/>
      <c r="Z888" s="683"/>
    </row>
    <row r="889" spans="1:26" ht="15.75" customHeight="1">
      <c r="A889" s="683"/>
      <c r="B889" s="769"/>
      <c r="C889" s="683"/>
      <c r="D889" s="683"/>
      <c r="E889" s="683"/>
      <c r="F889" s="683"/>
      <c r="G889" s="683"/>
      <c r="H889" s="683"/>
      <c r="I889" s="683"/>
      <c r="J889" s="683"/>
      <c r="K889" s="683"/>
      <c r="L889" s="683"/>
      <c r="M889" s="683"/>
      <c r="N889" s="682"/>
      <c r="O889" s="683"/>
      <c r="P889" s="683"/>
      <c r="Q889" s="683"/>
      <c r="R889" s="683"/>
      <c r="S889" s="683"/>
      <c r="T889" s="683"/>
      <c r="U889" s="683"/>
      <c r="V889" s="683"/>
      <c r="W889" s="683"/>
      <c r="X889" s="683"/>
      <c r="Y889" s="683"/>
      <c r="Z889" s="683"/>
    </row>
    <row r="890" spans="1:26" ht="15.75" customHeight="1">
      <c r="A890" s="683"/>
      <c r="B890" s="769"/>
      <c r="C890" s="683"/>
      <c r="D890" s="683"/>
      <c r="E890" s="683"/>
      <c r="F890" s="683"/>
      <c r="G890" s="683"/>
      <c r="H890" s="683"/>
      <c r="I890" s="683"/>
      <c r="J890" s="683"/>
      <c r="K890" s="683"/>
      <c r="L890" s="683"/>
      <c r="M890" s="683"/>
      <c r="N890" s="682"/>
      <c r="O890" s="683"/>
      <c r="P890" s="683"/>
      <c r="Q890" s="683"/>
      <c r="R890" s="683"/>
      <c r="S890" s="683"/>
      <c r="T890" s="683"/>
      <c r="U890" s="683"/>
      <c r="V890" s="683"/>
      <c r="W890" s="683"/>
      <c r="X890" s="683"/>
      <c r="Y890" s="683"/>
      <c r="Z890" s="683"/>
    </row>
    <row r="891" spans="1:26" ht="15.75" customHeight="1">
      <c r="A891" s="683"/>
      <c r="B891" s="769"/>
      <c r="C891" s="683"/>
      <c r="D891" s="683"/>
      <c r="E891" s="683"/>
      <c r="F891" s="683"/>
      <c r="G891" s="683"/>
      <c r="H891" s="683"/>
      <c r="I891" s="683"/>
      <c r="J891" s="683"/>
      <c r="K891" s="683"/>
      <c r="L891" s="683"/>
      <c r="M891" s="683"/>
      <c r="N891" s="682"/>
      <c r="O891" s="683"/>
      <c r="P891" s="683"/>
      <c r="Q891" s="683"/>
      <c r="R891" s="683"/>
      <c r="S891" s="683"/>
      <c r="T891" s="683"/>
      <c r="U891" s="683"/>
      <c r="V891" s="683"/>
      <c r="W891" s="683"/>
      <c r="X891" s="683"/>
      <c r="Y891" s="683"/>
      <c r="Z891" s="683"/>
    </row>
    <row r="892" spans="1:26" ht="15.75" customHeight="1">
      <c r="A892" s="683"/>
      <c r="B892" s="769"/>
      <c r="C892" s="683"/>
      <c r="D892" s="683"/>
      <c r="E892" s="683"/>
      <c r="F892" s="683"/>
      <c r="G892" s="683"/>
      <c r="H892" s="683"/>
      <c r="I892" s="683"/>
      <c r="J892" s="683"/>
      <c r="K892" s="683"/>
      <c r="L892" s="683"/>
      <c r="M892" s="683"/>
      <c r="N892" s="682"/>
      <c r="O892" s="683"/>
      <c r="P892" s="683"/>
      <c r="Q892" s="683"/>
      <c r="R892" s="683"/>
      <c r="S892" s="683"/>
      <c r="T892" s="683"/>
      <c r="U892" s="683"/>
      <c r="V892" s="683"/>
      <c r="W892" s="683"/>
      <c r="X892" s="683"/>
      <c r="Y892" s="683"/>
      <c r="Z892" s="683"/>
    </row>
    <row r="893" spans="1:26" ht="15.75" customHeight="1">
      <c r="A893" s="683"/>
      <c r="B893" s="769"/>
      <c r="C893" s="683"/>
      <c r="D893" s="683"/>
      <c r="E893" s="683"/>
      <c r="F893" s="683"/>
      <c r="G893" s="683"/>
      <c r="H893" s="683"/>
      <c r="I893" s="683"/>
      <c r="J893" s="683"/>
      <c r="K893" s="683"/>
      <c r="L893" s="683"/>
      <c r="M893" s="683"/>
      <c r="N893" s="682"/>
      <c r="O893" s="683"/>
      <c r="P893" s="683"/>
      <c r="Q893" s="683"/>
      <c r="R893" s="683"/>
      <c r="S893" s="683"/>
      <c r="T893" s="683"/>
      <c r="U893" s="683"/>
      <c r="V893" s="683"/>
      <c r="W893" s="683"/>
      <c r="X893" s="683"/>
      <c r="Y893" s="683"/>
      <c r="Z893" s="683"/>
    </row>
    <row r="894" spans="1:26" ht="15.75" customHeight="1">
      <c r="A894" s="683"/>
      <c r="B894" s="769"/>
      <c r="C894" s="683"/>
      <c r="D894" s="683"/>
      <c r="E894" s="683"/>
      <c r="F894" s="683"/>
      <c r="G894" s="683"/>
      <c r="H894" s="683"/>
      <c r="I894" s="683"/>
      <c r="J894" s="683"/>
      <c r="K894" s="683"/>
      <c r="L894" s="683"/>
      <c r="M894" s="683"/>
      <c r="N894" s="682"/>
      <c r="O894" s="683"/>
      <c r="P894" s="683"/>
      <c r="Q894" s="683"/>
      <c r="R894" s="683"/>
      <c r="S894" s="683"/>
      <c r="T894" s="683"/>
      <c r="U894" s="683"/>
      <c r="V894" s="683"/>
      <c r="W894" s="683"/>
      <c r="X894" s="683"/>
      <c r="Y894" s="683"/>
      <c r="Z894" s="683"/>
    </row>
    <row r="895" spans="1:26" ht="15.75" customHeight="1">
      <c r="A895" s="683"/>
      <c r="B895" s="769"/>
      <c r="C895" s="683"/>
      <c r="D895" s="683"/>
      <c r="E895" s="683"/>
      <c r="F895" s="683"/>
      <c r="G895" s="683"/>
      <c r="H895" s="683"/>
      <c r="I895" s="683"/>
      <c r="J895" s="683"/>
      <c r="K895" s="683"/>
      <c r="L895" s="683"/>
      <c r="M895" s="683"/>
      <c r="N895" s="682"/>
      <c r="O895" s="683"/>
      <c r="P895" s="683"/>
      <c r="Q895" s="683"/>
      <c r="R895" s="683"/>
      <c r="S895" s="683"/>
      <c r="T895" s="683"/>
      <c r="U895" s="683"/>
      <c r="V895" s="683"/>
      <c r="W895" s="683"/>
      <c r="X895" s="683"/>
      <c r="Y895" s="683"/>
      <c r="Z895" s="683"/>
    </row>
    <row r="896" spans="1:26" ht="15.75" customHeight="1">
      <c r="A896" s="683"/>
      <c r="B896" s="769"/>
      <c r="C896" s="683"/>
      <c r="D896" s="683"/>
      <c r="E896" s="683"/>
      <c r="F896" s="683"/>
      <c r="G896" s="683"/>
      <c r="H896" s="683"/>
      <c r="I896" s="683"/>
      <c r="J896" s="683"/>
      <c r="K896" s="683"/>
      <c r="L896" s="683"/>
      <c r="M896" s="683"/>
      <c r="N896" s="682"/>
      <c r="O896" s="683"/>
      <c r="P896" s="683"/>
      <c r="Q896" s="683"/>
      <c r="R896" s="683"/>
      <c r="S896" s="683"/>
      <c r="T896" s="683"/>
      <c r="U896" s="683"/>
      <c r="V896" s="683"/>
      <c r="W896" s="683"/>
      <c r="X896" s="683"/>
      <c r="Y896" s="683"/>
      <c r="Z896" s="683"/>
    </row>
    <row r="897" spans="1:26" ht="15.75" customHeight="1">
      <c r="A897" s="683"/>
      <c r="B897" s="769"/>
      <c r="C897" s="683"/>
      <c r="D897" s="683"/>
      <c r="E897" s="683"/>
      <c r="F897" s="683"/>
      <c r="G897" s="683"/>
      <c r="H897" s="683"/>
      <c r="I897" s="683"/>
      <c r="J897" s="683"/>
      <c r="K897" s="683"/>
      <c r="L897" s="683"/>
      <c r="M897" s="683"/>
      <c r="N897" s="682"/>
      <c r="O897" s="683"/>
      <c r="P897" s="683"/>
      <c r="Q897" s="683"/>
      <c r="R897" s="683"/>
      <c r="S897" s="683"/>
      <c r="T897" s="683"/>
      <c r="U897" s="683"/>
      <c r="V897" s="683"/>
      <c r="W897" s="683"/>
      <c r="X897" s="683"/>
      <c r="Y897" s="683"/>
      <c r="Z897" s="683"/>
    </row>
    <row r="898" spans="1:26" ht="15.75" customHeight="1">
      <c r="A898" s="683"/>
      <c r="B898" s="769"/>
      <c r="C898" s="683"/>
      <c r="D898" s="683"/>
      <c r="E898" s="683"/>
      <c r="F898" s="683"/>
      <c r="G898" s="683"/>
      <c r="H898" s="683"/>
      <c r="I898" s="683"/>
      <c r="J898" s="683"/>
      <c r="K898" s="683"/>
      <c r="L898" s="683"/>
      <c r="M898" s="683"/>
      <c r="N898" s="682"/>
      <c r="O898" s="683"/>
      <c r="P898" s="683"/>
      <c r="Q898" s="683"/>
      <c r="R898" s="683"/>
      <c r="S898" s="683"/>
      <c r="T898" s="683"/>
      <c r="U898" s="683"/>
      <c r="V898" s="683"/>
      <c r="W898" s="683"/>
      <c r="X898" s="683"/>
      <c r="Y898" s="683"/>
      <c r="Z898" s="683"/>
    </row>
    <row r="899" spans="1:26" ht="15.75" customHeight="1">
      <c r="A899" s="683"/>
      <c r="B899" s="769"/>
      <c r="C899" s="683"/>
      <c r="D899" s="683"/>
      <c r="E899" s="683"/>
      <c r="F899" s="683"/>
      <c r="G899" s="683"/>
      <c r="H899" s="683"/>
      <c r="I899" s="683"/>
      <c r="J899" s="683"/>
      <c r="K899" s="683"/>
      <c r="L899" s="683"/>
      <c r="M899" s="683"/>
      <c r="N899" s="682"/>
      <c r="O899" s="683"/>
      <c r="P899" s="683"/>
      <c r="Q899" s="683"/>
      <c r="R899" s="683"/>
      <c r="S899" s="683"/>
      <c r="T899" s="683"/>
      <c r="U899" s="683"/>
      <c r="V899" s="683"/>
      <c r="W899" s="683"/>
      <c r="X899" s="683"/>
      <c r="Y899" s="683"/>
      <c r="Z899" s="683"/>
    </row>
    <row r="900" spans="1:26" ht="15.75" customHeight="1">
      <c r="A900" s="683"/>
      <c r="B900" s="769"/>
      <c r="C900" s="683"/>
      <c r="D900" s="683"/>
      <c r="E900" s="683"/>
      <c r="F900" s="683"/>
      <c r="G900" s="683"/>
      <c r="H900" s="683"/>
      <c r="I900" s="683"/>
      <c r="J900" s="683"/>
      <c r="K900" s="683"/>
      <c r="L900" s="683"/>
      <c r="M900" s="683"/>
      <c r="N900" s="682"/>
      <c r="O900" s="683"/>
      <c r="P900" s="683"/>
      <c r="Q900" s="683"/>
      <c r="R900" s="683"/>
      <c r="S900" s="683"/>
      <c r="T900" s="683"/>
      <c r="U900" s="683"/>
      <c r="V900" s="683"/>
      <c r="W900" s="683"/>
      <c r="X900" s="683"/>
      <c r="Y900" s="683"/>
      <c r="Z900" s="683"/>
    </row>
    <row r="901" spans="1:26" ht="15.75" customHeight="1">
      <c r="A901" s="683"/>
      <c r="B901" s="769"/>
      <c r="C901" s="683"/>
      <c r="D901" s="683"/>
      <c r="E901" s="683"/>
      <c r="F901" s="683"/>
      <c r="G901" s="683"/>
      <c r="H901" s="683"/>
      <c r="I901" s="683"/>
      <c r="J901" s="683"/>
      <c r="K901" s="683"/>
      <c r="L901" s="683"/>
      <c r="M901" s="683"/>
      <c r="N901" s="682"/>
      <c r="O901" s="683"/>
      <c r="P901" s="683"/>
      <c r="Q901" s="683"/>
      <c r="R901" s="683"/>
      <c r="S901" s="683"/>
      <c r="T901" s="683"/>
      <c r="U901" s="683"/>
      <c r="V901" s="683"/>
      <c r="W901" s="683"/>
      <c r="X901" s="683"/>
      <c r="Y901" s="683"/>
      <c r="Z901" s="683"/>
    </row>
    <row r="902" spans="1:26" ht="15.75" customHeight="1">
      <c r="A902" s="683"/>
      <c r="B902" s="769"/>
      <c r="C902" s="683"/>
      <c r="D902" s="683"/>
      <c r="E902" s="683"/>
      <c r="F902" s="683"/>
      <c r="G902" s="683"/>
      <c r="H902" s="683"/>
      <c r="I902" s="683"/>
      <c r="J902" s="683"/>
      <c r="K902" s="683"/>
      <c r="L902" s="683"/>
      <c r="M902" s="683"/>
      <c r="N902" s="682"/>
      <c r="O902" s="683"/>
      <c r="P902" s="683"/>
      <c r="Q902" s="683"/>
      <c r="R902" s="683"/>
      <c r="S902" s="683"/>
      <c r="T902" s="683"/>
      <c r="U902" s="683"/>
      <c r="V902" s="683"/>
      <c r="W902" s="683"/>
      <c r="X902" s="683"/>
      <c r="Y902" s="683"/>
      <c r="Z902" s="683"/>
    </row>
    <row r="903" spans="1:26" ht="15.75" customHeight="1">
      <c r="A903" s="683"/>
      <c r="B903" s="769"/>
      <c r="C903" s="683"/>
      <c r="D903" s="683"/>
      <c r="E903" s="683"/>
      <c r="F903" s="683"/>
      <c r="G903" s="683"/>
      <c r="H903" s="683"/>
      <c r="I903" s="683"/>
      <c r="J903" s="683"/>
      <c r="K903" s="683"/>
      <c r="L903" s="683"/>
      <c r="M903" s="683"/>
      <c r="N903" s="682"/>
      <c r="O903" s="683"/>
      <c r="P903" s="683"/>
      <c r="Q903" s="683"/>
      <c r="R903" s="683"/>
      <c r="S903" s="683"/>
      <c r="T903" s="683"/>
      <c r="U903" s="683"/>
      <c r="V903" s="683"/>
      <c r="W903" s="683"/>
      <c r="X903" s="683"/>
      <c r="Y903" s="683"/>
      <c r="Z903" s="683"/>
    </row>
    <row r="904" spans="1:26" ht="15.75" customHeight="1">
      <c r="A904" s="683"/>
      <c r="B904" s="769"/>
      <c r="C904" s="683"/>
      <c r="D904" s="683"/>
      <c r="E904" s="683"/>
      <c r="F904" s="683"/>
      <c r="G904" s="683"/>
      <c r="H904" s="683"/>
      <c r="I904" s="683"/>
      <c r="J904" s="683"/>
      <c r="K904" s="683"/>
      <c r="L904" s="683"/>
      <c r="M904" s="683"/>
      <c r="N904" s="682"/>
      <c r="O904" s="683"/>
      <c r="P904" s="683"/>
      <c r="Q904" s="683"/>
      <c r="R904" s="683"/>
      <c r="S904" s="683"/>
      <c r="T904" s="683"/>
      <c r="U904" s="683"/>
      <c r="V904" s="683"/>
      <c r="W904" s="683"/>
      <c r="X904" s="683"/>
      <c r="Y904" s="683"/>
      <c r="Z904" s="683"/>
    </row>
    <row r="905" spans="1:26" ht="15.75" customHeight="1">
      <c r="A905" s="683"/>
      <c r="B905" s="769"/>
      <c r="C905" s="683"/>
      <c r="D905" s="683"/>
      <c r="E905" s="683"/>
      <c r="F905" s="683"/>
      <c r="G905" s="683"/>
      <c r="H905" s="683"/>
      <c r="I905" s="683"/>
      <c r="J905" s="683"/>
      <c r="K905" s="683"/>
      <c r="L905" s="683"/>
      <c r="M905" s="683"/>
      <c r="N905" s="682"/>
      <c r="O905" s="683"/>
      <c r="P905" s="683"/>
      <c r="Q905" s="683"/>
      <c r="R905" s="683"/>
      <c r="S905" s="683"/>
      <c r="T905" s="683"/>
      <c r="U905" s="683"/>
      <c r="V905" s="683"/>
      <c r="W905" s="683"/>
      <c r="X905" s="683"/>
      <c r="Y905" s="683"/>
      <c r="Z905" s="683"/>
    </row>
    <row r="906" spans="1:26" ht="15.75" customHeight="1">
      <c r="A906" s="683"/>
      <c r="B906" s="769"/>
      <c r="C906" s="683"/>
      <c r="D906" s="683"/>
      <c r="E906" s="683"/>
      <c r="F906" s="683"/>
      <c r="G906" s="683"/>
      <c r="H906" s="683"/>
      <c r="I906" s="683"/>
      <c r="J906" s="683"/>
      <c r="K906" s="683"/>
      <c r="L906" s="683"/>
      <c r="M906" s="683"/>
      <c r="N906" s="682"/>
      <c r="O906" s="683"/>
      <c r="P906" s="683"/>
      <c r="Q906" s="683"/>
      <c r="R906" s="683"/>
      <c r="S906" s="683"/>
      <c r="T906" s="683"/>
      <c r="U906" s="683"/>
      <c r="V906" s="683"/>
      <c r="W906" s="683"/>
      <c r="X906" s="683"/>
      <c r="Y906" s="683"/>
      <c r="Z906" s="683"/>
    </row>
    <row r="907" spans="1:26" ht="15.75" customHeight="1">
      <c r="A907" s="683"/>
      <c r="B907" s="769"/>
      <c r="C907" s="683"/>
      <c r="D907" s="683"/>
      <c r="E907" s="683"/>
      <c r="F907" s="683"/>
      <c r="G907" s="683"/>
      <c r="H907" s="683"/>
      <c r="I907" s="683"/>
      <c r="J907" s="683"/>
      <c r="K907" s="683"/>
      <c r="L907" s="683"/>
      <c r="M907" s="683"/>
      <c r="N907" s="682"/>
      <c r="O907" s="683"/>
      <c r="P907" s="683"/>
      <c r="Q907" s="683"/>
      <c r="R907" s="683"/>
      <c r="S907" s="683"/>
      <c r="T907" s="683"/>
      <c r="U907" s="683"/>
      <c r="V907" s="683"/>
      <c r="W907" s="683"/>
      <c r="X907" s="683"/>
      <c r="Y907" s="683"/>
      <c r="Z907" s="683"/>
    </row>
    <row r="908" spans="1:26" ht="15.75" customHeight="1">
      <c r="A908" s="683"/>
      <c r="B908" s="769"/>
      <c r="C908" s="683"/>
      <c r="D908" s="683"/>
      <c r="E908" s="683"/>
      <c r="F908" s="683"/>
      <c r="G908" s="683"/>
      <c r="H908" s="683"/>
      <c r="I908" s="683"/>
      <c r="J908" s="683"/>
      <c r="K908" s="683"/>
      <c r="L908" s="683"/>
      <c r="M908" s="683"/>
      <c r="N908" s="682"/>
      <c r="O908" s="683"/>
      <c r="P908" s="683"/>
      <c r="Q908" s="683"/>
      <c r="R908" s="683"/>
      <c r="S908" s="683"/>
      <c r="T908" s="683"/>
      <c r="U908" s="683"/>
      <c r="V908" s="683"/>
      <c r="W908" s="683"/>
      <c r="X908" s="683"/>
      <c r="Y908" s="683"/>
      <c r="Z908" s="683"/>
    </row>
    <row r="909" spans="1:26" ht="15.75" customHeight="1">
      <c r="A909" s="683"/>
      <c r="B909" s="769"/>
      <c r="C909" s="683"/>
      <c r="D909" s="683"/>
      <c r="E909" s="683"/>
      <c r="F909" s="683"/>
      <c r="G909" s="683"/>
      <c r="H909" s="683"/>
      <c r="I909" s="683"/>
      <c r="J909" s="683"/>
      <c r="K909" s="683"/>
      <c r="L909" s="683"/>
      <c r="M909" s="683"/>
      <c r="N909" s="682"/>
      <c r="O909" s="683"/>
      <c r="P909" s="683"/>
      <c r="Q909" s="683"/>
      <c r="R909" s="683"/>
      <c r="S909" s="683"/>
      <c r="T909" s="683"/>
      <c r="U909" s="683"/>
      <c r="V909" s="683"/>
      <c r="W909" s="683"/>
      <c r="X909" s="683"/>
      <c r="Y909" s="683"/>
      <c r="Z909" s="683"/>
    </row>
    <row r="910" spans="1:26" ht="15.75" customHeight="1">
      <c r="A910" s="683"/>
      <c r="B910" s="769"/>
      <c r="C910" s="683"/>
      <c r="D910" s="683"/>
      <c r="E910" s="683"/>
      <c r="F910" s="683"/>
      <c r="G910" s="683"/>
      <c r="H910" s="683"/>
      <c r="I910" s="683"/>
      <c r="J910" s="683"/>
      <c r="K910" s="683"/>
      <c r="L910" s="683"/>
      <c r="M910" s="683"/>
      <c r="N910" s="682"/>
      <c r="O910" s="683"/>
      <c r="P910" s="683"/>
      <c r="Q910" s="683"/>
      <c r="R910" s="683"/>
      <c r="S910" s="683"/>
      <c r="T910" s="683"/>
      <c r="U910" s="683"/>
      <c r="V910" s="683"/>
      <c r="W910" s="683"/>
      <c r="X910" s="683"/>
      <c r="Y910" s="683"/>
      <c r="Z910" s="683"/>
    </row>
    <row r="911" spans="1:26" ht="15.75" customHeight="1">
      <c r="A911" s="683"/>
      <c r="B911" s="769"/>
      <c r="C911" s="683"/>
      <c r="D911" s="683"/>
      <c r="E911" s="683"/>
      <c r="F911" s="683"/>
      <c r="G911" s="683"/>
      <c r="H911" s="683"/>
      <c r="I911" s="683"/>
      <c r="J911" s="683"/>
      <c r="K911" s="683"/>
      <c r="L911" s="683"/>
      <c r="M911" s="683"/>
      <c r="N911" s="682"/>
      <c r="O911" s="683"/>
      <c r="P911" s="683"/>
      <c r="Q911" s="683"/>
      <c r="R911" s="683"/>
      <c r="S911" s="683"/>
      <c r="T911" s="683"/>
      <c r="U911" s="683"/>
      <c r="V911" s="683"/>
      <c r="W911" s="683"/>
      <c r="X911" s="683"/>
      <c r="Y911" s="683"/>
      <c r="Z911" s="683"/>
    </row>
    <row r="912" spans="1:26" ht="15.75" customHeight="1">
      <c r="A912" s="683"/>
      <c r="B912" s="769"/>
      <c r="C912" s="683"/>
      <c r="D912" s="683"/>
      <c r="E912" s="683"/>
      <c r="F912" s="683"/>
      <c r="G912" s="683"/>
      <c r="H912" s="683"/>
      <c r="I912" s="683"/>
      <c r="J912" s="683"/>
      <c r="K912" s="683"/>
      <c r="L912" s="683"/>
      <c r="M912" s="683"/>
      <c r="N912" s="682"/>
      <c r="O912" s="683"/>
      <c r="P912" s="683"/>
      <c r="Q912" s="683"/>
      <c r="R912" s="683"/>
      <c r="S912" s="683"/>
      <c r="T912" s="683"/>
      <c r="U912" s="683"/>
      <c r="V912" s="683"/>
      <c r="W912" s="683"/>
      <c r="X912" s="683"/>
      <c r="Y912" s="683"/>
      <c r="Z912" s="683"/>
    </row>
    <row r="913" spans="1:26" ht="15.75" customHeight="1">
      <c r="A913" s="683"/>
      <c r="B913" s="769"/>
      <c r="C913" s="683"/>
      <c r="D913" s="683"/>
      <c r="E913" s="683"/>
      <c r="F913" s="683"/>
      <c r="G913" s="683"/>
      <c r="H913" s="683"/>
      <c r="I913" s="683"/>
      <c r="J913" s="683"/>
      <c r="K913" s="683"/>
      <c r="L913" s="683"/>
      <c r="M913" s="683"/>
      <c r="N913" s="682"/>
      <c r="O913" s="683"/>
      <c r="P913" s="683"/>
      <c r="Q913" s="683"/>
      <c r="R913" s="683"/>
      <c r="S913" s="683"/>
      <c r="T913" s="683"/>
      <c r="U913" s="683"/>
      <c r="V913" s="683"/>
      <c r="W913" s="683"/>
      <c r="X913" s="683"/>
      <c r="Y913" s="683"/>
      <c r="Z913" s="683"/>
    </row>
    <row r="914" spans="1:26" ht="15.75" customHeight="1">
      <c r="A914" s="683"/>
      <c r="B914" s="769"/>
      <c r="C914" s="683"/>
      <c r="D914" s="683"/>
      <c r="E914" s="683"/>
      <c r="F914" s="683"/>
      <c r="G914" s="683"/>
      <c r="H914" s="683"/>
      <c r="I914" s="683"/>
      <c r="J914" s="683"/>
      <c r="K914" s="683"/>
      <c r="L914" s="683"/>
      <c r="M914" s="683"/>
      <c r="N914" s="682"/>
      <c r="O914" s="683"/>
      <c r="P914" s="683"/>
      <c r="Q914" s="683"/>
      <c r="R914" s="683"/>
      <c r="S914" s="683"/>
      <c r="T914" s="683"/>
      <c r="U914" s="683"/>
      <c r="V914" s="683"/>
      <c r="W914" s="683"/>
      <c r="X914" s="683"/>
      <c r="Y914" s="683"/>
      <c r="Z914" s="683"/>
    </row>
    <row r="915" spans="1:26" ht="15.75" customHeight="1">
      <c r="A915" s="683"/>
      <c r="B915" s="769"/>
      <c r="C915" s="683"/>
      <c r="D915" s="683"/>
      <c r="E915" s="683"/>
      <c r="F915" s="683"/>
      <c r="G915" s="683"/>
      <c r="H915" s="683"/>
      <c r="I915" s="683"/>
      <c r="J915" s="683"/>
      <c r="K915" s="683"/>
      <c r="L915" s="683"/>
      <c r="M915" s="683"/>
      <c r="N915" s="682"/>
      <c r="O915" s="683"/>
      <c r="P915" s="683"/>
      <c r="Q915" s="683"/>
      <c r="R915" s="683"/>
      <c r="S915" s="683"/>
      <c r="T915" s="683"/>
      <c r="U915" s="683"/>
      <c r="V915" s="683"/>
      <c r="W915" s="683"/>
      <c r="X915" s="683"/>
      <c r="Y915" s="683"/>
      <c r="Z915" s="683"/>
    </row>
    <row r="916" spans="1:26" ht="15.75" customHeight="1">
      <c r="A916" s="683"/>
      <c r="B916" s="769"/>
      <c r="C916" s="683"/>
      <c r="D916" s="683"/>
      <c r="E916" s="683"/>
      <c r="F916" s="683"/>
      <c r="G916" s="683"/>
      <c r="H916" s="683"/>
      <c r="I916" s="683"/>
      <c r="J916" s="683"/>
      <c r="K916" s="683"/>
      <c r="L916" s="683"/>
      <c r="M916" s="683"/>
      <c r="N916" s="682"/>
      <c r="O916" s="683"/>
      <c r="P916" s="683"/>
      <c r="Q916" s="683"/>
      <c r="R916" s="683"/>
      <c r="S916" s="683"/>
      <c r="T916" s="683"/>
      <c r="U916" s="683"/>
      <c r="V916" s="683"/>
      <c r="W916" s="683"/>
      <c r="X916" s="683"/>
      <c r="Y916" s="683"/>
      <c r="Z916" s="683"/>
    </row>
    <row r="917" spans="1:26" ht="15.75" customHeight="1">
      <c r="A917" s="683"/>
      <c r="B917" s="769"/>
      <c r="C917" s="683"/>
      <c r="D917" s="683"/>
      <c r="E917" s="683"/>
      <c r="F917" s="683"/>
      <c r="G917" s="683"/>
      <c r="H917" s="683"/>
      <c r="I917" s="683"/>
      <c r="J917" s="683"/>
      <c r="K917" s="683"/>
      <c r="L917" s="683"/>
      <c r="M917" s="683"/>
      <c r="N917" s="682"/>
      <c r="O917" s="683"/>
      <c r="P917" s="683"/>
      <c r="Q917" s="683"/>
      <c r="R917" s="683"/>
      <c r="S917" s="683"/>
      <c r="T917" s="683"/>
      <c r="U917" s="683"/>
      <c r="V917" s="683"/>
      <c r="W917" s="683"/>
      <c r="X917" s="683"/>
      <c r="Y917" s="683"/>
      <c r="Z917" s="683"/>
    </row>
    <row r="918" spans="1:26" ht="15.75" customHeight="1">
      <c r="A918" s="683"/>
      <c r="B918" s="769"/>
      <c r="C918" s="683"/>
      <c r="D918" s="683"/>
      <c r="E918" s="683"/>
      <c r="F918" s="683"/>
      <c r="G918" s="683"/>
      <c r="H918" s="683"/>
      <c r="I918" s="683"/>
      <c r="J918" s="683"/>
      <c r="K918" s="683"/>
      <c r="L918" s="683"/>
      <c r="M918" s="683"/>
      <c r="N918" s="682"/>
      <c r="O918" s="683"/>
      <c r="P918" s="683"/>
      <c r="Q918" s="683"/>
      <c r="R918" s="683"/>
      <c r="S918" s="683"/>
      <c r="T918" s="683"/>
      <c r="U918" s="683"/>
      <c r="V918" s="683"/>
      <c r="W918" s="683"/>
      <c r="X918" s="683"/>
      <c r="Y918" s="683"/>
      <c r="Z918" s="683"/>
    </row>
    <row r="919" spans="1:26" ht="15.75" customHeight="1">
      <c r="A919" s="683"/>
      <c r="B919" s="769"/>
      <c r="C919" s="683"/>
      <c r="D919" s="683"/>
      <c r="E919" s="683"/>
      <c r="F919" s="683"/>
      <c r="G919" s="683"/>
      <c r="H919" s="683"/>
      <c r="I919" s="683"/>
      <c r="J919" s="683"/>
      <c r="K919" s="683"/>
      <c r="L919" s="683"/>
      <c r="M919" s="683"/>
      <c r="N919" s="682"/>
      <c r="O919" s="683"/>
      <c r="P919" s="683"/>
      <c r="Q919" s="683"/>
      <c r="R919" s="683"/>
      <c r="S919" s="683"/>
      <c r="T919" s="683"/>
      <c r="U919" s="683"/>
      <c r="V919" s="683"/>
      <c r="W919" s="683"/>
      <c r="X919" s="683"/>
      <c r="Y919" s="683"/>
      <c r="Z919" s="683"/>
    </row>
    <row r="920" spans="1:26" ht="15.75" customHeight="1">
      <c r="A920" s="683"/>
      <c r="B920" s="769"/>
      <c r="C920" s="683"/>
      <c r="D920" s="683"/>
      <c r="E920" s="683"/>
      <c r="F920" s="683"/>
      <c r="G920" s="683"/>
      <c r="H920" s="683"/>
      <c r="I920" s="683"/>
      <c r="J920" s="683"/>
      <c r="K920" s="683"/>
      <c r="L920" s="683"/>
      <c r="M920" s="683"/>
      <c r="N920" s="682"/>
      <c r="O920" s="683"/>
      <c r="P920" s="683"/>
      <c r="Q920" s="683"/>
      <c r="R920" s="683"/>
      <c r="S920" s="683"/>
      <c r="T920" s="683"/>
      <c r="U920" s="683"/>
      <c r="V920" s="683"/>
      <c r="W920" s="683"/>
      <c r="X920" s="683"/>
      <c r="Y920" s="683"/>
      <c r="Z920" s="683"/>
    </row>
    <row r="921" spans="1:26" ht="15.75" customHeight="1">
      <c r="A921" s="683"/>
      <c r="B921" s="769"/>
      <c r="C921" s="683"/>
      <c r="D921" s="683"/>
      <c r="E921" s="683"/>
      <c r="F921" s="683"/>
      <c r="G921" s="683"/>
      <c r="H921" s="683"/>
      <c r="I921" s="683"/>
      <c r="J921" s="683"/>
      <c r="K921" s="683"/>
      <c r="L921" s="683"/>
      <c r="M921" s="683"/>
      <c r="N921" s="682"/>
      <c r="O921" s="683"/>
      <c r="P921" s="683"/>
      <c r="Q921" s="683"/>
      <c r="R921" s="683"/>
      <c r="S921" s="683"/>
      <c r="T921" s="683"/>
      <c r="U921" s="683"/>
      <c r="V921" s="683"/>
      <c r="W921" s="683"/>
      <c r="X921" s="683"/>
      <c r="Y921" s="683"/>
      <c r="Z921" s="683"/>
    </row>
    <row r="922" spans="1:26" ht="15.75" customHeight="1">
      <c r="A922" s="683"/>
      <c r="B922" s="769"/>
      <c r="C922" s="683"/>
      <c r="D922" s="683"/>
      <c r="E922" s="683"/>
      <c r="F922" s="683"/>
      <c r="G922" s="683"/>
      <c r="H922" s="683"/>
      <c r="I922" s="683"/>
      <c r="J922" s="683"/>
      <c r="K922" s="683"/>
      <c r="L922" s="683"/>
      <c r="M922" s="683"/>
      <c r="N922" s="682"/>
      <c r="O922" s="683"/>
      <c r="P922" s="683"/>
      <c r="Q922" s="683"/>
      <c r="R922" s="683"/>
      <c r="S922" s="683"/>
      <c r="T922" s="683"/>
      <c r="U922" s="683"/>
      <c r="V922" s="683"/>
      <c r="W922" s="683"/>
      <c r="X922" s="683"/>
      <c r="Y922" s="683"/>
      <c r="Z922" s="683"/>
    </row>
    <row r="923" spans="1:26" ht="15.75" customHeight="1">
      <c r="A923" s="683"/>
      <c r="B923" s="769"/>
      <c r="C923" s="683"/>
      <c r="D923" s="683"/>
      <c r="E923" s="683"/>
      <c r="F923" s="683"/>
      <c r="G923" s="683"/>
      <c r="H923" s="683"/>
      <c r="I923" s="683"/>
      <c r="J923" s="683"/>
      <c r="K923" s="683"/>
      <c r="L923" s="683"/>
      <c r="M923" s="683"/>
      <c r="N923" s="682"/>
      <c r="O923" s="683"/>
      <c r="P923" s="683"/>
      <c r="Q923" s="683"/>
      <c r="R923" s="683"/>
      <c r="S923" s="683"/>
      <c r="T923" s="683"/>
      <c r="U923" s="683"/>
      <c r="V923" s="683"/>
      <c r="W923" s="683"/>
      <c r="X923" s="683"/>
      <c r="Y923" s="683"/>
      <c r="Z923" s="683"/>
    </row>
    <row r="924" spans="1:26" ht="15.75" customHeight="1">
      <c r="A924" s="683"/>
      <c r="B924" s="769"/>
      <c r="C924" s="683"/>
      <c r="D924" s="683"/>
      <c r="E924" s="683"/>
      <c r="F924" s="683"/>
      <c r="G924" s="683"/>
      <c r="H924" s="683"/>
      <c r="I924" s="683"/>
      <c r="J924" s="683"/>
      <c r="K924" s="683"/>
      <c r="L924" s="683"/>
      <c r="M924" s="683"/>
      <c r="N924" s="682"/>
      <c r="O924" s="683"/>
      <c r="P924" s="683"/>
      <c r="Q924" s="683"/>
      <c r="R924" s="683"/>
      <c r="S924" s="683"/>
      <c r="T924" s="683"/>
      <c r="U924" s="683"/>
      <c r="V924" s="683"/>
      <c r="W924" s="683"/>
      <c r="X924" s="683"/>
      <c r="Y924" s="683"/>
      <c r="Z924" s="683"/>
    </row>
    <row r="925" spans="1:26" ht="15.75" customHeight="1">
      <c r="A925" s="683"/>
      <c r="B925" s="769"/>
      <c r="C925" s="683"/>
      <c r="D925" s="683"/>
      <c r="E925" s="683"/>
      <c r="F925" s="683"/>
      <c r="G925" s="683"/>
      <c r="H925" s="683"/>
      <c r="I925" s="683"/>
      <c r="J925" s="683"/>
      <c r="K925" s="683"/>
      <c r="L925" s="683"/>
      <c r="M925" s="683"/>
      <c r="N925" s="682"/>
      <c r="O925" s="683"/>
      <c r="P925" s="683"/>
      <c r="Q925" s="683"/>
      <c r="R925" s="683"/>
      <c r="S925" s="683"/>
      <c r="T925" s="683"/>
      <c r="U925" s="683"/>
      <c r="V925" s="683"/>
      <c r="W925" s="683"/>
      <c r="X925" s="683"/>
      <c r="Y925" s="683"/>
      <c r="Z925" s="683"/>
    </row>
    <row r="926" spans="1:26" ht="15.75" customHeight="1">
      <c r="A926" s="683"/>
      <c r="B926" s="769"/>
      <c r="C926" s="683"/>
      <c r="D926" s="683"/>
      <c r="E926" s="683"/>
      <c r="F926" s="683"/>
      <c r="G926" s="683"/>
      <c r="H926" s="683"/>
      <c r="I926" s="683"/>
      <c r="J926" s="683"/>
      <c r="K926" s="683"/>
      <c r="L926" s="683"/>
      <c r="M926" s="683"/>
      <c r="N926" s="682"/>
      <c r="O926" s="683"/>
      <c r="P926" s="683"/>
      <c r="Q926" s="683"/>
      <c r="R926" s="683"/>
      <c r="S926" s="683"/>
      <c r="T926" s="683"/>
      <c r="U926" s="683"/>
      <c r="V926" s="683"/>
      <c r="W926" s="683"/>
      <c r="X926" s="683"/>
      <c r="Y926" s="683"/>
      <c r="Z926" s="683"/>
    </row>
    <row r="927" spans="1:26" ht="15.75" customHeight="1">
      <c r="A927" s="683"/>
      <c r="B927" s="769"/>
      <c r="C927" s="683"/>
      <c r="D927" s="683"/>
      <c r="E927" s="683"/>
      <c r="F927" s="683"/>
      <c r="G927" s="683"/>
      <c r="H927" s="683"/>
      <c r="I927" s="683"/>
      <c r="J927" s="683"/>
      <c r="K927" s="683"/>
      <c r="L927" s="683"/>
      <c r="M927" s="683"/>
      <c r="N927" s="682"/>
      <c r="O927" s="683"/>
      <c r="P927" s="683"/>
      <c r="Q927" s="683"/>
      <c r="R927" s="683"/>
      <c r="S927" s="683"/>
      <c r="T927" s="683"/>
      <c r="U927" s="683"/>
      <c r="V927" s="683"/>
      <c r="W927" s="683"/>
      <c r="X927" s="683"/>
      <c r="Y927" s="683"/>
      <c r="Z927" s="683"/>
    </row>
    <row r="928" spans="1:26" ht="15.75" customHeight="1">
      <c r="A928" s="683"/>
      <c r="B928" s="769"/>
      <c r="C928" s="683"/>
      <c r="D928" s="683"/>
      <c r="E928" s="683"/>
      <c r="F928" s="683"/>
      <c r="G928" s="683"/>
      <c r="H928" s="683"/>
      <c r="I928" s="683"/>
      <c r="J928" s="683"/>
      <c r="K928" s="683"/>
      <c r="L928" s="683"/>
      <c r="M928" s="683"/>
      <c r="N928" s="682"/>
      <c r="O928" s="683"/>
      <c r="P928" s="683"/>
      <c r="Q928" s="683"/>
      <c r="R928" s="683"/>
      <c r="S928" s="683"/>
      <c r="T928" s="683"/>
      <c r="U928" s="683"/>
      <c r="V928" s="683"/>
      <c r="W928" s="683"/>
      <c r="X928" s="683"/>
      <c r="Y928" s="683"/>
      <c r="Z928" s="683"/>
    </row>
    <row r="929" spans="1:26" ht="15.75" customHeight="1">
      <c r="A929" s="683"/>
      <c r="B929" s="769"/>
      <c r="C929" s="683"/>
      <c r="D929" s="683"/>
      <c r="E929" s="683"/>
      <c r="F929" s="683"/>
      <c r="G929" s="683"/>
      <c r="H929" s="683"/>
      <c r="I929" s="683"/>
      <c r="J929" s="683"/>
      <c r="K929" s="683"/>
      <c r="L929" s="683"/>
      <c r="M929" s="683"/>
      <c r="N929" s="682"/>
      <c r="O929" s="683"/>
      <c r="P929" s="683"/>
      <c r="Q929" s="683"/>
      <c r="R929" s="683"/>
      <c r="S929" s="683"/>
      <c r="T929" s="683"/>
      <c r="U929" s="683"/>
      <c r="V929" s="683"/>
      <c r="W929" s="683"/>
      <c r="X929" s="683"/>
      <c r="Y929" s="683"/>
      <c r="Z929" s="683"/>
    </row>
    <row r="930" spans="1:26" ht="15.75" customHeight="1">
      <c r="A930" s="683"/>
      <c r="B930" s="769"/>
      <c r="C930" s="683"/>
      <c r="D930" s="683"/>
      <c r="E930" s="683"/>
      <c r="F930" s="683"/>
      <c r="G930" s="683"/>
      <c r="H930" s="683"/>
      <c r="I930" s="683"/>
      <c r="J930" s="683"/>
      <c r="K930" s="683"/>
      <c r="L930" s="683"/>
      <c r="M930" s="683"/>
      <c r="N930" s="682"/>
      <c r="O930" s="683"/>
      <c r="P930" s="683"/>
      <c r="Q930" s="683"/>
      <c r="R930" s="683"/>
      <c r="S930" s="683"/>
      <c r="T930" s="683"/>
      <c r="U930" s="683"/>
      <c r="V930" s="683"/>
      <c r="W930" s="683"/>
      <c r="X930" s="683"/>
      <c r="Y930" s="683"/>
      <c r="Z930" s="683"/>
    </row>
    <row r="931" spans="1:26" ht="15.75" customHeight="1">
      <c r="A931" s="683"/>
      <c r="B931" s="769"/>
      <c r="C931" s="683"/>
      <c r="D931" s="683"/>
      <c r="E931" s="683"/>
      <c r="F931" s="683"/>
      <c r="G931" s="683"/>
      <c r="H931" s="683"/>
      <c r="I931" s="683"/>
      <c r="J931" s="683"/>
      <c r="K931" s="683"/>
      <c r="L931" s="683"/>
      <c r="M931" s="683"/>
      <c r="N931" s="682"/>
      <c r="O931" s="683"/>
      <c r="P931" s="683"/>
      <c r="Q931" s="683"/>
      <c r="R931" s="683"/>
      <c r="S931" s="683"/>
      <c r="T931" s="683"/>
      <c r="U931" s="683"/>
      <c r="V931" s="683"/>
      <c r="W931" s="683"/>
      <c r="X931" s="683"/>
      <c r="Y931" s="683"/>
      <c r="Z931" s="683"/>
    </row>
    <row r="932" spans="1:26" ht="15.75" customHeight="1">
      <c r="A932" s="683"/>
      <c r="B932" s="769"/>
      <c r="C932" s="683"/>
      <c r="D932" s="683"/>
      <c r="E932" s="683"/>
      <c r="F932" s="683"/>
      <c r="G932" s="683"/>
      <c r="H932" s="683"/>
      <c r="I932" s="683"/>
      <c r="J932" s="683"/>
      <c r="K932" s="683"/>
      <c r="L932" s="683"/>
      <c r="M932" s="683"/>
      <c r="N932" s="682"/>
      <c r="O932" s="683"/>
      <c r="P932" s="683"/>
      <c r="Q932" s="683"/>
      <c r="R932" s="683"/>
      <c r="S932" s="683"/>
      <c r="T932" s="683"/>
      <c r="U932" s="683"/>
      <c r="V932" s="683"/>
      <c r="W932" s="683"/>
      <c r="X932" s="683"/>
      <c r="Y932" s="683"/>
      <c r="Z932" s="683"/>
    </row>
    <row r="933" spans="1:26" ht="15.75" customHeight="1">
      <c r="A933" s="683"/>
      <c r="B933" s="769"/>
      <c r="C933" s="683"/>
      <c r="D933" s="683"/>
      <c r="E933" s="683"/>
      <c r="F933" s="683"/>
      <c r="G933" s="683"/>
      <c r="H933" s="683"/>
      <c r="I933" s="683"/>
      <c r="J933" s="683"/>
      <c r="K933" s="683"/>
      <c r="L933" s="683"/>
      <c r="M933" s="683"/>
      <c r="N933" s="682"/>
      <c r="O933" s="683"/>
      <c r="P933" s="683"/>
      <c r="Q933" s="683"/>
      <c r="R933" s="683"/>
      <c r="S933" s="683"/>
      <c r="T933" s="683"/>
      <c r="U933" s="683"/>
      <c r="V933" s="683"/>
      <c r="W933" s="683"/>
      <c r="X933" s="683"/>
      <c r="Y933" s="683"/>
      <c r="Z933" s="683"/>
    </row>
    <row r="934" spans="1:26" ht="15.75" customHeight="1">
      <c r="A934" s="683"/>
      <c r="B934" s="769"/>
      <c r="C934" s="683"/>
      <c r="D934" s="683"/>
      <c r="E934" s="683"/>
      <c r="F934" s="683"/>
      <c r="G934" s="683"/>
      <c r="H934" s="683"/>
      <c r="I934" s="683"/>
      <c r="J934" s="683"/>
      <c r="K934" s="683"/>
      <c r="L934" s="683"/>
      <c r="M934" s="683"/>
      <c r="N934" s="682"/>
      <c r="O934" s="683"/>
      <c r="P934" s="683"/>
      <c r="Q934" s="683"/>
      <c r="R934" s="683"/>
      <c r="S934" s="683"/>
      <c r="T934" s="683"/>
      <c r="U934" s="683"/>
      <c r="V934" s="683"/>
      <c r="W934" s="683"/>
      <c r="X934" s="683"/>
      <c r="Y934" s="683"/>
      <c r="Z934" s="683"/>
    </row>
    <row r="935" spans="1:26" ht="15.75" customHeight="1">
      <c r="A935" s="683"/>
      <c r="B935" s="769"/>
      <c r="C935" s="683"/>
      <c r="D935" s="683"/>
      <c r="E935" s="683"/>
      <c r="F935" s="683"/>
      <c r="G935" s="683"/>
      <c r="H935" s="683"/>
      <c r="I935" s="683"/>
      <c r="J935" s="683"/>
      <c r="K935" s="683"/>
      <c r="L935" s="683"/>
      <c r="M935" s="683"/>
      <c r="N935" s="682"/>
      <c r="O935" s="683"/>
      <c r="P935" s="683"/>
      <c r="Q935" s="683"/>
      <c r="R935" s="683"/>
      <c r="S935" s="683"/>
      <c r="T935" s="683"/>
      <c r="U935" s="683"/>
      <c r="V935" s="683"/>
      <c r="W935" s="683"/>
      <c r="X935" s="683"/>
      <c r="Y935" s="683"/>
      <c r="Z935" s="683"/>
    </row>
    <row r="936" spans="1:26" ht="15.75" customHeight="1">
      <c r="A936" s="683"/>
      <c r="B936" s="769"/>
      <c r="C936" s="683"/>
      <c r="D936" s="683"/>
      <c r="E936" s="683"/>
      <c r="F936" s="683"/>
      <c r="G936" s="683"/>
      <c r="H936" s="683"/>
      <c r="I936" s="683"/>
      <c r="J936" s="683"/>
      <c r="K936" s="683"/>
      <c r="L936" s="683"/>
      <c r="M936" s="683"/>
      <c r="N936" s="682"/>
      <c r="O936" s="683"/>
      <c r="P936" s="683"/>
      <c r="Q936" s="683"/>
      <c r="R936" s="683"/>
      <c r="S936" s="683"/>
      <c r="T936" s="683"/>
      <c r="U936" s="683"/>
      <c r="V936" s="683"/>
      <c r="W936" s="683"/>
      <c r="X936" s="683"/>
      <c r="Y936" s="683"/>
      <c r="Z936" s="683"/>
    </row>
    <row r="937" spans="1:26" ht="15.75" customHeight="1">
      <c r="A937" s="683"/>
      <c r="B937" s="769"/>
      <c r="C937" s="683"/>
      <c r="D937" s="683"/>
      <c r="E937" s="683"/>
      <c r="F937" s="683"/>
      <c r="G937" s="683"/>
      <c r="H937" s="683"/>
      <c r="I937" s="683"/>
      <c r="J937" s="683"/>
      <c r="K937" s="683"/>
      <c r="L937" s="683"/>
      <c r="M937" s="683"/>
      <c r="N937" s="682"/>
      <c r="O937" s="683"/>
      <c r="P937" s="683"/>
      <c r="Q937" s="683"/>
      <c r="R937" s="683"/>
      <c r="S937" s="683"/>
      <c r="T937" s="683"/>
      <c r="U937" s="683"/>
      <c r="V937" s="683"/>
      <c r="W937" s="683"/>
      <c r="X937" s="683"/>
      <c r="Y937" s="683"/>
      <c r="Z937" s="683"/>
    </row>
    <row r="938" spans="1:26" ht="15.75" customHeight="1">
      <c r="A938" s="683"/>
      <c r="B938" s="769"/>
      <c r="C938" s="683"/>
      <c r="D938" s="683"/>
      <c r="E938" s="683"/>
      <c r="F938" s="683"/>
      <c r="G938" s="683"/>
      <c r="H938" s="683"/>
      <c r="I938" s="683"/>
      <c r="J938" s="683"/>
      <c r="K938" s="683"/>
      <c r="L938" s="683"/>
      <c r="M938" s="683"/>
      <c r="N938" s="682"/>
      <c r="O938" s="683"/>
      <c r="P938" s="683"/>
      <c r="Q938" s="683"/>
      <c r="R938" s="683"/>
      <c r="S938" s="683"/>
      <c r="T938" s="683"/>
      <c r="U938" s="683"/>
      <c r="V938" s="683"/>
      <c r="W938" s="683"/>
      <c r="X938" s="683"/>
      <c r="Y938" s="683"/>
      <c r="Z938" s="683"/>
    </row>
    <row r="939" spans="1:26" ht="15.75" customHeight="1">
      <c r="A939" s="683"/>
      <c r="B939" s="769"/>
      <c r="C939" s="683"/>
      <c r="D939" s="683"/>
      <c r="E939" s="683"/>
      <c r="F939" s="683"/>
      <c r="G939" s="683"/>
      <c r="H939" s="683"/>
      <c r="I939" s="683"/>
      <c r="J939" s="683"/>
      <c r="K939" s="683"/>
      <c r="L939" s="683"/>
      <c r="M939" s="683"/>
      <c r="N939" s="682"/>
      <c r="O939" s="683"/>
      <c r="P939" s="683"/>
      <c r="Q939" s="683"/>
      <c r="R939" s="683"/>
      <c r="S939" s="683"/>
      <c r="T939" s="683"/>
      <c r="U939" s="683"/>
      <c r="V939" s="683"/>
      <c r="W939" s="683"/>
      <c r="X939" s="683"/>
      <c r="Y939" s="683"/>
      <c r="Z939" s="683"/>
    </row>
    <row r="940" spans="1:26" ht="15.75" customHeight="1">
      <c r="A940" s="683"/>
      <c r="B940" s="769"/>
      <c r="C940" s="683"/>
      <c r="D940" s="683"/>
      <c r="E940" s="683"/>
      <c r="F940" s="683"/>
      <c r="G940" s="683"/>
      <c r="H940" s="683"/>
      <c r="I940" s="683"/>
      <c r="J940" s="683"/>
      <c r="K940" s="683"/>
      <c r="L940" s="683"/>
      <c r="M940" s="683"/>
      <c r="N940" s="682"/>
      <c r="O940" s="683"/>
      <c r="P940" s="683"/>
      <c r="Q940" s="683"/>
      <c r="R940" s="683"/>
      <c r="S940" s="683"/>
      <c r="T940" s="683"/>
      <c r="U940" s="683"/>
      <c r="V940" s="683"/>
      <c r="W940" s="683"/>
      <c r="X940" s="683"/>
      <c r="Y940" s="683"/>
      <c r="Z940" s="683"/>
    </row>
    <row r="941" spans="1:26" ht="15.75" customHeight="1">
      <c r="A941" s="683"/>
      <c r="B941" s="769"/>
      <c r="C941" s="683"/>
      <c r="D941" s="683"/>
      <c r="E941" s="683"/>
      <c r="F941" s="683"/>
      <c r="G941" s="683"/>
      <c r="H941" s="683"/>
      <c r="I941" s="683"/>
      <c r="J941" s="683"/>
      <c r="K941" s="683"/>
      <c r="L941" s="683"/>
      <c r="M941" s="683"/>
      <c r="N941" s="682"/>
      <c r="O941" s="683"/>
      <c r="P941" s="683"/>
      <c r="Q941" s="683"/>
      <c r="R941" s="683"/>
      <c r="S941" s="683"/>
      <c r="T941" s="683"/>
      <c r="U941" s="683"/>
      <c r="V941" s="683"/>
      <c r="W941" s="683"/>
      <c r="X941" s="683"/>
      <c r="Y941" s="683"/>
      <c r="Z941" s="683"/>
    </row>
    <row r="942" spans="1:26" ht="15.75" customHeight="1">
      <c r="A942" s="683"/>
      <c r="B942" s="769"/>
      <c r="C942" s="683"/>
      <c r="D942" s="683"/>
      <c r="E942" s="683"/>
      <c r="F942" s="683"/>
      <c r="G942" s="683"/>
      <c r="H942" s="683"/>
      <c r="I942" s="683"/>
      <c r="J942" s="683"/>
      <c r="K942" s="683"/>
      <c r="L942" s="683"/>
      <c r="M942" s="683"/>
      <c r="N942" s="682"/>
      <c r="O942" s="683"/>
      <c r="P942" s="683"/>
      <c r="Q942" s="683"/>
      <c r="R942" s="683"/>
      <c r="S942" s="683"/>
      <c r="T942" s="683"/>
      <c r="U942" s="683"/>
      <c r="V942" s="683"/>
      <c r="W942" s="683"/>
      <c r="X942" s="683"/>
      <c r="Y942" s="683"/>
      <c r="Z942" s="683"/>
    </row>
    <row r="943" spans="1:26" ht="15.75" customHeight="1">
      <c r="A943" s="683"/>
      <c r="B943" s="769"/>
      <c r="C943" s="683"/>
      <c r="D943" s="683"/>
      <c r="E943" s="683"/>
      <c r="F943" s="683"/>
      <c r="G943" s="683"/>
      <c r="H943" s="683"/>
      <c r="I943" s="683"/>
      <c r="J943" s="683"/>
      <c r="K943" s="683"/>
      <c r="L943" s="683"/>
      <c r="M943" s="683"/>
      <c r="N943" s="682"/>
      <c r="O943" s="683"/>
      <c r="P943" s="683"/>
      <c r="Q943" s="683"/>
      <c r="R943" s="683"/>
      <c r="S943" s="683"/>
      <c r="T943" s="683"/>
      <c r="U943" s="683"/>
      <c r="V943" s="683"/>
      <c r="W943" s="683"/>
      <c r="X943" s="683"/>
      <c r="Y943" s="683"/>
      <c r="Z943" s="683"/>
    </row>
    <row r="944" spans="1:26" ht="15.75" customHeight="1">
      <c r="A944" s="683"/>
      <c r="B944" s="769"/>
      <c r="C944" s="683"/>
      <c r="D944" s="683"/>
      <c r="E944" s="683"/>
      <c r="F944" s="683"/>
      <c r="G944" s="683"/>
      <c r="H944" s="683"/>
      <c r="I944" s="683"/>
      <c r="J944" s="683"/>
      <c r="K944" s="683"/>
      <c r="L944" s="683"/>
      <c r="M944" s="683"/>
      <c r="N944" s="682"/>
      <c r="O944" s="683"/>
      <c r="P944" s="683"/>
      <c r="Q944" s="683"/>
      <c r="R944" s="683"/>
      <c r="S944" s="683"/>
      <c r="T944" s="683"/>
      <c r="U944" s="683"/>
      <c r="V944" s="683"/>
      <c r="W944" s="683"/>
      <c r="X944" s="683"/>
      <c r="Y944" s="683"/>
      <c r="Z944" s="683"/>
    </row>
    <row r="945" spans="1:26" ht="15.75" customHeight="1">
      <c r="A945" s="683"/>
      <c r="B945" s="769"/>
      <c r="C945" s="683"/>
      <c r="D945" s="683"/>
      <c r="E945" s="683"/>
      <c r="F945" s="683"/>
      <c r="G945" s="683"/>
      <c r="H945" s="683"/>
      <c r="I945" s="683"/>
      <c r="J945" s="683"/>
      <c r="K945" s="683"/>
      <c r="L945" s="683"/>
      <c r="M945" s="683"/>
      <c r="N945" s="682"/>
      <c r="O945" s="683"/>
      <c r="P945" s="683"/>
      <c r="Q945" s="683"/>
      <c r="R945" s="683"/>
      <c r="S945" s="683"/>
      <c r="T945" s="683"/>
      <c r="U945" s="683"/>
      <c r="V945" s="683"/>
      <c r="W945" s="683"/>
      <c r="X945" s="683"/>
      <c r="Y945" s="683"/>
      <c r="Z945" s="683"/>
    </row>
    <row r="946" spans="1:26" ht="15.75" customHeight="1">
      <c r="A946" s="683"/>
      <c r="B946" s="769"/>
      <c r="C946" s="683"/>
      <c r="D946" s="683"/>
      <c r="E946" s="683"/>
      <c r="F946" s="683"/>
      <c r="G946" s="683"/>
      <c r="H946" s="683"/>
      <c r="I946" s="683"/>
      <c r="J946" s="683"/>
      <c r="K946" s="683"/>
      <c r="L946" s="683"/>
      <c r="M946" s="683"/>
      <c r="N946" s="682"/>
      <c r="O946" s="683"/>
      <c r="P946" s="683"/>
      <c r="Q946" s="683"/>
      <c r="R946" s="683"/>
      <c r="S946" s="683"/>
      <c r="T946" s="683"/>
      <c r="U946" s="683"/>
      <c r="V946" s="683"/>
      <c r="W946" s="683"/>
      <c r="X946" s="683"/>
      <c r="Y946" s="683"/>
      <c r="Z946" s="683"/>
    </row>
    <row r="947" spans="1:26" ht="15.75" customHeight="1">
      <c r="A947" s="683"/>
      <c r="B947" s="769"/>
      <c r="C947" s="683"/>
      <c r="D947" s="683"/>
      <c r="E947" s="683"/>
      <c r="F947" s="683"/>
      <c r="G947" s="683"/>
      <c r="H947" s="683"/>
      <c r="I947" s="683"/>
      <c r="J947" s="683"/>
      <c r="K947" s="683"/>
      <c r="L947" s="683"/>
      <c r="M947" s="683"/>
      <c r="N947" s="682"/>
      <c r="O947" s="683"/>
      <c r="P947" s="683"/>
      <c r="Q947" s="683"/>
      <c r="R947" s="683"/>
      <c r="S947" s="683"/>
      <c r="T947" s="683"/>
      <c r="U947" s="683"/>
      <c r="V947" s="683"/>
      <c r="W947" s="683"/>
      <c r="X947" s="683"/>
      <c r="Y947" s="683"/>
      <c r="Z947" s="683"/>
    </row>
    <row r="948" spans="1:26" ht="15.75" customHeight="1">
      <c r="A948" s="683"/>
      <c r="B948" s="769"/>
      <c r="C948" s="683"/>
      <c r="D948" s="683"/>
      <c r="E948" s="683"/>
      <c r="F948" s="683"/>
      <c r="G948" s="683"/>
      <c r="H948" s="683"/>
      <c r="I948" s="683"/>
      <c r="J948" s="683"/>
      <c r="K948" s="683"/>
      <c r="L948" s="683"/>
      <c r="M948" s="683"/>
      <c r="N948" s="682"/>
      <c r="O948" s="683"/>
      <c r="P948" s="683"/>
      <c r="Q948" s="683"/>
      <c r="R948" s="683"/>
      <c r="S948" s="683"/>
      <c r="T948" s="683"/>
      <c r="U948" s="683"/>
      <c r="V948" s="683"/>
      <c r="W948" s="683"/>
      <c r="X948" s="683"/>
      <c r="Y948" s="683"/>
      <c r="Z948" s="683"/>
    </row>
    <row r="949" spans="1:26" ht="15.75" customHeight="1">
      <c r="A949" s="683"/>
      <c r="B949" s="769"/>
      <c r="C949" s="683"/>
      <c r="D949" s="683"/>
      <c r="E949" s="683"/>
      <c r="F949" s="683"/>
      <c r="G949" s="683"/>
      <c r="H949" s="683"/>
      <c r="I949" s="683"/>
      <c r="J949" s="683"/>
      <c r="K949" s="683"/>
      <c r="L949" s="683"/>
      <c r="M949" s="683"/>
      <c r="N949" s="682"/>
      <c r="O949" s="683"/>
      <c r="P949" s="683"/>
      <c r="Q949" s="683"/>
      <c r="R949" s="683"/>
      <c r="S949" s="683"/>
      <c r="T949" s="683"/>
      <c r="U949" s="683"/>
      <c r="V949" s="683"/>
      <c r="W949" s="683"/>
      <c r="X949" s="683"/>
      <c r="Y949" s="683"/>
      <c r="Z949" s="683"/>
    </row>
    <row r="950" spans="1:26" ht="15.75" customHeight="1">
      <c r="A950" s="683"/>
      <c r="B950" s="769"/>
      <c r="C950" s="683"/>
      <c r="D950" s="683"/>
      <c r="E950" s="683"/>
      <c r="F950" s="683"/>
      <c r="G950" s="683"/>
      <c r="H950" s="683"/>
      <c r="I950" s="683"/>
      <c r="J950" s="683"/>
      <c r="K950" s="683"/>
      <c r="L950" s="683"/>
      <c r="M950" s="683"/>
      <c r="N950" s="682"/>
      <c r="O950" s="683"/>
      <c r="P950" s="683"/>
      <c r="Q950" s="683"/>
      <c r="R950" s="683"/>
      <c r="S950" s="683"/>
      <c r="T950" s="683"/>
      <c r="U950" s="683"/>
      <c r="V950" s="683"/>
      <c r="W950" s="683"/>
      <c r="X950" s="683"/>
      <c r="Y950" s="683"/>
      <c r="Z950" s="683"/>
    </row>
    <row r="951" spans="1:26" ht="15.75" customHeight="1">
      <c r="A951" s="683"/>
      <c r="B951" s="769"/>
      <c r="C951" s="683"/>
      <c r="D951" s="683"/>
      <c r="E951" s="683"/>
      <c r="F951" s="683"/>
      <c r="G951" s="683"/>
      <c r="H951" s="683"/>
      <c r="I951" s="683"/>
      <c r="J951" s="683"/>
      <c r="K951" s="683"/>
      <c r="L951" s="683"/>
      <c r="M951" s="683"/>
      <c r="N951" s="682"/>
      <c r="O951" s="683"/>
      <c r="P951" s="683"/>
      <c r="Q951" s="683"/>
      <c r="R951" s="683"/>
      <c r="S951" s="683"/>
      <c r="T951" s="683"/>
      <c r="U951" s="683"/>
      <c r="V951" s="683"/>
      <c r="W951" s="683"/>
      <c r="X951" s="683"/>
      <c r="Y951" s="683"/>
      <c r="Z951" s="683"/>
    </row>
    <row r="952" spans="1:26" ht="15.75" customHeight="1">
      <c r="A952" s="683"/>
      <c r="B952" s="769"/>
      <c r="C952" s="683"/>
      <c r="D952" s="683"/>
      <c r="E952" s="683"/>
      <c r="F952" s="683"/>
      <c r="G952" s="683"/>
      <c r="H952" s="683"/>
      <c r="I952" s="683"/>
      <c r="J952" s="683"/>
      <c r="K952" s="683"/>
      <c r="L952" s="683"/>
      <c r="M952" s="683"/>
      <c r="N952" s="682"/>
      <c r="O952" s="683"/>
      <c r="P952" s="683"/>
      <c r="Q952" s="683"/>
      <c r="R952" s="683"/>
      <c r="S952" s="683"/>
      <c r="T952" s="683"/>
      <c r="U952" s="683"/>
      <c r="V952" s="683"/>
      <c r="W952" s="683"/>
      <c r="X952" s="683"/>
      <c r="Y952" s="683"/>
      <c r="Z952" s="683"/>
    </row>
    <row r="953" spans="1:26" ht="15.75" customHeight="1">
      <c r="A953" s="683"/>
      <c r="B953" s="769"/>
      <c r="C953" s="683"/>
      <c r="D953" s="683"/>
      <c r="E953" s="683"/>
      <c r="F953" s="683"/>
      <c r="G953" s="683"/>
      <c r="H953" s="683"/>
      <c r="I953" s="683"/>
      <c r="J953" s="683"/>
      <c r="K953" s="683"/>
      <c r="L953" s="683"/>
      <c r="M953" s="683"/>
      <c r="N953" s="682"/>
      <c r="O953" s="683"/>
      <c r="P953" s="683"/>
      <c r="Q953" s="683"/>
      <c r="R953" s="683"/>
      <c r="S953" s="683"/>
      <c r="T953" s="683"/>
      <c r="U953" s="683"/>
      <c r="V953" s="683"/>
      <c r="W953" s="683"/>
      <c r="X953" s="683"/>
      <c r="Y953" s="683"/>
      <c r="Z953" s="683"/>
    </row>
    <row r="954" spans="1:26" ht="15.75" customHeight="1">
      <c r="A954" s="683"/>
      <c r="B954" s="769"/>
      <c r="C954" s="683"/>
      <c r="D954" s="683"/>
      <c r="E954" s="683"/>
      <c r="F954" s="683"/>
      <c r="G954" s="683"/>
      <c r="H954" s="683"/>
      <c r="I954" s="683"/>
      <c r="J954" s="683"/>
      <c r="K954" s="683"/>
      <c r="L954" s="683"/>
      <c r="M954" s="683"/>
      <c r="N954" s="682"/>
      <c r="O954" s="683"/>
      <c r="P954" s="683"/>
      <c r="Q954" s="683"/>
      <c r="R954" s="683"/>
      <c r="S954" s="683"/>
      <c r="T954" s="683"/>
      <c r="U954" s="683"/>
      <c r="V954" s="683"/>
      <c r="W954" s="683"/>
      <c r="X954" s="683"/>
      <c r="Y954" s="683"/>
      <c r="Z954" s="683"/>
    </row>
    <row r="955" spans="1:26" ht="15.75" customHeight="1">
      <c r="A955" s="683"/>
      <c r="B955" s="769"/>
      <c r="C955" s="683"/>
      <c r="D955" s="683"/>
      <c r="E955" s="683"/>
      <c r="F955" s="683"/>
      <c r="G955" s="683"/>
      <c r="H955" s="683"/>
      <c r="I955" s="683"/>
      <c r="J955" s="683"/>
      <c r="K955" s="683"/>
      <c r="L955" s="683"/>
      <c r="M955" s="683"/>
      <c r="N955" s="682"/>
      <c r="O955" s="683"/>
      <c r="P955" s="683"/>
      <c r="Q955" s="683"/>
      <c r="R955" s="683"/>
      <c r="S955" s="683"/>
      <c r="T955" s="683"/>
      <c r="U955" s="683"/>
      <c r="V955" s="683"/>
      <c r="W955" s="683"/>
      <c r="X955" s="683"/>
      <c r="Y955" s="683"/>
      <c r="Z955" s="683"/>
    </row>
    <row r="956" spans="1:26" ht="15.75" customHeight="1">
      <c r="A956" s="683"/>
      <c r="B956" s="769"/>
      <c r="C956" s="683"/>
      <c r="D956" s="683"/>
      <c r="E956" s="683"/>
      <c r="F956" s="683"/>
      <c r="G956" s="683"/>
      <c r="H956" s="683"/>
      <c r="I956" s="683"/>
      <c r="J956" s="683"/>
      <c r="K956" s="683"/>
      <c r="L956" s="683"/>
      <c r="M956" s="683"/>
      <c r="N956" s="682"/>
      <c r="O956" s="683"/>
      <c r="P956" s="683"/>
      <c r="Q956" s="683"/>
      <c r="R956" s="683"/>
      <c r="S956" s="683"/>
      <c r="T956" s="683"/>
      <c r="U956" s="683"/>
      <c r="V956" s="683"/>
      <c r="W956" s="683"/>
      <c r="X956" s="683"/>
      <c r="Y956" s="683"/>
      <c r="Z956" s="683"/>
    </row>
    <row r="957" spans="1:26" ht="15.75" customHeight="1">
      <c r="A957" s="683"/>
      <c r="B957" s="769"/>
      <c r="C957" s="683"/>
      <c r="D957" s="683"/>
      <c r="E957" s="683"/>
      <c r="F957" s="683"/>
      <c r="G957" s="683"/>
      <c r="H957" s="683"/>
      <c r="I957" s="683"/>
      <c r="J957" s="683"/>
      <c r="K957" s="683"/>
      <c r="L957" s="683"/>
      <c r="M957" s="683"/>
      <c r="N957" s="682"/>
      <c r="O957" s="683"/>
      <c r="P957" s="683"/>
      <c r="Q957" s="683"/>
      <c r="R957" s="683"/>
      <c r="S957" s="683"/>
      <c r="T957" s="683"/>
      <c r="U957" s="683"/>
      <c r="V957" s="683"/>
      <c r="W957" s="683"/>
      <c r="X957" s="683"/>
      <c r="Y957" s="683"/>
      <c r="Z957" s="683"/>
    </row>
    <row r="958" spans="1:26" ht="15.75" customHeight="1">
      <c r="A958" s="683"/>
      <c r="B958" s="769"/>
      <c r="C958" s="683"/>
      <c r="D958" s="683"/>
      <c r="E958" s="683"/>
      <c r="F958" s="683"/>
      <c r="G958" s="683"/>
      <c r="H958" s="683"/>
      <c r="I958" s="683"/>
      <c r="J958" s="683"/>
      <c r="K958" s="683"/>
      <c r="L958" s="683"/>
      <c r="M958" s="683"/>
      <c r="N958" s="682"/>
      <c r="O958" s="683"/>
      <c r="P958" s="683"/>
      <c r="Q958" s="683"/>
      <c r="R958" s="683"/>
      <c r="S958" s="683"/>
      <c r="T958" s="683"/>
      <c r="U958" s="683"/>
      <c r="V958" s="683"/>
      <c r="W958" s="683"/>
      <c r="X958" s="683"/>
      <c r="Y958" s="683"/>
      <c r="Z958" s="683"/>
    </row>
    <row r="959" spans="1:26" ht="15.75" customHeight="1">
      <c r="A959" s="683"/>
      <c r="B959" s="769"/>
      <c r="C959" s="683"/>
      <c r="D959" s="683"/>
      <c r="E959" s="683"/>
      <c r="F959" s="683"/>
      <c r="G959" s="683"/>
      <c r="H959" s="683"/>
      <c r="I959" s="683"/>
      <c r="J959" s="683"/>
      <c r="K959" s="683"/>
      <c r="L959" s="683"/>
      <c r="M959" s="683"/>
      <c r="N959" s="682"/>
      <c r="O959" s="683"/>
      <c r="P959" s="683"/>
      <c r="Q959" s="683"/>
      <c r="R959" s="683"/>
      <c r="S959" s="683"/>
      <c r="T959" s="683"/>
      <c r="U959" s="683"/>
      <c r="V959" s="683"/>
      <c r="W959" s="683"/>
      <c r="X959" s="683"/>
      <c r="Y959" s="683"/>
      <c r="Z959" s="683"/>
    </row>
    <row r="960" spans="1:26" ht="15.75" customHeight="1">
      <c r="A960" s="683"/>
      <c r="B960" s="769"/>
      <c r="C960" s="683"/>
      <c r="D960" s="683"/>
      <c r="E960" s="683"/>
      <c r="F960" s="683"/>
      <c r="G960" s="683"/>
      <c r="H960" s="683"/>
      <c r="I960" s="683"/>
      <c r="J960" s="683"/>
      <c r="K960" s="683"/>
      <c r="L960" s="683"/>
      <c r="M960" s="683"/>
      <c r="N960" s="682"/>
      <c r="O960" s="683"/>
      <c r="P960" s="683"/>
      <c r="Q960" s="683"/>
      <c r="R960" s="683"/>
      <c r="S960" s="683"/>
      <c r="T960" s="683"/>
      <c r="U960" s="683"/>
      <c r="V960" s="683"/>
      <c r="W960" s="683"/>
      <c r="X960" s="683"/>
      <c r="Y960" s="683"/>
      <c r="Z960" s="683"/>
    </row>
    <row r="961" spans="1:26" ht="15.75" customHeight="1">
      <c r="A961" s="683"/>
      <c r="B961" s="769"/>
      <c r="C961" s="683"/>
      <c r="D961" s="683"/>
      <c r="E961" s="683"/>
      <c r="F961" s="683"/>
      <c r="G961" s="683"/>
      <c r="H961" s="683"/>
      <c r="I961" s="683"/>
      <c r="J961" s="683"/>
      <c r="K961" s="683"/>
      <c r="L961" s="683"/>
      <c r="M961" s="683"/>
      <c r="N961" s="682"/>
      <c r="O961" s="683"/>
      <c r="P961" s="683"/>
      <c r="Q961" s="683"/>
      <c r="R961" s="683"/>
      <c r="S961" s="683"/>
      <c r="T961" s="683"/>
      <c r="U961" s="683"/>
      <c r="V961" s="683"/>
      <c r="W961" s="683"/>
      <c r="X961" s="683"/>
      <c r="Y961" s="683"/>
      <c r="Z961" s="683"/>
    </row>
    <row r="962" spans="1:26" ht="15.75" customHeight="1">
      <c r="A962" s="683"/>
      <c r="B962" s="769"/>
      <c r="C962" s="683"/>
      <c r="D962" s="683"/>
      <c r="E962" s="683"/>
      <c r="F962" s="683"/>
      <c r="G962" s="683"/>
      <c r="H962" s="683"/>
      <c r="I962" s="683"/>
      <c r="J962" s="683"/>
      <c r="K962" s="683"/>
      <c r="L962" s="683"/>
      <c r="M962" s="683"/>
      <c r="N962" s="682"/>
      <c r="O962" s="683"/>
      <c r="P962" s="683"/>
      <c r="Q962" s="683"/>
      <c r="R962" s="683"/>
      <c r="S962" s="683"/>
      <c r="T962" s="683"/>
      <c r="U962" s="683"/>
      <c r="V962" s="683"/>
      <c r="W962" s="683"/>
      <c r="X962" s="683"/>
      <c r="Y962" s="683"/>
      <c r="Z962" s="683"/>
    </row>
    <row r="963" spans="1:26" ht="15.75" customHeight="1">
      <c r="A963" s="683"/>
      <c r="B963" s="769"/>
      <c r="C963" s="683"/>
      <c r="D963" s="683"/>
      <c r="E963" s="683"/>
      <c r="F963" s="683"/>
      <c r="G963" s="683"/>
      <c r="H963" s="683"/>
      <c r="I963" s="683"/>
      <c r="J963" s="683"/>
      <c r="K963" s="683"/>
      <c r="L963" s="683"/>
      <c r="M963" s="683"/>
      <c r="N963" s="682"/>
      <c r="O963" s="683"/>
      <c r="P963" s="683"/>
      <c r="Q963" s="683"/>
      <c r="R963" s="683"/>
      <c r="S963" s="683"/>
      <c r="T963" s="683"/>
      <c r="U963" s="683"/>
      <c r="V963" s="683"/>
      <c r="W963" s="683"/>
      <c r="X963" s="683"/>
      <c r="Y963" s="683"/>
      <c r="Z963" s="683"/>
    </row>
    <row r="964" spans="1:26" ht="15.75" customHeight="1">
      <c r="A964" s="683"/>
      <c r="B964" s="769"/>
      <c r="C964" s="683"/>
      <c r="D964" s="683"/>
      <c r="E964" s="683"/>
      <c r="F964" s="683"/>
      <c r="G964" s="683"/>
      <c r="H964" s="683"/>
      <c r="I964" s="683"/>
      <c r="J964" s="683"/>
      <c r="K964" s="683"/>
      <c r="L964" s="683"/>
      <c r="M964" s="683"/>
      <c r="N964" s="682"/>
      <c r="O964" s="683"/>
      <c r="P964" s="683"/>
      <c r="Q964" s="683"/>
      <c r="R964" s="683"/>
      <c r="S964" s="683"/>
      <c r="T964" s="683"/>
      <c r="U964" s="683"/>
      <c r="V964" s="683"/>
      <c r="W964" s="683"/>
      <c r="X964" s="683"/>
      <c r="Y964" s="683"/>
      <c r="Z964" s="683"/>
    </row>
    <row r="965" spans="1:26" ht="15.75" customHeight="1">
      <c r="A965" s="683"/>
      <c r="B965" s="769"/>
      <c r="C965" s="683"/>
      <c r="D965" s="683"/>
      <c r="E965" s="683"/>
      <c r="F965" s="683"/>
      <c r="G965" s="683"/>
      <c r="H965" s="683"/>
      <c r="I965" s="683"/>
      <c r="J965" s="683"/>
      <c r="K965" s="683"/>
      <c r="L965" s="683"/>
      <c r="M965" s="683"/>
      <c r="N965" s="682"/>
      <c r="O965" s="683"/>
      <c r="P965" s="683"/>
      <c r="Q965" s="683"/>
      <c r="R965" s="683"/>
      <c r="S965" s="683"/>
      <c r="T965" s="683"/>
      <c r="U965" s="683"/>
      <c r="V965" s="683"/>
      <c r="W965" s="683"/>
      <c r="X965" s="683"/>
      <c r="Y965" s="683"/>
      <c r="Z965" s="683"/>
    </row>
    <row r="966" spans="1:26" ht="15.75" customHeight="1">
      <c r="A966" s="683"/>
      <c r="B966" s="769"/>
      <c r="C966" s="683"/>
      <c r="D966" s="683"/>
      <c r="E966" s="683"/>
      <c r="F966" s="683"/>
      <c r="G966" s="683"/>
      <c r="H966" s="683"/>
      <c r="I966" s="683"/>
      <c r="J966" s="683"/>
      <c r="K966" s="683"/>
      <c r="L966" s="683"/>
      <c r="M966" s="683"/>
      <c r="N966" s="682"/>
      <c r="O966" s="683"/>
      <c r="P966" s="683"/>
      <c r="Q966" s="683"/>
      <c r="R966" s="683"/>
      <c r="S966" s="683"/>
      <c r="T966" s="683"/>
      <c r="U966" s="683"/>
      <c r="V966" s="683"/>
      <c r="W966" s="683"/>
      <c r="X966" s="683"/>
      <c r="Y966" s="683"/>
      <c r="Z966" s="683"/>
    </row>
    <row r="967" spans="1:26" ht="15.75" customHeight="1">
      <c r="A967" s="683"/>
      <c r="B967" s="769"/>
      <c r="C967" s="683"/>
      <c r="D967" s="683"/>
      <c r="E967" s="683"/>
      <c r="F967" s="683"/>
      <c r="G967" s="683"/>
      <c r="H967" s="683"/>
      <c r="I967" s="683"/>
      <c r="J967" s="683"/>
      <c r="K967" s="683"/>
      <c r="L967" s="683"/>
      <c r="M967" s="683"/>
      <c r="N967" s="682"/>
      <c r="O967" s="683"/>
      <c r="P967" s="683"/>
      <c r="Q967" s="683"/>
      <c r="R967" s="683"/>
      <c r="S967" s="683"/>
      <c r="T967" s="683"/>
      <c r="U967" s="683"/>
      <c r="V967" s="683"/>
      <c r="W967" s="683"/>
      <c r="X967" s="683"/>
      <c r="Y967" s="683"/>
      <c r="Z967" s="683"/>
    </row>
    <row r="968" spans="1:26" ht="15.75" customHeight="1">
      <c r="A968" s="683"/>
      <c r="B968" s="769"/>
      <c r="C968" s="683"/>
      <c r="D968" s="683"/>
      <c r="E968" s="683"/>
      <c r="F968" s="683"/>
      <c r="G968" s="683"/>
      <c r="H968" s="683"/>
      <c r="I968" s="683"/>
      <c r="J968" s="683"/>
      <c r="K968" s="683"/>
      <c r="L968" s="683"/>
      <c r="M968" s="683"/>
      <c r="N968" s="682"/>
      <c r="O968" s="683"/>
      <c r="P968" s="683"/>
      <c r="Q968" s="683"/>
      <c r="R968" s="683"/>
      <c r="S968" s="683"/>
      <c r="T968" s="683"/>
      <c r="U968" s="683"/>
      <c r="V968" s="683"/>
      <c r="W968" s="683"/>
      <c r="X968" s="683"/>
      <c r="Y968" s="683"/>
      <c r="Z968" s="683"/>
    </row>
    <row r="969" spans="1:26" ht="15.75" customHeight="1">
      <c r="A969" s="683"/>
      <c r="B969" s="769"/>
      <c r="C969" s="683"/>
      <c r="D969" s="683"/>
      <c r="E969" s="683"/>
      <c r="F969" s="683"/>
      <c r="G969" s="683"/>
      <c r="H969" s="683"/>
      <c r="I969" s="683"/>
      <c r="J969" s="683"/>
      <c r="K969" s="683"/>
      <c r="L969" s="683"/>
      <c r="M969" s="683"/>
      <c r="N969" s="682"/>
      <c r="O969" s="683"/>
      <c r="P969" s="683"/>
      <c r="Q969" s="683"/>
      <c r="R969" s="683"/>
      <c r="S969" s="683"/>
      <c r="T969" s="683"/>
      <c r="U969" s="683"/>
      <c r="V969" s="683"/>
      <c r="W969" s="683"/>
      <c r="X969" s="683"/>
      <c r="Y969" s="683"/>
      <c r="Z969" s="683"/>
    </row>
    <row r="970" spans="1:26" ht="15.75" customHeight="1">
      <c r="A970" s="683"/>
      <c r="B970" s="769"/>
      <c r="C970" s="683"/>
      <c r="D970" s="683"/>
      <c r="E970" s="683"/>
      <c r="F970" s="683"/>
      <c r="G970" s="683"/>
      <c r="H970" s="683"/>
      <c r="I970" s="683"/>
      <c r="J970" s="683"/>
      <c r="K970" s="683"/>
      <c r="L970" s="683"/>
      <c r="M970" s="683"/>
      <c r="N970" s="682"/>
      <c r="O970" s="683"/>
      <c r="P970" s="683"/>
      <c r="Q970" s="683"/>
      <c r="R970" s="683"/>
      <c r="S970" s="683"/>
      <c r="T970" s="683"/>
      <c r="U970" s="683"/>
      <c r="V970" s="683"/>
      <c r="W970" s="683"/>
      <c r="X970" s="683"/>
      <c r="Y970" s="683"/>
      <c r="Z970" s="683"/>
    </row>
    <row r="971" spans="1:26" ht="15.75" customHeight="1">
      <c r="A971" s="683"/>
      <c r="B971" s="769"/>
      <c r="C971" s="683"/>
      <c r="D971" s="683"/>
      <c r="E971" s="683"/>
      <c r="F971" s="683"/>
      <c r="G971" s="683"/>
      <c r="H971" s="683"/>
      <c r="I971" s="683"/>
      <c r="J971" s="683"/>
      <c r="K971" s="683"/>
      <c r="L971" s="683"/>
      <c r="M971" s="683"/>
      <c r="N971" s="682"/>
      <c r="O971" s="683"/>
      <c r="P971" s="683"/>
      <c r="Q971" s="683"/>
      <c r="R971" s="683"/>
      <c r="S971" s="683"/>
      <c r="T971" s="683"/>
      <c r="U971" s="683"/>
      <c r="V971" s="683"/>
      <c r="W971" s="683"/>
      <c r="X971" s="683"/>
      <c r="Y971" s="683"/>
      <c r="Z971" s="683"/>
    </row>
    <row r="972" spans="1:26" ht="15.75" customHeight="1">
      <c r="A972" s="683"/>
      <c r="B972" s="769"/>
      <c r="C972" s="683"/>
      <c r="D972" s="683"/>
      <c r="E972" s="683"/>
      <c r="F972" s="683"/>
      <c r="G972" s="683"/>
      <c r="H972" s="683"/>
      <c r="I972" s="683"/>
      <c r="J972" s="683"/>
      <c r="K972" s="683"/>
      <c r="L972" s="683"/>
      <c r="M972" s="683"/>
      <c r="N972" s="682"/>
      <c r="O972" s="683"/>
      <c r="P972" s="683"/>
      <c r="Q972" s="683"/>
      <c r="R972" s="683"/>
      <c r="S972" s="683"/>
      <c r="T972" s="683"/>
      <c r="U972" s="683"/>
      <c r="V972" s="683"/>
      <c r="W972" s="683"/>
      <c r="X972" s="683"/>
      <c r="Y972" s="683"/>
      <c r="Z972" s="683"/>
    </row>
    <row r="973" spans="1:26" ht="15.75" customHeight="1">
      <c r="A973" s="683"/>
      <c r="B973" s="769"/>
      <c r="C973" s="683"/>
      <c r="D973" s="683"/>
      <c r="E973" s="683"/>
      <c r="F973" s="683"/>
      <c r="G973" s="683"/>
      <c r="H973" s="683"/>
      <c r="I973" s="683"/>
      <c r="J973" s="683"/>
      <c r="K973" s="683"/>
      <c r="L973" s="683"/>
      <c r="M973" s="683"/>
      <c r="N973" s="682"/>
      <c r="O973" s="683"/>
      <c r="P973" s="683"/>
      <c r="Q973" s="683"/>
      <c r="R973" s="683"/>
      <c r="S973" s="683"/>
      <c r="T973" s="683"/>
      <c r="U973" s="683"/>
      <c r="V973" s="683"/>
      <c r="W973" s="683"/>
      <c r="X973" s="683"/>
      <c r="Y973" s="683"/>
      <c r="Z973" s="683"/>
    </row>
    <row r="974" spans="1:26" ht="15.75" customHeight="1">
      <c r="A974" s="683"/>
      <c r="B974" s="769"/>
      <c r="C974" s="683"/>
      <c r="D974" s="683"/>
      <c r="E974" s="683"/>
      <c r="F974" s="683"/>
      <c r="G974" s="683"/>
      <c r="H974" s="683"/>
      <c r="I974" s="683"/>
      <c r="J974" s="683"/>
      <c r="K974" s="683"/>
      <c r="L974" s="683"/>
      <c r="M974" s="683"/>
      <c r="N974" s="682"/>
      <c r="O974" s="683"/>
      <c r="P974" s="683"/>
      <c r="Q974" s="683"/>
      <c r="R974" s="683"/>
      <c r="S974" s="683"/>
      <c r="T974" s="683"/>
      <c r="U974" s="683"/>
      <c r="V974" s="683"/>
      <c r="W974" s="683"/>
      <c r="X974" s="683"/>
      <c r="Y974" s="683"/>
      <c r="Z974" s="683"/>
    </row>
    <row r="975" spans="1:26" ht="15.75" customHeight="1">
      <c r="A975" s="683"/>
      <c r="B975" s="769"/>
      <c r="C975" s="683"/>
      <c r="D975" s="683"/>
      <c r="E975" s="683"/>
      <c r="F975" s="683"/>
      <c r="G975" s="683"/>
      <c r="H975" s="683"/>
      <c r="I975" s="683"/>
      <c r="J975" s="683"/>
      <c r="K975" s="683"/>
      <c r="L975" s="683"/>
      <c r="M975" s="683"/>
      <c r="N975" s="682"/>
      <c r="O975" s="683"/>
      <c r="P975" s="683"/>
      <c r="Q975" s="683"/>
      <c r="R975" s="683"/>
      <c r="S975" s="683"/>
      <c r="T975" s="683"/>
      <c r="U975" s="683"/>
      <c r="V975" s="683"/>
      <c r="W975" s="683"/>
      <c r="X975" s="683"/>
      <c r="Y975" s="683"/>
      <c r="Z975" s="683"/>
    </row>
    <row r="976" spans="1:26" ht="15.75" customHeight="1">
      <c r="A976" s="683"/>
      <c r="B976" s="769"/>
      <c r="C976" s="683"/>
      <c r="D976" s="683"/>
      <c r="E976" s="683"/>
      <c r="F976" s="683"/>
      <c r="G976" s="683"/>
      <c r="H976" s="683"/>
      <c r="I976" s="683"/>
      <c r="J976" s="683"/>
      <c r="K976" s="683"/>
      <c r="L976" s="683"/>
      <c r="M976" s="683"/>
      <c r="N976" s="682"/>
      <c r="O976" s="683"/>
      <c r="P976" s="683"/>
      <c r="Q976" s="683"/>
      <c r="R976" s="683"/>
      <c r="S976" s="683"/>
      <c r="T976" s="683"/>
      <c r="U976" s="683"/>
      <c r="V976" s="683"/>
      <c r="W976" s="683"/>
      <c r="X976" s="683"/>
      <c r="Y976" s="683"/>
      <c r="Z976" s="683"/>
    </row>
    <row r="977" spans="1:26" ht="15.75" customHeight="1">
      <c r="A977" s="683"/>
      <c r="B977" s="769"/>
      <c r="C977" s="683"/>
      <c r="D977" s="683"/>
      <c r="E977" s="683"/>
      <c r="F977" s="683"/>
      <c r="G977" s="683"/>
      <c r="H977" s="683"/>
      <c r="I977" s="683"/>
      <c r="J977" s="683"/>
      <c r="K977" s="683"/>
      <c r="L977" s="683"/>
      <c r="M977" s="683"/>
      <c r="N977" s="682"/>
      <c r="O977" s="683"/>
      <c r="P977" s="683"/>
      <c r="Q977" s="683"/>
      <c r="R977" s="683"/>
      <c r="S977" s="683"/>
      <c r="T977" s="683"/>
      <c r="U977" s="683"/>
      <c r="V977" s="683"/>
      <c r="W977" s="683"/>
      <c r="X977" s="683"/>
      <c r="Y977" s="683"/>
      <c r="Z977" s="683"/>
    </row>
    <row r="978" spans="1:26" ht="15.75" customHeight="1">
      <c r="A978" s="683"/>
      <c r="B978" s="769"/>
      <c r="C978" s="683"/>
      <c r="D978" s="683"/>
      <c r="E978" s="683"/>
      <c r="F978" s="683"/>
      <c r="G978" s="683"/>
      <c r="H978" s="683"/>
      <c r="I978" s="683"/>
      <c r="J978" s="683"/>
      <c r="K978" s="683"/>
      <c r="L978" s="683"/>
      <c r="M978" s="683"/>
      <c r="N978" s="682"/>
      <c r="O978" s="683"/>
      <c r="P978" s="683"/>
      <c r="Q978" s="683"/>
      <c r="R978" s="683"/>
      <c r="S978" s="683"/>
      <c r="T978" s="683"/>
      <c r="U978" s="683"/>
      <c r="V978" s="683"/>
      <c r="W978" s="683"/>
      <c r="X978" s="683"/>
      <c r="Y978" s="683"/>
      <c r="Z978" s="683"/>
    </row>
    <row r="979" spans="1:26" ht="15.75" customHeight="1">
      <c r="A979" s="683"/>
      <c r="B979" s="769"/>
      <c r="C979" s="683"/>
      <c r="D979" s="683"/>
      <c r="E979" s="683"/>
      <c r="F979" s="683"/>
      <c r="G979" s="683"/>
      <c r="H979" s="683"/>
      <c r="I979" s="683"/>
      <c r="J979" s="683"/>
      <c r="K979" s="683"/>
      <c r="L979" s="683"/>
      <c r="M979" s="683"/>
      <c r="N979" s="682"/>
      <c r="O979" s="683"/>
      <c r="P979" s="683"/>
      <c r="Q979" s="683"/>
      <c r="R979" s="683"/>
      <c r="S979" s="683"/>
      <c r="T979" s="683"/>
      <c r="U979" s="683"/>
      <c r="V979" s="683"/>
      <c r="W979" s="683"/>
      <c r="X979" s="683"/>
      <c r="Y979" s="683"/>
      <c r="Z979" s="683"/>
    </row>
    <row r="980" spans="1:26" ht="15.75" customHeight="1">
      <c r="A980" s="683"/>
      <c r="B980" s="769"/>
      <c r="C980" s="683"/>
      <c r="D980" s="683"/>
      <c r="E980" s="683"/>
      <c r="F980" s="683"/>
      <c r="G980" s="683"/>
      <c r="H980" s="683"/>
      <c r="I980" s="683"/>
      <c r="J980" s="683"/>
      <c r="K980" s="683"/>
      <c r="L980" s="683"/>
      <c r="M980" s="683"/>
      <c r="N980" s="682"/>
      <c r="O980" s="683"/>
      <c r="P980" s="683"/>
      <c r="Q980" s="683"/>
      <c r="R980" s="683"/>
      <c r="S980" s="683"/>
      <c r="T980" s="683"/>
      <c r="U980" s="683"/>
      <c r="V980" s="683"/>
      <c r="W980" s="683"/>
      <c r="X980" s="683"/>
      <c r="Y980" s="683"/>
      <c r="Z980" s="683"/>
    </row>
    <row r="981" spans="1:26" ht="15.75" customHeight="1">
      <c r="A981" s="683"/>
      <c r="B981" s="769"/>
      <c r="C981" s="683"/>
      <c r="D981" s="683"/>
      <c r="E981" s="683"/>
      <c r="F981" s="683"/>
      <c r="G981" s="683"/>
      <c r="H981" s="683"/>
      <c r="I981" s="683"/>
      <c r="J981" s="683"/>
      <c r="K981" s="683"/>
      <c r="L981" s="683"/>
      <c r="M981" s="683"/>
      <c r="N981" s="682"/>
      <c r="O981" s="683"/>
      <c r="P981" s="683"/>
      <c r="Q981" s="683"/>
      <c r="R981" s="683"/>
      <c r="S981" s="683"/>
      <c r="T981" s="683"/>
      <c r="U981" s="683"/>
      <c r="V981" s="683"/>
      <c r="W981" s="683"/>
      <c r="X981" s="683"/>
      <c r="Y981" s="683"/>
      <c r="Z981" s="683"/>
    </row>
    <row r="982" spans="1:26" ht="15.75" customHeight="1">
      <c r="A982" s="683"/>
      <c r="B982" s="769"/>
      <c r="C982" s="683"/>
      <c r="D982" s="683"/>
      <c r="E982" s="683"/>
      <c r="F982" s="683"/>
      <c r="G982" s="683"/>
      <c r="H982" s="683"/>
      <c r="I982" s="683"/>
      <c r="J982" s="683"/>
      <c r="K982" s="683"/>
      <c r="L982" s="683"/>
      <c r="M982" s="683"/>
      <c r="N982" s="682"/>
      <c r="O982" s="683"/>
      <c r="P982" s="683"/>
      <c r="Q982" s="683"/>
      <c r="R982" s="683"/>
      <c r="S982" s="683"/>
      <c r="T982" s="683"/>
      <c r="U982" s="683"/>
      <c r="V982" s="683"/>
      <c r="W982" s="683"/>
      <c r="X982" s="683"/>
      <c r="Y982" s="683"/>
      <c r="Z982" s="683"/>
    </row>
    <row r="983" spans="1:26" ht="15.75" customHeight="1">
      <c r="A983" s="683"/>
      <c r="B983" s="769"/>
      <c r="C983" s="683"/>
      <c r="D983" s="683"/>
      <c r="E983" s="683"/>
      <c r="F983" s="683"/>
      <c r="G983" s="683"/>
      <c r="H983" s="683"/>
      <c r="I983" s="683"/>
      <c r="J983" s="683"/>
      <c r="K983" s="683"/>
      <c r="L983" s="683"/>
      <c r="M983" s="683"/>
      <c r="N983" s="682"/>
      <c r="O983" s="683"/>
      <c r="P983" s="683"/>
      <c r="Q983" s="683"/>
      <c r="R983" s="683"/>
      <c r="S983" s="683"/>
      <c r="T983" s="683"/>
      <c r="U983" s="683"/>
      <c r="V983" s="683"/>
      <c r="W983" s="683"/>
      <c r="X983" s="683"/>
      <c r="Y983" s="683"/>
      <c r="Z983" s="683"/>
    </row>
    <row r="984" spans="1:26" ht="15.75" customHeight="1">
      <c r="A984" s="683"/>
      <c r="B984" s="769"/>
      <c r="C984" s="683"/>
      <c r="D984" s="683"/>
      <c r="E984" s="683"/>
      <c r="F984" s="683"/>
      <c r="G984" s="683"/>
      <c r="H984" s="683"/>
      <c r="I984" s="683"/>
      <c r="J984" s="683"/>
      <c r="K984" s="683"/>
      <c r="L984" s="683"/>
      <c r="M984" s="683"/>
      <c r="N984" s="682"/>
      <c r="O984" s="683"/>
      <c r="P984" s="683"/>
      <c r="Q984" s="683"/>
      <c r="R984" s="683"/>
      <c r="S984" s="683"/>
      <c r="T984" s="683"/>
      <c r="U984" s="683"/>
      <c r="V984" s="683"/>
      <c r="W984" s="683"/>
      <c r="X984" s="683"/>
      <c r="Y984" s="683"/>
      <c r="Z984" s="683"/>
    </row>
    <row r="985" spans="1:26" ht="15.75" customHeight="1">
      <c r="A985" s="683"/>
      <c r="B985" s="769"/>
      <c r="C985" s="683"/>
      <c r="D985" s="683"/>
      <c r="E985" s="683"/>
      <c r="F985" s="683"/>
      <c r="G985" s="683"/>
      <c r="H985" s="683"/>
      <c r="I985" s="683"/>
      <c r="J985" s="683"/>
      <c r="K985" s="683"/>
      <c r="L985" s="683"/>
      <c r="M985" s="683"/>
      <c r="N985" s="682"/>
      <c r="O985" s="683"/>
      <c r="P985" s="683"/>
      <c r="Q985" s="683"/>
      <c r="R985" s="683"/>
      <c r="S985" s="683"/>
      <c r="T985" s="683"/>
      <c r="U985" s="683"/>
      <c r="V985" s="683"/>
      <c r="W985" s="683"/>
      <c r="X985" s="683"/>
      <c r="Y985" s="683"/>
      <c r="Z985" s="683"/>
    </row>
    <row r="986" spans="1:26" ht="15.75" customHeight="1">
      <c r="A986" s="683"/>
      <c r="B986" s="769"/>
      <c r="C986" s="683"/>
      <c r="D986" s="683"/>
      <c r="E986" s="683"/>
      <c r="F986" s="683"/>
      <c r="G986" s="683"/>
      <c r="H986" s="683"/>
      <c r="I986" s="683"/>
      <c r="J986" s="683"/>
      <c r="K986" s="683"/>
      <c r="L986" s="683"/>
      <c r="M986" s="683"/>
      <c r="N986" s="682"/>
      <c r="O986" s="683"/>
      <c r="P986" s="683"/>
      <c r="Q986" s="683"/>
      <c r="R986" s="683"/>
      <c r="S986" s="683"/>
      <c r="T986" s="683"/>
      <c r="U986" s="683"/>
      <c r="V986" s="683"/>
      <c r="W986" s="683"/>
      <c r="X986" s="683"/>
      <c r="Y986" s="683"/>
      <c r="Z986" s="683"/>
    </row>
    <row r="987" spans="1:26" ht="15.75" customHeight="1">
      <c r="A987" s="683"/>
      <c r="B987" s="769"/>
      <c r="C987" s="683"/>
      <c r="D987" s="683"/>
      <c r="E987" s="683"/>
      <c r="F987" s="683"/>
      <c r="G987" s="683"/>
      <c r="H987" s="683"/>
      <c r="I987" s="683"/>
      <c r="J987" s="683"/>
      <c r="K987" s="683"/>
      <c r="L987" s="683"/>
      <c r="M987" s="683"/>
      <c r="N987" s="682"/>
      <c r="O987" s="683"/>
      <c r="P987" s="683"/>
      <c r="Q987" s="683"/>
      <c r="R987" s="683"/>
      <c r="S987" s="683"/>
      <c r="T987" s="683"/>
      <c r="U987" s="683"/>
      <c r="V987" s="683"/>
      <c r="W987" s="683"/>
      <c r="X987" s="683"/>
      <c r="Y987" s="683"/>
      <c r="Z987" s="683"/>
    </row>
    <row r="988" spans="1:26" ht="15.75" customHeight="1">
      <c r="A988" s="683"/>
      <c r="B988" s="769"/>
      <c r="C988" s="683"/>
      <c r="D988" s="683"/>
      <c r="E988" s="683"/>
      <c r="F988" s="683"/>
      <c r="G988" s="683"/>
      <c r="H988" s="683"/>
      <c r="I988" s="683"/>
      <c r="J988" s="683"/>
      <c r="K988" s="683"/>
      <c r="L988" s="683"/>
      <c r="M988" s="683"/>
      <c r="N988" s="682"/>
      <c r="O988" s="683"/>
      <c r="P988" s="683"/>
      <c r="Q988" s="683"/>
      <c r="R988" s="683"/>
      <c r="S988" s="683"/>
      <c r="T988" s="683"/>
      <c r="U988" s="683"/>
      <c r="V988" s="683"/>
      <c r="W988" s="683"/>
      <c r="X988" s="683"/>
      <c r="Y988" s="683"/>
      <c r="Z988" s="683"/>
    </row>
    <row r="989" spans="1:26" ht="15.75" customHeight="1">
      <c r="A989" s="683"/>
      <c r="B989" s="769"/>
      <c r="C989" s="683"/>
      <c r="D989" s="683"/>
      <c r="E989" s="683"/>
      <c r="F989" s="683"/>
      <c r="G989" s="683"/>
      <c r="H989" s="683"/>
      <c r="I989" s="683"/>
      <c r="J989" s="683"/>
      <c r="K989" s="683"/>
      <c r="L989" s="683"/>
      <c r="M989" s="683"/>
      <c r="N989" s="682"/>
      <c r="O989" s="683"/>
      <c r="P989" s="683"/>
      <c r="Q989" s="683"/>
      <c r="R989" s="683"/>
      <c r="S989" s="683"/>
      <c r="T989" s="683"/>
      <c r="U989" s="683"/>
      <c r="V989" s="683"/>
      <c r="W989" s="683"/>
      <c r="X989" s="683"/>
      <c r="Y989" s="683"/>
      <c r="Z989" s="683"/>
    </row>
    <row r="990" spans="1:26" ht="15.75" customHeight="1">
      <c r="A990" s="683"/>
      <c r="B990" s="769"/>
      <c r="C990" s="683"/>
      <c r="D990" s="683"/>
      <c r="E990" s="683"/>
      <c r="F990" s="683"/>
      <c r="G990" s="683"/>
      <c r="H990" s="683"/>
      <c r="I990" s="683"/>
      <c r="J990" s="683"/>
      <c r="K990" s="683"/>
      <c r="L990" s="683"/>
      <c r="M990" s="683"/>
      <c r="N990" s="682"/>
      <c r="O990" s="683"/>
      <c r="P990" s="683"/>
      <c r="Q990" s="683"/>
      <c r="R990" s="683"/>
      <c r="S990" s="683"/>
      <c r="T990" s="683"/>
      <c r="U990" s="683"/>
      <c r="V990" s="683"/>
      <c r="W990" s="683"/>
      <c r="X990" s="683"/>
      <c r="Y990" s="683"/>
      <c r="Z990" s="683"/>
    </row>
    <row r="991" spans="1:26" ht="15.75" customHeight="1">
      <c r="A991" s="683"/>
      <c r="B991" s="769"/>
      <c r="C991" s="683"/>
      <c r="D991" s="683"/>
      <c r="E991" s="683"/>
      <c r="F991" s="683"/>
      <c r="G991" s="683"/>
      <c r="H991" s="683"/>
      <c r="I991" s="683"/>
      <c r="J991" s="683"/>
      <c r="K991" s="683"/>
      <c r="L991" s="683"/>
      <c r="M991" s="683"/>
      <c r="N991" s="682"/>
      <c r="O991" s="683"/>
      <c r="P991" s="683"/>
      <c r="Q991" s="683"/>
      <c r="R991" s="683"/>
      <c r="S991" s="683"/>
      <c r="T991" s="683"/>
      <c r="U991" s="683"/>
      <c r="V991" s="683"/>
      <c r="W991" s="683"/>
      <c r="X991" s="683"/>
      <c r="Y991" s="683"/>
      <c r="Z991" s="683"/>
    </row>
    <row r="992" spans="1:26" ht="15.75" customHeight="1">
      <c r="A992" s="683"/>
      <c r="B992" s="769"/>
      <c r="C992" s="683"/>
      <c r="D992" s="683"/>
      <c r="E992" s="683"/>
      <c r="F992" s="683"/>
      <c r="G992" s="683"/>
      <c r="H992" s="683"/>
      <c r="I992" s="683"/>
      <c r="J992" s="683"/>
      <c r="K992" s="683"/>
      <c r="L992" s="683"/>
      <c r="M992" s="683"/>
      <c r="N992" s="682"/>
      <c r="O992" s="683"/>
      <c r="P992" s="683"/>
      <c r="Q992" s="683"/>
      <c r="R992" s="683"/>
      <c r="S992" s="683"/>
      <c r="T992" s="683"/>
      <c r="U992" s="683"/>
      <c r="V992" s="683"/>
      <c r="W992" s="683"/>
      <c r="X992" s="683"/>
      <c r="Y992" s="683"/>
      <c r="Z992" s="683"/>
    </row>
    <row r="993" spans="1:26" ht="15.75" customHeight="1">
      <c r="A993" s="683"/>
      <c r="B993" s="769"/>
      <c r="C993" s="683"/>
      <c r="D993" s="683"/>
      <c r="E993" s="683"/>
      <c r="F993" s="683"/>
      <c r="G993" s="683"/>
      <c r="H993" s="683"/>
      <c r="I993" s="683"/>
      <c r="J993" s="683"/>
      <c r="K993" s="683"/>
      <c r="L993" s="683"/>
      <c r="M993" s="683"/>
      <c r="N993" s="682"/>
      <c r="O993" s="683"/>
      <c r="P993" s="683"/>
      <c r="Q993" s="683"/>
      <c r="R993" s="683"/>
      <c r="S993" s="683"/>
      <c r="T993" s="683"/>
      <c r="U993" s="683"/>
      <c r="V993" s="683"/>
      <c r="W993" s="683"/>
      <c r="X993" s="683"/>
      <c r="Y993" s="683"/>
      <c r="Z993" s="683"/>
    </row>
    <row r="994" spans="1:26" ht="15.75" customHeight="1">
      <c r="A994" s="683"/>
      <c r="B994" s="769"/>
      <c r="C994" s="683"/>
      <c r="D994" s="683"/>
      <c r="E994" s="683"/>
      <c r="F994" s="683"/>
      <c r="G994" s="683"/>
      <c r="H994" s="683"/>
      <c r="I994" s="683"/>
      <c r="J994" s="683"/>
      <c r="K994" s="683"/>
      <c r="L994" s="683"/>
      <c r="M994" s="683"/>
      <c r="N994" s="682"/>
      <c r="O994" s="683"/>
      <c r="P994" s="683"/>
      <c r="Q994" s="683"/>
      <c r="R994" s="683"/>
      <c r="S994" s="683"/>
      <c r="T994" s="683"/>
      <c r="U994" s="683"/>
      <c r="V994" s="683"/>
      <c r="W994" s="683"/>
      <c r="X994" s="683"/>
      <c r="Y994" s="683"/>
      <c r="Z994" s="683"/>
    </row>
    <row r="995" spans="1:26" ht="15.75" customHeight="1">
      <c r="A995" s="683"/>
      <c r="B995" s="769"/>
      <c r="C995" s="683"/>
      <c r="D995" s="683"/>
      <c r="E995" s="683"/>
      <c r="F995" s="683"/>
      <c r="G995" s="683"/>
      <c r="H995" s="683"/>
      <c r="I995" s="683"/>
      <c r="J995" s="683"/>
      <c r="K995" s="683"/>
      <c r="L995" s="683"/>
      <c r="M995" s="683"/>
      <c r="N995" s="682"/>
      <c r="O995" s="683"/>
      <c r="P995" s="683"/>
      <c r="Q995" s="683"/>
      <c r="R995" s="683"/>
      <c r="S995" s="683"/>
      <c r="T995" s="683"/>
      <c r="U995" s="683"/>
      <c r="V995" s="683"/>
      <c r="W995" s="683"/>
      <c r="X995" s="683"/>
      <c r="Y995" s="683"/>
      <c r="Z995" s="683"/>
    </row>
    <row r="996" spans="1:26" ht="15.75" customHeight="1">
      <c r="A996" s="683"/>
      <c r="B996" s="769"/>
      <c r="C996" s="683"/>
      <c r="D996" s="683"/>
      <c r="E996" s="683"/>
      <c r="F996" s="683"/>
      <c r="G996" s="683"/>
      <c r="H996" s="683"/>
      <c r="I996" s="683"/>
      <c r="J996" s="683"/>
      <c r="K996" s="683"/>
      <c r="L996" s="683"/>
      <c r="M996" s="683"/>
      <c r="N996" s="682"/>
      <c r="O996" s="683"/>
      <c r="P996" s="683"/>
      <c r="Q996" s="683"/>
      <c r="R996" s="683"/>
      <c r="S996" s="683"/>
      <c r="T996" s="683"/>
      <c r="U996" s="683"/>
      <c r="V996" s="683"/>
      <c r="W996" s="683"/>
      <c r="X996" s="683"/>
      <c r="Y996" s="683"/>
      <c r="Z996" s="683"/>
    </row>
    <row r="997" spans="1:26" ht="15.75" customHeight="1">
      <c r="A997" s="683"/>
      <c r="B997" s="769"/>
      <c r="C997" s="683"/>
      <c r="D997" s="683"/>
      <c r="E997" s="683"/>
      <c r="F997" s="683"/>
      <c r="G997" s="683"/>
      <c r="H997" s="683"/>
      <c r="I997" s="683"/>
      <c r="J997" s="683"/>
      <c r="K997" s="683"/>
      <c r="L997" s="683"/>
      <c r="M997" s="683"/>
      <c r="N997" s="682"/>
      <c r="O997" s="683"/>
      <c r="P997" s="683"/>
      <c r="Q997" s="683"/>
      <c r="R997" s="683"/>
      <c r="S997" s="683"/>
      <c r="T997" s="683"/>
      <c r="U997" s="683"/>
      <c r="V997" s="683"/>
      <c r="W997" s="683"/>
      <c r="X997" s="683"/>
      <c r="Y997" s="683"/>
      <c r="Z997" s="683"/>
    </row>
    <row r="998" spans="1:26" ht="15.75" customHeight="1">
      <c r="A998" s="683"/>
      <c r="B998" s="769"/>
      <c r="C998" s="683"/>
      <c r="D998" s="683"/>
      <c r="E998" s="683"/>
      <c r="F998" s="683"/>
      <c r="G998" s="683"/>
      <c r="H998" s="683"/>
      <c r="I998" s="683"/>
      <c r="J998" s="683"/>
      <c r="K998" s="683"/>
      <c r="L998" s="683"/>
      <c r="M998" s="683"/>
      <c r="N998" s="682"/>
      <c r="O998" s="683"/>
      <c r="P998" s="683"/>
      <c r="Q998" s="683"/>
      <c r="R998" s="683"/>
      <c r="S998" s="683"/>
      <c r="T998" s="683"/>
      <c r="U998" s="683"/>
      <c r="V998" s="683"/>
      <c r="W998" s="683"/>
      <c r="X998" s="683"/>
      <c r="Y998" s="683"/>
      <c r="Z998" s="683"/>
    </row>
    <row r="999" spans="1:26" ht="15.75" customHeight="1">
      <c r="A999" s="683"/>
      <c r="B999" s="769"/>
      <c r="C999" s="683"/>
      <c r="D999" s="683"/>
      <c r="E999" s="683"/>
      <c r="F999" s="683"/>
      <c r="G999" s="683"/>
      <c r="H999" s="683"/>
      <c r="I999" s="683"/>
      <c r="J999" s="683"/>
      <c r="K999" s="683"/>
      <c r="L999" s="683"/>
      <c r="M999" s="683"/>
      <c r="N999" s="682"/>
      <c r="O999" s="683"/>
      <c r="P999" s="683"/>
      <c r="Q999" s="683"/>
      <c r="R999" s="683"/>
      <c r="S999" s="683"/>
      <c r="T999" s="683"/>
      <c r="U999" s="683"/>
      <c r="V999" s="683"/>
      <c r="W999" s="683"/>
      <c r="X999" s="683"/>
      <c r="Y999" s="683"/>
      <c r="Z999" s="683"/>
    </row>
    <row r="1000" spans="1:26" ht="15.75" customHeight="1">
      <c r="A1000" s="683"/>
      <c r="B1000" s="769"/>
      <c r="C1000" s="683"/>
      <c r="D1000" s="683"/>
      <c r="E1000" s="683"/>
      <c r="F1000" s="683"/>
      <c r="G1000" s="683"/>
      <c r="H1000" s="683"/>
      <c r="I1000" s="683"/>
      <c r="J1000" s="683"/>
      <c r="K1000" s="683"/>
      <c r="L1000" s="683"/>
      <c r="M1000" s="683"/>
      <c r="N1000" s="682"/>
      <c r="O1000" s="683"/>
      <c r="P1000" s="683"/>
      <c r="Q1000" s="683"/>
      <c r="R1000" s="683"/>
      <c r="S1000" s="683"/>
      <c r="T1000" s="683"/>
      <c r="U1000" s="683"/>
      <c r="V1000" s="683"/>
      <c r="W1000" s="683"/>
      <c r="X1000" s="683"/>
      <c r="Y1000" s="683"/>
      <c r="Z1000" s="683"/>
    </row>
  </sheetData>
  <mergeCells count="62">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49"/>
    <mergeCell ref="C16:M16"/>
    <mergeCell ref="C17:M17"/>
    <mergeCell ref="B18:B24"/>
    <mergeCell ref="B25:B28"/>
    <mergeCell ref="C12:M12"/>
    <mergeCell ref="C13:M13"/>
    <mergeCell ref="C14:M14"/>
    <mergeCell ref="C15:D15"/>
    <mergeCell ref="F15:M15"/>
    <mergeCell ref="N29:N31"/>
    <mergeCell ref="J30:L30"/>
    <mergeCell ref="B32:B34"/>
    <mergeCell ref="B35:B41"/>
    <mergeCell ref="B42:B45"/>
    <mergeCell ref="F43:F44"/>
    <mergeCell ref="G43:J44"/>
    <mergeCell ref="L43:M44"/>
    <mergeCell ref="C59:M59"/>
    <mergeCell ref="C46:M46"/>
    <mergeCell ref="C47:M47"/>
    <mergeCell ref="C48:M48"/>
    <mergeCell ref="C49:M49"/>
    <mergeCell ref="C50:M50"/>
    <mergeCell ref="C51:M51"/>
    <mergeCell ref="C52:M52"/>
    <mergeCell ref="C53:M53"/>
    <mergeCell ref="C54:M54"/>
    <mergeCell ref="C55:M55"/>
    <mergeCell ref="A56:A58"/>
    <mergeCell ref="C56:M56"/>
    <mergeCell ref="C57:M57"/>
    <mergeCell ref="C58:M58"/>
    <mergeCell ref="A50:A55"/>
  </mergeCells>
  <hyperlinks>
    <hyperlink ref="C54" r:id="rId1" xr:uid="{00000000-0004-0000-9700-000000000000}"/>
  </hyperlinks>
  <pageMargins left="0.7" right="0.7" top="0.75" bottom="0.75" header="0" footer="0"/>
  <pageSetup paperSize="9" orientation="portrait"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tabColor theme="0"/>
  </sheetPr>
  <dimension ref="A1:N60"/>
  <sheetViews>
    <sheetView workbookViewId="0"/>
  </sheetViews>
  <sheetFormatPr baseColWidth="10" defaultColWidth="11.42578125" defaultRowHeight="15.75"/>
  <cols>
    <col min="1" max="1" width="14.140625" style="279" customWidth="1"/>
    <col min="2" max="2" width="39.140625" style="279" customWidth="1"/>
    <col min="3" max="12" width="11.42578125" style="279"/>
    <col min="13" max="13" width="13.42578125" style="279" customWidth="1"/>
    <col min="14" max="16384" width="11.42578125" style="279"/>
  </cols>
  <sheetData>
    <row r="1" spans="1:13" ht="16.5" thickBot="1">
      <c r="A1" s="770"/>
      <c r="B1" s="2950" t="s">
        <v>2802</v>
      </c>
      <c r="C1" s="2951"/>
      <c r="D1" s="2951"/>
      <c r="E1" s="2951"/>
      <c r="F1" s="2951"/>
      <c r="G1" s="2951"/>
      <c r="H1" s="2951"/>
      <c r="I1" s="2951"/>
      <c r="J1" s="2951"/>
      <c r="K1" s="2951"/>
      <c r="L1" s="2951"/>
      <c r="M1" s="2952"/>
    </row>
    <row r="2" spans="1:13" ht="25.5" customHeight="1">
      <c r="A2" s="2974" t="s">
        <v>1</v>
      </c>
      <c r="B2" s="280" t="s">
        <v>2</v>
      </c>
      <c r="C2" s="771" t="s">
        <v>2803</v>
      </c>
      <c r="D2" s="772"/>
      <c r="E2" s="772"/>
      <c r="F2" s="772"/>
      <c r="G2" s="772"/>
      <c r="H2" s="772"/>
      <c r="I2" s="772"/>
      <c r="J2" s="772"/>
      <c r="K2" s="772"/>
      <c r="L2" s="772"/>
      <c r="M2" s="773"/>
    </row>
    <row r="3" spans="1:13">
      <c r="A3" s="2975"/>
      <c r="B3" s="1500" t="s">
        <v>4</v>
      </c>
      <c r="C3" s="1730" t="s">
        <v>2804</v>
      </c>
      <c r="D3" s="1513"/>
      <c r="E3" s="1513"/>
      <c r="F3" s="1513"/>
      <c r="G3" s="1513"/>
      <c r="H3" s="1513"/>
      <c r="I3" s="1513"/>
      <c r="J3" s="1513"/>
      <c r="K3" s="1513"/>
      <c r="L3" s="1513"/>
      <c r="M3" s="1731"/>
    </row>
    <row r="4" spans="1:13">
      <c r="A4" s="2975"/>
      <c r="B4" s="774" t="s">
        <v>6</v>
      </c>
      <c r="C4" s="1730" t="s">
        <v>7</v>
      </c>
      <c r="D4" s="1732"/>
      <c r="E4" s="1733"/>
      <c r="F4" s="2989" t="s">
        <v>8</v>
      </c>
      <c r="G4" s="2990"/>
      <c r="H4" s="1734" t="s">
        <v>1103</v>
      </c>
      <c r="I4" s="1513"/>
      <c r="J4" s="1513"/>
      <c r="K4" s="1513"/>
      <c r="L4" s="1513"/>
      <c r="M4" s="1731"/>
    </row>
    <row r="5" spans="1:13">
      <c r="A5" s="2975"/>
      <c r="B5" s="774" t="s">
        <v>10</v>
      </c>
      <c r="C5" s="1730" t="s">
        <v>1103</v>
      </c>
      <c r="D5" s="1513"/>
      <c r="E5" s="1513"/>
      <c r="F5" s="1513"/>
      <c r="G5" s="1513"/>
      <c r="H5" s="1513"/>
      <c r="I5" s="1513"/>
      <c r="J5" s="1513"/>
      <c r="K5" s="1513"/>
      <c r="L5" s="1513"/>
      <c r="M5" s="1731"/>
    </row>
    <row r="6" spans="1:13">
      <c r="A6" s="2975"/>
      <c r="B6" s="774" t="s">
        <v>11</v>
      </c>
      <c r="C6" s="1730" t="s">
        <v>1103</v>
      </c>
      <c r="D6" s="1513"/>
      <c r="E6" s="1513"/>
      <c r="F6" s="1513"/>
      <c r="G6" s="1513"/>
      <c r="H6" s="1513"/>
      <c r="I6" s="1513"/>
      <c r="J6" s="1513"/>
      <c r="K6" s="1513"/>
      <c r="L6" s="1513"/>
      <c r="M6" s="1731"/>
    </row>
    <row r="7" spans="1:13">
      <c r="A7" s="2975"/>
      <c r="B7" s="1500" t="s">
        <v>12</v>
      </c>
      <c r="C7" s="2965" t="s">
        <v>2054</v>
      </c>
      <c r="D7" s="2966"/>
      <c r="E7" s="282"/>
      <c r="F7" s="282"/>
      <c r="G7" s="775"/>
      <c r="H7" s="1735" t="s">
        <v>14</v>
      </c>
      <c r="I7" s="2991" t="s">
        <v>541</v>
      </c>
      <c r="J7" s="2966"/>
      <c r="K7" s="2966"/>
      <c r="L7" s="2966"/>
      <c r="M7" s="2967"/>
    </row>
    <row r="8" spans="1:13">
      <c r="A8" s="2975"/>
      <c r="B8" s="2985" t="s">
        <v>16</v>
      </c>
      <c r="C8" s="1736"/>
      <c r="D8" s="283"/>
      <c r="E8" s="283"/>
      <c r="F8" s="283"/>
      <c r="G8" s="283"/>
      <c r="H8" s="283"/>
      <c r="I8" s="283"/>
      <c r="J8" s="283"/>
      <c r="K8" s="283"/>
      <c r="L8" s="283"/>
      <c r="M8" s="1737"/>
    </row>
    <row r="9" spans="1:13">
      <c r="A9" s="2975"/>
      <c r="B9" s="2360"/>
      <c r="C9" s="2389"/>
      <c r="D9" s="2390"/>
      <c r="E9" s="284"/>
      <c r="F9" s="2390"/>
      <c r="G9" s="2390"/>
      <c r="H9" s="284"/>
      <c r="I9" s="2390"/>
      <c r="J9" s="2390"/>
      <c r="K9" s="284"/>
      <c r="L9" s="284"/>
      <c r="M9" s="285"/>
    </row>
    <row r="10" spans="1:13">
      <c r="A10" s="2975"/>
      <c r="B10" s="2992"/>
      <c r="C10" s="2389" t="s">
        <v>18</v>
      </c>
      <c r="D10" s="2390"/>
      <c r="E10" s="286"/>
      <c r="F10" s="2390" t="s">
        <v>18</v>
      </c>
      <c r="G10" s="2390"/>
      <c r="H10" s="286"/>
      <c r="I10" s="2390" t="s">
        <v>18</v>
      </c>
      <c r="J10" s="2390"/>
      <c r="K10" s="286"/>
      <c r="L10" s="286"/>
      <c r="M10" s="287"/>
    </row>
    <row r="11" spans="1:13" ht="30.6" customHeight="1">
      <c r="A11" s="2975"/>
      <c r="B11" s="1500" t="s">
        <v>19</v>
      </c>
      <c r="C11" s="2968" t="s">
        <v>2805</v>
      </c>
      <c r="D11" s="2983"/>
      <c r="E11" s="2983"/>
      <c r="F11" s="2983"/>
      <c r="G11" s="2983"/>
      <c r="H11" s="2983"/>
      <c r="I11" s="2983"/>
      <c r="J11" s="2983"/>
      <c r="K11" s="2983"/>
      <c r="L11" s="2983"/>
      <c r="M11" s="2984"/>
    </row>
    <row r="12" spans="1:13">
      <c r="A12" s="2975"/>
      <c r="B12" s="1500" t="s">
        <v>21</v>
      </c>
      <c r="C12" s="2968" t="s">
        <v>2806</v>
      </c>
      <c r="D12" s="2983"/>
      <c r="E12" s="2983"/>
      <c r="F12" s="2983"/>
      <c r="G12" s="2983"/>
      <c r="H12" s="2983"/>
      <c r="I12" s="2983"/>
      <c r="J12" s="2983"/>
      <c r="K12" s="2983"/>
      <c r="L12" s="2983"/>
      <c r="M12" s="2984"/>
    </row>
    <row r="13" spans="1:13" ht="48.6" customHeight="1">
      <c r="A13" s="2975"/>
      <c r="B13" s="1500" t="s">
        <v>23</v>
      </c>
      <c r="C13" s="2968" t="s">
        <v>2807</v>
      </c>
      <c r="D13" s="2983"/>
      <c r="E13" s="2983"/>
      <c r="F13" s="2983"/>
      <c r="G13" s="2983"/>
      <c r="H13" s="2983"/>
      <c r="I13" s="2983"/>
      <c r="J13" s="2983"/>
      <c r="K13" s="2983"/>
      <c r="L13" s="2983"/>
      <c r="M13" s="2984"/>
    </row>
    <row r="14" spans="1:13">
      <c r="A14" s="2975"/>
      <c r="B14" s="2985" t="s">
        <v>25</v>
      </c>
      <c r="C14" s="2979" t="s">
        <v>26</v>
      </c>
      <c r="D14" s="2980"/>
      <c r="E14" s="1738" t="s">
        <v>27</v>
      </c>
      <c r="F14" s="288" t="s">
        <v>1834</v>
      </c>
      <c r="G14" s="288"/>
      <c r="H14" s="288"/>
      <c r="I14" s="288"/>
      <c r="J14" s="288"/>
      <c r="K14" s="288"/>
      <c r="L14" s="283"/>
      <c r="M14" s="1737"/>
    </row>
    <row r="15" spans="1:13">
      <c r="A15" s="2975"/>
      <c r="B15" s="2360"/>
      <c r="C15" s="2979"/>
      <c r="D15" s="2980"/>
      <c r="E15" s="2980"/>
      <c r="F15" s="2980"/>
      <c r="G15" s="2980"/>
      <c r="H15" s="2980"/>
      <c r="I15" s="2980"/>
      <c r="J15" s="2980"/>
      <c r="K15" s="2980"/>
      <c r="L15" s="2980"/>
      <c r="M15" s="2981"/>
    </row>
    <row r="16" spans="1:13">
      <c r="A16" s="2974" t="s">
        <v>29</v>
      </c>
      <c r="B16" s="1501" t="s">
        <v>30</v>
      </c>
      <c r="C16" s="2976" t="s">
        <v>2808</v>
      </c>
      <c r="D16" s="2977"/>
      <c r="E16" s="2977"/>
      <c r="F16" s="2977"/>
      <c r="G16" s="2977"/>
      <c r="H16" s="2977"/>
      <c r="I16" s="2977"/>
      <c r="J16" s="2977"/>
      <c r="K16" s="2977"/>
      <c r="L16" s="2977"/>
      <c r="M16" s="2978"/>
    </row>
    <row r="17" spans="1:14" ht="28.35" customHeight="1">
      <c r="A17" s="2975"/>
      <c r="B17" s="1501" t="s">
        <v>32</v>
      </c>
      <c r="C17" s="2979" t="s">
        <v>2809</v>
      </c>
      <c r="D17" s="2980"/>
      <c r="E17" s="2980"/>
      <c r="F17" s="2980"/>
      <c r="G17" s="2980"/>
      <c r="H17" s="2980"/>
      <c r="I17" s="2980"/>
      <c r="J17" s="2980"/>
      <c r="K17" s="2980"/>
      <c r="L17" s="2980"/>
      <c r="M17" s="2981"/>
    </row>
    <row r="18" spans="1:14" ht="8.25" customHeight="1">
      <c r="A18" s="2975"/>
      <c r="B18" s="2982" t="s">
        <v>34</v>
      </c>
      <c r="C18" s="1519"/>
      <c r="D18" s="282"/>
      <c r="E18" s="282"/>
      <c r="F18" s="282"/>
      <c r="G18" s="282"/>
      <c r="H18" s="282"/>
      <c r="I18" s="282"/>
      <c r="J18" s="282"/>
      <c r="K18" s="282"/>
      <c r="L18" s="282"/>
      <c r="M18" s="1739"/>
    </row>
    <row r="19" spans="1:14" ht="9" customHeight="1">
      <c r="A19" s="2975"/>
      <c r="B19" s="2370"/>
      <c r="C19" s="43"/>
      <c r="D19" s="289"/>
      <c r="E19" s="290"/>
      <c r="F19" s="289"/>
      <c r="G19" s="290"/>
      <c r="H19" s="289"/>
      <c r="I19" s="290"/>
      <c r="J19" s="289"/>
      <c r="K19" s="290"/>
      <c r="L19" s="290"/>
      <c r="M19" s="291"/>
    </row>
    <row r="20" spans="1:14">
      <c r="A20" s="2975"/>
      <c r="B20" s="2370"/>
      <c r="C20" s="292" t="s">
        <v>35</v>
      </c>
      <c r="D20" s="293"/>
      <c r="E20" s="294" t="s">
        <v>36</v>
      </c>
      <c r="F20" s="293"/>
      <c r="G20" s="294" t="s">
        <v>37</v>
      </c>
      <c r="H20" s="293"/>
      <c r="I20" s="294" t="s">
        <v>38</v>
      </c>
      <c r="J20" s="1740"/>
      <c r="K20" s="294"/>
      <c r="L20" s="294"/>
      <c r="M20" s="295"/>
      <c r="N20" s="279" t="s">
        <v>1235</v>
      </c>
    </row>
    <row r="21" spans="1:14">
      <c r="A21" s="2975"/>
      <c r="B21" s="2370"/>
      <c r="C21" s="292" t="s">
        <v>39</v>
      </c>
      <c r="D21" s="1740"/>
      <c r="E21" s="294" t="s">
        <v>40</v>
      </c>
      <c r="F21" s="1740"/>
      <c r="G21" s="294" t="s">
        <v>41</v>
      </c>
      <c r="H21" s="1740"/>
      <c r="I21" s="294"/>
      <c r="J21" s="294"/>
      <c r="K21" s="294"/>
      <c r="L21" s="294"/>
      <c r="M21" s="295"/>
    </row>
    <row r="22" spans="1:14">
      <c r="A22" s="2975"/>
      <c r="B22" s="2370"/>
      <c r="C22" s="292" t="s">
        <v>42</v>
      </c>
      <c r="D22" s="1740"/>
      <c r="E22" s="294" t="s">
        <v>43</v>
      </c>
      <c r="F22" s="1740"/>
      <c r="G22" s="294"/>
      <c r="H22" s="294"/>
      <c r="I22" s="294"/>
      <c r="J22" s="294"/>
      <c r="K22" s="294"/>
      <c r="L22" s="294"/>
      <c r="M22" s="295"/>
    </row>
    <row r="23" spans="1:14">
      <c r="A23" s="2975"/>
      <c r="B23" s="2370"/>
      <c r="C23" s="292" t="s">
        <v>44</v>
      </c>
      <c r="D23" s="1740" t="s">
        <v>45</v>
      </c>
      <c r="E23" s="294" t="s">
        <v>46</v>
      </c>
      <c r="F23" s="286" t="s">
        <v>2810</v>
      </c>
      <c r="G23" s="286"/>
      <c r="H23" s="286"/>
      <c r="I23" s="286"/>
      <c r="J23" s="286"/>
      <c r="K23" s="286"/>
      <c r="L23" s="286"/>
      <c r="M23" s="287"/>
    </row>
    <row r="24" spans="1:14" ht="9.75" customHeight="1">
      <c r="A24" s="2975"/>
      <c r="B24" s="2371"/>
      <c r="C24" s="296"/>
      <c r="D24" s="297"/>
      <c r="E24" s="297"/>
      <c r="F24" s="297"/>
      <c r="G24" s="297"/>
      <c r="H24" s="297"/>
      <c r="I24" s="297"/>
      <c r="J24" s="297"/>
      <c r="K24" s="297"/>
      <c r="L24" s="297"/>
      <c r="M24" s="298"/>
    </row>
    <row r="25" spans="1:14">
      <c r="A25" s="2975"/>
      <c r="B25" s="2982" t="s">
        <v>48</v>
      </c>
      <c r="C25" s="1741"/>
      <c r="D25" s="288"/>
      <c r="E25" s="288"/>
      <c r="F25" s="288"/>
      <c r="G25" s="288"/>
      <c r="H25" s="288"/>
      <c r="I25" s="288"/>
      <c r="J25" s="288"/>
      <c r="K25" s="288"/>
      <c r="L25" s="283"/>
      <c r="M25" s="1737"/>
    </row>
    <row r="26" spans="1:14">
      <c r="A26" s="2975"/>
      <c r="B26" s="2370"/>
      <c r="C26" s="292" t="s">
        <v>49</v>
      </c>
      <c r="D26" s="1740"/>
      <c r="E26" s="294"/>
      <c r="F26" s="294" t="s">
        <v>50</v>
      </c>
      <c r="G26" s="1740" t="s">
        <v>45</v>
      </c>
      <c r="H26" s="294"/>
      <c r="I26" s="294" t="s">
        <v>51</v>
      </c>
      <c r="J26" s="1740"/>
      <c r="K26" s="294"/>
      <c r="L26" s="284"/>
      <c r="M26" s="285"/>
    </row>
    <row r="27" spans="1:14">
      <c r="A27" s="2975"/>
      <c r="B27" s="2370"/>
      <c r="C27" s="292" t="s">
        <v>52</v>
      </c>
      <c r="D27" s="1742"/>
      <c r="E27" s="284"/>
      <c r="F27" s="294" t="s">
        <v>53</v>
      </c>
      <c r="G27" s="1740"/>
      <c r="H27" s="284"/>
      <c r="I27" s="284"/>
      <c r="J27" s="284"/>
      <c r="K27" s="284"/>
      <c r="L27" s="284"/>
      <c r="M27" s="285"/>
    </row>
    <row r="28" spans="1:14">
      <c r="A28" s="2975"/>
      <c r="B28" s="2371"/>
      <c r="C28" s="296"/>
      <c r="D28" s="297"/>
      <c r="E28" s="297"/>
      <c r="F28" s="297"/>
      <c r="G28" s="297"/>
      <c r="H28" s="297"/>
      <c r="I28" s="297"/>
      <c r="J28" s="297"/>
      <c r="K28" s="297"/>
      <c r="L28" s="286"/>
      <c r="M28" s="287"/>
    </row>
    <row r="29" spans="1:14">
      <c r="A29" s="2975"/>
      <c r="B29" s="299" t="s">
        <v>54</v>
      </c>
      <c r="C29" s="1741"/>
      <c r="D29" s="288"/>
      <c r="E29" s="288"/>
      <c r="F29" s="288"/>
      <c r="G29" s="288"/>
      <c r="H29" s="288"/>
      <c r="I29" s="288"/>
      <c r="J29" s="288"/>
      <c r="K29" s="288"/>
      <c r="L29" s="288"/>
      <c r="M29" s="1743"/>
    </row>
    <row r="30" spans="1:14">
      <c r="A30" s="2975"/>
      <c r="B30" s="299"/>
      <c r="C30" s="300" t="s">
        <v>55</v>
      </c>
      <c r="D30" s="1744">
        <v>2</v>
      </c>
      <c r="E30" s="294"/>
      <c r="F30" s="294" t="s">
        <v>56</v>
      </c>
      <c r="G30" s="1740">
        <v>2019</v>
      </c>
      <c r="H30" s="294"/>
      <c r="I30" s="294" t="s">
        <v>57</v>
      </c>
      <c r="J30" s="1745" t="s">
        <v>2057</v>
      </c>
      <c r="K30" s="1746"/>
      <c r="L30" s="1747"/>
      <c r="M30" s="295"/>
    </row>
    <row r="31" spans="1:14">
      <c r="A31" s="2975"/>
      <c r="B31" s="281"/>
      <c r="C31" s="296"/>
      <c r="D31" s="297"/>
      <c r="E31" s="297"/>
      <c r="F31" s="297"/>
      <c r="G31" s="297"/>
      <c r="H31" s="297"/>
      <c r="I31" s="297"/>
      <c r="J31" s="297"/>
      <c r="K31" s="297"/>
      <c r="L31" s="297"/>
      <c r="M31" s="298"/>
    </row>
    <row r="32" spans="1:14">
      <c r="A32" s="2975"/>
      <c r="B32" s="2982" t="s">
        <v>58</v>
      </c>
      <c r="C32" s="1748"/>
      <c r="D32" s="301"/>
      <c r="E32" s="301"/>
      <c r="F32" s="301"/>
      <c r="G32" s="301"/>
      <c r="H32" s="301"/>
      <c r="I32" s="301"/>
      <c r="J32" s="301"/>
      <c r="K32" s="301"/>
      <c r="L32" s="283"/>
      <c r="M32" s="1737"/>
    </row>
    <row r="33" spans="1:13">
      <c r="A33" s="2975"/>
      <c r="B33" s="2370"/>
      <c r="C33" s="292" t="s">
        <v>59</v>
      </c>
      <c r="D33" s="1749">
        <v>2020</v>
      </c>
      <c r="E33" s="302"/>
      <c r="F33" s="294" t="s">
        <v>60</v>
      </c>
      <c r="G33" s="1750" t="s">
        <v>61</v>
      </c>
      <c r="H33" s="302"/>
      <c r="I33" s="294"/>
      <c r="J33" s="302"/>
      <c r="K33" s="302"/>
      <c r="L33" s="284"/>
      <c r="M33" s="285"/>
    </row>
    <row r="34" spans="1:13">
      <c r="A34" s="2975"/>
      <c r="B34" s="2371"/>
      <c r="C34" s="296"/>
      <c r="D34" s="303"/>
      <c r="E34" s="304"/>
      <c r="F34" s="297"/>
      <c r="G34" s="304"/>
      <c r="H34" s="304"/>
      <c r="I34" s="297"/>
      <c r="J34" s="304"/>
      <c r="K34" s="304"/>
      <c r="L34" s="286"/>
      <c r="M34" s="287"/>
    </row>
    <row r="35" spans="1:13">
      <c r="A35" s="2975"/>
      <c r="B35" s="2982" t="s">
        <v>62</v>
      </c>
      <c r="C35" s="1519"/>
      <c r="D35" s="282"/>
      <c r="E35" s="282"/>
      <c r="F35" s="282"/>
      <c r="G35" s="282"/>
      <c r="H35" s="282"/>
      <c r="I35" s="282"/>
      <c r="J35" s="282"/>
      <c r="K35" s="282"/>
      <c r="L35" s="282"/>
      <c r="M35" s="1739"/>
    </row>
    <row r="36" spans="1:13">
      <c r="A36" s="2975"/>
      <c r="B36" s="2370"/>
      <c r="C36" s="43"/>
      <c r="D36" s="290" t="s">
        <v>63</v>
      </c>
      <c r="E36" s="290"/>
      <c r="F36" s="290" t="s">
        <v>64</v>
      </c>
      <c r="G36" s="290"/>
      <c r="H36" s="284" t="s">
        <v>65</v>
      </c>
      <c r="I36" s="284"/>
      <c r="J36" s="284" t="s">
        <v>66</v>
      </c>
      <c r="K36" s="290"/>
      <c r="L36" s="290" t="s">
        <v>67</v>
      </c>
      <c r="M36" s="291"/>
    </row>
    <row r="37" spans="1:13">
      <c r="A37" s="2975"/>
      <c r="B37" s="2370"/>
      <c r="C37" s="43"/>
      <c r="D37" s="1751">
        <v>1</v>
      </c>
      <c r="E37" s="1514">
        <v>2020</v>
      </c>
      <c r="F37" s="1751">
        <v>1</v>
      </c>
      <c r="G37" s="1514">
        <v>2021</v>
      </c>
      <c r="H37" s="1751">
        <v>1</v>
      </c>
      <c r="I37" s="1514">
        <v>2022</v>
      </c>
      <c r="J37" s="1751">
        <v>1</v>
      </c>
      <c r="K37" s="1514">
        <v>2023</v>
      </c>
      <c r="L37" s="1751">
        <v>1</v>
      </c>
      <c r="M37" s="1731">
        <v>2024</v>
      </c>
    </row>
    <row r="38" spans="1:13">
      <c r="A38" s="2975"/>
      <c r="B38" s="2370"/>
      <c r="C38" s="43"/>
      <c r="D38" s="290" t="s">
        <v>68</v>
      </c>
      <c r="E38" s="290"/>
      <c r="F38" s="290" t="s">
        <v>69</v>
      </c>
      <c r="G38" s="290"/>
      <c r="H38" s="284" t="s">
        <v>70</v>
      </c>
      <c r="I38" s="284"/>
      <c r="J38" s="284" t="s">
        <v>71</v>
      </c>
      <c r="K38" s="290"/>
      <c r="L38" s="290" t="s">
        <v>72</v>
      </c>
      <c r="M38" s="291"/>
    </row>
    <row r="39" spans="1:13">
      <c r="A39" s="2975"/>
      <c r="B39" s="2370"/>
      <c r="C39" s="43"/>
      <c r="D39" s="1751">
        <v>1</v>
      </c>
      <c r="E39" s="1514">
        <v>2025</v>
      </c>
      <c r="F39" s="1751">
        <v>1</v>
      </c>
      <c r="G39" s="1514">
        <v>2026</v>
      </c>
      <c r="H39" s="1751">
        <v>1</v>
      </c>
      <c r="I39" s="1514">
        <v>2027</v>
      </c>
      <c r="J39" s="1751">
        <v>1</v>
      </c>
      <c r="K39" s="1514">
        <v>2028</v>
      </c>
      <c r="L39" s="1751">
        <v>1</v>
      </c>
      <c r="M39" s="1731">
        <v>2029</v>
      </c>
    </row>
    <row r="40" spans="1:13">
      <c r="A40" s="2975"/>
      <c r="B40" s="2370"/>
      <c r="C40" s="43"/>
      <c r="D40" s="290" t="s">
        <v>73</v>
      </c>
      <c r="E40" s="290"/>
      <c r="F40" s="1752" t="s">
        <v>78</v>
      </c>
      <c r="G40" s="290"/>
      <c r="H40" s="305"/>
      <c r="I40" s="282"/>
      <c r="J40" s="305"/>
      <c r="K40" s="282"/>
      <c r="L40" s="305"/>
      <c r="M40" s="1739"/>
    </row>
    <row r="41" spans="1:13">
      <c r="A41" s="2975"/>
      <c r="B41" s="2370"/>
      <c r="C41" s="43"/>
      <c r="D41" s="1751">
        <v>1</v>
      </c>
      <c r="E41" s="1513">
        <v>2030</v>
      </c>
      <c r="F41" s="1753">
        <v>11</v>
      </c>
      <c r="G41" s="306"/>
      <c r="H41" s="2372"/>
      <c r="I41" s="2372"/>
      <c r="J41" s="306"/>
      <c r="K41" s="290"/>
      <c r="L41" s="306"/>
      <c r="M41" s="291"/>
    </row>
    <row r="42" spans="1:13">
      <c r="A42" s="2975"/>
      <c r="B42" s="2370"/>
      <c r="C42" s="307"/>
      <c r="D42" s="1728"/>
      <c r="E42" s="1513"/>
      <c r="F42" s="308"/>
      <c r="G42" s="289"/>
      <c r="H42" s="308"/>
      <c r="I42" s="289"/>
      <c r="J42" s="308"/>
      <c r="K42" s="289"/>
      <c r="L42" s="308"/>
      <c r="M42" s="309"/>
    </row>
    <row r="43" spans="1:13" ht="18" customHeight="1">
      <c r="A43" s="2975"/>
      <c r="B43" s="2982" t="s">
        <v>79</v>
      </c>
      <c r="C43" s="1741"/>
      <c r="D43" s="288"/>
      <c r="E43" s="288"/>
      <c r="F43" s="288"/>
      <c r="G43" s="288"/>
      <c r="H43" s="288"/>
      <c r="I43" s="288"/>
      <c r="J43" s="288"/>
      <c r="K43" s="288"/>
      <c r="L43" s="284"/>
      <c r="M43" s="285"/>
    </row>
    <row r="44" spans="1:13">
      <c r="A44" s="2975"/>
      <c r="B44" s="2370"/>
      <c r="C44" s="310"/>
      <c r="D44" s="290" t="s">
        <v>80</v>
      </c>
      <c r="E44" s="289" t="s">
        <v>7</v>
      </c>
      <c r="F44" s="2373" t="s">
        <v>81</v>
      </c>
      <c r="G44" s="2986"/>
      <c r="H44" s="2986"/>
      <c r="I44" s="2986"/>
      <c r="J44" s="2986"/>
      <c r="K44" s="294" t="s">
        <v>82</v>
      </c>
      <c r="L44" s="2987"/>
      <c r="M44" s="2988"/>
    </row>
    <row r="45" spans="1:13">
      <c r="A45" s="2975"/>
      <c r="B45" s="2370"/>
      <c r="C45" s="310"/>
      <c r="D45" s="1742"/>
      <c r="E45" s="1740" t="s">
        <v>45</v>
      </c>
      <c r="F45" s="2373"/>
      <c r="G45" s="2986"/>
      <c r="H45" s="2986"/>
      <c r="I45" s="2986"/>
      <c r="J45" s="2986"/>
      <c r="K45" s="284"/>
      <c r="L45" s="2377"/>
      <c r="M45" s="2378"/>
    </row>
    <row r="46" spans="1:13">
      <c r="A46" s="2975"/>
      <c r="B46" s="2371"/>
      <c r="C46" s="311"/>
      <c r="D46" s="286"/>
      <c r="E46" s="286"/>
      <c r="F46" s="286"/>
      <c r="G46" s="286"/>
      <c r="H46" s="286"/>
      <c r="I46" s="286"/>
      <c r="J46" s="286"/>
      <c r="K46" s="286"/>
      <c r="L46" s="284"/>
      <c r="M46" s="285"/>
    </row>
    <row r="47" spans="1:13">
      <c r="A47" s="2975"/>
      <c r="B47" s="1500" t="s">
        <v>83</v>
      </c>
      <c r="C47" s="2968" t="s">
        <v>2811</v>
      </c>
      <c r="D47" s="2969"/>
      <c r="E47" s="2969"/>
      <c r="F47" s="2969"/>
      <c r="G47" s="2969"/>
      <c r="H47" s="2969"/>
      <c r="I47" s="2969"/>
      <c r="J47" s="2969"/>
      <c r="K47" s="2969"/>
      <c r="L47" s="2969"/>
      <c r="M47" s="2970"/>
    </row>
    <row r="48" spans="1:13">
      <c r="A48" s="2975"/>
      <c r="B48" s="1501" t="s">
        <v>85</v>
      </c>
      <c r="C48" s="1754" t="s">
        <v>2812</v>
      </c>
      <c r="D48" s="1746"/>
      <c r="E48" s="1746"/>
      <c r="F48" s="1746"/>
      <c r="G48" s="1746"/>
      <c r="H48" s="1746"/>
      <c r="I48" s="1746"/>
      <c r="J48" s="1746"/>
      <c r="K48" s="1746"/>
      <c r="L48" s="1746"/>
      <c r="M48" s="1755"/>
    </row>
    <row r="49" spans="1:13">
      <c r="A49" s="2975"/>
      <c r="B49" s="1501" t="s">
        <v>87</v>
      </c>
      <c r="C49" s="1754" t="s">
        <v>2060</v>
      </c>
      <c r="D49" s="1746"/>
      <c r="E49" s="1746"/>
      <c r="F49" s="1746"/>
      <c r="G49" s="1746"/>
      <c r="H49" s="1746"/>
      <c r="I49" s="1746"/>
      <c r="J49" s="1746"/>
      <c r="K49" s="1746"/>
      <c r="L49" s="1746"/>
      <c r="M49" s="1755"/>
    </row>
    <row r="50" spans="1:13">
      <c r="A50" s="2975"/>
      <c r="B50" s="1501" t="s">
        <v>88</v>
      </c>
      <c r="C50" s="1754" t="s">
        <v>2813</v>
      </c>
      <c r="D50" s="1746"/>
      <c r="E50" s="1746"/>
      <c r="F50" s="1746"/>
      <c r="G50" s="1746"/>
      <c r="H50" s="1746"/>
      <c r="I50" s="1746"/>
      <c r="J50" s="1746"/>
      <c r="K50" s="1746"/>
      <c r="L50" s="1746"/>
      <c r="M50" s="1755"/>
    </row>
    <row r="51" spans="1:13" ht="15.75" customHeight="1">
      <c r="A51" s="2963" t="s">
        <v>90</v>
      </c>
      <c r="B51" s="1502" t="s">
        <v>91</v>
      </c>
      <c r="C51" s="2512" t="s">
        <v>1105</v>
      </c>
      <c r="D51" s="2513"/>
      <c r="E51" s="2513"/>
      <c r="F51" s="2513"/>
      <c r="G51" s="2513"/>
      <c r="H51" s="2513"/>
      <c r="I51" s="2513"/>
      <c r="J51" s="2513"/>
      <c r="K51" s="2513"/>
      <c r="L51" s="2513"/>
      <c r="M51" s="2515"/>
    </row>
    <row r="52" spans="1:13">
      <c r="A52" s="2964"/>
      <c r="B52" s="1502" t="s">
        <v>93</v>
      </c>
      <c r="C52" s="2965" t="s">
        <v>2061</v>
      </c>
      <c r="D52" s="2966"/>
      <c r="E52" s="2966"/>
      <c r="F52" s="2966"/>
      <c r="G52" s="2966"/>
      <c r="H52" s="2966"/>
      <c r="I52" s="2966"/>
      <c r="J52" s="2966"/>
      <c r="K52" s="2966"/>
      <c r="L52" s="2966"/>
      <c r="M52" s="2967"/>
    </row>
    <row r="53" spans="1:13">
      <c r="A53" s="2964"/>
      <c r="B53" s="1502" t="s">
        <v>95</v>
      </c>
      <c r="C53" s="2965" t="s">
        <v>2062</v>
      </c>
      <c r="D53" s="2966"/>
      <c r="E53" s="2966"/>
      <c r="F53" s="2966"/>
      <c r="G53" s="2966"/>
      <c r="H53" s="2966"/>
      <c r="I53" s="2966"/>
      <c r="J53" s="2966"/>
      <c r="K53" s="2966"/>
      <c r="L53" s="2966"/>
      <c r="M53" s="2967"/>
    </row>
    <row r="54" spans="1:13" ht="15.75" customHeight="1">
      <c r="A54" s="2964"/>
      <c r="B54" s="1502" t="s">
        <v>97</v>
      </c>
      <c r="C54" s="2965" t="s">
        <v>542</v>
      </c>
      <c r="D54" s="2966"/>
      <c r="E54" s="2966"/>
      <c r="F54" s="2966"/>
      <c r="G54" s="2966"/>
      <c r="H54" s="2966"/>
      <c r="I54" s="2966"/>
      <c r="J54" s="2966"/>
      <c r="K54" s="2966"/>
      <c r="L54" s="2966"/>
      <c r="M54" s="2967"/>
    </row>
    <row r="55" spans="1:13" ht="15.75" customHeight="1">
      <c r="A55" s="2964"/>
      <c r="B55" s="1502" t="s">
        <v>99</v>
      </c>
      <c r="C55" s="2972" t="s">
        <v>544</v>
      </c>
      <c r="D55" s="2966"/>
      <c r="E55" s="2966"/>
      <c r="F55" s="2966"/>
      <c r="G55" s="2966"/>
      <c r="H55" s="2966"/>
      <c r="I55" s="2966"/>
      <c r="J55" s="2966"/>
      <c r="K55" s="2966"/>
      <c r="L55" s="2966"/>
      <c r="M55" s="2967"/>
    </row>
    <row r="56" spans="1:13" ht="16.5" thickBot="1">
      <c r="A56" s="2971"/>
      <c r="B56" s="1502" t="s">
        <v>101</v>
      </c>
      <c r="C56" s="2973" t="s">
        <v>2063</v>
      </c>
      <c r="D56" s="2966"/>
      <c r="E56" s="2966"/>
      <c r="F56" s="2966"/>
      <c r="G56" s="2966"/>
      <c r="H56" s="2966"/>
      <c r="I56" s="2966"/>
      <c r="J56" s="2966"/>
      <c r="K56" s="2966"/>
      <c r="L56" s="2966"/>
      <c r="M56" s="2967"/>
    </row>
    <row r="57" spans="1:13" ht="15.75" customHeight="1">
      <c r="A57" s="2963" t="s">
        <v>103</v>
      </c>
      <c r="B57" s="1502" t="s">
        <v>104</v>
      </c>
      <c r="C57" s="2965" t="s">
        <v>2064</v>
      </c>
      <c r="D57" s="2966"/>
      <c r="E57" s="2966"/>
      <c r="F57" s="2966"/>
      <c r="G57" s="2966"/>
      <c r="H57" s="2966"/>
      <c r="I57" s="2966"/>
      <c r="J57" s="2966"/>
      <c r="K57" s="2966"/>
      <c r="L57" s="2966"/>
      <c r="M57" s="2967"/>
    </row>
    <row r="58" spans="1:13" ht="30" customHeight="1">
      <c r="A58" s="2964"/>
      <c r="B58" s="1502" t="s">
        <v>106</v>
      </c>
      <c r="C58" s="2965" t="s">
        <v>107</v>
      </c>
      <c r="D58" s="2966"/>
      <c r="E58" s="2966"/>
      <c r="F58" s="2966"/>
      <c r="G58" s="2966"/>
      <c r="H58" s="2966"/>
      <c r="I58" s="2966"/>
      <c r="J58" s="2966"/>
      <c r="K58" s="2966"/>
      <c r="L58" s="2966"/>
      <c r="M58" s="2967"/>
    </row>
    <row r="59" spans="1:13" ht="30" customHeight="1" thickBot="1">
      <c r="A59" s="2964"/>
      <c r="B59" s="1502" t="s">
        <v>14</v>
      </c>
      <c r="C59" s="2965" t="s">
        <v>2062</v>
      </c>
      <c r="D59" s="2966"/>
      <c r="E59" s="2966"/>
      <c r="F59" s="2966"/>
      <c r="G59" s="2966"/>
      <c r="H59" s="2966"/>
      <c r="I59" s="2966"/>
      <c r="J59" s="2966"/>
      <c r="K59" s="2966"/>
      <c r="L59" s="2966"/>
      <c r="M59" s="2967"/>
    </row>
    <row r="60" spans="1:13" ht="16.5" thickBot="1">
      <c r="A60" s="779" t="s">
        <v>109</v>
      </c>
      <c r="B60" s="780"/>
      <c r="C60" s="2348" t="s">
        <v>1103</v>
      </c>
      <c r="D60" s="2349"/>
      <c r="E60" s="2349"/>
      <c r="F60" s="2349"/>
      <c r="G60" s="2349"/>
      <c r="H60" s="2349"/>
      <c r="I60" s="2349"/>
      <c r="J60" s="2349"/>
      <c r="K60" s="2349"/>
      <c r="L60" s="2349"/>
      <c r="M60" s="2350"/>
    </row>
  </sheetData>
  <mergeCells count="43">
    <mergeCell ref="B1:M1"/>
    <mergeCell ref="A2:A15"/>
    <mergeCell ref="F4:G4"/>
    <mergeCell ref="C7:D7"/>
    <mergeCell ref="I7:M7"/>
    <mergeCell ref="B8:B10"/>
    <mergeCell ref="C9:D9"/>
    <mergeCell ref="F9:G9"/>
    <mergeCell ref="I9:J9"/>
    <mergeCell ref="C10:D10"/>
    <mergeCell ref="B43:B46"/>
    <mergeCell ref="F44:F45"/>
    <mergeCell ref="F10:G10"/>
    <mergeCell ref="I10:J10"/>
    <mergeCell ref="C11:M11"/>
    <mergeCell ref="C12:M12"/>
    <mergeCell ref="C13:M13"/>
    <mergeCell ref="B14:B15"/>
    <mergeCell ref="C14:D14"/>
    <mergeCell ref="C15:M15"/>
    <mergeCell ref="G44:J45"/>
    <mergeCell ref="L44:M45"/>
    <mergeCell ref="C47:M47"/>
    <mergeCell ref="A51:A56"/>
    <mergeCell ref="C51:M51"/>
    <mergeCell ref="C52:M52"/>
    <mergeCell ref="C53:M53"/>
    <mergeCell ref="C54:M54"/>
    <mergeCell ref="C55:M55"/>
    <mergeCell ref="C56:M56"/>
    <mergeCell ref="A16:A50"/>
    <mergeCell ref="C16:M16"/>
    <mergeCell ref="C17:M17"/>
    <mergeCell ref="B18:B24"/>
    <mergeCell ref="B25:B28"/>
    <mergeCell ref="B32:B34"/>
    <mergeCell ref="B35:B42"/>
    <mergeCell ref="H41:I41"/>
    <mergeCell ref="A57:A59"/>
    <mergeCell ref="C57:M57"/>
    <mergeCell ref="C58:M58"/>
    <mergeCell ref="C59:M59"/>
    <mergeCell ref="C60:M60"/>
  </mergeCells>
  <dataValidations count="8">
    <dataValidation type="list" allowBlank="1" showInputMessage="1" showErrorMessage="1" sqref="C4 C14:D14 C7 G44:J45" xr:uid="{00000000-0002-0000-9800-000000000000}"/>
    <dataValidation type="list" allowBlank="1" showInputMessage="1" showErrorMessage="1" sqref="I7:M7" xr:uid="{00000000-0002-0000-98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800-000002000000}"/>
    <dataValidation allowBlank="1" showInputMessage="1" showErrorMessage="1" prompt="Determine si el indicador responde a un enfoque (Derechos Humanos, Género, Diferencial, Poblacional, Ambiental y Territorial). Si responde a más de enfoque separelos por ;" sqref="B16" xr:uid="{00000000-0002-0000-9800-000003000000}"/>
    <dataValidation allowBlank="1" showInputMessage="1" showErrorMessage="1" prompt="Identifique la meta ODS a que le apunta el indicador de producto. Seleccione de la lista desplegable." sqref="E14" xr:uid="{00000000-0002-0000-9800-000004000000}"/>
    <dataValidation allowBlank="1" showInputMessage="1" showErrorMessage="1" prompt="Identifique el ODS a que le apunta el indicador de producto. Seleccione de la lista desplegable._x000a_" sqref="B14:B15" xr:uid="{00000000-0002-0000-9800-000005000000}"/>
    <dataValidation allowBlank="1" showInputMessage="1" showErrorMessage="1" prompt="Incluir una ficha por cada indicador, ya sea de producto o de resultado" sqref="B1" xr:uid="{00000000-0002-0000-9800-000006000000}"/>
    <dataValidation allowBlank="1" showInputMessage="1" showErrorMessage="1" prompt="Seleccione de la lista desplegable" sqref="B4 B7 H7" xr:uid="{00000000-0002-0000-9800-000007000000}"/>
  </dataValidations>
  <hyperlinks>
    <hyperlink ref="C55" r:id="rId1" xr:uid="{00000000-0004-0000-9800-000000000000}"/>
  </hyperlinks>
  <pageMargins left="0.7" right="0.7" top="0.75" bottom="0.75" header="0.3" footer="0.3"/>
  <pageSetup paperSize="9" orientation="portrait" horizontalDpi="1200" verticalDpi="1200"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tabColor theme="0"/>
  </sheetPr>
  <dimension ref="A1:M60"/>
  <sheetViews>
    <sheetView workbookViewId="0"/>
  </sheetViews>
  <sheetFormatPr baseColWidth="10" defaultColWidth="11.42578125" defaultRowHeight="15.75"/>
  <cols>
    <col min="1" max="1" width="14.140625" style="279" customWidth="1"/>
    <col min="2" max="2" width="39.140625" style="279" customWidth="1"/>
    <col min="3" max="16384" width="11.42578125" style="279"/>
  </cols>
  <sheetData>
    <row r="1" spans="1:13" ht="16.5" thickBot="1">
      <c r="A1" s="770"/>
      <c r="B1" s="2950" t="s">
        <v>2814</v>
      </c>
      <c r="C1" s="2951"/>
      <c r="D1" s="2951"/>
      <c r="E1" s="2951"/>
      <c r="F1" s="2951"/>
      <c r="G1" s="2951"/>
      <c r="H1" s="2951"/>
      <c r="I1" s="2951"/>
      <c r="J1" s="2951"/>
      <c r="K1" s="2951"/>
      <c r="L1" s="2951"/>
      <c r="M1" s="2952"/>
    </row>
    <row r="2" spans="1:13" ht="39" customHeight="1">
      <c r="A2" s="2974" t="s">
        <v>1</v>
      </c>
      <c r="B2" s="280" t="s">
        <v>2</v>
      </c>
      <c r="C2" s="2994" t="s">
        <v>1107</v>
      </c>
      <c r="D2" s="2995"/>
      <c r="E2" s="2995"/>
      <c r="F2" s="2995"/>
      <c r="G2" s="2995"/>
      <c r="H2" s="2995"/>
      <c r="I2" s="2995"/>
      <c r="J2" s="2995"/>
      <c r="K2" s="2995"/>
      <c r="L2" s="2995"/>
      <c r="M2" s="2996"/>
    </row>
    <row r="3" spans="1:13" ht="23.45" customHeight="1">
      <c r="A3" s="2975"/>
      <c r="B3" s="1500" t="s">
        <v>4</v>
      </c>
      <c r="C3" s="2968" t="s">
        <v>2804</v>
      </c>
      <c r="D3" s="2997"/>
      <c r="E3" s="2997"/>
      <c r="F3" s="2997"/>
      <c r="G3" s="2997"/>
      <c r="H3" s="2997"/>
      <c r="I3" s="2997"/>
      <c r="J3" s="2997"/>
      <c r="K3" s="2997"/>
      <c r="L3" s="2997"/>
      <c r="M3" s="2998"/>
    </row>
    <row r="4" spans="1:13" ht="15.6" customHeight="1">
      <c r="A4" s="2975"/>
      <c r="B4" s="281" t="s">
        <v>6</v>
      </c>
      <c r="C4" s="1730" t="s">
        <v>7</v>
      </c>
      <c r="D4" s="1732"/>
      <c r="E4" s="1733"/>
      <c r="F4" s="2989" t="s">
        <v>8</v>
      </c>
      <c r="G4" s="2990"/>
      <c r="H4" s="1734" t="s">
        <v>1103</v>
      </c>
      <c r="I4" s="1513"/>
      <c r="J4" s="1513"/>
      <c r="K4" s="1513"/>
      <c r="L4" s="1513"/>
      <c r="M4" s="1731"/>
    </row>
    <row r="5" spans="1:13">
      <c r="A5" s="2975"/>
      <c r="B5" s="281" t="s">
        <v>10</v>
      </c>
      <c r="C5" s="1730" t="s">
        <v>1103</v>
      </c>
      <c r="D5" s="1513"/>
      <c r="E5" s="1513"/>
      <c r="F5" s="1513"/>
      <c r="G5" s="1513"/>
      <c r="H5" s="1513"/>
      <c r="I5" s="1513"/>
      <c r="J5" s="1513"/>
      <c r="K5" s="1513"/>
      <c r="L5" s="1513"/>
      <c r="M5" s="1731"/>
    </row>
    <row r="6" spans="1:13">
      <c r="A6" s="2975"/>
      <c r="B6" s="281" t="s">
        <v>11</v>
      </c>
      <c r="C6" s="1730" t="s">
        <v>1103</v>
      </c>
      <c r="D6" s="1513"/>
      <c r="E6" s="1513"/>
      <c r="F6" s="1513"/>
      <c r="G6" s="1513"/>
      <c r="H6" s="1513"/>
      <c r="I6" s="1513"/>
      <c r="J6" s="1513"/>
      <c r="K6" s="1513"/>
      <c r="L6" s="1513"/>
      <c r="M6" s="1731"/>
    </row>
    <row r="7" spans="1:13">
      <c r="A7" s="2975"/>
      <c r="B7" s="1500" t="s">
        <v>12</v>
      </c>
      <c r="C7" s="2965" t="s">
        <v>2054</v>
      </c>
      <c r="D7" s="2966"/>
      <c r="E7" s="282"/>
      <c r="F7" s="282"/>
      <c r="G7" s="775"/>
      <c r="H7" s="1735" t="s">
        <v>14</v>
      </c>
      <c r="I7" s="2991" t="s">
        <v>541</v>
      </c>
      <c r="J7" s="2966"/>
      <c r="K7" s="2966"/>
      <c r="L7" s="2966"/>
      <c r="M7" s="2967"/>
    </row>
    <row r="8" spans="1:13">
      <c r="A8" s="2975"/>
      <c r="B8" s="2985" t="s">
        <v>16</v>
      </c>
      <c r="C8" s="1736"/>
      <c r="D8" s="283"/>
      <c r="E8" s="283"/>
      <c r="F8" s="283"/>
      <c r="G8" s="283"/>
      <c r="H8" s="283"/>
      <c r="I8" s="283"/>
      <c r="J8" s="283"/>
      <c r="K8" s="283"/>
      <c r="L8" s="283"/>
      <c r="M8" s="1737"/>
    </row>
    <row r="9" spans="1:13">
      <c r="A9" s="2975"/>
      <c r="B9" s="2360"/>
      <c r="C9" s="2389" t="s">
        <v>1103</v>
      </c>
      <c r="D9" s="2390"/>
      <c r="E9" s="284"/>
      <c r="F9" s="2390" t="s">
        <v>1103</v>
      </c>
      <c r="G9" s="2390"/>
      <c r="H9" s="284"/>
      <c r="I9" s="2390" t="s">
        <v>1103</v>
      </c>
      <c r="J9" s="2390"/>
      <c r="K9" s="284"/>
      <c r="L9" s="284"/>
      <c r="M9" s="285"/>
    </row>
    <row r="10" spans="1:13">
      <c r="A10" s="2975"/>
      <c r="B10" s="2992"/>
      <c r="C10" s="2389" t="s">
        <v>18</v>
      </c>
      <c r="D10" s="2390"/>
      <c r="E10" s="286"/>
      <c r="F10" s="2390" t="s">
        <v>18</v>
      </c>
      <c r="G10" s="2390"/>
      <c r="H10" s="286"/>
      <c r="I10" s="2390" t="s">
        <v>18</v>
      </c>
      <c r="J10" s="2390"/>
      <c r="K10" s="286"/>
      <c r="L10" s="286"/>
      <c r="M10" s="287"/>
    </row>
    <row r="11" spans="1:13" ht="32.450000000000003" customHeight="1">
      <c r="A11" s="2975"/>
      <c r="B11" s="1500" t="s">
        <v>19</v>
      </c>
      <c r="C11" s="2968" t="s">
        <v>2815</v>
      </c>
      <c r="D11" s="2983"/>
      <c r="E11" s="2983"/>
      <c r="F11" s="2983"/>
      <c r="G11" s="2983"/>
      <c r="H11" s="2983"/>
      <c r="I11" s="2983"/>
      <c r="J11" s="2983"/>
      <c r="K11" s="2983"/>
      <c r="L11" s="2983"/>
      <c r="M11" s="2984"/>
    </row>
    <row r="12" spans="1:13" ht="26.45" customHeight="1">
      <c r="A12" s="2975"/>
      <c r="B12" s="1500" t="s">
        <v>21</v>
      </c>
      <c r="C12" s="1754" t="s">
        <v>2816</v>
      </c>
      <c r="D12" s="1746"/>
      <c r="E12" s="1746"/>
      <c r="F12" s="1746"/>
      <c r="G12" s="1746"/>
      <c r="H12" s="1746"/>
      <c r="I12" s="1746"/>
      <c r="J12" s="1746"/>
      <c r="K12" s="1746"/>
      <c r="L12" s="1756"/>
      <c r="M12" s="1757"/>
    </row>
    <row r="13" spans="1:13" ht="33.6" customHeight="1">
      <c r="A13" s="2975"/>
      <c r="B13" s="1500" t="s">
        <v>23</v>
      </c>
      <c r="C13" s="2968" t="s">
        <v>2807</v>
      </c>
      <c r="D13" s="2983"/>
      <c r="E13" s="2983"/>
      <c r="F13" s="2983"/>
      <c r="G13" s="2983"/>
      <c r="H13" s="2983"/>
      <c r="I13" s="2983"/>
      <c r="J13" s="2983"/>
      <c r="K13" s="2983"/>
      <c r="L13" s="2983"/>
      <c r="M13" s="2984"/>
    </row>
    <row r="14" spans="1:13">
      <c r="A14" s="2975"/>
      <c r="B14" s="2985" t="s">
        <v>25</v>
      </c>
      <c r="C14" s="2979" t="s">
        <v>26</v>
      </c>
      <c r="D14" s="2980"/>
      <c r="E14" s="1738" t="s">
        <v>27</v>
      </c>
      <c r="F14" s="288" t="s">
        <v>1834</v>
      </c>
      <c r="G14" s="288"/>
      <c r="H14" s="288"/>
      <c r="I14" s="288"/>
      <c r="J14" s="288"/>
      <c r="K14" s="288"/>
      <c r="L14" s="283"/>
      <c r="M14" s="1737"/>
    </row>
    <row r="15" spans="1:13">
      <c r="A15" s="2975"/>
      <c r="B15" s="2360"/>
      <c r="C15" s="2979"/>
      <c r="D15" s="2980"/>
      <c r="E15" s="2980"/>
      <c r="F15" s="2980"/>
      <c r="G15" s="2980"/>
      <c r="H15" s="2980"/>
      <c r="I15" s="2980"/>
      <c r="J15" s="2980"/>
      <c r="K15" s="2980"/>
      <c r="L15" s="2980"/>
      <c r="M15" s="2981"/>
    </row>
    <row r="16" spans="1:13">
      <c r="A16" s="2974" t="s">
        <v>29</v>
      </c>
      <c r="B16" s="1501" t="s">
        <v>30</v>
      </c>
      <c r="C16" s="2993" t="s">
        <v>1930</v>
      </c>
      <c r="D16" s="2977"/>
      <c r="E16" s="2977"/>
      <c r="F16" s="2977"/>
      <c r="G16" s="2977"/>
      <c r="H16" s="2977"/>
      <c r="I16" s="2977"/>
      <c r="J16" s="2977"/>
      <c r="K16" s="2977"/>
      <c r="L16" s="2977"/>
      <c r="M16" s="2978"/>
    </row>
    <row r="17" spans="1:13" ht="35.450000000000003" customHeight="1">
      <c r="A17" s="2975"/>
      <c r="B17" s="1501" t="s">
        <v>32</v>
      </c>
      <c r="C17" s="2968" t="s">
        <v>1108</v>
      </c>
      <c r="D17" s="2983"/>
      <c r="E17" s="2983"/>
      <c r="F17" s="2983"/>
      <c r="G17" s="2983"/>
      <c r="H17" s="2983"/>
      <c r="I17" s="2983"/>
      <c r="J17" s="2983"/>
      <c r="K17" s="2983"/>
      <c r="L17" s="2983"/>
      <c r="M17" s="2984"/>
    </row>
    <row r="18" spans="1:13" ht="8.25" customHeight="1">
      <c r="A18" s="2975"/>
      <c r="B18" s="2982" t="s">
        <v>34</v>
      </c>
      <c r="C18" s="1519"/>
      <c r="D18" s="282"/>
      <c r="E18" s="282"/>
      <c r="F18" s="282"/>
      <c r="G18" s="282"/>
      <c r="H18" s="282"/>
      <c r="I18" s="282"/>
      <c r="J18" s="282"/>
      <c r="K18" s="282"/>
      <c r="L18" s="282"/>
      <c r="M18" s="1739"/>
    </row>
    <row r="19" spans="1:13" ht="9" customHeight="1">
      <c r="A19" s="2975"/>
      <c r="B19" s="2370"/>
      <c r="C19" s="43"/>
      <c r="D19" s="289"/>
      <c r="E19" s="290"/>
      <c r="F19" s="289"/>
      <c r="G19" s="290"/>
      <c r="H19" s="289"/>
      <c r="I19" s="290"/>
      <c r="J19" s="289"/>
      <c r="K19" s="290"/>
      <c r="L19" s="290"/>
      <c r="M19" s="291"/>
    </row>
    <row r="20" spans="1:13">
      <c r="A20" s="2975"/>
      <c r="B20" s="2370"/>
      <c r="C20" s="292" t="s">
        <v>35</v>
      </c>
      <c r="D20" s="293"/>
      <c r="E20" s="294" t="s">
        <v>36</v>
      </c>
      <c r="F20" s="293"/>
      <c r="G20" s="294" t="s">
        <v>37</v>
      </c>
      <c r="H20" s="293"/>
      <c r="I20" s="294" t="s">
        <v>38</v>
      </c>
      <c r="J20" s="1740"/>
      <c r="K20" s="294"/>
      <c r="L20" s="294"/>
      <c r="M20" s="295"/>
    </row>
    <row r="21" spans="1:13">
      <c r="A21" s="2975"/>
      <c r="B21" s="2370"/>
      <c r="C21" s="292" t="s">
        <v>39</v>
      </c>
      <c r="D21" s="1740"/>
      <c r="E21" s="294" t="s">
        <v>40</v>
      </c>
      <c r="F21" s="1740"/>
      <c r="G21" s="294" t="s">
        <v>41</v>
      </c>
      <c r="H21" s="1740"/>
      <c r="I21" s="294"/>
      <c r="J21" s="294"/>
      <c r="K21" s="294"/>
      <c r="L21" s="294"/>
      <c r="M21" s="295"/>
    </row>
    <row r="22" spans="1:13">
      <c r="A22" s="2975"/>
      <c r="B22" s="2370"/>
      <c r="C22" s="292" t="s">
        <v>42</v>
      </c>
      <c r="D22" s="1740"/>
      <c r="E22" s="294" t="s">
        <v>43</v>
      </c>
      <c r="F22" s="1740"/>
      <c r="G22" s="294"/>
      <c r="H22" s="294"/>
      <c r="I22" s="294"/>
      <c r="J22" s="294"/>
      <c r="K22" s="294"/>
      <c r="L22" s="294"/>
      <c r="M22" s="295"/>
    </row>
    <row r="23" spans="1:13">
      <c r="A23" s="2975"/>
      <c r="B23" s="2370"/>
      <c r="C23" s="292" t="s">
        <v>44</v>
      </c>
      <c r="D23" s="1740" t="s">
        <v>45</v>
      </c>
      <c r="E23" s="294" t="s">
        <v>46</v>
      </c>
      <c r="F23" s="286" t="s">
        <v>2810</v>
      </c>
      <c r="G23" s="286"/>
      <c r="H23" s="286"/>
      <c r="I23" s="286"/>
      <c r="J23" s="286"/>
      <c r="K23" s="286"/>
      <c r="L23" s="286"/>
      <c r="M23" s="287"/>
    </row>
    <row r="24" spans="1:13" ht="9.75" customHeight="1">
      <c r="A24" s="2975"/>
      <c r="B24" s="2371"/>
      <c r="C24" s="296"/>
      <c r="D24" s="297"/>
      <c r="E24" s="297"/>
      <c r="F24" s="297"/>
      <c r="G24" s="297"/>
      <c r="H24" s="297"/>
      <c r="I24" s="297"/>
      <c r="J24" s="297"/>
      <c r="K24" s="297"/>
      <c r="L24" s="297"/>
      <c r="M24" s="298"/>
    </row>
    <row r="25" spans="1:13">
      <c r="A25" s="2975"/>
      <c r="B25" s="2982" t="s">
        <v>48</v>
      </c>
      <c r="C25" s="1741"/>
      <c r="D25" s="288"/>
      <c r="E25" s="288"/>
      <c r="F25" s="288"/>
      <c r="G25" s="288"/>
      <c r="H25" s="288"/>
      <c r="I25" s="288"/>
      <c r="J25" s="288"/>
      <c r="K25" s="288"/>
      <c r="L25" s="283"/>
      <c r="M25" s="1737"/>
    </row>
    <row r="26" spans="1:13">
      <c r="A26" s="2975"/>
      <c r="B26" s="2370"/>
      <c r="C26" s="292" t="s">
        <v>49</v>
      </c>
      <c r="D26" s="1740"/>
      <c r="E26" s="294"/>
      <c r="F26" s="294" t="s">
        <v>50</v>
      </c>
      <c r="G26" s="1740" t="s">
        <v>45</v>
      </c>
      <c r="H26" s="294"/>
      <c r="I26" s="294" t="s">
        <v>51</v>
      </c>
      <c r="J26" s="1740"/>
      <c r="K26" s="294"/>
      <c r="L26" s="284"/>
      <c r="M26" s="285"/>
    </row>
    <row r="27" spans="1:13">
      <c r="A27" s="2975"/>
      <c r="B27" s="2370"/>
      <c r="C27" s="292" t="s">
        <v>52</v>
      </c>
      <c r="D27" s="1742"/>
      <c r="E27" s="284"/>
      <c r="F27" s="294" t="s">
        <v>53</v>
      </c>
      <c r="G27" s="1740"/>
      <c r="H27" s="284"/>
      <c r="I27" s="284"/>
      <c r="J27" s="284"/>
      <c r="K27" s="284"/>
      <c r="L27" s="284"/>
      <c r="M27" s="285"/>
    </row>
    <row r="28" spans="1:13">
      <c r="A28" s="2975"/>
      <c r="B28" s="2371"/>
      <c r="C28" s="296"/>
      <c r="D28" s="297"/>
      <c r="E28" s="297"/>
      <c r="F28" s="297"/>
      <c r="G28" s="297"/>
      <c r="H28" s="297"/>
      <c r="I28" s="297"/>
      <c r="J28" s="297"/>
      <c r="K28" s="297"/>
      <c r="L28" s="286"/>
      <c r="M28" s="287"/>
    </row>
    <row r="29" spans="1:13">
      <c r="A29" s="2975"/>
      <c r="B29" s="299" t="s">
        <v>54</v>
      </c>
      <c r="C29" s="1741"/>
      <c r="D29" s="288"/>
      <c r="E29" s="288"/>
      <c r="F29" s="288"/>
      <c r="G29" s="288"/>
      <c r="H29" s="288"/>
      <c r="I29" s="288"/>
      <c r="J29" s="288"/>
      <c r="K29" s="288"/>
      <c r="L29" s="288"/>
      <c r="M29" s="1743"/>
    </row>
    <row r="30" spans="1:13">
      <c r="A30" s="2975"/>
      <c r="B30" s="299"/>
      <c r="C30" s="300" t="s">
        <v>55</v>
      </c>
      <c r="D30" s="1744">
        <v>2</v>
      </c>
      <c r="E30" s="294"/>
      <c r="F30" s="294" t="s">
        <v>56</v>
      </c>
      <c r="G30" s="1740">
        <v>2019</v>
      </c>
      <c r="H30" s="294"/>
      <c r="I30" s="294" t="s">
        <v>57</v>
      </c>
      <c r="J30" s="1745" t="s">
        <v>2057</v>
      </c>
      <c r="K30" s="1746"/>
      <c r="L30" s="1747"/>
      <c r="M30" s="295"/>
    </row>
    <row r="31" spans="1:13">
      <c r="A31" s="2975"/>
      <c r="B31" s="281"/>
      <c r="C31" s="296"/>
      <c r="D31" s="297"/>
      <c r="E31" s="297"/>
      <c r="F31" s="297"/>
      <c r="G31" s="297"/>
      <c r="H31" s="297"/>
      <c r="I31" s="297"/>
      <c r="J31" s="297"/>
      <c r="K31" s="297"/>
      <c r="L31" s="297"/>
      <c r="M31" s="298"/>
    </row>
    <row r="32" spans="1:13">
      <c r="A32" s="2975"/>
      <c r="B32" s="2982" t="s">
        <v>58</v>
      </c>
      <c r="C32" s="1748"/>
      <c r="D32" s="301"/>
      <c r="E32" s="301"/>
      <c r="F32" s="301"/>
      <c r="G32" s="301"/>
      <c r="H32" s="301"/>
      <c r="I32" s="301"/>
      <c r="J32" s="301"/>
      <c r="K32" s="301"/>
      <c r="L32" s="283"/>
      <c r="M32" s="1737"/>
    </row>
    <row r="33" spans="1:13">
      <c r="A33" s="2975"/>
      <c r="B33" s="2370"/>
      <c r="C33" s="292" t="s">
        <v>59</v>
      </c>
      <c r="D33" s="1749">
        <v>2020</v>
      </c>
      <c r="E33" s="302"/>
      <c r="F33" s="294" t="s">
        <v>60</v>
      </c>
      <c r="G33" s="1750" t="s">
        <v>61</v>
      </c>
      <c r="H33" s="302"/>
      <c r="I33" s="294"/>
      <c r="J33" s="302"/>
      <c r="K33" s="302"/>
      <c r="L33" s="284"/>
      <c r="M33" s="285"/>
    </row>
    <row r="34" spans="1:13">
      <c r="A34" s="2975"/>
      <c r="B34" s="2371"/>
      <c r="C34" s="296"/>
      <c r="D34" s="303"/>
      <c r="E34" s="304"/>
      <c r="F34" s="297"/>
      <c r="G34" s="304"/>
      <c r="H34" s="304"/>
      <c r="I34" s="297"/>
      <c r="J34" s="304"/>
      <c r="K34" s="304"/>
      <c r="L34" s="286"/>
      <c r="M34" s="287"/>
    </row>
    <row r="35" spans="1:13">
      <c r="A35" s="2975"/>
      <c r="B35" s="2982" t="s">
        <v>62</v>
      </c>
      <c r="C35" s="1519"/>
      <c r="D35" s="282"/>
      <c r="E35" s="282"/>
      <c r="F35" s="282"/>
      <c r="G35" s="282"/>
      <c r="H35" s="282"/>
      <c r="I35" s="282"/>
      <c r="J35" s="282"/>
      <c r="K35" s="282"/>
      <c r="L35" s="282"/>
      <c r="M35" s="1739"/>
    </row>
    <row r="36" spans="1:13">
      <c r="A36" s="2975"/>
      <c r="B36" s="2370"/>
      <c r="C36" s="43"/>
      <c r="D36" s="290" t="s">
        <v>63</v>
      </c>
      <c r="E36" s="290"/>
      <c r="F36" s="290" t="s">
        <v>64</v>
      </c>
      <c r="G36" s="290"/>
      <c r="H36" s="284" t="s">
        <v>65</v>
      </c>
      <c r="I36" s="284"/>
      <c r="J36" s="284" t="s">
        <v>66</v>
      </c>
      <c r="K36" s="290"/>
      <c r="L36" s="290" t="s">
        <v>67</v>
      </c>
      <c r="M36" s="291"/>
    </row>
    <row r="37" spans="1:13">
      <c r="A37" s="2975"/>
      <c r="B37" s="2370"/>
      <c r="C37" s="43"/>
      <c r="D37" s="1751">
        <v>1</v>
      </c>
      <c r="E37" s="1514">
        <v>2020</v>
      </c>
      <c r="F37" s="1751">
        <v>1</v>
      </c>
      <c r="G37" s="1514">
        <v>2021</v>
      </c>
      <c r="H37" s="1751">
        <v>1</v>
      </c>
      <c r="I37" s="1514">
        <v>2022</v>
      </c>
      <c r="J37" s="1751">
        <v>1</v>
      </c>
      <c r="K37" s="1514">
        <v>2023</v>
      </c>
      <c r="L37" s="1751">
        <v>1</v>
      </c>
      <c r="M37" s="1731">
        <v>2024</v>
      </c>
    </row>
    <row r="38" spans="1:13">
      <c r="A38" s="2975"/>
      <c r="B38" s="2370"/>
      <c r="C38" s="43"/>
      <c r="D38" s="290" t="s">
        <v>68</v>
      </c>
      <c r="E38" s="290"/>
      <c r="F38" s="290" t="s">
        <v>69</v>
      </c>
      <c r="G38" s="290"/>
      <c r="H38" s="284" t="s">
        <v>70</v>
      </c>
      <c r="I38" s="284"/>
      <c r="J38" s="284" t="s">
        <v>71</v>
      </c>
      <c r="K38" s="290"/>
      <c r="L38" s="290" t="s">
        <v>72</v>
      </c>
      <c r="M38" s="291"/>
    </row>
    <row r="39" spans="1:13">
      <c r="A39" s="2975"/>
      <c r="B39" s="2370"/>
      <c r="C39" s="43"/>
      <c r="D39" s="1751">
        <v>1</v>
      </c>
      <c r="E39" s="1514">
        <v>2025</v>
      </c>
      <c r="F39" s="1751">
        <v>1</v>
      </c>
      <c r="G39" s="1514">
        <v>2026</v>
      </c>
      <c r="H39" s="1751">
        <v>1</v>
      </c>
      <c r="I39" s="1514">
        <v>2027</v>
      </c>
      <c r="J39" s="1751">
        <v>1</v>
      </c>
      <c r="K39" s="1514">
        <v>2028</v>
      </c>
      <c r="L39" s="1751">
        <v>1</v>
      </c>
      <c r="M39" s="1731">
        <v>2029</v>
      </c>
    </row>
    <row r="40" spans="1:13">
      <c r="A40" s="2975"/>
      <c r="B40" s="2370"/>
      <c r="C40" s="43"/>
      <c r="D40" s="290" t="s">
        <v>73</v>
      </c>
      <c r="E40" s="290"/>
      <c r="F40" s="1752" t="s">
        <v>78</v>
      </c>
      <c r="G40" s="290"/>
      <c r="H40" s="305"/>
      <c r="I40" s="282"/>
      <c r="J40" s="305"/>
      <c r="K40" s="282"/>
      <c r="L40" s="305"/>
      <c r="M40" s="1739"/>
    </row>
    <row r="41" spans="1:13">
      <c r="A41" s="2975"/>
      <c r="B41" s="2370"/>
      <c r="C41" s="43"/>
      <c r="D41" s="1751">
        <v>1</v>
      </c>
      <c r="E41" s="1513">
        <v>2030</v>
      </c>
      <c r="F41" s="1753">
        <v>11</v>
      </c>
      <c r="G41" s="306"/>
      <c r="H41" s="2372"/>
      <c r="I41" s="2372"/>
      <c r="J41" s="306"/>
      <c r="K41" s="290"/>
      <c r="L41" s="306"/>
      <c r="M41" s="291"/>
    </row>
    <row r="42" spans="1:13">
      <c r="A42" s="2975"/>
      <c r="B42" s="2370"/>
      <c r="C42" s="307"/>
      <c r="D42" s="1728"/>
      <c r="E42" s="1513"/>
      <c r="F42" s="308"/>
      <c r="G42" s="289"/>
      <c r="H42" s="308"/>
      <c r="I42" s="289"/>
      <c r="J42" s="308"/>
      <c r="K42" s="289"/>
      <c r="L42" s="308"/>
      <c r="M42" s="309"/>
    </row>
    <row r="43" spans="1:13" ht="18" customHeight="1">
      <c r="A43" s="2975"/>
      <c r="B43" s="2982" t="s">
        <v>79</v>
      </c>
      <c r="C43" s="1741"/>
      <c r="D43" s="288"/>
      <c r="E43" s="288"/>
      <c r="F43" s="288"/>
      <c r="G43" s="288"/>
      <c r="H43" s="288"/>
      <c r="I43" s="288"/>
      <c r="J43" s="288"/>
      <c r="K43" s="288"/>
      <c r="L43" s="284"/>
      <c r="M43" s="285"/>
    </row>
    <row r="44" spans="1:13">
      <c r="A44" s="2975"/>
      <c r="B44" s="2370"/>
      <c r="C44" s="310"/>
      <c r="D44" s="290" t="s">
        <v>80</v>
      </c>
      <c r="E44" s="289" t="s">
        <v>7</v>
      </c>
      <c r="F44" s="2373" t="s">
        <v>81</v>
      </c>
      <c r="G44" s="2986"/>
      <c r="H44" s="2986"/>
      <c r="I44" s="2986"/>
      <c r="J44" s="2986"/>
      <c r="K44" s="294" t="s">
        <v>82</v>
      </c>
      <c r="L44" s="2987"/>
      <c r="M44" s="2988"/>
    </row>
    <row r="45" spans="1:13">
      <c r="A45" s="2975"/>
      <c r="B45" s="2370"/>
      <c r="C45" s="310"/>
      <c r="D45" s="1742"/>
      <c r="E45" s="1740" t="s">
        <v>45</v>
      </c>
      <c r="F45" s="2373"/>
      <c r="G45" s="2986"/>
      <c r="H45" s="2986"/>
      <c r="I45" s="2986"/>
      <c r="J45" s="2986"/>
      <c r="K45" s="284"/>
      <c r="L45" s="2377"/>
      <c r="M45" s="2378"/>
    </row>
    <row r="46" spans="1:13">
      <c r="A46" s="2975"/>
      <c r="B46" s="2371"/>
      <c r="C46" s="311"/>
      <c r="D46" s="286"/>
      <c r="E46" s="286"/>
      <c r="F46" s="286"/>
      <c r="G46" s="286"/>
      <c r="H46" s="286"/>
      <c r="I46" s="286"/>
      <c r="J46" s="286"/>
      <c r="K46" s="286"/>
      <c r="L46" s="284"/>
      <c r="M46" s="285"/>
    </row>
    <row r="47" spans="1:13">
      <c r="A47" s="2975"/>
      <c r="B47" s="1500" t="s">
        <v>83</v>
      </c>
      <c r="C47" s="1754" t="s">
        <v>2817</v>
      </c>
      <c r="D47" s="1746"/>
      <c r="E47" s="1746"/>
      <c r="F47" s="1746"/>
      <c r="G47" s="1746"/>
      <c r="H47" s="1746"/>
      <c r="I47" s="1746"/>
      <c r="J47" s="1746"/>
      <c r="K47" s="1746"/>
      <c r="L47" s="1746"/>
      <c r="M47" s="1755"/>
    </row>
    <row r="48" spans="1:13">
      <c r="A48" s="2975"/>
      <c r="B48" s="1501" t="s">
        <v>85</v>
      </c>
      <c r="C48" s="1754" t="s">
        <v>2812</v>
      </c>
      <c r="D48" s="1746"/>
      <c r="E48" s="1746"/>
      <c r="F48" s="1746"/>
      <c r="G48" s="1746"/>
      <c r="H48" s="1746"/>
      <c r="I48" s="1746"/>
      <c r="J48" s="1746"/>
      <c r="K48" s="1746"/>
      <c r="L48" s="1746"/>
      <c r="M48" s="1755"/>
    </row>
    <row r="49" spans="1:13">
      <c r="A49" s="2975"/>
      <c r="B49" s="1501" t="s">
        <v>87</v>
      </c>
      <c r="C49" s="1754" t="s">
        <v>2060</v>
      </c>
      <c r="D49" s="1746"/>
      <c r="E49" s="1746"/>
      <c r="F49" s="1746"/>
      <c r="G49" s="1746"/>
      <c r="H49" s="1746"/>
      <c r="I49" s="1746"/>
      <c r="J49" s="1746"/>
      <c r="K49" s="1746"/>
      <c r="L49" s="1746"/>
      <c r="M49" s="1755"/>
    </row>
    <row r="50" spans="1:13">
      <c r="A50" s="2975"/>
      <c r="B50" s="1501" t="s">
        <v>88</v>
      </c>
      <c r="C50" s="1758">
        <v>2019</v>
      </c>
      <c r="D50" s="1746"/>
      <c r="E50" s="1746"/>
      <c r="F50" s="1746"/>
      <c r="G50" s="1746"/>
      <c r="H50" s="1746"/>
      <c r="I50" s="1746"/>
      <c r="J50" s="1746"/>
      <c r="K50" s="1746"/>
      <c r="L50" s="1746"/>
      <c r="M50" s="1755"/>
    </row>
    <row r="51" spans="1:13" ht="15.75" customHeight="1">
      <c r="A51" s="2963" t="s">
        <v>90</v>
      </c>
      <c r="B51" s="1502" t="s">
        <v>91</v>
      </c>
      <c r="C51" s="279" t="s">
        <v>1111</v>
      </c>
      <c r="D51" s="1513"/>
      <c r="E51" s="1513"/>
      <c r="F51" s="1513"/>
      <c r="G51" s="1513"/>
      <c r="H51" s="1513"/>
      <c r="I51" s="1513"/>
      <c r="J51" s="1513"/>
      <c r="K51" s="1513"/>
      <c r="L51" s="1513"/>
      <c r="M51" s="1731"/>
    </row>
    <row r="52" spans="1:13">
      <c r="A52" s="2964"/>
      <c r="B52" s="1502" t="s">
        <v>93</v>
      </c>
      <c r="C52" s="2965" t="s">
        <v>2818</v>
      </c>
      <c r="D52" s="2966"/>
      <c r="E52" s="2966"/>
      <c r="F52" s="2966"/>
      <c r="G52" s="2966"/>
      <c r="H52" s="2966"/>
      <c r="I52" s="2966"/>
      <c r="J52" s="2966"/>
      <c r="K52" s="2966"/>
      <c r="L52" s="2966"/>
      <c r="M52" s="2967"/>
    </row>
    <row r="53" spans="1:13">
      <c r="A53" s="2964"/>
      <c r="B53" s="1502" t="s">
        <v>95</v>
      </c>
      <c r="C53" s="2965" t="s">
        <v>2062</v>
      </c>
      <c r="D53" s="2966"/>
      <c r="E53" s="2966"/>
      <c r="F53" s="2966"/>
      <c r="G53" s="2966"/>
      <c r="H53" s="2966"/>
      <c r="I53" s="2966"/>
      <c r="J53" s="2966"/>
      <c r="K53" s="2966"/>
      <c r="L53" s="2966"/>
      <c r="M53" s="2967"/>
    </row>
    <row r="54" spans="1:13" ht="15.75" customHeight="1">
      <c r="A54" s="2964"/>
      <c r="B54" s="1502" t="s">
        <v>97</v>
      </c>
      <c r="C54" s="2965" t="s">
        <v>2819</v>
      </c>
      <c r="D54" s="2966"/>
      <c r="E54" s="2966"/>
      <c r="F54" s="2966"/>
      <c r="G54" s="2966"/>
      <c r="H54" s="2966"/>
      <c r="I54" s="2966"/>
      <c r="J54" s="2966"/>
      <c r="K54" s="2966"/>
      <c r="L54" s="2966"/>
      <c r="M54" s="2967"/>
    </row>
    <row r="55" spans="1:13" ht="15.75" customHeight="1">
      <c r="A55" s="2964"/>
      <c r="B55" s="1502" t="s">
        <v>99</v>
      </c>
      <c r="C55" s="2972" t="s">
        <v>2820</v>
      </c>
      <c r="D55" s="2966"/>
      <c r="E55" s="2966"/>
      <c r="F55" s="2966"/>
      <c r="G55" s="2966"/>
      <c r="H55" s="2966"/>
      <c r="I55" s="2966"/>
      <c r="J55" s="2966"/>
      <c r="K55" s="2966"/>
      <c r="L55" s="2966"/>
      <c r="M55" s="2967"/>
    </row>
    <row r="56" spans="1:13" ht="16.5" thickBot="1">
      <c r="A56" s="2971"/>
      <c r="B56" s="1502" t="s">
        <v>101</v>
      </c>
      <c r="C56" s="2973" t="s">
        <v>2063</v>
      </c>
      <c r="D56" s="2966"/>
      <c r="E56" s="2966"/>
      <c r="F56" s="2966"/>
      <c r="G56" s="2966"/>
      <c r="H56" s="2966"/>
      <c r="I56" s="2966"/>
      <c r="J56" s="2966"/>
      <c r="K56" s="2966"/>
      <c r="L56" s="2966"/>
      <c r="M56" s="2967"/>
    </row>
    <row r="57" spans="1:13" ht="15.75" customHeight="1">
      <c r="A57" s="2963" t="s">
        <v>103</v>
      </c>
      <c r="B57" s="1502" t="s">
        <v>104</v>
      </c>
      <c r="C57" s="2965" t="s">
        <v>2064</v>
      </c>
      <c r="D57" s="2966"/>
      <c r="E57" s="2966"/>
      <c r="F57" s="2966"/>
      <c r="G57" s="2966"/>
      <c r="H57" s="2966"/>
      <c r="I57" s="2966"/>
      <c r="J57" s="2966"/>
      <c r="K57" s="2966"/>
      <c r="L57" s="2966"/>
      <c r="M57" s="2967"/>
    </row>
    <row r="58" spans="1:13" ht="30" customHeight="1">
      <c r="A58" s="2964"/>
      <c r="B58" s="1502" t="s">
        <v>106</v>
      </c>
      <c r="C58" s="2965" t="s">
        <v>107</v>
      </c>
      <c r="D58" s="2966"/>
      <c r="E58" s="2966"/>
      <c r="F58" s="2966"/>
      <c r="G58" s="2966"/>
      <c r="H58" s="2966"/>
      <c r="I58" s="2966"/>
      <c r="J58" s="2966"/>
      <c r="K58" s="2966"/>
      <c r="L58" s="2966"/>
      <c r="M58" s="2967"/>
    </row>
    <row r="59" spans="1:13" ht="30" customHeight="1" thickBot="1">
      <c r="A59" s="2964"/>
      <c r="B59" s="1502" t="s">
        <v>14</v>
      </c>
      <c r="C59" s="2965" t="s">
        <v>2062</v>
      </c>
      <c r="D59" s="2966"/>
      <c r="E59" s="2966"/>
      <c r="F59" s="2966"/>
      <c r="G59" s="2966"/>
      <c r="H59" s="2966"/>
      <c r="I59" s="2966"/>
      <c r="J59" s="2966"/>
      <c r="K59" s="2966"/>
      <c r="L59" s="2966"/>
      <c r="M59" s="2967"/>
    </row>
    <row r="60" spans="1:13" ht="16.5" thickBot="1">
      <c r="A60" s="779" t="s">
        <v>109</v>
      </c>
      <c r="B60" s="313"/>
      <c r="C60" s="2348" t="s">
        <v>1103</v>
      </c>
      <c r="D60" s="2349"/>
      <c r="E60" s="2349"/>
      <c r="F60" s="2349"/>
      <c r="G60" s="2349"/>
      <c r="H60" s="2349"/>
      <c r="I60" s="2349"/>
      <c r="J60" s="2349"/>
      <c r="K60" s="2349"/>
      <c r="L60" s="2349"/>
      <c r="M60" s="2350"/>
    </row>
  </sheetData>
  <mergeCells count="42">
    <mergeCell ref="C13:M13"/>
    <mergeCell ref="B1:M1"/>
    <mergeCell ref="A2:A15"/>
    <mergeCell ref="C2:M2"/>
    <mergeCell ref="C3:M3"/>
    <mergeCell ref="F4:G4"/>
    <mergeCell ref="C7:D7"/>
    <mergeCell ref="I7:M7"/>
    <mergeCell ref="B8:B10"/>
    <mergeCell ref="C9:D9"/>
    <mergeCell ref="F9:G9"/>
    <mergeCell ref="I9:J9"/>
    <mergeCell ref="C10:D10"/>
    <mergeCell ref="F10:G10"/>
    <mergeCell ref="I10:J10"/>
    <mergeCell ref="C11:M11"/>
    <mergeCell ref="B14:B15"/>
    <mergeCell ref="C14:D14"/>
    <mergeCell ref="C15:M15"/>
    <mergeCell ref="A16:A50"/>
    <mergeCell ref="C16:M16"/>
    <mergeCell ref="C17:M17"/>
    <mergeCell ref="B18:B24"/>
    <mergeCell ref="B25:B28"/>
    <mergeCell ref="B32:B34"/>
    <mergeCell ref="B35:B42"/>
    <mergeCell ref="C60:M60"/>
    <mergeCell ref="H41:I41"/>
    <mergeCell ref="B43:B46"/>
    <mergeCell ref="F44:F45"/>
    <mergeCell ref="G44:J45"/>
    <mergeCell ref="L44:M45"/>
    <mergeCell ref="C52:M52"/>
    <mergeCell ref="C53:M53"/>
    <mergeCell ref="C54:M54"/>
    <mergeCell ref="C55:M55"/>
    <mergeCell ref="C56:M56"/>
    <mergeCell ref="A57:A59"/>
    <mergeCell ref="C57:M57"/>
    <mergeCell ref="C58:M58"/>
    <mergeCell ref="C59:M59"/>
    <mergeCell ref="A51:A56"/>
  </mergeCells>
  <dataValidations count="8">
    <dataValidation type="list" allowBlank="1" showInputMessage="1" showErrorMessage="1" sqref="C14:D14 C4 G44:J45 C7" xr:uid="{00000000-0002-0000-9900-000000000000}"/>
    <dataValidation allowBlank="1" showInputMessage="1" showErrorMessage="1" prompt="Seleccione de la lista desplegable" sqref="B4 B7 H7" xr:uid="{00000000-0002-0000-9900-000001000000}"/>
    <dataValidation allowBlank="1" showInputMessage="1" showErrorMessage="1" prompt="Incluir una ficha por cada indicador, ya sea de producto o de resultado" sqref="B1" xr:uid="{00000000-0002-0000-9900-000002000000}"/>
    <dataValidation allowBlank="1" showInputMessage="1" showErrorMessage="1" prompt="Identifique el ODS a que le apunta el indicador de producto. Seleccione de la lista desplegable._x000a_" sqref="B14:B15" xr:uid="{00000000-0002-0000-9900-000003000000}"/>
    <dataValidation allowBlank="1" showInputMessage="1" showErrorMessage="1" prompt="Identifique la meta ODS a que le apunta el indicador de producto. Seleccione de la lista desplegable." sqref="E14" xr:uid="{00000000-0002-0000-99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99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900-000006000000}"/>
    <dataValidation type="list" allowBlank="1" showInputMessage="1" showErrorMessage="1" sqref="I7:M7" xr:uid="{00000000-0002-0000-9900-000007000000}">
      <formula1>INDIRECT($C$7)</formula1>
    </dataValidation>
  </dataValidations>
  <hyperlinks>
    <hyperlink ref="C55" r:id="rId1" xr:uid="{00000000-0004-0000-9900-000000000000}"/>
  </hyperlinks>
  <pageMargins left="0.7" right="0.7" top="0.75" bottom="0.75" header="0.3" footer="0.3"/>
  <pageSetup paperSize="9" orientation="portrait" horizontalDpi="1200" verticalDpi="1200"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tabColor theme="0"/>
  </sheetPr>
  <dimension ref="A1:M60"/>
  <sheetViews>
    <sheetView workbookViewId="0"/>
  </sheetViews>
  <sheetFormatPr baseColWidth="10" defaultColWidth="11.42578125" defaultRowHeight="15.75"/>
  <cols>
    <col min="1" max="1" width="14.140625" style="279" customWidth="1"/>
    <col min="2" max="2" width="39.140625" style="279" customWidth="1"/>
    <col min="3" max="12" width="11.42578125" style="279"/>
    <col min="13" max="13" width="12.140625" style="279" customWidth="1"/>
    <col min="14" max="16384" width="11.42578125" style="279"/>
  </cols>
  <sheetData>
    <row r="1" spans="1:13" ht="16.5" thickBot="1">
      <c r="A1" s="770"/>
      <c r="B1" s="2950" t="s">
        <v>2821</v>
      </c>
      <c r="C1" s="2951"/>
      <c r="D1" s="2951"/>
      <c r="E1" s="2951"/>
      <c r="F1" s="2951"/>
      <c r="G1" s="2951"/>
      <c r="H1" s="2951"/>
      <c r="I1" s="2951"/>
      <c r="J1" s="2951"/>
      <c r="K1" s="2951"/>
      <c r="L1" s="2951"/>
      <c r="M1" s="2952"/>
    </row>
    <row r="2" spans="1:13" ht="31.5" customHeight="1">
      <c r="A2" s="2974" t="s">
        <v>1</v>
      </c>
      <c r="B2" s="280" t="s">
        <v>2</v>
      </c>
      <c r="C2" s="2968" t="s">
        <v>2822</v>
      </c>
      <c r="D2" s="2997"/>
      <c r="E2" s="2997"/>
      <c r="F2" s="2997"/>
      <c r="G2" s="2997"/>
      <c r="H2" s="2997"/>
      <c r="I2" s="2997"/>
      <c r="J2" s="2997"/>
      <c r="K2" s="2997"/>
      <c r="L2" s="2997"/>
      <c r="M2" s="2998"/>
    </row>
    <row r="3" spans="1:13">
      <c r="A3" s="2975"/>
      <c r="B3" s="1500" t="s">
        <v>4</v>
      </c>
      <c r="C3" s="2968" t="s">
        <v>2823</v>
      </c>
      <c r="D3" s="2997"/>
      <c r="E3" s="2997"/>
      <c r="F3" s="2997"/>
      <c r="G3" s="2997"/>
      <c r="H3" s="2997"/>
      <c r="I3" s="2997"/>
      <c r="J3" s="2997"/>
      <c r="K3" s="2997"/>
      <c r="L3" s="2997"/>
      <c r="M3" s="2998"/>
    </row>
    <row r="4" spans="1:13">
      <c r="A4" s="2975"/>
      <c r="B4" s="281" t="s">
        <v>6</v>
      </c>
      <c r="C4" s="1730" t="s">
        <v>7</v>
      </c>
      <c r="D4" s="1732"/>
      <c r="E4" s="1733"/>
      <c r="F4" s="2989" t="s">
        <v>8</v>
      </c>
      <c r="G4" s="2990"/>
      <c r="H4" s="1734" t="s">
        <v>1103</v>
      </c>
      <c r="I4" s="1513"/>
      <c r="J4" s="1513"/>
      <c r="K4" s="1513"/>
      <c r="L4" s="1513"/>
      <c r="M4" s="1731"/>
    </row>
    <row r="5" spans="1:13">
      <c r="A5" s="2975"/>
      <c r="B5" s="281" t="s">
        <v>10</v>
      </c>
      <c r="C5" s="1730" t="s">
        <v>1103</v>
      </c>
      <c r="D5" s="1513"/>
      <c r="E5" s="1513"/>
      <c r="F5" s="1513"/>
      <c r="G5" s="1513"/>
      <c r="H5" s="1513"/>
      <c r="I5" s="1513"/>
      <c r="J5" s="1513"/>
      <c r="K5" s="1513"/>
      <c r="L5" s="1513"/>
      <c r="M5" s="1731"/>
    </row>
    <row r="6" spans="1:13">
      <c r="A6" s="2975"/>
      <c r="B6" s="281" t="s">
        <v>11</v>
      </c>
      <c r="C6" s="1730" t="s">
        <v>1103</v>
      </c>
      <c r="D6" s="1513"/>
      <c r="E6" s="1513"/>
      <c r="F6" s="1513"/>
      <c r="G6" s="1513"/>
      <c r="H6" s="1513"/>
      <c r="I6" s="1513"/>
      <c r="J6" s="1513"/>
      <c r="K6" s="1513"/>
      <c r="L6" s="1513"/>
      <c r="M6" s="1731"/>
    </row>
    <row r="7" spans="1:13">
      <c r="A7" s="2975"/>
      <c r="B7" s="1500" t="s">
        <v>12</v>
      </c>
      <c r="C7" s="2965" t="s">
        <v>2054</v>
      </c>
      <c r="D7" s="2966"/>
      <c r="E7" s="282"/>
      <c r="F7" s="282"/>
      <c r="G7" s="775"/>
      <c r="H7" s="1735" t="s">
        <v>14</v>
      </c>
      <c r="I7" s="2991" t="s">
        <v>541</v>
      </c>
      <c r="J7" s="2966"/>
      <c r="K7" s="2966"/>
      <c r="L7" s="2966"/>
      <c r="M7" s="2967"/>
    </row>
    <row r="8" spans="1:13">
      <c r="A8" s="2975"/>
      <c r="B8" s="2985" t="s">
        <v>16</v>
      </c>
      <c r="C8" s="1736"/>
      <c r="D8" s="283"/>
      <c r="E8" s="283"/>
      <c r="F8" s="283"/>
      <c r="G8" s="283"/>
      <c r="H8" s="283"/>
      <c r="I8" s="283"/>
      <c r="J8" s="283"/>
      <c r="K8" s="283"/>
      <c r="L8" s="283"/>
      <c r="M8" s="1737"/>
    </row>
    <row r="9" spans="1:13">
      <c r="A9" s="2975"/>
      <c r="B9" s="2360"/>
      <c r="C9" s="2389" t="s">
        <v>1103</v>
      </c>
      <c r="D9" s="2390"/>
      <c r="E9" s="284"/>
      <c r="F9" s="2390" t="s">
        <v>1103</v>
      </c>
      <c r="G9" s="2390"/>
      <c r="H9" s="284"/>
      <c r="I9" s="2390" t="s">
        <v>1103</v>
      </c>
      <c r="J9" s="2390"/>
      <c r="K9" s="284"/>
      <c r="L9" s="284"/>
      <c r="M9" s="285"/>
    </row>
    <row r="10" spans="1:13">
      <c r="A10" s="2975"/>
      <c r="B10" s="2992"/>
      <c r="C10" s="2389" t="s">
        <v>18</v>
      </c>
      <c r="D10" s="2390"/>
      <c r="E10" s="286"/>
      <c r="F10" s="2390" t="s">
        <v>18</v>
      </c>
      <c r="G10" s="2390"/>
      <c r="H10" s="286"/>
      <c r="I10" s="2390" t="s">
        <v>18</v>
      </c>
      <c r="J10" s="2390"/>
      <c r="K10" s="286"/>
      <c r="L10" s="286"/>
      <c r="M10" s="287"/>
    </row>
    <row r="11" spans="1:13" ht="23.1" customHeight="1">
      <c r="A11" s="2975"/>
      <c r="B11" s="1500" t="s">
        <v>19</v>
      </c>
      <c r="C11" s="2968" t="s">
        <v>2824</v>
      </c>
      <c r="D11" s="2997"/>
      <c r="E11" s="2997"/>
      <c r="F11" s="2997"/>
      <c r="G11" s="2997"/>
      <c r="H11" s="2997"/>
      <c r="I11" s="2997"/>
      <c r="J11" s="2997"/>
      <c r="K11" s="2997"/>
      <c r="L11" s="2997"/>
      <c r="M11" s="2998"/>
    </row>
    <row r="12" spans="1:13">
      <c r="A12" s="2975"/>
      <c r="B12" s="1500" t="s">
        <v>21</v>
      </c>
      <c r="C12" s="2968" t="s">
        <v>2825</v>
      </c>
      <c r="D12" s="2997"/>
      <c r="E12" s="2997"/>
      <c r="F12" s="2997"/>
      <c r="G12" s="2997"/>
      <c r="H12" s="2997"/>
      <c r="I12" s="2997"/>
      <c r="J12" s="2997"/>
      <c r="K12" s="2997"/>
      <c r="L12" s="2997"/>
      <c r="M12" s="2998"/>
    </row>
    <row r="13" spans="1:13" ht="41.25" customHeight="1">
      <c r="A13" s="2975"/>
      <c r="B13" s="1500" t="s">
        <v>23</v>
      </c>
      <c r="C13" s="2968" t="s">
        <v>2826</v>
      </c>
      <c r="D13" s="2997"/>
      <c r="E13" s="2997"/>
      <c r="F13" s="2997"/>
      <c r="G13" s="2997"/>
      <c r="H13" s="2997"/>
      <c r="I13" s="2997"/>
      <c r="J13" s="2997"/>
      <c r="K13" s="2997"/>
      <c r="L13" s="2997"/>
      <c r="M13" s="2998"/>
    </row>
    <row r="14" spans="1:13">
      <c r="A14" s="2975"/>
      <c r="B14" s="2985" t="s">
        <v>25</v>
      </c>
      <c r="C14" s="2979" t="s">
        <v>26</v>
      </c>
      <c r="D14" s="2980"/>
      <c r="E14" s="1738" t="s">
        <v>27</v>
      </c>
      <c r="F14" s="288" t="s">
        <v>1834</v>
      </c>
      <c r="G14" s="288"/>
      <c r="H14" s="288"/>
      <c r="I14" s="288"/>
      <c r="J14" s="288"/>
      <c r="K14" s="288"/>
      <c r="L14" s="283"/>
      <c r="M14" s="1737"/>
    </row>
    <row r="15" spans="1:13">
      <c r="A15" s="2975"/>
      <c r="B15" s="2360"/>
      <c r="C15" s="2979"/>
      <c r="D15" s="2980"/>
      <c r="E15" s="2980"/>
      <c r="F15" s="2980"/>
      <c r="G15" s="2980"/>
      <c r="H15" s="2980"/>
      <c r="I15" s="2980"/>
      <c r="J15" s="2980"/>
      <c r="K15" s="2980"/>
      <c r="L15" s="2980"/>
      <c r="M15" s="2981"/>
    </row>
    <row r="16" spans="1:13">
      <c r="A16" s="2974" t="s">
        <v>29</v>
      </c>
      <c r="B16" s="1501" t="s">
        <v>30</v>
      </c>
      <c r="C16" s="2993" t="s">
        <v>2827</v>
      </c>
      <c r="D16" s="2977"/>
      <c r="E16" s="2977"/>
      <c r="F16" s="2977"/>
      <c r="G16" s="2977"/>
      <c r="H16" s="2977"/>
      <c r="I16" s="2977"/>
      <c r="J16" s="2977"/>
      <c r="K16" s="2977"/>
      <c r="L16" s="2977"/>
      <c r="M16" s="2978"/>
    </row>
    <row r="17" spans="1:13" ht="30" customHeight="1">
      <c r="A17" s="2975"/>
      <c r="B17" s="1501" t="s">
        <v>32</v>
      </c>
      <c r="C17" s="2968" t="s">
        <v>2828</v>
      </c>
      <c r="D17" s="2997"/>
      <c r="E17" s="2997"/>
      <c r="F17" s="2997"/>
      <c r="G17" s="2997"/>
      <c r="H17" s="2997"/>
      <c r="I17" s="2997"/>
      <c r="J17" s="2997"/>
      <c r="K17" s="2997"/>
      <c r="L17" s="2997"/>
      <c r="M17" s="2998"/>
    </row>
    <row r="18" spans="1:13" ht="8.25" customHeight="1">
      <c r="A18" s="2975"/>
      <c r="B18" s="2982" t="s">
        <v>34</v>
      </c>
      <c r="C18" s="1519"/>
      <c r="D18" s="282"/>
      <c r="E18" s="282"/>
      <c r="F18" s="282"/>
      <c r="G18" s="282"/>
      <c r="H18" s="282"/>
      <c r="I18" s="282"/>
      <c r="J18" s="282"/>
      <c r="K18" s="282"/>
      <c r="L18" s="282"/>
      <c r="M18" s="1739"/>
    </row>
    <row r="19" spans="1:13" ht="9" customHeight="1">
      <c r="A19" s="2975"/>
      <c r="B19" s="2370"/>
      <c r="C19" s="43"/>
      <c r="D19" s="289"/>
      <c r="E19" s="290"/>
      <c r="F19" s="289"/>
      <c r="G19" s="290"/>
      <c r="H19" s="289"/>
      <c r="I19" s="290"/>
      <c r="J19" s="289"/>
      <c r="K19" s="290"/>
      <c r="L19" s="290"/>
      <c r="M19" s="291"/>
    </row>
    <row r="20" spans="1:13">
      <c r="A20" s="2975"/>
      <c r="B20" s="2370"/>
      <c r="C20" s="292" t="s">
        <v>35</v>
      </c>
      <c r="D20" s="293"/>
      <c r="E20" s="294" t="s">
        <v>36</v>
      </c>
      <c r="F20" s="293"/>
      <c r="G20" s="294" t="s">
        <v>37</v>
      </c>
      <c r="H20" s="293"/>
      <c r="I20" s="294" t="s">
        <v>38</v>
      </c>
      <c r="J20" s="1740"/>
      <c r="K20" s="294"/>
      <c r="L20" s="294"/>
      <c r="M20" s="295"/>
    </row>
    <row r="21" spans="1:13">
      <c r="A21" s="2975"/>
      <c r="B21" s="2370"/>
      <c r="C21" s="292" t="s">
        <v>39</v>
      </c>
      <c r="D21" s="1740"/>
      <c r="E21" s="294" t="s">
        <v>40</v>
      </c>
      <c r="F21" s="1740"/>
      <c r="G21" s="294" t="s">
        <v>41</v>
      </c>
      <c r="H21" s="1740"/>
      <c r="I21" s="294"/>
      <c r="J21" s="294"/>
      <c r="K21" s="294"/>
      <c r="L21" s="294"/>
      <c r="M21" s="295"/>
    </row>
    <row r="22" spans="1:13">
      <c r="A22" s="2975"/>
      <c r="B22" s="2370"/>
      <c r="C22" s="292" t="s">
        <v>42</v>
      </c>
      <c r="D22" s="1740"/>
      <c r="E22" s="294" t="s">
        <v>43</v>
      </c>
      <c r="F22" s="1740"/>
      <c r="G22" s="294"/>
      <c r="H22" s="294"/>
      <c r="I22" s="294"/>
      <c r="J22" s="294"/>
      <c r="K22" s="294"/>
      <c r="L22" s="294"/>
      <c r="M22" s="295"/>
    </row>
    <row r="23" spans="1:13">
      <c r="A23" s="2975"/>
      <c r="B23" s="2370"/>
      <c r="C23" s="292" t="s">
        <v>44</v>
      </c>
      <c r="D23" s="1740" t="s">
        <v>45</v>
      </c>
      <c r="E23" s="294" t="s">
        <v>46</v>
      </c>
      <c r="F23" s="286" t="s">
        <v>2810</v>
      </c>
      <c r="G23" s="286"/>
      <c r="H23" s="286"/>
      <c r="I23" s="286"/>
      <c r="J23" s="286"/>
      <c r="K23" s="286"/>
      <c r="L23" s="286"/>
      <c r="M23" s="287"/>
    </row>
    <row r="24" spans="1:13" ht="9.75" customHeight="1">
      <c r="A24" s="2975"/>
      <c r="B24" s="2371"/>
      <c r="C24" s="296"/>
      <c r="D24" s="297"/>
      <c r="E24" s="297"/>
      <c r="F24" s="297"/>
      <c r="G24" s="297"/>
      <c r="H24" s="297"/>
      <c r="I24" s="297"/>
      <c r="J24" s="297"/>
      <c r="K24" s="297"/>
      <c r="L24" s="297"/>
      <c r="M24" s="298"/>
    </row>
    <row r="25" spans="1:13">
      <c r="A25" s="2975"/>
      <c r="B25" s="2982" t="s">
        <v>48</v>
      </c>
      <c r="C25" s="1741"/>
      <c r="D25" s="288"/>
      <c r="E25" s="288"/>
      <c r="F25" s="288"/>
      <c r="G25" s="288"/>
      <c r="H25" s="288"/>
      <c r="I25" s="288"/>
      <c r="J25" s="288"/>
      <c r="K25" s="288"/>
      <c r="L25" s="283"/>
      <c r="M25" s="1737"/>
    </row>
    <row r="26" spans="1:13">
      <c r="A26" s="2975"/>
      <c r="B26" s="2370"/>
      <c r="C26" s="292" t="s">
        <v>49</v>
      </c>
      <c r="D26" s="1740"/>
      <c r="E26" s="294"/>
      <c r="F26" s="294" t="s">
        <v>50</v>
      </c>
      <c r="G26" s="1740" t="s">
        <v>45</v>
      </c>
      <c r="H26" s="294"/>
      <c r="I26" s="294" t="s">
        <v>51</v>
      </c>
      <c r="J26" s="1740"/>
      <c r="K26" s="294"/>
      <c r="L26" s="284"/>
      <c r="M26" s="285"/>
    </row>
    <row r="27" spans="1:13">
      <c r="A27" s="2975"/>
      <c r="B27" s="2370"/>
      <c r="C27" s="292" t="s">
        <v>52</v>
      </c>
      <c r="D27" s="1742"/>
      <c r="E27" s="284"/>
      <c r="F27" s="294" t="s">
        <v>53</v>
      </c>
      <c r="G27" s="1740"/>
      <c r="H27" s="284"/>
      <c r="I27" s="284"/>
      <c r="J27" s="284"/>
      <c r="K27" s="284"/>
      <c r="L27" s="284"/>
      <c r="M27" s="285"/>
    </row>
    <row r="28" spans="1:13">
      <c r="A28" s="2975"/>
      <c r="B28" s="2371"/>
      <c r="C28" s="296"/>
      <c r="D28" s="297"/>
      <c r="E28" s="297"/>
      <c r="F28" s="297"/>
      <c r="G28" s="297"/>
      <c r="H28" s="297"/>
      <c r="I28" s="297"/>
      <c r="J28" s="297"/>
      <c r="K28" s="297"/>
      <c r="L28" s="286"/>
      <c r="M28" s="287"/>
    </row>
    <row r="29" spans="1:13">
      <c r="A29" s="2975"/>
      <c r="B29" s="299" t="s">
        <v>54</v>
      </c>
      <c r="C29" s="1741"/>
      <c r="D29" s="288"/>
      <c r="E29" s="288"/>
      <c r="F29" s="288"/>
      <c r="G29" s="288"/>
      <c r="H29" s="288"/>
      <c r="I29" s="288"/>
      <c r="J29" s="288"/>
      <c r="K29" s="288"/>
      <c r="L29" s="288"/>
      <c r="M29" s="1743"/>
    </row>
    <row r="30" spans="1:13">
      <c r="A30" s="2975"/>
      <c r="B30" s="299"/>
      <c r="C30" s="300" t="s">
        <v>55</v>
      </c>
      <c r="D30" s="1744">
        <v>2</v>
      </c>
      <c r="E30" s="294"/>
      <c r="F30" s="294" t="s">
        <v>56</v>
      </c>
      <c r="G30" s="1740">
        <v>2019</v>
      </c>
      <c r="H30" s="294"/>
      <c r="I30" s="294" t="s">
        <v>57</v>
      </c>
      <c r="J30" s="1745" t="s">
        <v>2057</v>
      </c>
      <c r="K30" s="1746"/>
      <c r="L30" s="1747"/>
      <c r="M30" s="295"/>
    </row>
    <row r="31" spans="1:13">
      <c r="A31" s="2975"/>
      <c r="B31" s="281"/>
      <c r="C31" s="296"/>
      <c r="D31" s="297"/>
      <c r="E31" s="297"/>
      <c r="F31" s="297"/>
      <c r="G31" s="297"/>
      <c r="H31" s="297"/>
      <c r="I31" s="297"/>
      <c r="J31" s="297"/>
      <c r="K31" s="297"/>
      <c r="L31" s="297"/>
      <c r="M31" s="298"/>
    </row>
    <row r="32" spans="1:13">
      <c r="A32" s="2975"/>
      <c r="B32" s="2982" t="s">
        <v>58</v>
      </c>
      <c r="C32" s="1748"/>
      <c r="D32" s="301"/>
      <c r="E32" s="301"/>
      <c r="F32" s="301"/>
      <c r="G32" s="301"/>
      <c r="H32" s="301"/>
      <c r="I32" s="301"/>
      <c r="J32" s="301"/>
      <c r="K32" s="301"/>
      <c r="L32" s="283"/>
      <c r="M32" s="1737"/>
    </row>
    <row r="33" spans="1:13">
      <c r="A33" s="2975"/>
      <c r="B33" s="2370"/>
      <c r="C33" s="292" t="s">
        <v>59</v>
      </c>
      <c r="D33" s="1749">
        <v>2020</v>
      </c>
      <c r="E33" s="302"/>
      <c r="F33" s="294" t="s">
        <v>60</v>
      </c>
      <c r="G33" s="1750" t="s">
        <v>61</v>
      </c>
      <c r="H33" s="302"/>
      <c r="I33" s="294"/>
      <c r="J33" s="302"/>
      <c r="K33" s="302"/>
      <c r="L33" s="284"/>
      <c r="M33" s="285"/>
    </row>
    <row r="34" spans="1:13">
      <c r="A34" s="2975"/>
      <c r="B34" s="2371"/>
      <c r="C34" s="296"/>
      <c r="D34" s="303"/>
      <c r="E34" s="304"/>
      <c r="F34" s="297"/>
      <c r="G34" s="304"/>
      <c r="H34" s="304"/>
      <c r="I34" s="297"/>
      <c r="J34" s="304"/>
      <c r="K34" s="304"/>
      <c r="L34" s="286"/>
      <c r="M34" s="287"/>
    </row>
    <row r="35" spans="1:13">
      <c r="A35" s="2975"/>
      <c r="B35" s="2982" t="s">
        <v>62</v>
      </c>
      <c r="C35" s="1519"/>
      <c r="D35" s="282"/>
      <c r="E35" s="282"/>
      <c r="F35" s="282"/>
      <c r="G35" s="282"/>
      <c r="H35" s="282"/>
      <c r="I35" s="282"/>
      <c r="J35" s="282"/>
      <c r="K35" s="282"/>
      <c r="L35" s="282"/>
      <c r="M35" s="1739"/>
    </row>
    <row r="36" spans="1:13">
      <c r="A36" s="2975"/>
      <c r="B36" s="2370"/>
      <c r="C36" s="43"/>
      <c r="D36" s="290" t="s">
        <v>63</v>
      </c>
      <c r="E36" s="290"/>
      <c r="F36" s="290" t="s">
        <v>64</v>
      </c>
      <c r="G36" s="290"/>
      <c r="H36" s="284" t="s">
        <v>65</v>
      </c>
      <c r="I36" s="284"/>
      <c r="J36" s="284" t="s">
        <v>66</v>
      </c>
      <c r="K36" s="290"/>
      <c r="L36" s="290" t="s">
        <v>67</v>
      </c>
      <c r="M36" s="291"/>
    </row>
    <row r="37" spans="1:13">
      <c r="A37" s="2975"/>
      <c r="B37" s="2370"/>
      <c r="C37" s="43"/>
      <c r="D37" s="1751">
        <v>1</v>
      </c>
      <c r="E37" s="1514">
        <v>2020</v>
      </c>
      <c r="F37" s="1751">
        <v>1</v>
      </c>
      <c r="G37" s="1514">
        <v>2021</v>
      </c>
      <c r="H37" s="1751">
        <v>1</v>
      </c>
      <c r="I37" s="1514">
        <v>2022</v>
      </c>
      <c r="J37" s="1751">
        <v>1</v>
      </c>
      <c r="K37" s="1514">
        <v>2023</v>
      </c>
      <c r="L37" s="1751">
        <v>1</v>
      </c>
      <c r="M37" s="1731">
        <v>2024</v>
      </c>
    </row>
    <row r="38" spans="1:13">
      <c r="A38" s="2975"/>
      <c r="B38" s="2370"/>
      <c r="C38" s="43"/>
      <c r="D38" s="290" t="s">
        <v>68</v>
      </c>
      <c r="E38" s="290"/>
      <c r="F38" s="290" t="s">
        <v>69</v>
      </c>
      <c r="G38" s="290"/>
      <c r="H38" s="284" t="s">
        <v>70</v>
      </c>
      <c r="I38" s="284"/>
      <c r="J38" s="284" t="s">
        <v>71</v>
      </c>
      <c r="K38" s="290"/>
      <c r="L38" s="290" t="s">
        <v>72</v>
      </c>
      <c r="M38" s="291"/>
    </row>
    <row r="39" spans="1:13">
      <c r="A39" s="2975"/>
      <c r="B39" s="2370"/>
      <c r="C39" s="43"/>
      <c r="D39" s="1751">
        <v>1</v>
      </c>
      <c r="E39" s="1514">
        <v>2025</v>
      </c>
      <c r="F39" s="1751">
        <v>1</v>
      </c>
      <c r="G39" s="1514">
        <v>2026</v>
      </c>
      <c r="H39" s="1751">
        <v>1</v>
      </c>
      <c r="I39" s="1514">
        <v>2027</v>
      </c>
      <c r="J39" s="1751">
        <v>1</v>
      </c>
      <c r="K39" s="1514">
        <v>2028</v>
      </c>
      <c r="L39" s="1751">
        <v>1</v>
      </c>
      <c r="M39" s="1731">
        <v>2029</v>
      </c>
    </row>
    <row r="40" spans="1:13">
      <c r="A40" s="2975"/>
      <c r="B40" s="2370"/>
      <c r="C40" s="43"/>
      <c r="D40" s="290" t="s">
        <v>73</v>
      </c>
      <c r="E40" s="290"/>
      <c r="F40" s="1752" t="s">
        <v>78</v>
      </c>
      <c r="G40" s="290"/>
      <c r="H40" s="305"/>
      <c r="I40" s="282"/>
      <c r="J40" s="305"/>
      <c r="K40" s="282"/>
      <c r="L40" s="305"/>
      <c r="M40" s="1739"/>
    </row>
    <row r="41" spans="1:13">
      <c r="A41" s="2975"/>
      <c r="B41" s="2370"/>
      <c r="C41" s="43"/>
      <c r="D41" s="1751">
        <v>1</v>
      </c>
      <c r="E41" s="1513">
        <v>2030</v>
      </c>
      <c r="F41" s="1753">
        <v>11</v>
      </c>
      <c r="G41" s="306"/>
      <c r="H41" s="2372"/>
      <c r="I41" s="2372"/>
      <c r="J41" s="306"/>
      <c r="K41" s="290"/>
      <c r="L41" s="306"/>
      <c r="M41" s="291"/>
    </row>
    <row r="42" spans="1:13">
      <c r="A42" s="2975"/>
      <c r="B42" s="2370"/>
      <c r="C42" s="307"/>
      <c r="D42" s="1728"/>
      <c r="E42" s="1513"/>
      <c r="F42" s="308"/>
      <c r="G42" s="289"/>
      <c r="H42" s="308"/>
      <c r="I42" s="289"/>
      <c r="J42" s="308"/>
      <c r="K42" s="289"/>
      <c r="L42" s="308"/>
      <c r="M42" s="309"/>
    </row>
    <row r="43" spans="1:13" ht="18" customHeight="1">
      <c r="A43" s="2975"/>
      <c r="B43" s="2982" t="s">
        <v>79</v>
      </c>
      <c r="C43" s="1741"/>
      <c r="D43" s="288"/>
      <c r="E43" s="288"/>
      <c r="F43" s="288"/>
      <c r="G43" s="288"/>
      <c r="H43" s="288"/>
      <c r="I43" s="288"/>
      <c r="J43" s="288"/>
      <c r="K43" s="288"/>
      <c r="L43" s="284"/>
      <c r="M43" s="285"/>
    </row>
    <row r="44" spans="1:13">
      <c r="A44" s="2975"/>
      <c r="B44" s="2370"/>
      <c r="C44" s="310"/>
      <c r="D44" s="290" t="s">
        <v>80</v>
      </c>
      <c r="E44" s="289" t="s">
        <v>7</v>
      </c>
      <c r="F44" s="2373" t="s">
        <v>81</v>
      </c>
      <c r="G44" s="2986"/>
      <c r="H44" s="2986"/>
      <c r="I44" s="2986"/>
      <c r="J44" s="2986"/>
      <c r="K44" s="294" t="s">
        <v>82</v>
      </c>
      <c r="L44" s="2987"/>
      <c r="M44" s="2988"/>
    </row>
    <row r="45" spans="1:13">
      <c r="A45" s="2975"/>
      <c r="B45" s="2370"/>
      <c r="C45" s="310"/>
      <c r="D45" s="1742"/>
      <c r="E45" s="1740" t="s">
        <v>45</v>
      </c>
      <c r="F45" s="2373"/>
      <c r="G45" s="2986"/>
      <c r="H45" s="2986"/>
      <c r="I45" s="2986"/>
      <c r="J45" s="2986"/>
      <c r="K45" s="284"/>
      <c r="L45" s="2377"/>
      <c r="M45" s="2378"/>
    </row>
    <row r="46" spans="1:13">
      <c r="A46" s="2975"/>
      <c r="B46" s="2371"/>
      <c r="C46" s="311"/>
      <c r="D46" s="286"/>
      <c r="E46" s="286"/>
      <c r="F46" s="286"/>
      <c r="G46" s="286"/>
      <c r="H46" s="286"/>
      <c r="I46" s="286"/>
      <c r="J46" s="286"/>
      <c r="K46" s="286"/>
      <c r="L46" s="284"/>
      <c r="M46" s="285"/>
    </row>
    <row r="47" spans="1:13">
      <c r="A47" s="2975"/>
      <c r="B47" s="1500" t="s">
        <v>83</v>
      </c>
      <c r="C47" s="1754" t="s">
        <v>2829</v>
      </c>
      <c r="D47" s="1746"/>
      <c r="E47" s="1746"/>
      <c r="F47" s="1746"/>
      <c r="G47" s="1746"/>
      <c r="H47" s="1746"/>
      <c r="I47" s="1746"/>
      <c r="J47" s="1746"/>
      <c r="K47" s="1746"/>
      <c r="L47" s="1746"/>
      <c r="M47" s="1755"/>
    </row>
    <row r="48" spans="1:13">
      <c r="A48" s="2975"/>
      <c r="B48" s="1501" t="s">
        <v>85</v>
      </c>
      <c r="C48" s="1754" t="s">
        <v>2812</v>
      </c>
      <c r="D48" s="1746"/>
      <c r="E48" s="1746"/>
      <c r="F48" s="1746"/>
      <c r="G48" s="1746"/>
      <c r="H48" s="1746"/>
      <c r="I48" s="1746"/>
      <c r="J48" s="1746"/>
      <c r="K48" s="1746"/>
      <c r="L48" s="1746"/>
      <c r="M48" s="1755"/>
    </row>
    <row r="49" spans="1:13">
      <c r="A49" s="2975"/>
      <c r="B49" s="1501" t="s">
        <v>87</v>
      </c>
      <c r="C49" s="1754" t="s">
        <v>2060</v>
      </c>
      <c r="D49" s="1746"/>
      <c r="E49" s="1746"/>
      <c r="F49" s="1746"/>
      <c r="G49" s="1746"/>
      <c r="H49" s="1746"/>
      <c r="I49" s="1746"/>
      <c r="J49" s="1746"/>
      <c r="K49" s="1746"/>
      <c r="L49" s="1746"/>
      <c r="M49" s="1755"/>
    </row>
    <row r="50" spans="1:13">
      <c r="A50" s="2975"/>
      <c r="B50" s="1501" t="s">
        <v>88</v>
      </c>
      <c r="C50" s="1758">
        <v>2019</v>
      </c>
      <c r="D50" s="1746"/>
      <c r="E50" s="1746"/>
      <c r="F50" s="1746"/>
      <c r="G50" s="1746"/>
      <c r="H50" s="1746"/>
      <c r="I50" s="1746"/>
      <c r="J50" s="1746"/>
      <c r="K50" s="1746"/>
      <c r="L50" s="1746"/>
      <c r="M50" s="1755"/>
    </row>
    <row r="51" spans="1:13" ht="15.75" customHeight="1">
      <c r="A51" s="2963" t="s">
        <v>90</v>
      </c>
      <c r="B51" s="1502" t="s">
        <v>91</v>
      </c>
      <c r="C51" s="279" t="s">
        <v>1111</v>
      </c>
      <c r="D51" s="1513"/>
      <c r="E51" s="1513"/>
      <c r="F51" s="1513"/>
      <c r="G51" s="1513"/>
      <c r="H51" s="1513"/>
      <c r="I51" s="1513"/>
      <c r="J51" s="1513"/>
      <c r="K51" s="1513"/>
      <c r="L51" s="1513"/>
      <c r="M51" s="1731"/>
    </row>
    <row r="52" spans="1:13">
      <c r="A52" s="2964"/>
      <c r="B52" s="1502" t="s">
        <v>93</v>
      </c>
      <c r="C52" s="2965" t="s">
        <v>2818</v>
      </c>
      <c r="D52" s="2966"/>
      <c r="E52" s="2966"/>
      <c r="F52" s="2966"/>
      <c r="G52" s="2966"/>
      <c r="H52" s="2966"/>
      <c r="I52" s="2966"/>
      <c r="J52" s="2966"/>
      <c r="K52" s="2966"/>
      <c r="L52" s="2966"/>
      <c r="M52" s="2967"/>
    </row>
    <row r="53" spans="1:13">
      <c r="A53" s="2964"/>
      <c r="B53" s="1502" t="s">
        <v>95</v>
      </c>
      <c r="C53" s="2965" t="s">
        <v>2062</v>
      </c>
      <c r="D53" s="2966"/>
      <c r="E53" s="2966"/>
      <c r="F53" s="2966"/>
      <c r="G53" s="2966"/>
      <c r="H53" s="2966"/>
      <c r="I53" s="2966"/>
      <c r="J53" s="2966"/>
      <c r="K53" s="2966"/>
      <c r="L53" s="2966"/>
      <c r="M53" s="2967"/>
    </row>
    <row r="54" spans="1:13" ht="15.75" customHeight="1">
      <c r="A54" s="2964"/>
      <c r="B54" s="1502" t="s">
        <v>97</v>
      </c>
      <c r="C54" s="2965" t="s">
        <v>2819</v>
      </c>
      <c r="D54" s="2966"/>
      <c r="E54" s="2966"/>
      <c r="F54" s="2966"/>
      <c r="G54" s="2966"/>
      <c r="H54" s="2966"/>
      <c r="I54" s="2966"/>
      <c r="J54" s="2966"/>
      <c r="K54" s="2966"/>
      <c r="L54" s="2966"/>
      <c r="M54" s="2967"/>
    </row>
    <row r="55" spans="1:13" ht="15.75" customHeight="1">
      <c r="A55" s="2964"/>
      <c r="B55" s="1502" t="s">
        <v>99</v>
      </c>
      <c r="C55" s="2972" t="s">
        <v>2820</v>
      </c>
      <c r="D55" s="2966"/>
      <c r="E55" s="2966"/>
      <c r="F55" s="2966"/>
      <c r="G55" s="2966"/>
      <c r="H55" s="2966"/>
      <c r="I55" s="2966"/>
      <c r="J55" s="2966"/>
      <c r="K55" s="2966"/>
      <c r="L55" s="2966"/>
      <c r="M55" s="2967"/>
    </row>
    <row r="56" spans="1:13" ht="16.5" thickBot="1">
      <c r="A56" s="2971"/>
      <c r="B56" s="1502" t="s">
        <v>101</v>
      </c>
      <c r="C56" s="2973" t="s">
        <v>2063</v>
      </c>
      <c r="D56" s="2966"/>
      <c r="E56" s="2966"/>
      <c r="F56" s="2966"/>
      <c r="G56" s="2966"/>
      <c r="H56" s="2966"/>
      <c r="I56" s="2966"/>
      <c r="J56" s="2966"/>
      <c r="K56" s="2966"/>
      <c r="L56" s="2966"/>
      <c r="M56" s="2967"/>
    </row>
    <row r="57" spans="1:13" ht="15.75" customHeight="1">
      <c r="A57" s="2963" t="s">
        <v>103</v>
      </c>
      <c r="B57" s="1502" t="s">
        <v>104</v>
      </c>
      <c r="C57" s="2965" t="s">
        <v>2064</v>
      </c>
      <c r="D57" s="2966"/>
      <c r="E57" s="2966"/>
      <c r="F57" s="2966"/>
      <c r="G57" s="2966"/>
      <c r="H57" s="2966"/>
      <c r="I57" s="2966"/>
      <c r="J57" s="2966"/>
      <c r="K57" s="2966"/>
      <c r="L57" s="2966"/>
      <c r="M57" s="2967"/>
    </row>
    <row r="58" spans="1:13" ht="30" customHeight="1">
      <c r="A58" s="2964"/>
      <c r="B58" s="1502" t="s">
        <v>106</v>
      </c>
      <c r="C58" s="2965" t="s">
        <v>107</v>
      </c>
      <c r="D58" s="2966"/>
      <c r="E58" s="2966"/>
      <c r="F58" s="2966"/>
      <c r="G58" s="2966"/>
      <c r="H58" s="2966"/>
      <c r="I58" s="2966"/>
      <c r="J58" s="2966"/>
      <c r="K58" s="2966"/>
      <c r="L58" s="2966"/>
      <c r="M58" s="2967"/>
    </row>
    <row r="59" spans="1:13" ht="30" customHeight="1" thickBot="1">
      <c r="A59" s="2964"/>
      <c r="B59" s="1502" t="s">
        <v>14</v>
      </c>
      <c r="C59" s="2965" t="s">
        <v>2062</v>
      </c>
      <c r="D59" s="2966"/>
      <c r="E59" s="2966"/>
      <c r="F59" s="2966"/>
      <c r="G59" s="2966"/>
      <c r="H59" s="2966"/>
      <c r="I59" s="2966"/>
      <c r="J59" s="2966"/>
      <c r="K59" s="2966"/>
      <c r="L59" s="2966"/>
      <c r="M59" s="2967"/>
    </row>
    <row r="60" spans="1:13" ht="16.5" thickBot="1">
      <c r="A60" s="779" t="s">
        <v>109</v>
      </c>
      <c r="B60" s="313"/>
      <c r="C60" s="2348" t="s">
        <v>1103</v>
      </c>
      <c r="D60" s="2349"/>
      <c r="E60" s="2349"/>
      <c r="F60" s="2349"/>
      <c r="G60" s="2349"/>
      <c r="H60" s="2349"/>
      <c r="I60" s="2349"/>
      <c r="J60" s="2349"/>
      <c r="K60" s="2349"/>
      <c r="L60" s="2349"/>
      <c r="M60" s="2350"/>
    </row>
  </sheetData>
  <mergeCells count="43">
    <mergeCell ref="C12:M12"/>
    <mergeCell ref="B1:M1"/>
    <mergeCell ref="A2:A15"/>
    <mergeCell ref="C2:M2"/>
    <mergeCell ref="C3:M3"/>
    <mergeCell ref="F4:G4"/>
    <mergeCell ref="C7:D7"/>
    <mergeCell ref="I7:M7"/>
    <mergeCell ref="B8:B10"/>
    <mergeCell ref="C9:D9"/>
    <mergeCell ref="F9:G9"/>
    <mergeCell ref="I9:J9"/>
    <mergeCell ref="C10:D10"/>
    <mergeCell ref="F10:G10"/>
    <mergeCell ref="I10:J10"/>
    <mergeCell ref="C11:M11"/>
    <mergeCell ref="A16:A50"/>
    <mergeCell ref="C16:M16"/>
    <mergeCell ref="C17:M17"/>
    <mergeCell ref="B18:B24"/>
    <mergeCell ref="B25:B28"/>
    <mergeCell ref="B32:B34"/>
    <mergeCell ref="L44:M45"/>
    <mergeCell ref="B43:B46"/>
    <mergeCell ref="F44:F45"/>
    <mergeCell ref="G44:J45"/>
    <mergeCell ref="C13:M13"/>
    <mergeCell ref="B14:B15"/>
    <mergeCell ref="C14:D14"/>
    <mergeCell ref="C15:M15"/>
    <mergeCell ref="B35:B42"/>
    <mergeCell ref="H41:I41"/>
    <mergeCell ref="A51:A56"/>
    <mergeCell ref="C52:M52"/>
    <mergeCell ref="C53:M53"/>
    <mergeCell ref="C54:M54"/>
    <mergeCell ref="C55:M55"/>
    <mergeCell ref="C56:M56"/>
    <mergeCell ref="A57:A59"/>
    <mergeCell ref="C57:M57"/>
    <mergeCell ref="C58:M58"/>
    <mergeCell ref="C59:M59"/>
    <mergeCell ref="C60:M60"/>
  </mergeCells>
  <dataValidations count="8">
    <dataValidation type="list" allowBlank="1" showInputMessage="1" showErrorMessage="1" sqref="C4 C14:D14 C7 G44:J45" xr:uid="{00000000-0002-0000-9A00-000000000000}"/>
    <dataValidation type="list" allowBlank="1" showInputMessage="1" showErrorMessage="1" sqref="I7:M7" xr:uid="{00000000-0002-0000-9A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A00-000002000000}"/>
    <dataValidation allowBlank="1" showInputMessage="1" showErrorMessage="1" prompt="Determine si el indicador responde a un enfoque (Derechos Humanos, Género, Diferencial, Poblacional, Ambiental y Territorial). Si responde a más de enfoque separelos por ;" sqref="B16" xr:uid="{00000000-0002-0000-9A00-000003000000}"/>
    <dataValidation allowBlank="1" showInputMessage="1" showErrorMessage="1" prompt="Identifique la meta ODS a que le apunta el indicador de producto. Seleccione de la lista desplegable." sqref="E14" xr:uid="{00000000-0002-0000-9A00-000004000000}"/>
    <dataValidation allowBlank="1" showInputMessage="1" showErrorMessage="1" prompt="Identifique el ODS a que le apunta el indicador de producto. Seleccione de la lista desplegable._x000a_" sqref="B14:B15" xr:uid="{00000000-0002-0000-9A00-000005000000}"/>
    <dataValidation allowBlank="1" showInputMessage="1" showErrorMessage="1" prompt="Incluir una ficha por cada indicador, ya sea de producto o de resultado" sqref="B1" xr:uid="{00000000-0002-0000-9A00-000006000000}"/>
    <dataValidation allowBlank="1" showInputMessage="1" showErrorMessage="1" prompt="Seleccione de la lista desplegable" sqref="B4 B7 H7" xr:uid="{00000000-0002-0000-9A00-000007000000}"/>
  </dataValidations>
  <hyperlinks>
    <hyperlink ref="C55" r:id="rId1" xr:uid="{00000000-0004-0000-9A00-000000000000}"/>
  </hyperlinks>
  <pageMargins left="0.7" right="0.7" top="0.75" bottom="0.75" header="0.3" footer="0.3"/>
  <pageSetup paperSize="9" orientation="portrait" horizontalDpi="1200" verticalDpi="1200"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tabColor theme="0"/>
  </sheetPr>
  <dimension ref="A1:P60"/>
  <sheetViews>
    <sheetView workbookViewId="0"/>
  </sheetViews>
  <sheetFormatPr baseColWidth="10" defaultColWidth="11.42578125" defaultRowHeight="15.75"/>
  <cols>
    <col min="1" max="1" width="14.140625" style="279" customWidth="1"/>
    <col min="2" max="2" width="39.140625" style="279" customWidth="1"/>
    <col min="3" max="16384" width="11.42578125" style="279"/>
  </cols>
  <sheetData>
    <row r="1" spans="1:16" ht="16.5" thickBot="1">
      <c r="A1" s="770"/>
      <c r="B1" s="2950" t="s">
        <v>2830</v>
      </c>
      <c r="C1" s="2951"/>
      <c r="D1" s="2951"/>
      <c r="E1" s="2951"/>
      <c r="F1" s="2951"/>
      <c r="G1" s="2951"/>
      <c r="H1" s="2951"/>
      <c r="I1" s="2951"/>
      <c r="J1" s="2951"/>
      <c r="K1" s="2951"/>
      <c r="L1" s="2951"/>
      <c r="M1" s="2952"/>
    </row>
    <row r="2" spans="1:16" ht="32.1" customHeight="1">
      <c r="A2" s="2974" t="s">
        <v>1</v>
      </c>
      <c r="B2" s="280" t="s">
        <v>2</v>
      </c>
      <c r="C2" s="2968" t="s">
        <v>1118</v>
      </c>
      <c r="D2" s="2997"/>
      <c r="E2" s="2997"/>
      <c r="F2" s="2997"/>
      <c r="G2" s="2997"/>
      <c r="H2" s="2997"/>
      <c r="I2" s="2997"/>
      <c r="J2" s="2997"/>
      <c r="K2" s="2997"/>
      <c r="L2" s="2997"/>
      <c r="M2" s="2998"/>
    </row>
    <row r="3" spans="1:16">
      <c r="A3" s="2975"/>
      <c r="B3" s="1500" t="s">
        <v>4</v>
      </c>
      <c r="C3" s="2968" t="s">
        <v>2804</v>
      </c>
      <c r="D3" s="2997"/>
      <c r="E3" s="2997"/>
      <c r="F3" s="2997"/>
      <c r="G3" s="2997"/>
      <c r="H3" s="2997"/>
      <c r="I3" s="2997"/>
      <c r="J3" s="2997"/>
      <c r="K3" s="2997"/>
      <c r="L3" s="2997"/>
      <c r="M3" s="2998"/>
    </row>
    <row r="4" spans="1:16">
      <c r="A4" s="2975"/>
      <c r="B4" s="281" t="s">
        <v>6</v>
      </c>
      <c r="C4" s="1730" t="s">
        <v>7</v>
      </c>
      <c r="D4" s="1732"/>
      <c r="E4" s="1733"/>
      <c r="F4" s="2989" t="s">
        <v>8</v>
      </c>
      <c r="G4" s="2990"/>
      <c r="H4" s="1734" t="s">
        <v>1103</v>
      </c>
      <c r="I4" s="1513"/>
      <c r="J4" s="1513"/>
      <c r="K4" s="1513"/>
      <c r="L4" s="1513"/>
      <c r="M4" s="1731"/>
    </row>
    <row r="5" spans="1:16">
      <c r="A5" s="2975"/>
      <c r="B5" s="281" t="s">
        <v>10</v>
      </c>
      <c r="C5" s="1730" t="s">
        <v>1103</v>
      </c>
      <c r="D5" s="1513"/>
      <c r="E5" s="1513"/>
      <c r="F5" s="1513"/>
      <c r="G5" s="1513"/>
      <c r="H5" s="1513"/>
      <c r="I5" s="1513"/>
      <c r="J5" s="1513"/>
      <c r="K5" s="1513"/>
      <c r="L5" s="1513"/>
      <c r="M5" s="1731"/>
    </row>
    <row r="6" spans="1:16">
      <c r="A6" s="2975"/>
      <c r="B6" s="281" t="s">
        <v>11</v>
      </c>
      <c r="C6" s="1730" t="s">
        <v>1103</v>
      </c>
      <c r="D6" s="1513"/>
      <c r="E6" s="1513"/>
      <c r="F6" s="1513"/>
      <c r="G6" s="1513"/>
      <c r="H6" s="1513"/>
      <c r="I6" s="1513"/>
      <c r="J6" s="1513"/>
      <c r="K6" s="1513"/>
      <c r="L6" s="1513"/>
      <c r="M6" s="1731"/>
    </row>
    <row r="7" spans="1:16">
      <c r="A7" s="2975"/>
      <c r="B7" s="1500" t="s">
        <v>12</v>
      </c>
      <c r="C7" s="2965" t="s">
        <v>2054</v>
      </c>
      <c r="D7" s="2966"/>
      <c r="E7" s="282"/>
      <c r="F7" s="282"/>
      <c r="G7" s="775"/>
      <c r="H7" s="1735" t="s">
        <v>14</v>
      </c>
      <c r="I7" s="2991" t="s">
        <v>541</v>
      </c>
      <c r="J7" s="2966"/>
      <c r="K7" s="2966"/>
      <c r="L7" s="2966"/>
      <c r="M7" s="2967"/>
    </row>
    <row r="8" spans="1:16">
      <c r="A8" s="2975"/>
      <c r="B8" s="2985" t="s">
        <v>16</v>
      </c>
      <c r="C8" s="1736"/>
      <c r="D8" s="283"/>
      <c r="E8" s="283"/>
      <c r="F8" s="283"/>
      <c r="G8" s="283"/>
      <c r="H8" s="283"/>
      <c r="I8" s="283"/>
      <c r="J8" s="283"/>
      <c r="K8" s="283"/>
      <c r="L8" s="283"/>
      <c r="M8" s="1737"/>
    </row>
    <row r="9" spans="1:16">
      <c r="A9" s="2975"/>
      <c r="B9" s="2360"/>
      <c r="C9" s="2389" t="s">
        <v>1103</v>
      </c>
      <c r="D9" s="2390"/>
      <c r="E9" s="284"/>
      <c r="F9" s="2390" t="s">
        <v>1103</v>
      </c>
      <c r="G9" s="2390"/>
      <c r="H9" s="284"/>
      <c r="I9" s="2390" t="s">
        <v>1103</v>
      </c>
      <c r="J9" s="2390"/>
      <c r="K9" s="284"/>
      <c r="L9" s="284"/>
      <c r="M9" s="285"/>
    </row>
    <row r="10" spans="1:16">
      <c r="A10" s="2975"/>
      <c r="B10" s="2992"/>
      <c r="C10" s="2389" t="s">
        <v>18</v>
      </c>
      <c r="D10" s="2390"/>
      <c r="E10" s="286"/>
      <c r="F10" s="2390" t="s">
        <v>18</v>
      </c>
      <c r="G10" s="2390"/>
      <c r="H10" s="286"/>
      <c r="I10" s="2390" t="s">
        <v>18</v>
      </c>
      <c r="J10" s="2390"/>
      <c r="K10" s="286"/>
      <c r="L10" s="286"/>
      <c r="M10" s="287"/>
    </row>
    <row r="11" spans="1:16" ht="28.35" customHeight="1">
      <c r="A11" s="2975"/>
      <c r="B11" s="1500" t="s">
        <v>19</v>
      </c>
      <c r="C11" s="2968" t="s">
        <v>2831</v>
      </c>
      <c r="D11" s="2997"/>
      <c r="E11" s="2997"/>
      <c r="F11" s="2997"/>
      <c r="G11" s="2997"/>
      <c r="H11" s="2997"/>
      <c r="I11" s="2997"/>
      <c r="J11" s="2997"/>
      <c r="K11" s="2997"/>
      <c r="L11" s="2997"/>
      <c r="M11" s="2998"/>
    </row>
    <row r="12" spans="1:16" ht="28.35" customHeight="1">
      <c r="A12" s="2975"/>
      <c r="B12" s="1500" t="s">
        <v>21</v>
      </c>
      <c r="C12" s="2968" t="s">
        <v>2832</v>
      </c>
      <c r="D12" s="2997"/>
      <c r="E12" s="2997"/>
      <c r="F12" s="2997"/>
      <c r="G12" s="2997"/>
      <c r="H12" s="2997"/>
      <c r="I12" s="2997"/>
      <c r="J12" s="2997"/>
      <c r="K12" s="2997"/>
      <c r="L12" s="2997"/>
      <c r="M12" s="2998"/>
    </row>
    <row r="13" spans="1:16" ht="28.35" customHeight="1">
      <c r="A13" s="2975"/>
      <c r="B13" s="1500" t="s">
        <v>23</v>
      </c>
      <c r="C13" s="2968" t="s">
        <v>2826</v>
      </c>
      <c r="D13" s="2997"/>
      <c r="E13" s="2997"/>
      <c r="F13" s="2997"/>
      <c r="G13" s="2997"/>
      <c r="H13" s="2997"/>
      <c r="I13" s="2997"/>
      <c r="J13" s="2997"/>
      <c r="K13" s="2997"/>
      <c r="L13" s="2997"/>
      <c r="M13" s="2998"/>
    </row>
    <row r="14" spans="1:16" ht="30.6" customHeight="1">
      <c r="A14" s="2975"/>
      <c r="B14" s="2985" t="s">
        <v>25</v>
      </c>
      <c r="C14" s="2968" t="s">
        <v>26</v>
      </c>
      <c r="D14" s="2997"/>
      <c r="E14" s="1738" t="s">
        <v>27</v>
      </c>
      <c r="F14" s="288" t="s">
        <v>1834</v>
      </c>
      <c r="G14" s="288"/>
      <c r="H14" s="288"/>
      <c r="I14" s="288"/>
      <c r="J14" s="288"/>
      <c r="K14" s="288"/>
      <c r="L14" s="283"/>
      <c r="M14" s="1737"/>
    </row>
    <row r="15" spans="1:16">
      <c r="A15" s="2975"/>
      <c r="B15" s="2360"/>
      <c r="C15" s="2979"/>
      <c r="D15" s="2980"/>
      <c r="E15" s="2980"/>
      <c r="F15" s="2980"/>
      <c r="G15" s="2980"/>
      <c r="H15" s="2980"/>
      <c r="I15" s="2980"/>
      <c r="J15" s="2980"/>
      <c r="K15" s="2980"/>
      <c r="L15" s="2980"/>
      <c r="M15" s="2981"/>
      <c r="P15" s="781"/>
    </row>
    <row r="16" spans="1:16">
      <c r="A16" s="2974" t="s">
        <v>29</v>
      </c>
      <c r="B16" s="1501" t="s">
        <v>30</v>
      </c>
      <c r="C16" s="2993" t="s">
        <v>2833</v>
      </c>
      <c r="D16" s="2977"/>
      <c r="E16" s="2977"/>
      <c r="F16" s="2977"/>
      <c r="G16" s="2977"/>
      <c r="H16" s="2977"/>
      <c r="I16" s="2977"/>
      <c r="J16" s="2977"/>
      <c r="K16" s="2977"/>
      <c r="L16" s="2977"/>
      <c r="M16" s="2978"/>
    </row>
    <row r="17" spans="1:13" ht="36.75" customHeight="1">
      <c r="A17" s="2975"/>
      <c r="B17" s="1501" t="s">
        <v>32</v>
      </c>
      <c r="C17" s="2968" t="s">
        <v>1119</v>
      </c>
      <c r="D17" s="2997"/>
      <c r="E17" s="2997"/>
      <c r="F17" s="2997"/>
      <c r="G17" s="2997"/>
      <c r="H17" s="2997"/>
      <c r="I17" s="2997"/>
      <c r="J17" s="2997"/>
      <c r="K17" s="2997"/>
      <c r="L17" s="2997"/>
      <c r="M17" s="2998"/>
    </row>
    <row r="18" spans="1:13" ht="8.25" customHeight="1">
      <c r="A18" s="2975"/>
      <c r="B18" s="2982" t="s">
        <v>34</v>
      </c>
      <c r="C18" s="1519"/>
      <c r="D18" s="282"/>
      <c r="E18" s="282"/>
      <c r="F18" s="282"/>
      <c r="G18" s="282"/>
      <c r="H18" s="282"/>
      <c r="I18" s="282"/>
      <c r="J18" s="282"/>
      <c r="K18" s="282"/>
      <c r="L18" s="282"/>
      <c r="M18" s="1739"/>
    </row>
    <row r="19" spans="1:13" ht="9" customHeight="1">
      <c r="A19" s="2975"/>
      <c r="B19" s="2370"/>
      <c r="C19" s="43"/>
      <c r="D19" s="289"/>
      <c r="E19" s="290"/>
      <c r="F19" s="289"/>
      <c r="G19" s="290"/>
      <c r="H19" s="289"/>
      <c r="I19" s="290"/>
      <c r="J19" s="289"/>
      <c r="K19" s="290"/>
      <c r="L19" s="290"/>
      <c r="M19" s="291"/>
    </row>
    <row r="20" spans="1:13">
      <c r="A20" s="2975"/>
      <c r="B20" s="2370"/>
      <c r="C20" s="292" t="s">
        <v>35</v>
      </c>
      <c r="D20" s="293"/>
      <c r="E20" s="294" t="s">
        <v>36</v>
      </c>
      <c r="F20" s="293"/>
      <c r="G20" s="294" t="s">
        <v>37</v>
      </c>
      <c r="H20" s="293"/>
      <c r="I20" s="294" t="s">
        <v>38</v>
      </c>
      <c r="J20" s="1740"/>
      <c r="K20" s="294"/>
      <c r="L20" s="294"/>
      <c r="M20" s="295"/>
    </row>
    <row r="21" spans="1:13">
      <c r="A21" s="2975"/>
      <c r="B21" s="2370"/>
      <c r="C21" s="292" t="s">
        <v>39</v>
      </c>
      <c r="D21" s="1740"/>
      <c r="E21" s="294" t="s">
        <v>40</v>
      </c>
      <c r="F21" s="1740"/>
      <c r="G21" s="294" t="s">
        <v>41</v>
      </c>
      <c r="H21" s="1740"/>
      <c r="I21" s="294"/>
      <c r="J21" s="294"/>
      <c r="K21" s="294"/>
      <c r="L21" s="294"/>
      <c r="M21" s="295"/>
    </row>
    <row r="22" spans="1:13">
      <c r="A22" s="2975"/>
      <c r="B22" s="2370"/>
      <c r="C22" s="292" t="s">
        <v>42</v>
      </c>
      <c r="D22" s="1740"/>
      <c r="E22" s="294" t="s">
        <v>43</v>
      </c>
      <c r="F22" s="1740"/>
      <c r="G22" s="294"/>
      <c r="H22" s="294"/>
      <c r="I22" s="294"/>
      <c r="J22" s="294"/>
      <c r="K22" s="294"/>
      <c r="L22" s="294"/>
      <c r="M22" s="295"/>
    </row>
    <row r="23" spans="1:13">
      <c r="A23" s="2975"/>
      <c r="B23" s="2370"/>
      <c r="C23" s="292" t="s">
        <v>44</v>
      </c>
      <c r="D23" s="1740" t="s">
        <v>45</v>
      </c>
      <c r="E23" s="294" t="s">
        <v>46</v>
      </c>
      <c r="F23" s="286" t="s">
        <v>2810</v>
      </c>
      <c r="G23" s="286"/>
      <c r="H23" s="286"/>
      <c r="I23" s="286"/>
      <c r="J23" s="286"/>
      <c r="K23" s="286"/>
      <c r="L23" s="286"/>
      <c r="M23" s="287"/>
    </row>
    <row r="24" spans="1:13" ht="9.75" customHeight="1">
      <c r="A24" s="2975"/>
      <c r="B24" s="2371"/>
      <c r="C24" s="296"/>
      <c r="D24" s="297"/>
      <c r="E24" s="297"/>
      <c r="F24" s="297"/>
      <c r="G24" s="297"/>
      <c r="H24" s="297"/>
      <c r="I24" s="297"/>
      <c r="J24" s="297"/>
      <c r="K24" s="297"/>
      <c r="L24" s="297"/>
      <c r="M24" s="298"/>
    </row>
    <row r="25" spans="1:13">
      <c r="A25" s="2975"/>
      <c r="B25" s="2982" t="s">
        <v>48</v>
      </c>
      <c r="C25" s="1741"/>
      <c r="D25" s="288"/>
      <c r="E25" s="288"/>
      <c r="F25" s="288"/>
      <c r="G25" s="288"/>
      <c r="H25" s="288"/>
      <c r="I25" s="288"/>
      <c r="J25" s="288"/>
      <c r="K25" s="288"/>
      <c r="L25" s="283"/>
      <c r="M25" s="1737"/>
    </row>
    <row r="26" spans="1:13">
      <c r="A26" s="2975"/>
      <c r="B26" s="2370"/>
      <c r="C26" s="292" t="s">
        <v>49</v>
      </c>
      <c r="D26" s="1740"/>
      <c r="E26" s="294"/>
      <c r="F26" s="294" t="s">
        <v>50</v>
      </c>
      <c r="G26" s="1740" t="s">
        <v>45</v>
      </c>
      <c r="H26" s="294"/>
      <c r="I26" s="294" t="s">
        <v>51</v>
      </c>
      <c r="J26" s="1740"/>
      <c r="K26" s="294"/>
      <c r="L26" s="284"/>
      <c r="M26" s="285"/>
    </row>
    <row r="27" spans="1:13">
      <c r="A27" s="2975"/>
      <c r="B27" s="2370"/>
      <c r="C27" s="292" t="s">
        <v>52</v>
      </c>
      <c r="D27" s="1742"/>
      <c r="E27" s="284"/>
      <c r="F27" s="294" t="s">
        <v>53</v>
      </c>
      <c r="G27" s="1740"/>
      <c r="H27" s="284"/>
      <c r="I27" s="284"/>
      <c r="J27" s="284"/>
      <c r="K27" s="284"/>
      <c r="L27" s="284"/>
      <c r="M27" s="285"/>
    </row>
    <row r="28" spans="1:13">
      <c r="A28" s="2975"/>
      <c r="B28" s="2371"/>
      <c r="C28" s="296"/>
      <c r="D28" s="297"/>
      <c r="E28" s="297"/>
      <c r="F28" s="297"/>
      <c r="G28" s="297"/>
      <c r="H28" s="297"/>
      <c r="I28" s="297"/>
      <c r="J28" s="297"/>
      <c r="K28" s="297"/>
      <c r="L28" s="286"/>
      <c r="M28" s="287"/>
    </row>
    <row r="29" spans="1:13">
      <c r="A29" s="2975"/>
      <c r="B29" s="299" t="s">
        <v>54</v>
      </c>
      <c r="C29" s="1741"/>
      <c r="D29" s="288"/>
      <c r="E29" s="288"/>
      <c r="F29" s="288"/>
      <c r="G29" s="288"/>
      <c r="H29" s="288"/>
      <c r="I29" s="288"/>
      <c r="J29" s="288"/>
      <c r="K29" s="288"/>
      <c r="L29" s="288"/>
      <c r="M29" s="1743"/>
    </row>
    <row r="30" spans="1:13">
      <c r="A30" s="2975"/>
      <c r="B30" s="299"/>
      <c r="C30" s="300" t="s">
        <v>55</v>
      </c>
      <c r="D30" s="1744">
        <v>2</v>
      </c>
      <c r="E30" s="294"/>
      <c r="F30" s="294" t="s">
        <v>56</v>
      </c>
      <c r="G30" s="1740">
        <v>2019</v>
      </c>
      <c r="H30" s="294"/>
      <c r="I30" s="294" t="s">
        <v>57</v>
      </c>
      <c r="J30" s="1745" t="s">
        <v>2057</v>
      </c>
      <c r="K30" s="1746"/>
      <c r="L30" s="1747"/>
      <c r="M30" s="295"/>
    </row>
    <row r="31" spans="1:13">
      <c r="A31" s="2975"/>
      <c r="B31" s="281"/>
      <c r="C31" s="296"/>
      <c r="D31" s="297"/>
      <c r="E31" s="297"/>
      <c r="F31" s="297"/>
      <c r="G31" s="297"/>
      <c r="H31" s="297"/>
      <c r="I31" s="297"/>
      <c r="J31" s="297"/>
      <c r="K31" s="297"/>
      <c r="L31" s="297"/>
      <c r="M31" s="298"/>
    </row>
    <row r="32" spans="1:13">
      <c r="A32" s="2975"/>
      <c r="B32" s="2982" t="s">
        <v>58</v>
      </c>
      <c r="C32" s="1748"/>
      <c r="D32" s="301"/>
      <c r="E32" s="301"/>
      <c r="F32" s="301"/>
      <c r="G32" s="301"/>
      <c r="H32" s="301"/>
      <c r="I32" s="301"/>
      <c r="J32" s="301"/>
      <c r="K32" s="301"/>
      <c r="L32" s="283"/>
      <c r="M32" s="1737"/>
    </row>
    <row r="33" spans="1:13">
      <c r="A33" s="2975"/>
      <c r="B33" s="2370"/>
      <c r="C33" s="292" t="s">
        <v>59</v>
      </c>
      <c r="D33" s="1749">
        <v>2020</v>
      </c>
      <c r="E33" s="302"/>
      <c r="F33" s="294" t="s">
        <v>60</v>
      </c>
      <c r="G33" s="1750" t="s">
        <v>61</v>
      </c>
      <c r="H33" s="302"/>
      <c r="I33" s="294"/>
      <c r="J33" s="302"/>
      <c r="K33" s="302"/>
      <c r="L33" s="284"/>
      <c r="M33" s="285"/>
    </row>
    <row r="34" spans="1:13">
      <c r="A34" s="2975"/>
      <c r="B34" s="2371"/>
      <c r="C34" s="296"/>
      <c r="D34" s="303"/>
      <c r="E34" s="304"/>
      <c r="F34" s="297"/>
      <c r="G34" s="304"/>
      <c r="H34" s="304"/>
      <c r="I34" s="297"/>
      <c r="J34" s="304"/>
      <c r="K34" s="304"/>
      <c r="L34" s="286"/>
      <c r="M34" s="287"/>
    </row>
    <row r="35" spans="1:13">
      <c r="A35" s="2975"/>
      <c r="B35" s="2982" t="s">
        <v>62</v>
      </c>
      <c r="C35" s="1519"/>
      <c r="D35" s="282"/>
      <c r="E35" s="282"/>
      <c r="F35" s="282"/>
      <c r="G35" s="282"/>
      <c r="H35" s="282"/>
      <c r="I35" s="282"/>
      <c r="J35" s="282"/>
      <c r="K35" s="282"/>
      <c r="L35" s="282"/>
      <c r="M35" s="1739"/>
    </row>
    <row r="36" spans="1:13">
      <c r="A36" s="2975"/>
      <c r="B36" s="2370"/>
      <c r="C36" s="43"/>
      <c r="D36" s="290" t="s">
        <v>63</v>
      </c>
      <c r="E36" s="290"/>
      <c r="F36" s="290" t="s">
        <v>64</v>
      </c>
      <c r="G36" s="290"/>
      <c r="H36" s="284" t="s">
        <v>65</v>
      </c>
      <c r="I36" s="284"/>
      <c r="J36" s="284" t="s">
        <v>66</v>
      </c>
      <c r="K36" s="290"/>
      <c r="L36" s="290" t="s">
        <v>67</v>
      </c>
      <c r="M36" s="291"/>
    </row>
    <row r="37" spans="1:13">
      <c r="A37" s="2975"/>
      <c r="B37" s="2370"/>
      <c r="C37" s="43"/>
      <c r="D37" s="1751">
        <v>1</v>
      </c>
      <c r="E37" s="1514">
        <v>2020</v>
      </c>
      <c r="F37" s="1751">
        <v>1</v>
      </c>
      <c r="G37" s="1514">
        <v>2021</v>
      </c>
      <c r="H37" s="1751">
        <v>1</v>
      </c>
      <c r="I37" s="1514">
        <v>2022</v>
      </c>
      <c r="J37" s="1751">
        <v>1</v>
      </c>
      <c r="K37" s="1514">
        <v>2023</v>
      </c>
      <c r="L37" s="1751">
        <v>1</v>
      </c>
      <c r="M37" s="1731">
        <v>2024</v>
      </c>
    </row>
    <row r="38" spans="1:13">
      <c r="A38" s="2975"/>
      <c r="B38" s="2370"/>
      <c r="C38" s="43"/>
      <c r="D38" s="290" t="s">
        <v>68</v>
      </c>
      <c r="E38" s="290"/>
      <c r="F38" s="290" t="s">
        <v>69</v>
      </c>
      <c r="G38" s="290"/>
      <c r="H38" s="284" t="s">
        <v>70</v>
      </c>
      <c r="I38" s="284"/>
      <c r="J38" s="284" t="s">
        <v>71</v>
      </c>
      <c r="K38" s="290"/>
      <c r="L38" s="290" t="s">
        <v>72</v>
      </c>
      <c r="M38" s="291"/>
    </row>
    <row r="39" spans="1:13">
      <c r="A39" s="2975"/>
      <c r="B39" s="2370"/>
      <c r="C39" s="43"/>
      <c r="D39" s="1751">
        <v>1</v>
      </c>
      <c r="E39" s="1514">
        <v>2025</v>
      </c>
      <c r="F39" s="1751">
        <v>1</v>
      </c>
      <c r="G39" s="1514">
        <v>2026</v>
      </c>
      <c r="H39" s="1751">
        <v>1</v>
      </c>
      <c r="I39" s="1514">
        <v>2027</v>
      </c>
      <c r="J39" s="1751">
        <v>1</v>
      </c>
      <c r="K39" s="1514">
        <v>2028</v>
      </c>
      <c r="L39" s="1751">
        <v>1</v>
      </c>
      <c r="M39" s="1731">
        <v>2029</v>
      </c>
    </row>
    <row r="40" spans="1:13">
      <c r="A40" s="2975"/>
      <c r="B40" s="2370"/>
      <c r="C40" s="43"/>
      <c r="D40" s="290" t="s">
        <v>73</v>
      </c>
      <c r="E40" s="290"/>
      <c r="F40" s="1752" t="s">
        <v>78</v>
      </c>
      <c r="G40" s="290"/>
      <c r="H40" s="305"/>
      <c r="I40" s="282"/>
      <c r="J40" s="305"/>
      <c r="K40" s="282"/>
      <c r="L40" s="305"/>
      <c r="M40" s="1739"/>
    </row>
    <row r="41" spans="1:13">
      <c r="A41" s="2975"/>
      <c r="B41" s="2370"/>
      <c r="C41" s="43"/>
      <c r="D41" s="1751">
        <v>1</v>
      </c>
      <c r="E41" s="1513">
        <v>2030</v>
      </c>
      <c r="F41" s="1753">
        <v>11</v>
      </c>
      <c r="G41" s="306"/>
      <c r="H41" s="2372"/>
      <c r="I41" s="2372"/>
      <c r="J41" s="306"/>
      <c r="K41" s="290"/>
      <c r="L41" s="306"/>
      <c r="M41" s="291"/>
    </row>
    <row r="42" spans="1:13">
      <c r="A42" s="2975"/>
      <c r="B42" s="2370"/>
      <c r="C42" s="307"/>
      <c r="D42" s="1728"/>
      <c r="E42" s="1513"/>
      <c r="F42" s="308"/>
      <c r="G42" s="289"/>
      <c r="H42" s="308"/>
      <c r="I42" s="289"/>
      <c r="J42" s="308"/>
      <c r="K42" s="289"/>
      <c r="L42" s="308"/>
      <c r="M42" s="309"/>
    </row>
    <row r="43" spans="1:13" ht="18" customHeight="1">
      <c r="A43" s="2975"/>
      <c r="B43" s="2982" t="s">
        <v>79</v>
      </c>
      <c r="C43" s="1741"/>
      <c r="D43" s="288"/>
      <c r="E43" s="288"/>
      <c r="F43" s="288"/>
      <c r="G43" s="288"/>
      <c r="H43" s="288"/>
      <c r="I43" s="288"/>
      <c r="J43" s="288"/>
      <c r="K43" s="288"/>
      <c r="L43" s="284"/>
      <c r="M43" s="285"/>
    </row>
    <row r="44" spans="1:13">
      <c r="A44" s="2975"/>
      <c r="B44" s="2370"/>
      <c r="C44" s="310"/>
      <c r="D44" s="290" t="s">
        <v>80</v>
      </c>
      <c r="E44" s="289" t="s">
        <v>7</v>
      </c>
      <c r="F44" s="2373" t="s">
        <v>81</v>
      </c>
      <c r="G44" s="2986"/>
      <c r="H44" s="2986"/>
      <c r="I44" s="2986"/>
      <c r="J44" s="2986"/>
      <c r="K44" s="294" t="s">
        <v>82</v>
      </c>
      <c r="L44" s="2987"/>
      <c r="M44" s="2988"/>
    </row>
    <row r="45" spans="1:13">
      <c r="A45" s="2975"/>
      <c r="B45" s="2370"/>
      <c r="C45" s="310"/>
      <c r="D45" s="1742"/>
      <c r="E45" s="1740" t="s">
        <v>45</v>
      </c>
      <c r="F45" s="2373"/>
      <c r="G45" s="2986"/>
      <c r="H45" s="2986"/>
      <c r="I45" s="2986"/>
      <c r="J45" s="2986"/>
      <c r="K45" s="284"/>
      <c r="L45" s="2377"/>
      <c r="M45" s="2378"/>
    </row>
    <row r="46" spans="1:13">
      <c r="A46" s="2975"/>
      <c r="B46" s="2371"/>
      <c r="C46" s="311"/>
      <c r="D46" s="286"/>
      <c r="E46" s="286"/>
      <c r="F46" s="286"/>
      <c r="G46" s="286"/>
      <c r="H46" s="286"/>
      <c r="I46" s="286"/>
      <c r="J46" s="286"/>
      <c r="K46" s="286"/>
      <c r="L46" s="284"/>
      <c r="M46" s="285"/>
    </row>
    <row r="47" spans="1:13">
      <c r="A47" s="2975"/>
      <c r="B47" s="1500" t="s">
        <v>83</v>
      </c>
      <c r="C47" s="1754" t="s">
        <v>2834</v>
      </c>
      <c r="D47" s="1746"/>
      <c r="E47" s="1746"/>
      <c r="F47" s="1746"/>
      <c r="G47" s="1746"/>
      <c r="H47" s="1746"/>
      <c r="I47" s="1746"/>
      <c r="J47" s="1746"/>
      <c r="K47" s="1746"/>
      <c r="L47" s="1746"/>
      <c r="M47" s="1755"/>
    </row>
    <row r="48" spans="1:13">
      <c r="A48" s="2975"/>
      <c r="B48" s="1501" t="s">
        <v>85</v>
      </c>
      <c r="C48" s="1754" t="s">
        <v>2812</v>
      </c>
      <c r="D48" s="1746"/>
      <c r="E48" s="1746"/>
      <c r="F48" s="1746"/>
      <c r="G48" s="1746"/>
      <c r="H48" s="1746"/>
      <c r="I48" s="1746"/>
      <c r="J48" s="1746"/>
      <c r="K48" s="1746"/>
      <c r="L48" s="1746"/>
      <c r="M48" s="1755"/>
    </row>
    <row r="49" spans="1:13">
      <c r="A49" s="2975"/>
      <c r="B49" s="1501" t="s">
        <v>87</v>
      </c>
      <c r="C49" s="1754" t="s">
        <v>2060</v>
      </c>
      <c r="D49" s="1746"/>
      <c r="E49" s="1746"/>
      <c r="F49" s="1746"/>
      <c r="G49" s="1746"/>
      <c r="H49" s="1746"/>
      <c r="I49" s="1746"/>
      <c r="J49" s="1746"/>
      <c r="K49" s="1746"/>
      <c r="L49" s="1746"/>
      <c r="M49" s="1755"/>
    </row>
    <row r="50" spans="1:13">
      <c r="A50" s="2975"/>
      <c r="B50" s="1501" t="s">
        <v>88</v>
      </c>
      <c r="C50" s="1758">
        <v>2019</v>
      </c>
      <c r="D50" s="1746"/>
      <c r="E50" s="1746"/>
      <c r="F50" s="1746"/>
      <c r="G50" s="1746"/>
      <c r="H50" s="1746"/>
      <c r="I50" s="1746"/>
      <c r="J50" s="1746"/>
      <c r="K50" s="1746"/>
      <c r="L50" s="1746"/>
      <c r="M50" s="1755"/>
    </row>
    <row r="51" spans="1:13" ht="15.75" customHeight="1">
      <c r="A51" s="2963" t="s">
        <v>90</v>
      </c>
      <c r="B51" s="1502" t="s">
        <v>91</v>
      </c>
      <c r="C51" s="279" t="s">
        <v>1111</v>
      </c>
      <c r="D51" s="1513"/>
      <c r="E51" s="1513"/>
      <c r="F51" s="1513"/>
      <c r="G51" s="1513"/>
      <c r="H51" s="1513"/>
      <c r="I51" s="1513"/>
      <c r="J51" s="1513"/>
      <c r="K51" s="1513"/>
      <c r="L51" s="1513"/>
      <c r="M51" s="1731"/>
    </row>
    <row r="52" spans="1:13">
      <c r="A52" s="2964"/>
      <c r="B52" s="1502" t="s">
        <v>93</v>
      </c>
      <c r="C52" s="2965" t="s">
        <v>2818</v>
      </c>
      <c r="D52" s="2966"/>
      <c r="E52" s="2966"/>
      <c r="F52" s="2966"/>
      <c r="G52" s="2966"/>
      <c r="H52" s="2966"/>
      <c r="I52" s="2966"/>
      <c r="J52" s="2966"/>
      <c r="K52" s="2966"/>
      <c r="L52" s="2966"/>
      <c r="M52" s="2967"/>
    </row>
    <row r="53" spans="1:13">
      <c r="A53" s="2964"/>
      <c r="B53" s="1502" t="s">
        <v>95</v>
      </c>
      <c r="C53" s="2965" t="s">
        <v>2062</v>
      </c>
      <c r="D53" s="2966"/>
      <c r="E53" s="2966"/>
      <c r="F53" s="2966"/>
      <c r="G53" s="2966"/>
      <c r="H53" s="2966"/>
      <c r="I53" s="2966"/>
      <c r="J53" s="2966"/>
      <c r="K53" s="2966"/>
      <c r="L53" s="2966"/>
      <c r="M53" s="2967"/>
    </row>
    <row r="54" spans="1:13" ht="15.75" customHeight="1">
      <c r="A54" s="2964"/>
      <c r="B54" s="1502" t="s">
        <v>97</v>
      </c>
      <c r="C54" s="2965" t="s">
        <v>2819</v>
      </c>
      <c r="D54" s="2966"/>
      <c r="E54" s="2966"/>
      <c r="F54" s="2966"/>
      <c r="G54" s="2966"/>
      <c r="H54" s="2966"/>
      <c r="I54" s="2966"/>
      <c r="J54" s="2966"/>
      <c r="K54" s="2966"/>
      <c r="L54" s="2966"/>
      <c r="M54" s="2967"/>
    </row>
    <row r="55" spans="1:13" ht="15.75" customHeight="1">
      <c r="A55" s="2964"/>
      <c r="B55" s="1502" t="s">
        <v>99</v>
      </c>
      <c r="C55" s="2972" t="s">
        <v>2820</v>
      </c>
      <c r="D55" s="2966"/>
      <c r="E55" s="2966"/>
      <c r="F55" s="2966"/>
      <c r="G55" s="2966"/>
      <c r="H55" s="2966"/>
      <c r="I55" s="2966"/>
      <c r="J55" s="2966"/>
      <c r="K55" s="2966"/>
      <c r="L55" s="2966"/>
      <c r="M55" s="2967"/>
    </row>
    <row r="56" spans="1:13" ht="16.5" thickBot="1">
      <c r="A56" s="2971"/>
      <c r="B56" s="1502" t="s">
        <v>101</v>
      </c>
      <c r="C56" s="2973" t="s">
        <v>2063</v>
      </c>
      <c r="D56" s="2966"/>
      <c r="E56" s="2966"/>
      <c r="F56" s="2966"/>
      <c r="G56" s="2966"/>
      <c r="H56" s="2966"/>
      <c r="I56" s="2966"/>
      <c r="J56" s="2966"/>
      <c r="K56" s="2966"/>
      <c r="L56" s="2966"/>
      <c r="M56" s="2967"/>
    </row>
    <row r="57" spans="1:13" ht="15.75" customHeight="1">
      <c r="A57" s="2963" t="s">
        <v>103</v>
      </c>
      <c r="B57" s="1502" t="s">
        <v>104</v>
      </c>
      <c r="C57" s="2965" t="s">
        <v>2064</v>
      </c>
      <c r="D57" s="2966"/>
      <c r="E57" s="2966"/>
      <c r="F57" s="2966"/>
      <c r="G57" s="2966"/>
      <c r="H57" s="2966"/>
      <c r="I57" s="2966"/>
      <c r="J57" s="2966"/>
      <c r="K57" s="2966"/>
      <c r="L57" s="2966"/>
      <c r="M57" s="2967"/>
    </row>
    <row r="58" spans="1:13" ht="30" customHeight="1">
      <c r="A58" s="2964"/>
      <c r="B58" s="1502" t="s">
        <v>106</v>
      </c>
      <c r="C58" s="2965" t="s">
        <v>107</v>
      </c>
      <c r="D58" s="2966"/>
      <c r="E58" s="2966"/>
      <c r="F58" s="2966"/>
      <c r="G58" s="2966"/>
      <c r="H58" s="2966"/>
      <c r="I58" s="2966"/>
      <c r="J58" s="2966"/>
      <c r="K58" s="2966"/>
      <c r="L58" s="2966"/>
      <c r="M58" s="2967"/>
    </row>
    <row r="59" spans="1:13" ht="30" customHeight="1" thickBot="1">
      <c r="A59" s="2964"/>
      <c r="B59" s="1502" t="s">
        <v>14</v>
      </c>
      <c r="C59" s="2965" t="s">
        <v>2062</v>
      </c>
      <c r="D59" s="2966"/>
      <c r="E59" s="2966"/>
      <c r="F59" s="2966"/>
      <c r="G59" s="2966"/>
      <c r="H59" s="2966"/>
      <c r="I59" s="2966"/>
      <c r="J59" s="2966"/>
      <c r="K59" s="2966"/>
      <c r="L59" s="2966"/>
      <c r="M59" s="2967"/>
    </row>
    <row r="60" spans="1:13" ht="16.5" thickBot="1">
      <c r="A60" s="779" t="s">
        <v>109</v>
      </c>
      <c r="B60" s="313"/>
      <c r="C60" s="2348" t="s">
        <v>1103</v>
      </c>
      <c r="D60" s="2349"/>
      <c r="E60" s="2349"/>
      <c r="F60" s="2349"/>
      <c r="G60" s="2349"/>
      <c r="H60" s="2349"/>
      <c r="I60" s="2349"/>
      <c r="J60" s="2349"/>
      <c r="K60" s="2349"/>
      <c r="L60" s="2349"/>
      <c r="M60" s="2350"/>
    </row>
  </sheetData>
  <mergeCells count="43">
    <mergeCell ref="C12:M12"/>
    <mergeCell ref="B1:M1"/>
    <mergeCell ref="A2:A15"/>
    <mergeCell ref="C2:M2"/>
    <mergeCell ref="C3:M3"/>
    <mergeCell ref="F4:G4"/>
    <mergeCell ref="C7:D7"/>
    <mergeCell ref="I7:M7"/>
    <mergeCell ref="B8:B10"/>
    <mergeCell ref="C9:D9"/>
    <mergeCell ref="F9:G9"/>
    <mergeCell ref="I9:J9"/>
    <mergeCell ref="C10:D10"/>
    <mergeCell ref="F10:G10"/>
    <mergeCell ref="I10:J10"/>
    <mergeCell ref="C11:M11"/>
    <mergeCell ref="A16:A50"/>
    <mergeCell ref="C16:M16"/>
    <mergeCell ref="C17:M17"/>
    <mergeCell ref="B18:B24"/>
    <mergeCell ref="B25:B28"/>
    <mergeCell ref="B32:B34"/>
    <mergeCell ref="L44:M45"/>
    <mergeCell ref="B43:B46"/>
    <mergeCell ref="F44:F45"/>
    <mergeCell ref="G44:J45"/>
    <mergeCell ref="C13:M13"/>
    <mergeCell ref="B14:B15"/>
    <mergeCell ref="C14:D14"/>
    <mergeCell ref="C15:M15"/>
    <mergeCell ref="B35:B42"/>
    <mergeCell ref="H41:I41"/>
    <mergeCell ref="A51:A56"/>
    <mergeCell ref="C52:M52"/>
    <mergeCell ref="C53:M53"/>
    <mergeCell ref="C54:M54"/>
    <mergeCell ref="C55:M55"/>
    <mergeCell ref="C56:M56"/>
    <mergeCell ref="A57:A59"/>
    <mergeCell ref="C57:M57"/>
    <mergeCell ref="C58:M58"/>
    <mergeCell ref="C59:M59"/>
    <mergeCell ref="C60:M60"/>
  </mergeCells>
  <dataValidations count="8">
    <dataValidation type="list" allowBlank="1" showInputMessage="1" showErrorMessage="1" sqref="C14:D14 C4 G44:J45 C7" xr:uid="{00000000-0002-0000-9B00-000000000000}"/>
    <dataValidation allowBlank="1" showInputMessage="1" showErrorMessage="1" prompt="Seleccione de la lista desplegable" sqref="B4 B7 H7" xr:uid="{00000000-0002-0000-9B00-000001000000}"/>
    <dataValidation allowBlank="1" showInputMessage="1" showErrorMessage="1" prompt="Incluir una ficha por cada indicador, ya sea de producto o de resultado" sqref="B1" xr:uid="{00000000-0002-0000-9B00-000002000000}"/>
    <dataValidation allowBlank="1" showInputMessage="1" showErrorMessage="1" prompt="Identifique el ODS a que le apunta el indicador de producto. Seleccione de la lista desplegable._x000a_" sqref="B14:B15" xr:uid="{00000000-0002-0000-9B00-000003000000}"/>
    <dataValidation allowBlank="1" showInputMessage="1" showErrorMessage="1" prompt="Identifique la meta ODS a que le apunta el indicador de producto. Seleccione de la lista desplegable." sqref="E14" xr:uid="{00000000-0002-0000-9B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9B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B00-000006000000}"/>
    <dataValidation type="list" allowBlank="1" showInputMessage="1" showErrorMessage="1" sqref="I7:M7" xr:uid="{00000000-0002-0000-9B00-000007000000}">
      <formula1>INDIRECT($C$7)</formula1>
    </dataValidation>
  </dataValidations>
  <hyperlinks>
    <hyperlink ref="C55" r:id="rId1" xr:uid="{00000000-0004-0000-9B00-000000000000}"/>
  </hyperlinks>
  <pageMargins left="0.7" right="0.7" top="0.75" bottom="0.75" header="0.3" footer="0.3"/>
  <pageSetup paperSize="9" orientation="portrait" horizontalDpi="1200" verticalDpi="1200"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tabColor theme="0"/>
  </sheetPr>
  <dimension ref="A1:M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2835</v>
      </c>
      <c r="C1" s="141"/>
      <c r="D1" s="141"/>
      <c r="E1" s="141"/>
      <c r="F1" s="141"/>
      <c r="G1" s="141"/>
      <c r="H1" s="141"/>
      <c r="I1" s="141"/>
      <c r="J1" s="141"/>
      <c r="K1" s="141"/>
      <c r="L1" s="141"/>
      <c r="M1" s="142"/>
    </row>
    <row r="2" spans="1:13">
      <c r="A2" s="2494" t="s">
        <v>1</v>
      </c>
      <c r="B2" s="29" t="s">
        <v>2</v>
      </c>
      <c r="C2" s="782" t="s">
        <v>1121</v>
      </c>
      <c r="D2" s="783"/>
      <c r="E2" s="783"/>
      <c r="F2" s="783"/>
      <c r="G2" s="783"/>
      <c r="H2" s="783"/>
      <c r="I2" s="783"/>
      <c r="J2" s="783"/>
      <c r="K2" s="783"/>
      <c r="L2" s="783"/>
      <c r="M2" s="784"/>
    </row>
    <row r="3" spans="1:13" ht="31.5">
      <c r="A3" s="2093"/>
      <c r="B3" s="1331" t="s">
        <v>4</v>
      </c>
      <c r="C3" s="1759"/>
      <c r="D3" s="1511"/>
      <c r="E3" s="1511"/>
      <c r="F3" s="1511"/>
      <c r="G3" s="1511"/>
      <c r="H3" s="1511"/>
      <c r="I3" s="1511"/>
      <c r="J3" s="1511"/>
      <c r="K3" s="1511"/>
      <c r="L3" s="1511"/>
      <c r="M3" s="1512"/>
    </row>
    <row r="4" spans="1:13">
      <c r="A4" s="2093"/>
      <c r="B4" s="31" t="s">
        <v>6</v>
      </c>
      <c r="C4" s="1507" t="s">
        <v>7</v>
      </c>
      <c r="D4" s="1508"/>
      <c r="E4" s="1509"/>
      <c r="F4" s="2498" t="s">
        <v>8</v>
      </c>
      <c r="G4" s="2499"/>
      <c r="H4" s="1759" t="s">
        <v>9</v>
      </c>
      <c r="I4" s="1511"/>
      <c r="J4" s="1511"/>
      <c r="K4" s="1511"/>
      <c r="L4" s="1511"/>
      <c r="M4" s="1512"/>
    </row>
    <row r="5" spans="1:13">
      <c r="A5" s="2093"/>
      <c r="B5" s="31" t="s">
        <v>10</v>
      </c>
      <c r="C5" s="1759" t="s">
        <v>9</v>
      </c>
      <c r="D5" s="1511"/>
      <c r="E5" s="1511"/>
      <c r="F5" s="1511"/>
      <c r="G5" s="1511"/>
      <c r="H5" s="1511"/>
      <c r="I5" s="1511"/>
      <c r="J5" s="1511"/>
      <c r="K5" s="1511"/>
      <c r="L5" s="1511"/>
      <c r="M5" s="1512"/>
    </row>
    <row r="6" spans="1:13">
      <c r="A6" s="2093"/>
      <c r="B6" s="31" t="s">
        <v>11</v>
      </c>
      <c r="C6" s="1759" t="s">
        <v>9</v>
      </c>
      <c r="D6" s="1511"/>
      <c r="E6" s="1511"/>
      <c r="F6" s="1511"/>
      <c r="G6" s="1511"/>
      <c r="H6" s="1511"/>
      <c r="I6" s="1511"/>
      <c r="J6" s="1511"/>
      <c r="K6" s="1511"/>
      <c r="L6" s="1511"/>
      <c r="M6" s="1512"/>
    </row>
    <row r="7" spans="1:13">
      <c r="A7" s="2093"/>
      <c r="B7" s="1331" t="s">
        <v>12</v>
      </c>
      <c r="C7" s="2512" t="s">
        <v>2054</v>
      </c>
      <c r="D7" s="2513"/>
      <c r="E7" s="32"/>
      <c r="F7" s="32"/>
      <c r="G7" s="674"/>
      <c r="H7" s="1546" t="s">
        <v>14</v>
      </c>
      <c r="I7" s="2514" t="s">
        <v>1124</v>
      </c>
      <c r="J7" s="2513"/>
      <c r="K7" s="2513"/>
      <c r="L7" s="2513"/>
      <c r="M7" s="2515"/>
    </row>
    <row r="8" spans="1:13">
      <c r="A8" s="2093"/>
      <c r="B8" s="2504" t="s">
        <v>16</v>
      </c>
      <c r="C8" s="1700"/>
      <c r="D8" s="33"/>
      <c r="E8" s="33"/>
      <c r="F8" s="33"/>
      <c r="G8" s="33"/>
      <c r="H8" s="33"/>
      <c r="I8" s="33"/>
      <c r="J8" s="33"/>
      <c r="K8" s="33"/>
      <c r="L8" s="34"/>
      <c r="M8" s="1525"/>
    </row>
    <row r="9" spans="1:13">
      <c r="A9" s="2093"/>
      <c r="B9" s="2085"/>
      <c r="C9" s="2115"/>
      <c r="D9" s="2111"/>
      <c r="E9" s="36"/>
      <c r="F9" s="2111"/>
      <c r="G9" s="2111"/>
      <c r="H9" s="36"/>
      <c r="I9" s="2111"/>
      <c r="J9" s="2111"/>
      <c r="K9" s="36"/>
      <c r="L9" s="37"/>
      <c r="M9" s="38"/>
    </row>
    <row r="10" spans="1:13">
      <c r="A10" s="2093"/>
      <c r="B10" s="2123"/>
      <c r="C10" s="2115" t="s">
        <v>18</v>
      </c>
      <c r="D10" s="2111"/>
      <c r="E10" s="39"/>
      <c r="F10" s="2111" t="s">
        <v>18</v>
      </c>
      <c r="G10" s="2111"/>
      <c r="H10" s="39"/>
      <c r="I10" s="2111" t="s">
        <v>18</v>
      </c>
      <c r="J10" s="2111"/>
      <c r="K10" s="39"/>
      <c r="L10" s="40"/>
      <c r="M10" s="41"/>
    </row>
    <row r="11" spans="1:13" ht="35.25" customHeight="1">
      <c r="A11" s="2093"/>
      <c r="B11" s="1331" t="s">
        <v>19</v>
      </c>
      <c r="C11" s="2482" t="s">
        <v>2836</v>
      </c>
      <c r="D11" s="2483"/>
      <c r="E11" s="2483"/>
      <c r="F11" s="2483"/>
      <c r="G11" s="2483"/>
      <c r="H11" s="2483"/>
      <c r="I11" s="2483"/>
      <c r="J11" s="2483"/>
      <c r="K11" s="2483"/>
      <c r="L11" s="2483"/>
      <c r="M11" s="2484"/>
    </row>
    <row r="12" spans="1:13" ht="72" customHeight="1">
      <c r="A12" s="2093"/>
      <c r="B12" s="1331" t="s">
        <v>21</v>
      </c>
      <c r="C12" s="2482" t="s">
        <v>2837</v>
      </c>
      <c r="D12" s="2483"/>
      <c r="E12" s="2483"/>
      <c r="F12" s="2483"/>
      <c r="G12" s="2483"/>
      <c r="H12" s="2483"/>
      <c r="I12" s="2483"/>
      <c r="J12" s="2483"/>
      <c r="K12" s="2483"/>
      <c r="L12" s="2483"/>
      <c r="M12" s="2484"/>
    </row>
    <row r="13" spans="1:13" ht="31.5">
      <c r="A13" s="2093"/>
      <c r="B13" s="1331" t="s">
        <v>23</v>
      </c>
      <c r="C13" s="2482" t="s">
        <v>2787</v>
      </c>
      <c r="D13" s="2483"/>
      <c r="E13" s="2483"/>
      <c r="F13" s="2483"/>
      <c r="G13" s="2483"/>
      <c r="H13" s="2483"/>
      <c r="I13" s="2483"/>
      <c r="J13" s="2483"/>
      <c r="K13" s="2483"/>
      <c r="L13" s="2483"/>
      <c r="M13" s="2484"/>
    </row>
    <row r="14" spans="1:13" ht="39" customHeight="1">
      <c r="A14" s="2093"/>
      <c r="B14" s="2504" t="s">
        <v>25</v>
      </c>
      <c r="C14" s="2482" t="s">
        <v>26</v>
      </c>
      <c r="D14" s="2483"/>
      <c r="E14" s="1518" t="s">
        <v>27</v>
      </c>
      <c r="F14" s="2488" t="s">
        <v>240</v>
      </c>
      <c r="G14" s="2471"/>
      <c r="H14" s="2471"/>
      <c r="I14" s="2471"/>
      <c r="J14" s="2471"/>
      <c r="K14" s="2471"/>
      <c r="L14" s="2471"/>
      <c r="M14" s="2472"/>
    </row>
    <row r="15" spans="1:13">
      <c r="A15" s="2093"/>
      <c r="B15" s="2085"/>
      <c r="C15" s="2482"/>
      <c r="D15" s="2483"/>
      <c r="E15" s="2483"/>
      <c r="F15" s="2483"/>
      <c r="G15" s="2483"/>
      <c r="H15" s="2483"/>
      <c r="I15" s="2483"/>
      <c r="J15" s="2483"/>
      <c r="K15" s="2483"/>
      <c r="L15" s="2483"/>
      <c r="M15" s="2484"/>
    </row>
    <row r="16" spans="1:13">
      <c r="A16" s="2489" t="s">
        <v>29</v>
      </c>
      <c r="B16" s="1333" t="s">
        <v>30</v>
      </c>
      <c r="C16" s="2482" t="s">
        <v>2838</v>
      </c>
      <c r="D16" s="2483"/>
      <c r="E16" s="2483"/>
      <c r="F16" s="2483"/>
      <c r="G16" s="2483"/>
      <c r="H16" s="2483"/>
      <c r="I16" s="2483"/>
      <c r="J16" s="2483"/>
      <c r="K16" s="2483"/>
      <c r="L16" s="2483"/>
      <c r="M16" s="2484"/>
    </row>
    <row r="17" spans="1:13" ht="39" customHeight="1">
      <c r="A17" s="2064"/>
      <c r="B17" s="1333" t="s">
        <v>32</v>
      </c>
      <c r="C17" s="2482" t="s">
        <v>2839</v>
      </c>
      <c r="D17" s="2483"/>
      <c r="E17" s="2483"/>
      <c r="F17" s="2483"/>
      <c r="G17" s="2483"/>
      <c r="H17" s="2483"/>
      <c r="I17" s="2483"/>
      <c r="J17" s="2483"/>
      <c r="K17" s="2483"/>
      <c r="L17" s="2483"/>
      <c r="M17" s="2484"/>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521"/>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c r="A23" s="2064"/>
      <c r="B23" s="1999"/>
      <c r="C23" s="47" t="s">
        <v>44</v>
      </c>
      <c r="D23" s="1523" t="s">
        <v>45</v>
      </c>
      <c r="E23" s="49" t="s">
        <v>46</v>
      </c>
      <c r="F23" s="53" t="s">
        <v>13</v>
      </c>
      <c r="G23" s="53"/>
      <c r="H23" s="53"/>
      <c r="I23" s="53"/>
      <c r="J23" s="53"/>
      <c r="K23" s="53"/>
      <c r="L23" s="53"/>
      <c r="M23" s="54"/>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c r="H26" s="59"/>
      <c r="I26" s="49" t="s">
        <v>51</v>
      </c>
      <c r="J26" s="1522" t="s">
        <v>45</v>
      </c>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ht="47.25">
      <c r="A30" s="2064"/>
      <c r="B30" s="64"/>
      <c r="C30" s="65" t="s">
        <v>55</v>
      </c>
      <c r="D30" s="1702">
        <v>183</v>
      </c>
      <c r="E30" s="59"/>
      <c r="F30" s="66" t="s">
        <v>56</v>
      </c>
      <c r="G30" s="1523">
        <v>2021</v>
      </c>
      <c r="H30" s="59"/>
      <c r="I30" s="66" t="s">
        <v>57</v>
      </c>
      <c r="J30" s="1703" t="s">
        <v>2840</v>
      </c>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532">
        <v>2020</v>
      </c>
      <c r="E33" s="70"/>
      <c r="F33" s="59" t="s">
        <v>60</v>
      </c>
      <c r="G33" s="1533"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1760">
        <v>176</v>
      </c>
      <c r="E37" s="1537"/>
      <c r="F37" s="1760">
        <v>101</v>
      </c>
      <c r="G37" s="1537"/>
      <c r="H37" s="1760">
        <v>183</v>
      </c>
      <c r="I37" s="1537"/>
      <c r="J37" s="1760">
        <v>183</v>
      </c>
      <c r="K37" s="1537"/>
      <c r="L37" s="1760">
        <v>183</v>
      </c>
      <c r="M37" s="1538"/>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1760">
        <v>183</v>
      </c>
      <c r="E39" s="1537"/>
      <c r="F39" s="1760">
        <v>183</v>
      </c>
      <c r="G39" s="1537"/>
      <c r="H39" s="1760">
        <v>183</v>
      </c>
      <c r="I39" s="1537"/>
      <c r="J39" s="1760">
        <v>183</v>
      </c>
      <c r="K39" s="1537"/>
      <c r="L39" s="1760">
        <v>183</v>
      </c>
      <c r="M39" s="1538"/>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1760">
        <v>183</v>
      </c>
      <c r="E41" s="1537"/>
      <c r="F41" s="1760"/>
      <c r="G41" s="1537"/>
      <c r="H41" s="1760"/>
      <c r="I41" s="1537"/>
      <c r="J41" s="1760"/>
      <c r="K41" s="1537"/>
      <c r="L41" s="1760"/>
      <c r="M41" s="1538"/>
    </row>
    <row r="42" spans="1:13">
      <c r="A42" s="2064"/>
      <c r="B42" s="1999"/>
      <c r="C42" s="73"/>
      <c r="D42" s="1541" t="s">
        <v>77</v>
      </c>
      <c r="E42" s="1539"/>
      <c r="F42" s="1541" t="s">
        <v>78</v>
      </c>
      <c r="G42" s="1539"/>
      <c r="H42" s="96"/>
      <c r="I42" s="110"/>
      <c r="J42" s="96"/>
      <c r="K42" s="110"/>
      <c r="L42" s="96"/>
      <c r="M42" s="1540"/>
    </row>
    <row r="43" spans="1:13">
      <c r="A43" s="2064"/>
      <c r="B43" s="1999"/>
      <c r="C43" s="73"/>
      <c r="D43" s="1760"/>
      <c r="E43" s="1537"/>
      <c r="F43" s="2999">
        <v>183</v>
      </c>
      <c r="G43" s="3000"/>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c r="H46" s="2568"/>
      <c r="I46" s="2568"/>
      <c r="J46" s="2568"/>
      <c r="K46" s="91" t="s">
        <v>82</v>
      </c>
      <c r="L46" s="2480"/>
      <c r="M46" s="2481"/>
    </row>
    <row r="47" spans="1:13">
      <c r="A47" s="2064"/>
      <c r="B47" s="1999"/>
      <c r="C47" s="88"/>
      <c r="D47" s="1542"/>
      <c r="E47" s="1522" t="s">
        <v>45</v>
      </c>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ht="51.75" customHeight="1">
      <c r="A49" s="2064"/>
      <c r="B49" s="1331" t="s">
        <v>83</v>
      </c>
      <c r="C49" s="2482" t="s">
        <v>2841</v>
      </c>
      <c r="D49" s="2483"/>
      <c r="E49" s="2483"/>
      <c r="F49" s="2483"/>
      <c r="G49" s="2483"/>
      <c r="H49" s="2483"/>
      <c r="I49" s="2483"/>
      <c r="J49" s="2483"/>
      <c r="K49" s="2483"/>
      <c r="L49" s="2483"/>
      <c r="M49" s="2484"/>
    </row>
    <row r="50" spans="1:13">
      <c r="A50" s="2064"/>
      <c r="B50" s="1333" t="s">
        <v>85</v>
      </c>
      <c r="C50" s="1758" t="s">
        <v>2842</v>
      </c>
      <c r="D50" s="1544"/>
      <c r="E50" s="1544"/>
      <c r="F50" s="1544"/>
      <c r="G50" s="1544"/>
      <c r="H50" s="1544"/>
      <c r="I50" s="1544"/>
      <c r="J50" s="1544"/>
      <c r="K50" s="1544"/>
      <c r="L50" s="1544"/>
      <c r="M50" s="1545"/>
    </row>
    <row r="51" spans="1:13">
      <c r="A51" s="2064"/>
      <c r="B51" s="1333" t="s">
        <v>87</v>
      </c>
      <c r="C51" s="1758" t="s">
        <v>2843</v>
      </c>
      <c r="D51" s="1544"/>
      <c r="E51" s="1544"/>
      <c r="F51" s="1544"/>
      <c r="G51" s="1544"/>
      <c r="H51" s="1544"/>
      <c r="I51" s="1544"/>
      <c r="J51" s="1544"/>
      <c r="K51" s="1544"/>
      <c r="L51" s="1544"/>
      <c r="M51" s="1545"/>
    </row>
    <row r="52" spans="1:13">
      <c r="A52" s="2064"/>
      <c r="B52" s="1333" t="s">
        <v>88</v>
      </c>
      <c r="C52" s="1543">
        <v>2021</v>
      </c>
      <c r="D52" s="1544"/>
      <c r="E52" s="1544"/>
      <c r="F52" s="1544"/>
      <c r="G52" s="1544"/>
      <c r="H52" s="1544"/>
      <c r="I52" s="1544"/>
      <c r="J52" s="1544"/>
      <c r="K52" s="1544"/>
      <c r="L52" s="1544"/>
      <c r="M52" s="1545"/>
    </row>
    <row r="53" spans="1:13" ht="15.75" customHeight="1">
      <c r="A53" s="2469" t="s">
        <v>90</v>
      </c>
      <c r="B53" s="1413" t="s">
        <v>91</v>
      </c>
      <c r="C53" s="2455" t="s">
        <v>2844</v>
      </c>
      <c r="D53" s="2456"/>
      <c r="E53" s="2456"/>
      <c r="F53" s="2456"/>
      <c r="G53" s="2456"/>
      <c r="H53" s="2456"/>
      <c r="I53" s="2456"/>
      <c r="J53" s="2456"/>
      <c r="K53" s="2456"/>
      <c r="L53" s="2456"/>
      <c r="M53" s="2457"/>
    </row>
    <row r="54" spans="1:13">
      <c r="A54" s="2056"/>
      <c r="B54" s="1413" t="s">
        <v>93</v>
      </c>
      <c r="C54" s="2622" t="s">
        <v>2845</v>
      </c>
      <c r="D54" s="2623"/>
      <c r="E54" s="2623"/>
      <c r="F54" s="2623"/>
      <c r="G54" s="2623"/>
      <c r="H54" s="2623"/>
      <c r="I54" s="2623"/>
      <c r="J54" s="2623"/>
      <c r="K54" s="2623"/>
      <c r="L54" s="2623"/>
      <c r="M54" s="2624"/>
    </row>
    <row r="55" spans="1:13">
      <c r="A55" s="2056"/>
      <c r="B55" s="1413" t="s">
        <v>95</v>
      </c>
      <c r="C55" s="2622" t="s">
        <v>2846</v>
      </c>
      <c r="D55" s="2623"/>
      <c r="E55" s="2623"/>
      <c r="F55" s="2623"/>
      <c r="G55" s="2623"/>
      <c r="H55" s="2623"/>
      <c r="I55" s="2623"/>
      <c r="J55" s="2623"/>
      <c r="K55" s="2623"/>
      <c r="L55" s="2623"/>
      <c r="M55" s="2624"/>
    </row>
    <row r="56" spans="1:13" ht="15.75" customHeight="1">
      <c r="A56" s="2056"/>
      <c r="B56" s="1414" t="s">
        <v>97</v>
      </c>
      <c r="C56" s="2622" t="s">
        <v>2847</v>
      </c>
      <c r="D56" s="2623"/>
      <c r="E56" s="2623"/>
      <c r="F56" s="2623"/>
      <c r="G56" s="2623"/>
      <c r="H56" s="2623"/>
      <c r="I56" s="2623"/>
      <c r="J56" s="2623"/>
      <c r="K56" s="2623"/>
      <c r="L56" s="2623"/>
      <c r="M56" s="2624"/>
    </row>
    <row r="57" spans="1:13" ht="15.75" customHeight="1">
      <c r="A57" s="2056"/>
      <c r="B57" s="1413" t="s">
        <v>99</v>
      </c>
      <c r="C57" s="3001" t="s">
        <v>2848</v>
      </c>
      <c r="D57" s="3002"/>
      <c r="E57" s="3002"/>
      <c r="F57" s="3002"/>
      <c r="G57" s="3002"/>
      <c r="H57" s="3002"/>
      <c r="I57" s="3002"/>
      <c r="J57" s="3002"/>
      <c r="K57" s="3002"/>
      <c r="L57" s="3002"/>
      <c r="M57" s="3003"/>
    </row>
    <row r="58" spans="1:13" ht="16.5" thickBot="1">
      <c r="A58" s="2061"/>
      <c r="B58" s="1413" t="s">
        <v>101</v>
      </c>
      <c r="C58" s="2455">
        <v>2883466</v>
      </c>
      <c r="D58" s="2456"/>
      <c r="E58" s="2456"/>
      <c r="F58" s="2456"/>
      <c r="G58" s="2456"/>
      <c r="H58" s="2456"/>
      <c r="I58" s="2456"/>
      <c r="J58" s="2456"/>
      <c r="K58" s="2456"/>
      <c r="L58" s="2456"/>
      <c r="M58" s="2457"/>
    </row>
    <row r="59" spans="1:13" ht="15.75" customHeight="1">
      <c r="A59" s="2469" t="s">
        <v>103</v>
      </c>
      <c r="B59" s="1415" t="s">
        <v>104</v>
      </c>
      <c r="C59" s="2455" t="s">
        <v>2849</v>
      </c>
      <c r="D59" s="2456"/>
      <c r="E59" s="2456"/>
      <c r="F59" s="2456"/>
      <c r="G59" s="2456"/>
      <c r="H59" s="2456"/>
      <c r="I59" s="2456"/>
      <c r="J59" s="2456"/>
      <c r="K59" s="2456"/>
      <c r="L59" s="2456"/>
      <c r="M59" s="2457"/>
    </row>
    <row r="60" spans="1:13" ht="30" customHeight="1">
      <c r="A60" s="2056"/>
      <c r="B60" s="1415" t="s">
        <v>106</v>
      </c>
      <c r="C60" s="2455" t="s">
        <v>107</v>
      </c>
      <c r="D60" s="2456"/>
      <c r="E60" s="2456"/>
      <c r="F60" s="2456"/>
      <c r="G60" s="2456"/>
      <c r="H60" s="2456"/>
      <c r="I60" s="2456"/>
      <c r="J60" s="2456"/>
      <c r="K60" s="2456"/>
      <c r="L60" s="2456"/>
      <c r="M60" s="2457"/>
    </row>
    <row r="61" spans="1:13" ht="30" customHeight="1" thickBot="1">
      <c r="A61" s="2056"/>
      <c r="B61" s="1416" t="s">
        <v>14</v>
      </c>
      <c r="C61" s="2455" t="s">
        <v>2846</v>
      </c>
      <c r="D61" s="2456"/>
      <c r="E61" s="2456"/>
      <c r="F61" s="2456"/>
      <c r="G61" s="2456"/>
      <c r="H61" s="2456"/>
      <c r="I61" s="2456"/>
      <c r="J61" s="2456"/>
      <c r="K61" s="2456"/>
      <c r="L61" s="2456"/>
      <c r="M61" s="2457"/>
    </row>
    <row r="62" spans="1:13" ht="16.5" thickBot="1">
      <c r="A62" s="139" t="s">
        <v>109</v>
      </c>
      <c r="B62" s="108"/>
      <c r="C62" s="2036"/>
      <c r="D62" s="2037"/>
      <c r="E62" s="2037"/>
      <c r="F62" s="2037"/>
      <c r="G62" s="2037"/>
      <c r="H62" s="2037"/>
      <c r="I62" s="2037"/>
      <c r="J62" s="2037"/>
      <c r="K62" s="2037"/>
      <c r="L62" s="2037"/>
      <c r="M62" s="2038"/>
    </row>
  </sheetData>
  <mergeCells count="44">
    <mergeCell ref="B14:B15"/>
    <mergeCell ref="C14:D14"/>
    <mergeCell ref="C62:M62"/>
    <mergeCell ref="F46:F47"/>
    <mergeCell ref="G46:J47"/>
    <mergeCell ref="L46:M47"/>
    <mergeCell ref="C49:M49"/>
    <mergeCell ref="C53:M53"/>
    <mergeCell ref="C54:M54"/>
    <mergeCell ref="C55:M55"/>
    <mergeCell ref="C56:M56"/>
    <mergeCell ref="C57:M57"/>
    <mergeCell ref="C58:M58"/>
    <mergeCell ref="C59:M59"/>
    <mergeCell ref="C60:M60"/>
    <mergeCell ref="C61:M61"/>
    <mergeCell ref="A2:A15"/>
    <mergeCell ref="F4:G4"/>
    <mergeCell ref="C7:D7"/>
    <mergeCell ref="I7:M7"/>
    <mergeCell ref="F14:M14"/>
    <mergeCell ref="C15:M15"/>
    <mergeCell ref="B8:B10"/>
    <mergeCell ref="C9:D9"/>
    <mergeCell ref="F9:G9"/>
    <mergeCell ref="I9:J9"/>
    <mergeCell ref="C10:D10"/>
    <mergeCell ref="F10:G10"/>
    <mergeCell ref="I10:J10"/>
    <mergeCell ref="C11:M11"/>
    <mergeCell ref="C12:M12"/>
    <mergeCell ref="C13:M13"/>
    <mergeCell ref="A59:A61"/>
    <mergeCell ref="A16:A52"/>
    <mergeCell ref="C16:M16"/>
    <mergeCell ref="C17:M17"/>
    <mergeCell ref="B18:B24"/>
    <mergeCell ref="B25:B28"/>
    <mergeCell ref="B32:B34"/>
    <mergeCell ref="B35:B44"/>
    <mergeCell ref="A53:A58"/>
    <mergeCell ref="F43:G43"/>
    <mergeCell ref="H43:I43"/>
    <mergeCell ref="B45:B48"/>
  </mergeCells>
  <dataValidations count="7">
    <dataValidation allowBlank="1" showInputMessage="1" showErrorMessage="1" prompt="Seleccione de la lista desplegable" sqref="B4 B7 H7" xr:uid="{00000000-0002-0000-9C00-000000000000}"/>
    <dataValidation allowBlank="1" showInputMessage="1" showErrorMessage="1" prompt="Incluir una ficha por cada indicador, ya sea de producto o de resultado" sqref="B1" xr:uid="{00000000-0002-0000-9C00-000001000000}"/>
    <dataValidation allowBlank="1" showInputMessage="1" showErrorMessage="1" prompt="Identifique el ODS a que le apunta el indicador de producto. Seleccione de la lista desplegable._x000a_" sqref="B14:B15" xr:uid="{00000000-0002-0000-9C00-000002000000}"/>
    <dataValidation allowBlank="1" showInputMessage="1" showErrorMessage="1" prompt="Identifique la meta ODS a que le apunta el indicador de producto. Seleccione de la lista desplegable." sqref="E14" xr:uid="{00000000-0002-0000-9C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9C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C00-000005000000}"/>
    <dataValidation type="list" allowBlank="1" showInputMessage="1" showErrorMessage="1" sqref="I7:M7" xr:uid="{00000000-0002-0000-9C00-000006000000}">
      <formula1>INDIRECT($C$7)</formula1>
    </dataValidation>
  </dataValidations>
  <hyperlinks>
    <hyperlink ref="C57" r:id="rId1" xr:uid="{00000000-0004-0000-9C00-000000000000}"/>
  </hyperlinks>
  <pageMargins left="0.7" right="0.7" top="0.75" bottom="0.75" header="0.3" footer="0.3"/>
  <pageSetup paperSize="9" orientation="portrait" horizontalDpi="1200" verticalDpi="1200"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tabColor theme="0"/>
  </sheetPr>
  <dimension ref="A1:O60"/>
  <sheetViews>
    <sheetView workbookViewId="0"/>
  </sheetViews>
  <sheetFormatPr baseColWidth="10" defaultColWidth="11.42578125" defaultRowHeight="15.75"/>
  <cols>
    <col min="1" max="1" width="25.140625" style="786" customWidth="1"/>
    <col min="2" max="2" width="39.140625" style="807" customWidth="1"/>
    <col min="3" max="16384" width="11.42578125" style="786"/>
  </cols>
  <sheetData>
    <row r="1" spans="1:14" ht="16.5" thickBot="1">
      <c r="A1" s="785"/>
      <c r="B1" s="2950" t="s">
        <v>2850</v>
      </c>
      <c r="C1" s="2951"/>
      <c r="D1" s="2951"/>
      <c r="E1" s="2951"/>
      <c r="F1" s="2951"/>
      <c r="G1" s="2951"/>
      <c r="H1" s="2951"/>
      <c r="I1" s="2951"/>
      <c r="J1" s="2951"/>
      <c r="K1" s="2951"/>
      <c r="L1" s="2951"/>
      <c r="M1" s="2952"/>
    </row>
    <row r="2" spans="1:14" ht="39" customHeight="1">
      <c r="A2" s="3026" t="s">
        <v>1</v>
      </c>
      <c r="B2" s="29" t="s">
        <v>2</v>
      </c>
      <c r="C2" s="786" t="s">
        <v>1129</v>
      </c>
      <c r="D2" s="787"/>
      <c r="E2" s="787"/>
      <c r="F2" s="787"/>
      <c r="G2" s="787"/>
      <c r="H2" s="787"/>
      <c r="I2" s="787"/>
      <c r="J2" s="787"/>
      <c r="K2" s="787"/>
      <c r="L2" s="787"/>
      <c r="M2" s="788"/>
    </row>
    <row r="3" spans="1:14" ht="61.5" customHeight="1">
      <c r="A3" s="3027"/>
      <c r="B3" s="1331" t="s">
        <v>4</v>
      </c>
      <c r="C3" s="2602" t="s">
        <v>2851</v>
      </c>
      <c r="D3" s="2603"/>
      <c r="E3" s="2603"/>
      <c r="F3" s="2603"/>
      <c r="G3" s="2603"/>
      <c r="H3" s="2603"/>
      <c r="I3" s="2603"/>
      <c r="J3" s="2603"/>
      <c r="K3" s="2603"/>
      <c r="L3" s="2603"/>
      <c r="M3" s="2604"/>
      <c r="N3" s="789"/>
    </row>
    <row r="4" spans="1:14">
      <c r="A4" s="3027"/>
      <c r="B4" s="31" t="s">
        <v>6</v>
      </c>
      <c r="C4" s="1507" t="s">
        <v>80</v>
      </c>
      <c r="D4" s="1508"/>
      <c r="E4" s="1761"/>
      <c r="F4" s="2498" t="s">
        <v>8</v>
      </c>
      <c r="G4" s="2499"/>
      <c r="H4" s="1510">
        <v>7663</v>
      </c>
      <c r="I4" s="1511"/>
      <c r="J4" s="1511"/>
      <c r="K4" s="1511"/>
      <c r="L4" s="1511"/>
      <c r="M4" s="1512"/>
    </row>
    <row r="5" spans="1:14">
      <c r="A5" s="3027"/>
      <c r="B5" s="31" t="s">
        <v>10</v>
      </c>
      <c r="C5" s="2579" t="s">
        <v>2852</v>
      </c>
      <c r="D5" s="2580"/>
      <c r="E5" s="2580"/>
      <c r="F5" s="2580"/>
      <c r="G5" s="2580"/>
      <c r="H5" s="2580"/>
      <c r="I5" s="2580"/>
      <c r="J5" s="2580"/>
      <c r="K5" s="2580"/>
      <c r="L5" s="2580"/>
      <c r="M5" s="2581"/>
    </row>
    <row r="6" spans="1:14" ht="27" customHeight="1">
      <c r="A6" s="3027"/>
      <c r="B6" s="31" t="s">
        <v>11</v>
      </c>
      <c r="C6" s="2579" t="s">
        <v>2853</v>
      </c>
      <c r="D6" s="2580"/>
      <c r="E6" s="2580"/>
      <c r="F6" s="2580"/>
      <c r="G6" s="2580"/>
      <c r="H6" s="2580"/>
      <c r="I6" s="2580"/>
      <c r="J6" s="2580"/>
      <c r="K6" s="2580"/>
      <c r="L6" s="2580"/>
      <c r="M6" s="2581"/>
    </row>
    <row r="7" spans="1:14">
      <c r="A7" s="3027"/>
      <c r="B7" s="1331" t="s">
        <v>12</v>
      </c>
      <c r="C7" s="2512" t="s">
        <v>2054</v>
      </c>
      <c r="D7" s="2513"/>
      <c r="E7" s="32"/>
      <c r="F7" s="32"/>
      <c r="G7" s="674"/>
      <c r="H7" s="1546" t="s">
        <v>14</v>
      </c>
      <c r="I7" s="2514" t="s">
        <v>1124</v>
      </c>
      <c r="J7" s="2513"/>
      <c r="K7" s="2513"/>
      <c r="L7" s="2513"/>
      <c r="M7" s="2515"/>
    </row>
    <row r="8" spans="1:14">
      <c r="A8" s="3027"/>
      <c r="B8" s="2504" t="s">
        <v>16</v>
      </c>
      <c r="C8" s="1762"/>
      <c r="D8" s="790"/>
      <c r="E8" s="790"/>
      <c r="F8" s="790"/>
      <c r="G8" s="790"/>
      <c r="H8" s="790"/>
      <c r="I8" s="790"/>
      <c r="J8" s="790"/>
      <c r="K8" s="790"/>
      <c r="L8" s="791"/>
      <c r="M8" s="1763"/>
    </row>
    <row r="9" spans="1:14">
      <c r="A9" s="3027"/>
      <c r="B9" s="2085"/>
      <c r="C9" s="3028"/>
      <c r="D9" s="3029"/>
      <c r="E9" s="792"/>
      <c r="F9" s="3030"/>
      <c r="G9" s="3030"/>
      <c r="H9" s="792"/>
      <c r="I9" s="3029"/>
      <c r="J9" s="3029"/>
      <c r="K9" s="792"/>
      <c r="L9" s="793"/>
      <c r="M9" s="794"/>
    </row>
    <row r="10" spans="1:14">
      <c r="A10" s="3027"/>
      <c r="B10" s="2123"/>
      <c r="C10" s="3028" t="s">
        <v>18</v>
      </c>
      <c r="D10" s="3029"/>
      <c r="E10" s="795"/>
      <c r="F10" s="3029" t="s">
        <v>18</v>
      </c>
      <c r="G10" s="3029"/>
      <c r="H10" s="795"/>
      <c r="I10" s="3029" t="s">
        <v>18</v>
      </c>
      <c r="J10" s="3029"/>
      <c r="K10" s="795"/>
      <c r="L10" s="796"/>
      <c r="M10" s="797"/>
    </row>
    <row r="11" spans="1:14" ht="42.75" customHeight="1">
      <c r="A11" s="3027"/>
      <c r="B11" s="1331" t="s">
        <v>19</v>
      </c>
      <c r="C11" s="3019" t="s">
        <v>2854</v>
      </c>
      <c r="D11" s="3020"/>
      <c r="E11" s="3020"/>
      <c r="F11" s="3020"/>
      <c r="G11" s="3020"/>
      <c r="H11" s="3020"/>
      <c r="I11" s="3020"/>
      <c r="J11" s="3020"/>
      <c r="K11" s="3020"/>
      <c r="L11" s="3020"/>
      <c r="M11" s="3021"/>
    </row>
    <row r="12" spans="1:14" ht="51" customHeight="1">
      <c r="A12" s="3027"/>
      <c r="B12" s="1331" t="s">
        <v>21</v>
      </c>
      <c r="C12" s="3019" t="s">
        <v>2855</v>
      </c>
      <c r="D12" s="3020"/>
      <c r="E12" s="3020"/>
      <c r="F12" s="3020"/>
      <c r="G12" s="3020"/>
      <c r="H12" s="3020"/>
      <c r="I12" s="3020"/>
      <c r="J12" s="3020"/>
      <c r="K12" s="3020"/>
      <c r="L12" s="3020"/>
      <c r="M12" s="3021"/>
    </row>
    <row r="13" spans="1:14" ht="31.5">
      <c r="A13" s="3027"/>
      <c r="B13" s="1331" t="s">
        <v>23</v>
      </c>
      <c r="C13" s="3022" t="s">
        <v>2856</v>
      </c>
      <c r="D13" s="3023"/>
      <c r="E13" s="3023"/>
      <c r="F13" s="3023"/>
      <c r="G13" s="3023"/>
      <c r="H13" s="3023"/>
      <c r="I13" s="3023"/>
      <c r="J13" s="3023"/>
      <c r="K13" s="3023"/>
      <c r="L13" s="3023"/>
      <c r="M13" s="3024"/>
    </row>
    <row r="14" spans="1:14" ht="39.75" customHeight="1">
      <c r="A14" s="3027"/>
      <c r="B14" s="2504" t="s">
        <v>25</v>
      </c>
      <c r="C14" s="2482" t="s">
        <v>26</v>
      </c>
      <c r="D14" s="2483"/>
      <c r="E14" s="1518" t="s">
        <v>27</v>
      </c>
      <c r="F14" s="3025" t="s">
        <v>2857</v>
      </c>
      <c r="G14" s="3020"/>
      <c r="H14" s="3020"/>
      <c r="I14" s="3020"/>
      <c r="J14" s="3020"/>
      <c r="K14" s="3020"/>
      <c r="L14" s="3020"/>
      <c r="M14" s="3021"/>
    </row>
    <row r="15" spans="1:14">
      <c r="A15" s="3027"/>
      <c r="B15" s="2085"/>
      <c r="C15" s="2482"/>
      <c r="D15" s="2483"/>
      <c r="E15" s="2483"/>
      <c r="F15" s="2483"/>
      <c r="G15" s="2483"/>
      <c r="H15" s="2483"/>
      <c r="I15" s="2483"/>
      <c r="J15" s="2483"/>
      <c r="K15" s="2483"/>
      <c r="L15" s="2483"/>
      <c r="M15" s="2484"/>
    </row>
    <row r="16" spans="1:14">
      <c r="A16" s="3013" t="s">
        <v>29</v>
      </c>
      <c r="B16" s="1333" t="s">
        <v>30</v>
      </c>
      <c r="C16" s="2470" t="s">
        <v>2838</v>
      </c>
      <c r="D16" s="2471"/>
      <c r="E16" s="2471"/>
      <c r="F16" s="2471"/>
      <c r="G16" s="2471"/>
      <c r="H16" s="2471"/>
      <c r="I16" s="2471"/>
      <c r="J16" s="2471"/>
      <c r="K16" s="2471"/>
      <c r="L16" s="2471"/>
      <c r="M16" s="2472"/>
    </row>
    <row r="17" spans="1:13">
      <c r="A17" s="3014"/>
      <c r="B17" s="1333" t="s">
        <v>32</v>
      </c>
      <c r="C17" s="3004" t="s">
        <v>1130</v>
      </c>
      <c r="D17" s="3005"/>
      <c r="E17" s="3005"/>
      <c r="F17" s="3005"/>
      <c r="G17" s="3005"/>
      <c r="H17" s="3005"/>
      <c r="I17" s="3005"/>
      <c r="J17" s="3005"/>
      <c r="K17" s="3005"/>
      <c r="L17" s="3005"/>
      <c r="M17" s="3006"/>
    </row>
    <row r="18" spans="1:13" ht="8.25" customHeight="1">
      <c r="A18" s="3014"/>
      <c r="B18" s="2477" t="s">
        <v>34</v>
      </c>
      <c r="C18" s="1519"/>
      <c r="D18" s="42"/>
      <c r="E18" s="42"/>
      <c r="F18" s="42"/>
      <c r="G18" s="42"/>
      <c r="H18" s="42"/>
      <c r="I18" s="42"/>
      <c r="J18" s="42"/>
      <c r="K18" s="42"/>
      <c r="L18" s="42"/>
      <c r="M18" s="1520"/>
    </row>
    <row r="19" spans="1:13" ht="9" customHeight="1">
      <c r="A19" s="3014"/>
      <c r="B19" s="1999"/>
      <c r="C19" s="43"/>
      <c r="D19" s="44"/>
      <c r="E19" s="45"/>
      <c r="F19" s="44"/>
      <c r="G19" s="45"/>
      <c r="H19" s="44"/>
      <c r="I19" s="45"/>
      <c r="J19" s="44"/>
      <c r="K19" s="45"/>
      <c r="L19" s="45"/>
      <c r="M19" s="46"/>
    </row>
    <row r="20" spans="1:13">
      <c r="A20" s="3014"/>
      <c r="B20" s="1999"/>
      <c r="C20" s="47" t="s">
        <v>35</v>
      </c>
      <c r="D20" s="48"/>
      <c r="E20" s="49" t="s">
        <v>36</v>
      </c>
      <c r="F20" s="48"/>
      <c r="G20" s="49" t="s">
        <v>37</v>
      </c>
      <c r="H20" s="48"/>
      <c r="I20" s="49" t="s">
        <v>38</v>
      </c>
      <c r="J20" s="1521" t="s">
        <v>45</v>
      </c>
      <c r="K20" s="49"/>
      <c r="L20" s="49"/>
      <c r="M20" s="50"/>
    </row>
    <row r="21" spans="1:13">
      <c r="A21" s="3014"/>
      <c r="B21" s="1999"/>
      <c r="C21" s="47" t="s">
        <v>39</v>
      </c>
      <c r="D21" s="1522"/>
      <c r="E21" s="49" t="s">
        <v>40</v>
      </c>
      <c r="F21" s="1523"/>
      <c r="G21" s="49" t="s">
        <v>41</v>
      </c>
      <c r="H21" s="1523"/>
      <c r="I21" s="49"/>
      <c r="J21" s="51"/>
      <c r="K21" s="49"/>
      <c r="L21" s="49"/>
      <c r="M21" s="50"/>
    </row>
    <row r="22" spans="1:13">
      <c r="A22" s="3014"/>
      <c r="B22" s="1999"/>
      <c r="C22" s="47" t="s">
        <v>42</v>
      </c>
      <c r="D22" s="1522"/>
      <c r="E22" s="49" t="s">
        <v>43</v>
      </c>
      <c r="F22" s="1522"/>
      <c r="G22" s="49"/>
      <c r="H22" s="51"/>
      <c r="I22" s="49"/>
      <c r="J22" s="51"/>
      <c r="K22" s="49"/>
      <c r="L22" s="49"/>
      <c r="M22" s="50"/>
    </row>
    <row r="23" spans="1:13">
      <c r="A23" s="3014"/>
      <c r="B23" s="1999"/>
      <c r="C23" s="47" t="s">
        <v>44</v>
      </c>
      <c r="D23" s="1523"/>
      <c r="E23" s="49" t="s">
        <v>46</v>
      </c>
      <c r="F23" s="795"/>
      <c r="G23" s="795"/>
      <c r="H23" s="795"/>
      <c r="I23" s="795"/>
      <c r="J23" s="795"/>
      <c r="K23" s="795"/>
      <c r="L23" s="795"/>
      <c r="M23" s="798"/>
    </row>
    <row r="24" spans="1:13" ht="9.75" customHeight="1">
      <c r="A24" s="3014"/>
      <c r="B24" s="2000"/>
      <c r="C24" s="55"/>
      <c r="D24" s="56"/>
      <c r="E24" s="56"/>
      <c r="F24" s="56"/>
      <c r="G24" s="56"/>
      <c r="H24" s="56"/>
      <c r="I24" s="56"/>
      <c r="J24" s="56"/>
      <c r="K24" s="56"/>
      <c r="L24" s="56"/>
      <c r="M24" s="57"/>
    </row>
    <row r="25" spans="1:13">
      <c r="A25" s="3014"/>
      <c r="B25" s="2477" t="s">
        <v>48</v>
      </c>
      <c r="C25" s="1524"/>
      <c r="D25" s="58"/>
      <c r="E25" s="58"/>
      <c r="F25" s="58"/>
      <c r="G25" s="58"/>
      <c r="H25" s="58"/>
      <c r="I25" s="58"/>
      <c r="J25" s="58"/>
      <c r="K25" s="58"/>
      <c r="L25" s="791"/>
      <c r="M25" s="1763"/>
    </row>
    <row r="26" spans="1:13">
      <c r="A26" s="3014"/>
      <c r="B26" s="1999"/>
      <c r="C26" s="47" t="s">
        <v>49</v>
      </c>
      <c r="D26" s="1523" t="s">
        <v>45</v>
      </c>
      <c r="E26" s="59"/>
      <c r="F26" s="49" t="s">
        <v>50</v>
      </c>
      <c r="G26" s="1522"/>
      <c r="H26" s="59"/>
      <c r="I26" s="49" t="s">
        <v>51</v>
      </c>
      <c r="J26" s="1522"/>
      <c r="K26" s="59"/>
      <c r="L26" s="793"/>
      <c r="M26" s="794"/>
    </row>
    <row r="27" spans="1:13">
      <c r="A27" s="3014"/>
      <c r="B27" s="1999"/>
      <c r="C27" s="47" t="s">
        <v>52</v>
      </c>
      <c r="D27" s="1764"/>
      <c r="E27" s="793"/>
      <c r="F27" s="49" t="s">
        <v>53</v>
      </c>
      <c r="G27" s="1523"/>
      <c r="H27" s="793"/>
      <c r="I27" s="799"/>
      <c r="J27" s="793"/>
      <c r="K27" s="792"/>
      <c r="L27" s="793"/>
      <c r="M27" s="794"/>
    </row>
    <row r="28" spans="1:13">
      <c r="A28" s="3014"/>
      <c r="B28" s="2000"/>
      <c r="C28" s="61"/>
      <c r="D28" s="62"/>
      <c r="E28" s="62"/>
      <c r="F28" s="62"/>
      <c r="G28" s="62"/>
      <c r="H28" s="62"/>
      <c r="I28" s="62"/>
      <c r="J28" s="62"/>
      <c r="K28" s="62"/>
      <c r="L28" s="796"/>
      <c r="M28" s="797"/>
    </row>
    <row r="29" spans="1:13">
      <c r="A29" s="3014"/>
      <c r="B29" s="64" t="s">
        <v>54</v>
      </c>
      <c r="C29" s="1527"/>
      <c r="D29" s="63"/>
      <c r="E29" s="63"/>
      <c r="F29" s="63"/>
      <c r="G29" s="63"/>
      <c r="H29" s="63"/>
      <c r="I29" s="63"/>
      <c r="J29" s="63"/>
      <c r="K29" s="63"/>
      <c r="L29" s="63"/>
      <c r="M29" s="1528"/>
    </row>
    <row r="30" spans="1:13">
      <c r="A30" s="3014"/>
      <c r="B30" s="64"/>
      <c r="C30" s="65" t="s">
        <v>55</v>
      </c>
      <c r="D30" s="1765">
        <v>14731</v>
      </c>
      <c r="E30" s="59"/>
      <c r="F30" s="66" t="s">
        <v>56</v>
      </c>
      <c r="G30" s="1766">
        <v>2019</v>
      </c>
      <c r="H30" s="59"/>
      <c r="I30" s="66" t="s">
        <v>57</v>
      </c>
      <c r="J30" s="2490" t="s">
        <v>2858</v>
      </c>
      <c r="K30" s="2483"/>
      <c r="L30" s="2487"/>
      <c r="M30" s="67"/>
    </row>
    <row r="31" spans="1:13">
      <c r="A31" s="3014"/>
      <c r="B31" s="31"/>
      <c r="C31" s="55"/>
      <c r="D31" s="56"/>
      <c r="E31" s="56"/>
      <c r="F31" s="56"/>
      <c r="G31" s="56"/>
      <c r="H31" s="56"/>
      <c r="I31" s="56"/>
      <c r="J31" s="56"/>
      <c r="K31" s="56"/>
      <c r="L31" s="56"/>
      <c r="M31" s="57"/>
    </row>
    <row r="32" spans="1:13">
      <c r="A32" s="3014"/>
      <c r="B32" s="2477" t="s">
        <v>58</v>
      </c>
      <c r="C32" s="1531"/>
      <c r="D32" s="68"/>
      <c r="E32" s="68"/>
      <c r="F32" s="68"/>
      <c r="G32" s="68"/>
      <c r="H32" s="68"/>
      <c r="I32" s="68"/>
      <c r="J32" s="68"/>
      <c r="K32" s="68"/>
      <c r="L32" s="791"/>
      <c r="M32" s="1763"/>
    </row>
    <row r="33" spans="1:15">
      <c r="A33" s="3014"/>
      <c r="B33" s="1999"/>
      <c r="C33" s="69" t="s">
        <v>59</v>
      </c>
      <c r="D33" s="1767">
        <v>2020</v>
      </c>
      <c r="E33" s="70"/>
      <c r="F33" s="59" t="s">
        <v>60</v>
      </c>
      <c r="G33" s="1768" t="s">
        <v>61</v>
      </c>
      <c r="H33" s="70"/>
      <c r="I33" s="66"/>
      <c r="J33" s="70"/>
      <c r="K33" s="70"/>
      <c r="L33" s="793"/>
      <c r="M33" s="794"/>
    </row>
    <row r="34" spans="1:15">
      <c r="A34" s="3014"/>
      <c r="B34" s="2000"/>
      <c r="C34" s="55"/>
      <c r="D34" s="135"/>
      <c r="E34" s="136"/>
      <c r="F34" s="56"/>
      <c r="G34" s="136"/>
      <c r="H34" s="136"/>
      <c r="I34" s="137"/>
      <c r="J34" s="136"/>
      <c r="K34" s="136"/>
      <c r="L34" s="796"/>
      <c r="M34" s="797"/>
    </row>
    <row r="35" spans="1:15">
      <c r="A35" s="3014"/>
      <c r="B35" s="2477" t="s">
        <v>62</v>
      </c>
      <c r="C35" s="1534"/>
      <c r="D35" s="72"/>
      <c r="E35" s="72"/>
      <c r="F35" s="72"/>
      <c r="G35" s="72"/>
      <c r="H35" s="72"/>
      <c r="I35" s="72"/>
      <c r="J35" s="72"/>
      <c r="K35" s="72"/>
      <c r="L35" s="72"/>
      <c r="M35" s="1535"/>
    </row>
    <row r="36" spans="1:15">
      <c r="A36" s="3014"/>
      <c r="B36" s="1999"/>
      <c r="C36" s="73"/>
      <c r="D36" s="74" t="s">
        <v>63</v>
      </c>
      <c r="E36" s="74"/>
      <c r="F36" s="74" t="s">
        <v>64</v>
      </c>
      <c r="G36" s="74"/>
      <c r="H36" s="792" t="s">
        <v>65</v>
      </c>
      <c r="I36" s="792"/>
      <c r="J36" s="792" t="s">
        <v>66</v>
      </c>
      <c r="K36" s="74"/>
      <c r="L36" s="74" t="s">
        <v>67</v>
      </c>
      <c r="M36" s="76"/>
    </row>
    <row r="37" spans="1:15">
      <c r="A37" s="3014"/>
      <c r="B37" s="1999"/>
      <c r="C37" s="73"/>
      <c r="D37" s="1769">
        <v>11000</v>
      </c>
      <c r="E37" s="1770">
        <v>2020</v>
      </c>
      <c r="F37" s="1771">
        <v>6292</v>
      </c>
      <c r="G37" s="1772">
        <v>2021</v>
      </c>
      <c r="H37" s="1771">
        <v>6936</v>
      </c>
      <c r="I37" s="1772">
        <v>2022</v>
      </c>
      <c r="J37" s="1769">
        <v>7120</v>
      </c>
      <c r="K37" s="1773">
        <v>2023</v>
      </c>
      <c r="L37" s="1769">
        <v>6899</v>
      </c>
      <c r="M37" s="1538">
        <v>2024</v>
      </c>
    </row>
    <row r="38" spans="1:15">
      <c r="A38" s="3014"/>
      <c r="B38" s="1999"/>
      <c r="C38" s="73"/>
      <c r="D38" s="800" t="s">
        <v>68</v>
      </c>
      <c r="E38" s="800"/>
      <c r="F38" s="800" t="s">
        <v>69</v>
      </c>
      <c r="G38" s="800"/>
      <c r="H38" s="801" t="s">
        <v>70</v>
      </c>
      <c r="I38" s="801"/>
      <c r="J38" s="801" t="s">
        <v>71</v>
      </c>
      <c r="K38" s="800"/>
      <c r="L38" s="800" t="s">
        <v>72</v>
      </c>
      <c r="M38" s="46"/>
    </row>
    <row r="39" spans="1:15">
      <c r="A39" s="3014"/>
      <c r="B39" s="1999"/>
      <c r="C39" s="73"/>
      <c r="D39" s="1769">
        <v>7106</v>
      </c>
      <c r="E39" s="1770">
        <v>2025</v>
      </c>
      <c r="F39" s="1769">
        <v>7319</v>
      </c>
      <c r="G39" s="1770">
        <v>2026</v>
      </c>
      <c r="H39" s="1769">
        <v>7539</v>
      </c>
      <c r="I39" s="1770">
        <v>2027</v>
      </c>
      <c r="J39" s="1769">
        <v>7765</v>
      </c>
      <c r="K39" s="1770">
        <v>2028</v>
      </c>
      <c r="L39" s="1769">
        <v>7998</v>
      </c>
      <c r="M39" s="1774">
        <v>2029</v>
      </c>
    </row>
    <row r="40" spans="1:15">
      <c r="A40" s="3014"/>
      <c r="B40" s="1999"/>
      <c r="C40" s="73"/>
      <c r="D40" s="800" t="s">
        <v>73</v>
      </c>
      <c r="E40" s="45"/>
      <c r="F40" s="1775" t="s">
        <v>2859</v>
      </c>
      <c r="G40" s="74"/>
      <c r="H40" s="96"/>
      <c r="I40" s="110"/>
      <c r="J40" s="96"/>
      <c r="K40" s="110"/>
      <c r="L40" s="96"/>
      <c r="M40" s="1540"/>
    </row>
    <row r="41" spans="1:15">
      <c r="A41" s="3014"/>
      <c r="B41" s="1999"/>
      <c r="C41" s="73"/>
      <c r="D41" s="1769">
        <v>8238</v>
      </c>
      <c r="E41" s="1776">
        <v>2030</v>
      </c>
      <c r="F41" s="1777">
        <v>84212</v>
      </c>
      <c r="G41" s="802"/>
      <c r="H41" s="2070"/>
      <c r="I41" s="2070"/>
      <c r="J41" s="77"/>
      <c r="K41" s="74"/>
      <c r="L41" s="77"/>
      <c r="M41" s="107"/>
    </row>
    <row r="42" spans="1:15">
      <c r="A42" s="3014"/>
      <c r="B42" s="1999"/>
      <c r="C42" s="83"/>
      <c r="D42" s="1541"/>
      <c r="E42" s="1539"/>
      <c r="F42" s="84"/>
      <c r="G42" s="85"/>
      <c r="H42" s="84"/>
      <c r="I42" s="85"/>
      <c r="J42" s="84"/>
      <c r="K42" s="85"/>
      <c r="L42" s="84"/>
      <c r="M42" s="86"/>
    </row>
    <row r="43" spans="1:15" ht="18" customHeight="1">
      <c r="A43" s="3014"/>
      <c r="B43" s="2477" t="s">
        <v>79</v>
      </c>
      <c r="C43" s="1524"/>
      <c r="D43" s="58"/>
      <c r="E43" s="58"/>
      <c r="F43" s="58"/>
      <c r="G43" s="58"/>
      <c r="H43" s="58"/>
      <c r="I43" s="58"/>
      <c r="J43" s="58"/>
      <c r="K43" s="58"/>
      <c r="L43" s="793"/>
      <c r="M43" s="794"/>
      <c r="O43" s="803">
        <f>+F41+1341</f>
        <v>85553</v>
      </c>
    </row>
    <row r="44" spans="1:15">
      <c r="A44" s="3014"/>
      <c r="B44" s="1999"/>
      <c r="C44" s="804"/>
      <c r="D44" s="89" t="s">
        <v>80</v>
      </c>
      <c r="E44" s="90" t="s">
        <v>7</v>
      </c>
      <c r="F44" s="2008" t="s">
        <v>81</v>
      </c>
      <c r="G44" s="2568" t="s">
        <v>1548</v>
      </c>
      <c r="H44" s="2568"/>
      <c r="I44" s="2568"/>
      <c r="J44" s="2568"/>
      <c r="K44" s="91" t="s">
        <v>82</v>
      </c>
      <c r="L44" s="3015"/>
      <c r="M44" s="3016"/>
    </row>
    <row r="45" spans="1:15">
      <c r="A45" s="3014"/>
      <c r="B45" s="1999"/>
      <c r="C45" s="804"/>
      <c r="D45" s="1778" t="s">
        <v>45</v>
      </c>
      <c r="E45" s="1522"/>
      <c r="F45" s="2008"/>
      <c r="G45" s="2568"/>
      <c r="H45" s="2568"/>
      <c r="I45" s="2568"/>
      <c r="J45" s="2568"/>
      <c r="K45" s="793"/>
      <c r="L45" s="3017"/>
      <c r="M45" s="3018"/>
    </row>
    <row r="46" spans="1:15">
      <c r="A46" s="3014"/>
      <c r="B46" s="2000"/>
      <c r="C46" s="805"/>
      <c r="D46" s="796"/>
      <c r="E46" s="796"/>
      <c r="F46" s="796"/>
      <c r="G46" s="796"/>
      <c r="H46" s="796"/>
      <c r="I46" s="796"/>
      <c r="J46" s="796"/>
      <c r="K46" s="796"/>
      <c r="L46" s="793"/>
      <c r="M46" s="794"/>
    </row>
    <row r="47" spans="1:15" ht="31.5" customHeight="1">
      <c r="A47" s="3014"/>
      <c r="B47" s="1331" t="s">
        <v>83</v>
      </c>
      <c r="C47" s="3019" t="s">
        <v>2860</v>
      </c>
      <c r="D47" s="3020"/>
      <c r="E47" s="3020"/>
      <c r="F47" s="3020"/>
      <c r="G47" s="3020"/>
      <c r="H47" s="3020"/>
      <c r="I47" s="3020"/>
      <c r="J47" s="3020"/>
      <c r="K47" s="3020"/>
      <c r="L47" s="3020"/>
      <c r="M47" s="3021"/>
    </row>
    <row r="48" spans="1:15">
      <c r="A48" s="3014"/>
      <c r="B48" s="1333" t="s">
        <v>85</v>
      </c>
      <c r="C48" s="2470" t="s">
        <v>2842</v>
      </c>
      <c r="D48" s="2471"/>
      <c r="E48" s="2471"/>
      <c r="F48" s="2471"/>
      <c r="G48" s="2471"/>
      <c r="H48" s="2471"/>
      <c r="I48" s="2471"/>
      <c r="J48" s="2471"/>
      <c r="K48" s="2471"/>
      <c r="L48" s="2471"/>
      <c r="M48" s="2472"/>
    </row>
    <row r="49" spans="1:13">
      <c r="A49" s="3014"/>
      <c r="B49" s="1333" t="s">
        <v>87</v>
      </c>
      <c r="C49" s="2470" t="s">
        <v>2843</v>
      </c>
      <c r="D49" s="2471"/>
      <c r="E49" s="2471"/>
      <c r="F49" s="2471"/>
      <c r="G49" s="2471"/>
      <c r="H49" s="2471"/>
      <c r="I49" s="2471"/>
      <c r="J49" s="2471"/>
      <c r="K49" s="2471"/>
      <c r="L49" s="2471"/>
      <c r="M49" s="2472"/>
    </row>
    <row r="50" spans="1:13">
      <c r="A50" s="3014"/>
      <c r="B50" s="1333" t="s">
        <v>88</v>
      </c>
      <c r="C50" s="2609">
        <v>2019</v>
      </c>
      <c r="D50" s="2610"/>
      <c r="E50" s="2610"/>
      <c r="F50" s="2610"/>
      <c r="G50" s="2610"/>
      <c r="H50" s="2610"/>
      <c r="I50" s="2610"/>
      <c r="J50" s="2610"/>
      <c r="K50" s="2610"/>
      <c r="L50" s="2610"/>
      <c r="M50" s="2611"/>
    </row>
    <row r="51" spans="1:13" ht="15.75" customHeight="1">
      <c r="A51" s="2469" t="s">
        <v>90</v>
      </c>
      <c r="B51" s="1413" t="s">
        <v>91</v>
      </c>
      <c r="C51" s="3004" t="s">
        <v>2844</v>
      </c>
      <c r="D51" s="3005"/>
      <c r="E51" s="3005"/>
      <c r="F51" s="3005"/>
      <c r="G51" s="3005"/>
      <c r="H51" s="3005"/>
      <c r="I51" s="3005"/>
      <c r="J51" s="3005"/>
      <c r="K51" s="3005"/>
      <c r="L51" s="3005"/>
      <c r="M51" s="3006"/>
    </row>
    <row r="52" spans="1:13" ht="15.75" customHeight="1">
      <c r="A52" s="2056"/>
      <c r="B52" s="1413" t="s">
        <v>93</v>
      </c>
      <c r="C52" s="3007" t="s">
        <v>2845</v>
      </c>
      <c r="D52" s="3008"/>
      <c r="E52" s="3008"/>
      <c r="F52" s="3009"/>
      <c r="G52" s="3009"/>
      <c r="H52" s="3009"/>
      <c r="I52" s="3009"/>
      <c r="J52" s="3009"/>
      <c r="K52" s="3009"/>
      <c r="L52" s="3009"/>
      <c r="M52" s="3010"/>
    </row>
    <row r="53" spans="1:13" ht="15.75" customHeight="1">
      <c r="A53" s="2056"/>
      <c r="B53" s="1413" t="s">
        <v>95</v>
      </c>
      <c r="C53" s="2622" t="s">
        <v>2846</v>
      </c>
      <c r="D53" s="2623"/>
      <c r="E53" s="2623"/>
      <c r="F53" s="2623"/>
      <c r="G53" s="2623"/>
      <c r="H53" s="2623"/>
      <c r="I53" s="2623"/>
      <c r="J53" s="2623"/>
      <c r="K53" s="2623"/>
      <c r="L53" s="2623"/>
      <c r="M53" s="2624"/>
    </row>
    <row r="54" spans="1:13" ht="15.75" customHeight="1">
      <c r="A54" s="2056"/>
      <c r="B54" s="1414" t="s">
        <v>97</v>
      </c>
      <c r="C54" s="3007" t="s">
        <v>2847</v>
      </c>
      <c r="D54" s="3008"/>
      <c r="E54" s="3008"/>
      <c r="F54" s="3008"/>
      <c r="G54" s="3009"/>
      <c r="H54" s="3009"/>
      <c r="I54" s="3009"/>
      <c r="J54" s="3009"/>
      <c r="K54" s="3009"/>
      <c r="L54" s="3009"/>
      <c r="M54" s="3010"/>
    </row>
    <row r="55" spans="1:13" ht="15.75" customHeight="1">
      <c r="A55" s="2056"/>
      <c r="B55" s="1413" t="s">
        <v>99</v>
      </c>
      <c r="C55" s="3011" t="s">
        <v>2848</v>
      </c>
      <c r="D55" s="3012"/>
      <c r="E55" s="3012"/>
      <c r="F55" s="3012"/>
      <c r="G55" s="3009"/>
      <c r="H55" s="3009"/>
      <c r="I55" s="3009"/>
      <c r="J55" s="3009"/>
      <c r="K55" s="3009"/>
      <c r="L55" s="3009"/>
      <c r="M55" s="3010"/>
    </row>
    <row r="56" spans="1:13" ht="16.5" thickBot="1">
      <c r="A56" s="2061"/>
      <c r="B56" s="1413" t="s">
        <v>101</v>
      </c>
      <c r="C56" s="2455">
        <v>2883466</v>
      </c>
      <c r="D56" s="2456"/>
      <c r="E56" s="2456"/>
      <c r="F56" s="2456"/>
      <c r="G56" s="2456"/>
      <c r="H56" s="2456"/>
      <c r="I56" s="2456"/>
      <c r="J56" s="2456"/>
      <c r="K56" s="2456"/>
      <c r="L56" s="2456"/>
      <c r="M56" s="2457"/>
    </row>
    <row r="57" spans="1:13" ht="15.75" customHeight="1">
      <c r="A57" s="2469" t="s">
        <v>103</v>
      </c>
      <c r="B57" s="1415" t="s">
        <v>104</v>
      </c>
      <c r="C57" s="2455" t="s">
        <v>2861</v>
      </c>
      <c r="D57" s="2456"/>
      <c r="E57" s="2456"/>
      <c r="F57" s="2456"/>
      <c r="G57" s="2456"/>
      <c r="H57" s="2456"/>
      <c r="I57" s="2456"/>
      <c r="J57" s="2456"/>
      <c r="K57" s="2456"/>
      <c r="L57" s="2456"/>
      <c r="M57" s="2457"/>
    </row>
    <row r="58" spans="1:13" ht="30" customHeight="1">
      <c r="A58" s="2056"/>
      <c r="B58" s="1415" t="s">
        <v>106</v>
      </c>
      <c r="C58" s="2455" t="s">
        <v>107</v>
      </c>
      <c r="D58" s="2456"/>
      <c r="E58" s="2456"/>
      <c r="F58" s="2456"/>
      <c r="G58" s="2456"/>
      <c r="H58" s="2456"/>
      <c r="I58" s="2456"/>
      <c r="J58" s="2456"/>
      <c r="K58" s="2456"/>
      <c r="L58" s="2456"/>
      <c r="M58" s="2457"/>
    </row>
    <row r="59" spans="1:13" ht="30" customHeight="1" thickBot="1">
      <c r="A59" s="2056"/>
      <c r="B59" s="1416" t="s">
        <v>14</v>
      </c>
      <c r="C59" s="2455" t="s">
        <v>2846</v>
      </c>
      <c r="D59" s="2456"/>
      <c r="E59" s="2456"/>
      <c r="F59" s="2456"/>
      <c r="G59" s="2456"/>
      <c r="H59" s="2456"/>
      <c r="I59" s="2456"/>
      <c r="J59" s="2456"/>
      <c r="K59" s="2456"/>
      <c r="L59" s="2456"/>
      <c r="M59" s="2457"/>
    </row>
    <row r="60" spans="1:13" ht="16.5" thickBot="1">
      <c r="A60" s="139" t="s">
        <v>109</v>
      </c>
      <c r="B60" s="806"/>
      <c r="C60" s="2036"/>
      <c r="D60" s="2037"/>
      <c r="E60" s="2037"/>
      <c r="F60" s="2037"/>
      <c r="G60" s="2037"/>
      <c r="H60" s="2037"/>
      <c r="I60" s="2037"/>
      <c r="J60" s="2037"/>
      <c r="K60" s="2037"/>
      <c r="L60" s="2037"/>
      <c r="M60" s="2038"/>
    </row>
  </sheetData>
  <mergeCells count="51">
    <mergeCell ref="C11:M11"/>
    <mergeCell ref="B1:M1"/>
    <mergeCell ref="A2:A15"/>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B14:B15"/>
    <mergeCell ref="C14:D14"/>
    <mergeCell ref="F14:M14"/>
    <mergeCell ref="C15:M15"/>
    <mergeCell ref="C49:M49"/>
    <mergeCell ref="A16:A50"/>
    <mergeCell ref="C16:M16"/>
    <mergeCell ref="C17:M17"/>
    <mergeCell ref="B18:B24"/>
    <mergeCell ref="B25:B28"/>
    <mergeCell ref="J30:L30"/>
    <mergeCell ref="B32:B34"/>
    <mergeCell ref="B35:B42"/>
    <mergeCell ref="H41:I41"/>
    <mergeCell ref="B43:B46"/>
    <mergeCell ref="F44:F45"/>
    <mergeCell ref="G44:J45"/>
    <mergeCell ref="L44:M45"/>
    <mergeCell ref="C47:M47"/>
    <mergeCell ref="C48:M48"/>
    <mergeCell ref="C50:M50"/>
    <mergeCell ref="A51:A56"/>
    <mergeCell ref="C51:M51"/>
    <mergeCell ref="C52:M52"/>
    <mergeCell ref="C53:M53"/>
    <mergeCell ref="C54:M54"/>
    <mergeCell ref="C55:M55"/>
    <mergeCell ref="C56:M56"/>
    <mergeCell ref="A57:A59"/>
    <mergeCell ref="C57:M57"/>
    <mergeCell ref="C58:M58"/>
    <mergeCell ref="C59:M59"/>
    <mergeCell ref="C60:M60"/>
  </mergeCells>
  <dataValidations count="8">
    <dataValidation type="list" allowBlank="1" showInputMessage="1" showErrorMessage="1" sqref="C14:D14 C4 G44:J45 C7" xr:uid="{00000000-0002-0000-9D00-000000000000}"/>
    <dataValidation allowBlank="1" showInputMessage="1" showErrorMessage="1" prompt="Seleccione de la lista desplegable" sqref="B4 B7 H7" xr:uid="{00000000-0002-0000-9D00-000001000000}"/>
    <dataValidation allowBlank="1" showInputMessage="1" showErrorMessage="1" prompt="Incluir una ficha por cada indicador, ya sea de producto o de resultado" sqref="B1" xr:uid="{00000000-0002-0000-9D00-000002000000}"/>
    <dataValidation allowBlank="1" showInputMessage="1" showErrorMessage="1" prompt="Identifique el ODS a que le apunta el indicador de producto. Seleccione de la lista desplegable._x000a_" sqref="B14:B15" xr:uid="{00000000-0002-0000-9D00-000003000000}"/>
    <dataValidation allowBlank="1" showInputMessage="1" showErrorMessage="1" prompt="Identifique la meta ODS a que le apunta el indicador de producto. Seleccione de la lista desplegable." sqref="E14" xr:uid="{00000000-0002-0000-9D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9D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9D00-000006000000}"/>
    <dataValidation type="list" allowBlank="1" showInputMessage="1" showErrorMessage="1" sqref="I7:M7" xr:uid="{00000000-0002-0000-9D00-000007000000}">
      <formula1>INDIRECT($C$7)</formula1>
    </dataValidation>
  </dataValidations>
  <hyperlinks>
    <hyperlink ref="C55" r:id="rId1" xr:uid="{00000000-0004-0000-9D00-000000000000}"/>
  </hyperlinks>
  <pageMargins left="0.7" right="0.7" top="0.75" bottom="0.75" header="0.3" footer="0.3"/>
  <pageSetup paperSize="9" orientation="portrait" horizontalDpi="1200" verticalDpi="1200"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tabColor theme="0"/>
  </sheetPr>
  <dimension ref="A1:O59"/>
  <sheetViews>
    <sheetView workbookViewId="0"/>
  </sheetViews>
  <sheetFormatPr baseColWidth="10" defaultColWidth="13.140625" defaultRowHeight="15.75"/>
  <cols>
    <col min="1" max="1" width="28.85546875" style="810" customWidth="1"/>
    <col min="2" max="2" width="40.5703125" style="831" customWidth="1"/>
    <col min="3" max="9" width="13.140625" style="810"/>
    <col min="10" max="10" width="15.5703125" style="810" customWidth="1"/>
    <col min="11" max="13" width="13.140625" style="810"/>
    <col min="14" max="14" width="48.42578125" style="809" customWidth="1"/>
    <col min="15" max="16384" width="13.140625" style="810"/>
  </cols>
  <sheetData>
    <row r="1" spans="1:15" ht="48" customHeight="1" thickBot="1">
      <c r="A1" s="808"/>
      <c r="B1" s="2950" t="s">
        <v>2862</v>
      </c>
      <c r="C1" s="2951"/>
      <c r="D1" s="2951"/>
      <c r="E1" s="2951"/>
      <c r="F1" s="2951"/>
      <c r="G1" s="2951"/>
      <c r="H1" s="2951"/>
      <c r="I1" s="2951"/>
      <c r="J1" s="2951"/>
      <c r="K1" s="2951"/>
      <c r="L1" s="2951"/>
      <c r="M1" s="2952"/>
    </row>
    <row r="2" spans="1:15" ht="15.75" customHeight="1">
      <c r="A2" s="3050" t="s">
        <v>1</v>
      </c>
      <c r="B2" s="29" t="s">
        <v>2</v>
      </c>
      <c r="C2" s="810" t="s">
        <v>1133</v>
      </c>
      <c r="D2" s="811"/>
      <c r="E2" s="811"/>
      <c r="F2" s="811"/>
      <c r="G2" s="811"/>
      <c r="H2" s="811"/>
      <c r="I2" s="811"/>
      <c r="J2" s="811"/>
      <c r="K2" s="811"/>
      <c r="L2" s="811"/>
      <c r="M2" s="812"/>
      <c r="N2" s="813"/>
    </row>
    <row r="3" spans="1:15" ht="66" customHeight="1">
      <c r="A3" s="3051"/>
      <c r="B3" s="1331" t="s">
        <v>4</v>
      </c>
      <c r="C3" s="2455" t="s">
        <v>2863</v>
      </c>
      <c r="D3" s="2456"/>
      <c r="E3" s="2456"/>
      <c r="F3" s="2456"/>
      <c r="G3" s="2456"/>
      <c r="H3" s="2456"/>
      <c r="I3" s="2456"/>
      <c r="J3" s="2456"/>
      <c r="K3" s="2456"/>
      <c r="L3" s="2456"/>
      <c r="M3" s="2457"/>
    </row>
    <row r="4" spans="1:15">
      <c r="A4" s="3051"/>
      <c r="B4" s="30" t="s">
        <v>6</v>
      </c>
      <c r="C4" s="1581" t="s">
        <v>323</v>
      </c>
      <c r="D4" s="1696"/>
      <c r="E4" s="1779"/>
      <c r="F4" s="2817" t="s">
        <v>8</v>
      </c>
      <c r="G4" s="2818"/>
      <c r="H4" s="1697">
        <v>103</v>
      </c>
      <c r="I4" s="2768"/>
      <c r="J4" s="3052"/>
      <c r="K4" s="3052"/>
      <c r="L4" s="3052"/>
      <c r="M4" s="3053"/>
      <c r="N4" s="3061"/>
    </row>
    <row r="5" spans="1:15">
      <c r="A5" s="3051"/>
      <c r="B5" s="30" t="s">
        <v>10</v>
      </c>
      <c r="C5" s="2622" t="s">
        <v>2782</v>
      </c>
      <c r="D5" s="2623"/>
      <c r="E5" s="2623"/>
      <c r="F5" s="2623"/>
      <c r="G5" s="2623"/>
      <c r="H5" s="2623"/>
      <c r="I5" s="2623"/>
      <c r="J5" s="2623"/>
      <c r="K5" s="2623"/>
      <c r="L5" s="2623"/>
      <c r="M5" s="2624"/>
      <c r="N5" s="3061"/>
    </row>
    <row r="6" spans="1:15">
      <c r="A6" s="3051"/>
      <c r="B6" s="30" t="s">
        <v>11</v>
      </c>
      <c r="C6" s="2622" t="s">
        <v>2864</v>
      </c>
      <c r="D6" s="2623"/>
      <c r="E6" s="2623"/>
      <c r="F6" s="2623"/>
      <c r="G6" s="2623"/>
      <c r="H6" s="2623"/>
      <c r="I6" s="2623"/>
      <c r="J6" s="2623"/>
      <c r="K6" s="2623"/>
      <c r="L6" s="2623"/>
      <c r="M6" s="2624"/>
      <c r="N6" s="3061"/>
    </row>
    <row r="7" spans="1:15" ht="32.25" customHeight="1">
      <c r="A7" s="3051"/>
      <c r="B7" s="1331" t="s">
        <v>12</v>
      </c>
      <c r="C7" s="2495" t="s">
        <v>2054</v>
      </c>
      <c r="D7" s="2496"/>
      <c r="E7" s="2496"/>
      <c r="F7" s="32"/>
      <c r="G7" s="674"/>
      <c r="H7" s="1546" t="s">
        <v>14</v>
      </c>
      <c r="I7" s="2514" t="s">
        <v>1135</v>
      </c>
      <c r="J7" s="2513"/>
      <c r="K7" s="2513"/>
      <c r="L7" s="2513"/>
      <c r="M7" s="2515"/>
    </row>
    <row r="8" spans="1:15" ht="36.75" customHeight="1">
      <c r="A8" s="3051"/>
      <c r="B8" s="2504" t="s">
        <v>16</v>
      </c>
      <c r="C8" s="3054"/>
      <c r="D8" s="3055"/>
      <c r="E8" s="814"/>
      <c r="F8" s="3056"/>
      <c r="G8" s="3056"/>
      <c r="H8" s="814"/>
      <c r="I8" s="3056"/>
      <c r="J8" s="3056"/>
      <c r="K8" s="814"/>
      <c r="L8" s="3056"/>
      <c r="M8" s="3057"/>
    </row>
    <row r="9" spans="1:15" ht="15.75" customHeight="1">
      <c r="A9" s="3051"/>
      <c r="B9" s="2085"/>
      <c r="C9" s="3058" t="s">
        <v>18</v>
      </c>
      <c r="D9" s="3059"/>
      <c r="E9" s="815"/>
      <c r="F9" s="3059" t="s">
        <v>14</v>
      </c>
      <c r="G9" s="3059"/>
      <c r="H9" s="816"/>
      <c r="I9" s="3059" t="s">
        <v>14</v>
      </c>
      <c r="J9" s="3059"/>
      <c r="K9" s="815"/>
      <c r="L9" s="3059" t="s">
        <v>14</v>
      </c>
      <c r="M9" s="3060"/>
    </row>
    <row r="10" spans="1:15" ht="20.100000000000001" customHeight="1">
      <c r="A10" s="3051"/>
      <c r="B10" s="2085"/>
      <c r="C10" s="3046"/>
      <c r="D10" s="3047"/>
      <c r="E10" s="815"/>
      <c r="F10" s="3044"/>
      <c r="G10" s="3044"/>
      <c r="H10" s="815"/>
      <c r="I10" s="3044"/>
      <c r="J10" s="3044"/>
      <c r="K10" s="815"/>
      <c r="L10" s="3044"/>
      <c r="M10" s="3045"/>
    </row>
    <row r="11" spans="1:15" ht="15.75" customHeight="1">
      <c r="A11" s="3051"/>
      <c r="B11" s="2123"/>
      <c r="C11" s="3046" t="s">
        <v>18</v>
      </c>
      <c r="D11" s="3047"/>
      <c r="E11" s="817"/>
      <c r="F11" s="3047" t="s">
        <v>18</v>
      </c>
      <c r="G11" s="3047"/>
      <c r="H11" s="817"/>
      <c r="I11" s="3047" t="s">
        <v>18</v>
      </c>
      <c r="J11" s="3047"/>
      <c r="K11" s="817"/>
      <c r="L11" s="3048" t="s">
        <v>14</v>
      </c>
      <c r="M11" s="3049"/>
    </row>
    <row r="12" spans="1:15" ht="96.95" customHeight="1">
      <c r="A12" s="3051"/>
      <c r="B12" s="1331" t="s">
        <v>19</v>
      </c>
      <c r="C12" s="3019" t="s">
        <v>2865</v>
      </c>
      <c r="D12" s="3020"/>
      <c r="E12" s="3020"/>
      <c r="F12" s="3020"/>
      <c r="G12" s="3020"/>
      <c r="H12" s="3020"/>
      <c r="I12" s="3020"/>
      <c r="J12" s="3020"/>
      <c r="K12" s="3020"/>
      <c r="L12" s="3020"/>
      <c r="M12" s="3021"/>
    </row>
    <row r="13" spans="1:15" ht="76.349999999999994" customHeight="1">
      <c r="A13" s="3051"/>
      <c r="B13" s="1331" t="s">
        <v>21</v>
      </c>
      <c r="C13" s="3019" t="s">
        <v>2866</v>
      </c>
      <c r="D13" s="3020"/>
      <c r="E13" s="3020"/>
      <c r="F13" s="3020"/>
      <c r="G13" s="3020"/>
      <c r="H13" s="3020"/>
      <c r="I13" s="3020"/>
      <c r="J13" s="3020"/>
      <c r="K13" s="3020"/>
      <c r="L13" s="3020"/>
      <c r="M13" s="3021"/>
    </row>
    <row r="14" spans="1:15" ht="45" customHeight="1">
      <c r="A14" s="3051"/>
      <c r="B14" s="1331" t="s">
        <v>23</v>
      </c>
      <c r="C14" s="2470" t="s">
        <v>2787</v>
      </c>
      <c r="D14" s="2471"/>
      <c r="E14" s="2471"/>
      <c r="F14" s="2471"/>
      <c r="G14" s="2471"/>
      <c r="H14" s="2471"/>
      <c r="I14" s="2471"/>
      <c r="J14" s="2471"/>
      <c r="K14" s="2471"/>
      <c r="L14" s="2471"/>
      <c r="M14" s="2472"/>
    </row>
    <row r="15" spans="1:15" ht="50.25" customHeight="1">
      <c r="A15" s="3051"/>
      <c r="B15" s="1517" t="s">
        <v>25</v>
      </c>
      <c r="C15" s="3037" t="s">
        <v>26</v>
      </c>
      <c r="D15" s="3038"/>
      <c r="E15" s="1518" t="s">
        <v>27</v>
      </c>
      <c r="F15" s="2488" t="s">
        <v>240</v>
      </c>
      <c r="G15" s="2471"/>
      <c r="H15" s="2471"/>
      <c r="I15" s="2471"/>
      <c r="J15" s="2471"/>
      <c r="K15" s="2471"/>
      <c r="L15" s="2471"/>
      <c r="M15" s="2472"/>
    </row>
    <row r="16" spans="1:15" ht="44.25" customHeight="1">
      <c r="A16" s="3039" t="s">
        <v>29</v>
      </c>
      <c r="B16" s="1333" t="s">
        <v>30</v>
      </c>
      <c r="C16" s="2470" t="s">
        <v>2867</v>
      </c>
      <c r="D16" s="2471"/>
      <c r="E16" s="2471"/>
      <c r="F16" s="2471"/>
      <c r="G16" s="2471"/>
      <c r="H16" s="2471"/>
      <c r="I16" s="2471"/>
      <c r="J16" s="2471"/>
      <c r="K16" s="2471"/>
      <c r="L16" s="2471"/>
      <c r="M16" s="2472"/>
      <c r="O16" s="818"/>
    </row>
    <row r="17" spans="1:14" ht="30" customHeight="1">
      <c r="A17" s="3040"/>
      <c r="B17" s="1333" t="s">
        <v>32</v>
      </c>
      <c r="C17" s="3041" t="s">
        <v>2868</v>
      </c>
      <c r="D17" s="3042"/>
      <c r="E17" s="3042"/>
      <c r="F17" s="3042"/>
      <c r="G17" s="3042"/>
      <c r="H17" s="3042"/>
      <c r="I17" s="3042"/>
      <c r="J17" s="3042"/>
      <c r="K17" s="3042"/>
      <c r="L17" s="3042"/>
      <c r="M17" s="3043"/>
    </row>
    <row r="18" spans="1:14" ht="8.25" customHeight="1">
      <c r="A18" s="3040"/>
      <c r="B18" s="2477" t="s">
        <v>34</v>
      </c>
      <c r="C18" s="1519"/>
      <c r="D18" s="42"/>
      <c r="E18" s="42"/>
      <c r="F18" s="42"/>
      <c r="G18" s="42"/>
      <c r="H18" s="42"/>
      <c r="I18" s="42"/>
      <c r="J18" s="42"/>
      <c r="K18" s="42"/>
      <c r="L18" s="42"/>
      <c r="M18" s="1520"/>
    </row>
    <row r="19" spans="1:14" ht="9" customHeight="1">
      <c r="A19" s="3040"/>
      <c r="B19" s="1999"/>
      <c r="C19" s="43"/>
      <c r="D19" s="44"/>
      <c r="E19" s="45"/>
      <c r="F19" s="44"/>
      <c r="G19" s="45"/>
      <c r="H19" s="44"/>
      <c r="I19" s="45"/>
      <c r="J19" s="44"/>
      <c r="K19" s="45"/>
      <c r="L19" s="45"/>
      <c r="M19" s="46"/>
    </row>
    <row r="20" spans="1:14">
      <c r="A20" s="3040"/>
      <c r="B20" s="1999"/>
      <c r="C20" s="47" t="s">
        <v>35</v>
      </c>
      <c r="D20" s="48"/>
      <c r="E20" s="49" t="s">
        <v>36</v>
      </c>
      <c r="F20" s="48"/>
      <c r="G20" s="49" t="s">
        <v>37</v>
      </c>
      <c r="H20" s="48"/>
      <c r="I20" s="49" t="s">
        <v>38</v>
      </c>
      <c r="J20" s="1521"/>
      <c r="K20" s="49"/>
      <c r="L20" s="49"/>
      <c r="M20" s="50"/>
    </row>
    <row r="21" spans="1:14">
      <c r="A21" s="3040"/>
      <c r="B21" s="1999"/>
      <c r="C21" s="47" t="s">
        <v>39</v>
      </c>
      <c r="D21" s="1522"/>
      <c r="E21" s="49" t="s">
        <v>40</v>
      </c>
      <c r="F21" s="1523"/>
      <c r="G21" s="49" t="s">
        <v>41</v>
      </c>
      <c r="H21" s="1523"/>
      <c r="I21" s="49"/>
      <c r="J21" s="51"/>
      <c r="K21" s="49"/>
      <c r="L21" s="49"/>
      <c r="M21" s="50"/>
    </row>
    <row r="22" spans="1:14">
      <c r="A22" s="3040"/>
      <c r="B22" s="1999"/>
      <c r="C22" s="47" t="s">
        <v>42</v>
      </c>
      <c r="D22" s="1522"/>
      <c r="E22" s="49" t="s">
        <v>43</v>
      </c>
      <c r="F22" s="1522"/>
      <c r="G22" s="49"/>
      <c r="H22" s="51"/>
      <c r="I22" s="49"/>
      <c r="J22" s="51"/>
      <c r="K22" s="49"/>
      <c r="L22" s="49"/>
      <c r="M22" s="50"/>
    </row>
    <row r="23" spans="1:14">
      <c r="A23" s="3040"/>
      <c r="B23" s="1999"/>
      <c r="C23" s="47" t="s">
        <v>44</v>
      </c>
      <c r="D23" s="1522" t="s">
        <v>1495</v>
      </c>
      <c r="E23" s="49" t="s">
        <v>46</v>
      </c>
      <c r="F23" s="817" t="s">
        <v>1667</v>
      </c>
      <c r="G23" s="817"/>
      <c r="H23" s="817"/>
      <c r="I23" s="817"/>
      <c r="J23" s="817"/>
      <c r="K23" s="817"/>
      <c r="L23" s="817"/>
      <c r="M23" s="819"/>
    </row>
    <row r="24" spans="1:14" ht="9.75" customHeight="1">
      <c r="A24" s="3040"/>
      <c r="B24" s="2000"/>
      <c r="C24" s="55"/>
      <c r="D24" s="62"/>
      <c r="E24" s="56"/>
      <c r="F24" s="56"/>
      <c r="G24" s="56"/>
      <c r="H24" s="56"/>
      <c r="I24" s="56"/>
      <c r="J24" s="56"/>
      <c r="K24" s="56"/>
      <c r="L24" s="56"/>
      <c r="M24" s="57"/>
    </row>
    <row r="25" spans="1:14">
      <c r="A25" s="3040"/>
      <c r="B25" s="2477" t="s">
        <v>48</v>
      </c>
      <c r="C25" s="1524"/>
      <c r="D25" s="58"/>
      <c r="E25" s="58"/>
      <c r="F25" s="58"/>
      <c r="G25" s="58"/>
      <c r="H25" s="58"/>
      <c r="I25" s="58"/>
      <c r="J25" s="58"/>
      <c r="K25" s="58"/>
      <c r="L25" s="820"/>
      <c r="M25" s="1780"/>
    </row>
    <row r="26" spans="1:14">
      <c r="A26" s="3040"/>
      <c r="B26" s="1999"/>
      <c r="C26" s="47" t="s">
        <v>49</v>
      </c>
      <c r="D26" s="1523"/>
      <c r="E26" s="59"/>
      <c r="F26" s="49" t="s">
        <v>50</v>
      </c>
      <c r="G26" s="1522"/>
      <c r="H26" s="59"/>
      <c r="I26" s="49" t="s">
        <v>51</v>
      </c>
      <c r="J26" s="1522" t="s">
        <v>1495</v>
      </c>
      <c r="K26" s="59"/>
      <c r="L26" s="49" t="s">
        <v>2790</v>
      </c>
      <c r="M26" s="1522"/>
    </row>
    <row r="27" spans="1:14">
      <c r="A27" s="3040"/>
      <c r="B27" s="1999"/>
      <c r="C27" s="47" t="s">
        <v>52</v>
      </c>
      <c r="D27" s="1781"/>
      <c r="E27" s="821"/>
      <c r="F27" s="49" t="s">
        <v>53</v>
      </c>
      <c r="G27" s="1523"/>
      <c r="H27" s="821"/>
      <c r="I27" s="49" t="s">
        <v>2791</v>
      </c>
      <c r="J27" s="1522"/>
      <c r="K27" s="815"/>
      <c r="L27" s="49" t="s">
        <v>2792</v>
      </c>
      <c r="M27" s="1522"/>
    </row>
    <row r="28" spans="1:14">
      <c r="A28" s="3040"/>
      <c r="B28" s="2000"/>
      <c r="C28" s="61"/>
      <c r="D28" s="62"/>
      <c r="E28" s="62"/>
      <c r="F28" s="62"/>
      <c r="G28" s="62"/>
      <c r="H28" s="62"/>
      <c r="I28" s="62"/>
      <c r="J28" s="62"/>
      <c r="K28" s="62"/>
      <c r="L28" s="822"/>
      <c r="M28" s="823"/>
    </row>
    <row r="29" spans="1:14">
      <c r="A29" s="3040"/>
      <c r="B29" s="64" t="s">
        <v>54</v>
      </c>
      <c r="C29" s="1527"/>
      <c r="D29" s="63"/>
      <c r="E29" s="63"/>
      <c r="F29" s="63"/>
      <c r="G29" s="63"/>
      <c r="H29" s="63"/>
      <c r="I29" s="63"/>
      <c r="J29" s="63"/>
      <c r="K29" s="63"/>
      <c r="L29" s="63"/>
      <c r="M29" s="1528"/>
      <c r="N29" s="3032"/>
    </row>
    <row r="30" spans="1:14" ht="39.950000000000003" customHeight="1">
      <c r="A30" s="3040"/>
      <c r="B30" s="64"/>
      <c r="C30" s="65" t="s">
        <v>55</v>
      </c>
      <c r="D30" s="1523">
        <v>3</v>
      </c>
      <c r="E30" s="59"/>
      <c r="F30" s="66" t="s">
        <v>56</v>
      </c>
      <c r="G30" s="1523">
        <v>2019</v>
      </c>
      <c r="H30" s="59"/>
      <c r="I30" s="66" t="s">
        <v>57</v>
      </c>
      <c r="J30" s="2490" t="s">
        <v>2869</v>
      </c>
      <c r="K30" s="2483"/>
      <c r="L30" s="2487"/>
      <c r="M30" s="67"/>
      <c r="N30" s="3032"/>
    </row>
    <row r="31" spans="1:14">
      <c r="A31" s="3040"/>
      <c r="B31" s="31"/>
      <c r="C31" s="55"/>
      <c r="D31" s="56"/>
      <c r="E31" s="56"/>
      <c r="F31" s="56"/>
      <c r="G31" s="56"/>
      <c r="H31" s="56"/>
      <c r="I31" s="56"/>
      <c r="J31" s="56"/>
      <c r="K31" s="56"/>
      <c r="L31" s="56"/>
      <c r="M31" s="57"/>
      <c r="N31" s="3032"/>
    </row>
    <row r="32" spans="1:14">
      <c r="A32" s="3040"/>
      <c r="B32" s="2477" t="s">
        <v>58</v>
      </c>
      <c r="C32" s="1531"/>
      <c r="D32" s="68"/>
      <c r="E32" s="68"/>
      <c r="F32" s="68"/>
      <c r="G32" s="68"/>
      <c r="H32" s="68"/>
      <c r="I32" s="68"/>
      <c r="J32" s="68"/>
      <c r="K32" s="68"/>
      <c r="L32" s="820"/>
      <c r="M32" s="1780"/>
    </row>
    <row r="33" spans="1:15">
      <c r="A33" s="3040"/>
      <c r="B33" s="1999"/>
      <c r="C33" s="69" t="s">
        <v>59</v>
      </c>
      <c r="D33" s="1782">
        <v>2020</v>
      </c>
      <c r="E33" s="70"/>
      <c r="F33" s="59" t="s">
        <v>60</v>
      </c>
      <c r="G33" s="1768" t="s">
        <v>61</v>
      </c>
      <c r="H33" s="70"/>
      <c r="I33" s="66"/>
      <c r="J33" s="70"/>
      <c r="K33" s="70"/>
      <c r="L33" s="821"/>
      <c r="M33" s="824"/>
    </row>
    <row r="34" spans="1:15">
      <c r="A34" s="3040"/>
      <c r="B34" s="2000"/>
      <c r="C34" s="55"/>
      <c r="D34" s="135"/>
      <c r="E34" s="136"/>
      <c r="F34" s="56"/>
      <c r="G34" s="136"/>
      <c r="H34" s="136"/>
      <c r="I34" s="137"/>
      <c r="J34" s="136"/>
      <c r="K34" s="136"/>
      <c r="L34" s="822"/>
      <c r="M34" s="823"/>
    </row>
    <row r="35" spans="1:15">
      <c r="A35" s="3040"/>
      <c r="B35" s="2477" t="s">
        <v>62</v>
      </c>
      <c r="C35" s="1534"/>
      <c r="D35" s="72"/>
      <c r="E35" s="72"/>
      <c r="F35" s="72"/>
      <c r="G35" s="72"/>
      <c r="H35" s="72"/>
      <c r="I35" s="72"/>
      <c r="J35" s="72"/>
      <c r="K35" s="72"/>
      <c r="L35" s="72"/>
      <c r="M35" s="1535"/>
    </row>
    <row r="36" spans="1:15">
      <c r="A36" s="3040"/>
      <c r="B36" s="1999"/>
      <c r="C36" s="73"/>
      <c r="D36" s="74" t="s">
        <v>63</v>
      </c>
      <c r="E36" s="74"/>
      <c r="F36" s="74" t="s">
        <v>64</v>
      </c>
      <c r="G36" s="74"/>
      <c r="H36" s="815" t="s">
        <v>65</v>
      </c>
      <c r="I36" s="815"/>
      <c r="J36" s="815" t="s">
        <v>66</v>
      </c>
      <c r="K36" s="74"/>
      <c r="L36" s="74" t="s">
        <v>67</v>
      </c>
      <c r="M36" s="76"/>
    </row>
    <row r="37" spans="1:15">
      <c r="A37" s="3040"/>
      <c r="B37" s="1999"/>
      <c r="C37" s="73"/>
      <c r="D37" s="1783">
        <v>4</v>
      </c>
      <c r="E37" s="1784">
        <v>2020</v>
      </c>
      <c r="F37" s="1783">
        <v>4</v>
      </c>
      <c r="G37" s="1784">
        <v>2021</v>
      </c>
      <c r="H37" s="1783">
        <v>4</v>
      </c>
      <c r="I37" s="1784">
        <v>2022</v>
      </c>
      <c r="J37" s="1783">
        <v>4</v>
      </c>
      <c r="K37" s="1784">
        <v>2023</v>
      </c>
      <c r="L37" s="1783">
        <v>4</v>
      </c>
      <c r="M37" s="1785">
        <v>2024</v>
      </c>
    </row>
    <row r="38" spans="1:15">
      <c r="A38" s="3040"/>
      <c r="B38" s="1999"/>
      <c r="C38" s="73"/>
      <c r="D38" s="208" t="s">
        <v>68</v>
      </c>
      <c r="E38" s="208"/>
      <c r="F38" s="208" t="s">
        <v>69</v>
      </c>
      <c r="G38" s="208"/>
      <c r="H38" s="825" t="s">
        <v>70</v>
      </c>
      <c r="I38" s="825"/>
      <c r="J38" s="825" t="s">
        <v>71</v>
      </c>
      <c r="K38" s="208"/>
      <c r="L38" s="208" t="s">
        <v>72</v>
      </c>
      <c r="M38" s="210"/>
    </row>
    <row r="39" spans="1:15">
      <c r="A39" s="3040"/>
      <c r="B39" s="1999"/>
      <c r="C39" s="73"/>
      <c r="D39" s="1783">
        <v>4</v>
      </c>
      <c r="E39" s="1786">
        <v>2025</v>
      </c>
      <c r="F39" s="1786">
        <v>4</v>
      </c>
      <c r="G39" s="826">
        <v>2026</v>
      </c>
      <c r="H39" s="1783">
        <v>4</v>
      </c>
      <c r="I39" s="1784">
        <v>2027</v>
      </c>
      <c r="J39" s="1783">
        <v>4</v>
      </c>
      <c r="K39" s="1784">
        <v>2028</v>
      </c>
      <c r="L39" s="1783">
        <v>4</v>
      </c>
      <c r="M39" s="1785">
        <v>2029</v>
      </c>
    </row>
    <row r="40" spans="1:15">
      <c r="A40" s="3040"/>
      <c r="B40" s="1999"/>
      <c r="C40" s="73"/>
      <c r="D40" s="208" t="s">
        <v>73</v>
      </c>
      <c r="E40" s="827"/>
      <c r="F40" s="1775" t="s">
        <v>2859</v>
      </c>
      <c r="G40" s="110"/>
      <c r="H40" s="815"/>
      <c r="I40" s="815"/>
      <c r="J40" s="815"/>
      <c r="K40" s="74"/>
      <c r="L40" s="74"/>
      <c r="M40" s="46"/>
    </row>
    <row r="41" spans="1:15" s="809" customFormat="1">
      <c r="A41" s="3040"/>
      <c r="B41" s="1999"/>
      <c r="C41" s="83"/>
      <c r="D41" s="1786">
        <v>6</v>
      </c>
      <c r="E41" s="1786">
        <v>2030</v>
      </c>
      <c r="F41" s="1777">
        <v>46</v>
      </c>
      <c r="G41" s="85"/>
      <c r="H41" s="84"/>
      <c r="I41" s="85"/>
      <c r="J41" s="84"/>
      <c r="K41" s="85"/>
      <c r="L41" s="84"/>
      <c r="M41" s="86"/>
      <c r="O41" s="810"/>
    </row>
    <row r="42" spans="1:15" s="809" customFormat="1" ht="18" customHeight="1">
      <c r="A42" s="3040"/>
      <c r="B42" s="2477" t="s">
        <v>79</v>
      </c>
      <c r="C42" s="1524"/>
      <c r="D42" s="51"/>
      <c r="E42" s="51"/>
      <c r="F42" s="51"/>
      <c r="G42" s="58"/>
      <c r="H42" s="58"/>
      <c r="I42" s="58"/>
      <c r="J42" s="58"/>
      <c r="K42" s="58"/>
      <c r="L42" s="821"/>
      <c r="M42" s="824"/>
      <c r="O42" s="810"/>
    </row>
    <row r="43" spans="1:15" s="809" customFormat="1">
      <c r="A43" s="3040"/>
      <c r="B43" s="1999"/>
      <c r="C43" s="828"/>
      <c r="D43" s="89" t="s">
        <v>80</v>
      </c>
      <c r="E43" s="90" t="s">
        <v>7</v>
      </c>
      <c r="F43" s="2008" t="s">
        <v>81</v>
      </c>
      <c r="G43" s="2568"/>
      <c r="H43" s="2568"/>
      <c r="I43" s="2568"/>
      <c r="J43" s="2568"/>
      <c r="K43" s="91" t="s">
        <v>82</v>
      </c>
      <c r="L43" s="3033"/>
      <c r="M43" s="3034"/>
      <c r="O43" s="810"/>
    </row>
    <row r="44" spans="1:15" s="809" customFormat="1">
      <c r="A44" s="3040"/>
      <c r="B44" s="1999"/>
      <c r="C44" s="828"/>
      <c r="D44" s="1787"/>
      <c r="E44" s="1522" t="s">
        <v>1495</v>
      </c>
      <c r="F44" s="2008"/>
      <c r="G44" s="2568"/>
      <c r="H44" s="2568"/>
      <c r="I44" s="2568"/>
      <c r="J44" s="2568"/>
      <c r="K44" s="821"/>
      <c r="L44" s="3035"/>
      <c r="M44" s="3036"/>
      <c r="O44" s="810"/>
    </row>
    <row r="45" spans="1:15" s="809" customFormat="1">
      <c r="A45" s="3040"/>
      <c r="B45" s="2000"/>
      <c r="C45" s="829"/>
      <c r="D45" s="822"/>
      <c r="E45" s="822"/>
      <c r="F45" s="822"/>
      <c r="G45" s="822"/>
      <c r="H45" s="822"/>
      <c r="I45" s="822"/>
      <c r="J45" s="822"/>
      <c r="K45" s="822"/>
      <c r="L45" s="821"/>
      <c r="M45" s="824"/>
      <c r="O45" s="810"/>
    </row>
    <row r="46" spans="1:15" s="809" customFormat="1" ht="31.5" customHeight="1">
      <c r="A46" s="3040"/>
      <c r="B46" s="1331" t="s">
        <v>83</v>
      </c>
      <c r="C46" s="2470" t="s">
        <v>2870</v>
      </c>
      <c r="D46" s="2471"/>
      <c r="E46" s="2471"/>
      <c r="F46" s="2471"/>
      <c r="G46" s="2471"/>
      <c r="H46" s="2471"/>
      <c r="I46" s="2471"/>
      <c r="J46" s="2471"/>
      <c r="K46" s="2471"/>
      <c r="L46" s="2471"/>
      <c r="M46" s="2472"/>
      <c r="O46" s="810"/>
    </row>
    <row r="47" spans="1:15" s="809" customFormat="1" ht="55.35" customHeight="1">
      <c r="A47" s="3040"/>
      <c r="B47" s="1333" t="s">
        <v>85</v>
      </c>
      <c r="C47" s="2470" t="s">
        <v>2871</v>
      </c>
      <c r="D47" s="2471"/>
      <c r="E47" s="2471"/>
      <c r="F47" s="2471"/>
      <c r="G47" s="2471"/>
      <c r="H47" s="2471"/>
      <c r="I47" s="2471"/>
      <c r="J47" s="2471"/>
      <c r="K47" s="2471"/>
      <c r="L47" s="2471"/>
      <c r="M47" s="2472"/>
      <c r="O47" s="810"/>
    </row>
    <row r="48" spans="1:15" s="809" customFormat="1" ht="22.5" customHeight="1">
      <c r="A48" s="3040"/>
      <c r="B48" s="1333" t="s">
        <v>87</v>
      </c>
      <c r="C48" s="2470">
        <v>30</v>
      </c>
      <c r="D48" s="2471"/>
      <c r="E48" s="2471"/>
      <c r="F48" s="2471"/>
      <c r="G48" s="2471"/>
      <c r="H48" s="2471"/>
      <c r="I48" s="2471"/>
      <c r="J48" s="2471"/>
      <c r="K48" s="2471"/>
      <c r="L48" s="2471"/>
      <c r="M48" s="2472"/>
      <c r="O48" s="810"/>
    </row>
    <row r="49" spans="1:15" s="809" customFormat="1" ht="35.450000000000003" customHeight="1">
      <c r="A49" s="3040"/>
      <c r="B49" s="1333" t="s">
        <v>88</v>
      </c>
      <c r="C49" s="2470">
        <v>2019</v>
      </c>
      <c r="D49" s="2471"/>
      <c r="E49" s="2471"/>
      <c r="F49" s="2471"/>
      <c r="G49" s="2471"/>
      <c r="H49" s="2471"/>
      <c r="I49" s="2471"/>
      <c r="J49" s="2471"/>
      <c r="K49" s="2471"/>
      <c r="L49" s="2471"/>
      <c r="M49" s="2472"/>
      <c r="O49" s="810"/>
    </row>
    <row r="50" spans="1:15" s="809" customFormat="1" ht="21" customHeight="1">
      <c r="A50" s="2469" t="s">
        <v>90</v>
      </c>
      <c r="B50" s="1413" t="s">
        <v>91</v>
      </c>
      <c r="C50" s="2455" t="s">
        <v>2872</v>
      </c>
      <c r="D50" s="2456"/>
      <c r="E50" s="2456"/>
      <c r="F50" s="2456"/>
      <c r="G50" s="2456"/>
      <c r="H50" s="2456"/>
      <c r="I50" s="2456"/>
      <c r="J50" s="2456"/>
      <c r="K50" s="2456"/>
      <c r="L50" s="2456"/>
      <c r="M50" s="2457"/>
      <c r="O50" s="810"/>
    </row>
    <row r="51" spans="1:15" s="809" customFormat="1">
      <c r="A51" s="2056"/>
      <c r="B51" s="1413" t="s">
        <v>93</v>
      </c>
      <c r="C51" s="2455" t="s">
        <v>2873</v>
      </c>
      <c r="D51" s="2456"/>
      <c r="E51" s="2456"/>
      <c r="F51" s="2456"/>
      <c r="G51" s="2456"/>
      <c r="H51" s="2456"/>
      <c r="I51" s="2456"/>
      <c r="J51" s="2456"/>
      <c r="K51" s="2456"/>
      <c r="L51" s="2456"/>
      <c r="M51" s="2457"/>
      <c r="O51" s="810"/>
    </row>
    <row r="52" spans="1:15" s="809" customFormat="1">
      <c r="A52" s="2056"/>
      <c r="B52" s="1413" t="s">
        <v>95</v>
      </c>
      <c r="C52" s="2455" t="s">
        <v>2797</v>
      </c>
      <c r="D52" s="2456"/>
      <c r="E52" s="2456"/>
      <c r="F52" s="2456"/>
      <c r="G52" s="2456"/>
      <c r="H52" s="2456"/>
      <c r="I52" s="2456"/>
      <c r="J52" s="2456"/>
      <c r="K52" s="2456"/>
      <c r="L52" s="2456"/>
      <c r="M52" s="2457"/>
      <c r="O52" s="810"/>
    </row>
    <row r="53" spans="1:15" s="809" customFormat="1" ht="15.75" customHeight="1">
      <c r="A53" s="2056"/>
      <c r="B53" s="1414" t="s">
        <v>97</v>
      </c>
      <c r="C53" s="2455" t="s">
        <v>1136</v>
      </c>
      <c r="D53" s="2456"/>
      <c r="E53" s="2456"/>
      <c r="F53" s="2456"/>
      <c r="G53" s="2456"/>
      <c r="H53" s="2456"/>
      <c r="I53" s="2456"/>
      <c r="J53" s="2456"/>
      <c r="K53" s="2456"/>
      <c r="L53" s="2456"/>
      <c r="M53" s="2457"/>
      <c r="O53" s="810"/>
    </row>
    <row r="54" spans="1:15" s="809" customFormat="1" ht="15.75" customHeight="1">
      <c r="A54" s="2056"/>
      <c r="B54" s="1413" t="s">
        <v>99</v>
      </c>
      <c r="C54" s="3031" t="s">
        <v>1139</v>
      </c>
      <c r="D54" s="2456"/>
      <c r="E54" s="2456"/>
      <c r="F54" s="2456"/>
      <c r="G54" s="2456"/>
      <c r="H54" s="2456"/>
      <c r="I54" s="2456"/>
      <c r="J54" s="2456"/>
      <c r="K54" s="2456"/>
      <c r="L54" s="2456"/>
      <c r="M54" s="2457"/>
      <c r="O54" s="810"/>
    </row>
    <row r="55" spans="1:15" s="809" customFormat="1" ht="16.5" thickBot="1">
      <c r="A55" s="2061"/>
      <c r="B55" s="1413" t="s">
        <v>101</v>
      </c>
      <c r="C55" s="2455" t="s">
        <v>2874</v>
      </c>
      <c r="D55" s="2456"/>
      <c r="E55" s="2456"/>
      <c r="F55" s="2456"/>
      <c r="G55" s="2456"/>
      <c r="H55" s="2456"/>
      <c r="I55" s="2456"/>
      <c r="J55" s="2456"/>
      <c r="K55" s="2456"/>
      <c r="L55" s="2456"/>
      <c r="M55" s="2457"/>
      <c r="O55" s="810"/>
    </row>
    <row r="56" spans="1:15" s="809" customFormat="1" ht="18" customHeight="1">
      <c r="A56" s="2469" t="s">
        <v>103</v>
      </c>
      <c r="B56" s="1415" t="s">
        <v>104</v>
      </c>
      <c r="C56" s="2455" t="s">
        <v>2801</v>
      </c>
      <c r="D56" s="2456"/>
      <c r="E56" s="2456"/>
      <c r="F56" s="2456"/>
      <c r="G56" s="2456"/>
      <c r="H56" s="2456"/>
      <c r="I56" s="2456"/>
      <c r="J56" s="2456"/>
      <c r="K56" s="2456"/>
      <c r="L56" s="2456"/>
      <c r="M56" s="2457"/>
      <c r="O56" s="810"/>
    </row>
    <row r="57" spans="1:15" s="809" customFormat="1" ht="27" customHeight="1">
      <c r="A57" s="2056"/>
      <c r="B57" s="1415" t="s">
        <v>106</v>
      </c>
      <c r="C57" s="2455" t="s">
        <v>1791</v>
      </c>
      <c r="D57" s="2456"/>
      <c r="E57" s="2456"/>
      <c r="F57" s="2456"/>
      <c r="G57" s="2456"/>
      <c r="H57" s="2456"/>
      <c r="I57" s="2456"/>
      <c r="J57" s="2456"/>
      <c r="K57" s="2456"/>
      <c r="L57" s="2456"/>
      <c r="M57" s="2457"/>
      <c r="O57" s="810"/>
    </row>
    <row r="58" spans="1:15" s="809" customFormat="1" ht="25.5" customHeight="1" thickBot="1">
      <c r="A58" s="2056"/>
      <c r="B58" s="1416" t="s">
        <v>14</v>
      </c>
      <c r="C58" s="2455" t="s">
        <v>2797</v>
      </c>
      <c r="D58" s="2456"/>
      <c r="E58" s="2456"/>
      <c r="F58" s="2456"/>
      <c r="G58" s="2456"/>
      <c r="H58" s="2456"/>
      <c r="I58" s="2456"/>
      <c r="J58" s="2456"/>
      <c r="K58" s="2456"/>
      <c r="L58" s="2456"/>
      <c r="M58" s="2457"/>
      <c r="O58" s="810"/>
    </row>
    <row r="59" spans="1:15" s="809" customFormat="1" ht="17.25" customHeight="1" thickBot="1">
      <c r="A59" s="139" t="s">
        <v>109</v>
      </c>
      <c r="B59" s="830"/>
      <c r="C59" s="2036"/>
      <c r="D59" s="2037"/>
      <c r="E59" s="2037"/>
      <c r="F59" s="2037"/>
      <c r="G59" s="2037"/>
      <c r="H59" s="2037"/>
      <c r="I59" s="2037"/>
      <c r="J59" s="2037"/>
      <c r="K59" s="2037"/>
      <c r="L59" s="2037"/>
      <c r="M59" s="2038"/>
      <c r="O59" s="810"/>
    </row>
  </sheetData>
  <mergeCells count="61">
    <mergeCell ref="N4:N6"/>
    <mergeCell ref="C5:M5"/>
    <mergeCell ref="C6:M6"/>
    <mergeCell ref="C7:E7"/>
    <mergeCell ref="I7:M7"/>
    <mergeCell ref="B1:M1"/>
    <mergeCell ref="A2:A15"/>
    <mergeCell ref="C3:M3"/>
    <mergeCell ref="F4:G4"/>
    <mergeCell ref="I4:M4"/>
    <mergeCell ref="B8:B11"/>
    <mergeCell ref="C8:D8"/>
    <mergeCell ref="F8:G8"/>
    <mergeCell ref="I8:J8"/>
    <mergeCell ref="L8:M8"/>
    <mergeCell ref="C9:D9"/>
    <mergeCell ref="F9:G9"/>
    <mergeCell ref="I9:J9"/>
    <mergeCell ref="L9:M9"/>
    <mergeCell ref="C10:D10"/>
    <mergeCell ref="F10:G10"/>
    <mergeCell ref="I10:J10"/>
    <mergeCell ref="L10:M10"/>
    <mergeCell ref="C11:D11"/>
    <mergeCell ref="F11:G11"/>
    <mergeCell ref="I11:J11"/>
    <mergeCell ref="L11:M11"/>
    <mergeCell ref="A16:A49"/>
    <mergeCell ref="C16:M16"/>
    <mergeCell ref="C17:M17"/>
    <mergeCell ref="B18:B24"/>
    <mergeCell ref="B25:B28"/>
    <mergeCell ref="C12:M12"/>
    <mergeCell ref="C13:M13"/>
    <mergeCell ref="C14:M14"/>
    <mergeCell ref="C15:D15"/>
    <mergeCell ref="F15:M15"/>
    <mergeCell ref="N29:N31"/>
    <mergeCell ref="J30:L30"/>
    <mergeCell ref="B32:B34"/>
    <mergeCell ref="B35:B41"/>
    <mergeCell ref="B42:B45"/>
    <mergeCell ref="F43:F44"/>
    <mergeCell ref="G43:J44"/>
    <mergeCell ref="L43:M44"/>
    <mergeCell ref="C59:M59"/>
    <mergeCell ref="C46:M46"/>
    <mergeCell ref="C47:M47"/>
    <mergeCell ref="C48:M48"/>
    <mergeCell ref="C49:M49"/>
    <mergeCell ref="C50:M50"/>
    <mergeCell ref="C51:M51"/>
    <mergeCell ref="C52:M52"/>
    <mergeCell ref="C53:M53"/>
    <mergeCell ref="C54:M54"/>
    <mergeCell ref="C55:M55"/>
    <mergeCell ref="A56:A58"/>
    <mergeCell ref="C56:M56"/>
    <mergeCell ref="C57:M57"/>
    <mergeCell ref="C58:M58"/>
    <mergeCell ref="A50:A55"/>
  </mergeCells>
  <dataValidations count="1">
    <dataValidation allowBlank="1" showInputMessage="1" showErrorMessage="1" prompt="Incluir una ficha por cada indicador, ya sea de producto o de resultado" sqref="B1" xr:uid="{00000000-0002-0000-9E00-000000000000}"/>
  </dataValidations>
  <hyperlinks>
    <hyperlink ref="C54" r:id="rId1" xr:uid="{00000000-0004-0000-9E00-000000000000}"/>
  </hyperlinks>
  <pageMargins left="0.7" right="0.7" top="0.75" bottom="0.75" header="0.3" footer="0.3"/>
  <pageSetup paperSize="9" orientation="portrait" horizontalDpi="1200" verticalDpi="120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1596</v>
      </c>
      <c r="C1" s="26"/>
      <c r="D1" s="26"/>
      <c r="E1" s="26"/>
      <c r="F1" s="26"/>
      <c r="G1" s="26"/>
      <c r="H1" s="26"/>
      <c r="I1" s="26"/>
      <c r="J1" s="26"/>
      <c r="K1" s="26"/>
      <c r="L1" s="26"/>
      <c r="M1" s="27"/>
    </row>
    <row r="2" spans="1:13" ht="15.6" customHeight="1">
      <c r="A2" s="2015" t="s">
        <v>1</v>
      </c>
      <c r="B2" s="29" t="s">
        <v>2</v>
      </c>
      <c r="C2" s="2018" t="s">
        <v>1382</v>
      </c>
      <c r="D2" s="2019"/>
      <c r="E2" s="2019"/>
      <c r="F2" s="2019"/>
      <c r="G2" s="2019"/>
      <c r="H2" s="2019"/>
      <c r="I2" s="2019"/>
      <c r="J2" s="2019"/>
      <c r="K2" s="2019"/>
      <c r="L2" s="2019"/>
      <c r="M2" s="2020"/>
    </row>
    <row r="3" spans="1:13" ht="31.35" customHeight="1">
      <c r="A3" s="2016"/>
      <c r="B3" s="1333" t="s">
        <v>1487</v>
      </c>
      <c r="C3" s="1972" t="s">
        <v>1597</v>
      </c>
      <c r="D3" s="1990"/>
      <c r="E3" s="1990"/>
      <c r="F3" s="1973"/>
      <c r="G3" s="1973"/>
      <c r="H3" s="1973"/>
      <c r="I3" s="1973"/>
      <c r="J3" s="1973"/>
      <c r="K3" s="1973"/>
      <c r="L3" s="1973"/>
      <c r="M3" s="1974"/>
    </row>
    <row r="4" spans="1:13">
      <c r="A4" s="2016"/>
      <c r="B4" s="30" t="s">
        <v>6</v>
      </c>
      <c r="C4" s="1198" t="s">
        <v>7</v>
      </c>
      <c r="D4" s="1203"/>
      <c r="E4" s="1204"/>
      <c r="F4" s="2021" t="s">
        <v>8</v>
      </c>
      <c r="G4" s="2022"/>
      <c r="H4" s="1205"/>
      <c r="I4" s="1199"/>
      <c r="J4" s="1199"/>
      <c r="K4" s="1199"/>
      <c r="L4" s="1199"/>
      <c r="M4" s="1200"/>
    </row>
    <row r="5" spans="1:13" ht="16.5" customHeight="1">
      <c r="A5" s="2016"/>
      <c r="B5" s="31" t="s">
        <v>10</v>
      </c>
      <c r="C5" s="2023"/>
      <c r="D5" s="2024"/>
      <c r="E5" s="2024"/>
      <c r="F5" s="2024"/>
      <c r="G5" s="2024"/>
      <c r="H5" s="2024"/>
      <c r="I5" s="2024"/>
      <c r="J5" s="2024"/>
      <c r="K5" s="2024"/>
      <c r="L5" s="2024"/>
      <c r="M5" s="2025"/>
    </row>
    <row r="6" spans="1:13">
      <c r="A6" s="2016"/>
      <c r="B6" s="30" t="s">
        <v>11</v>
      </c>
      <c r="C6" s="1198"/>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2030" t="s">
        <v>1598</v>
      </c>
      <c r="D8" s="2031"/>
      <c r="E8" s="33"/>
      <c r="F8" s="2031" t="s">
        <v>1599</v>
      </c>
      <c r="G8" s="2031"/>
      <c r="H8" s="33"/>
      <c r="I8" s="2031"/>
      <c r="J8" s="2031"/>
      <c r="K8" s="33"/>
      <c r="L8" s="34"/>
      <c r="M8" s="675"/>
    </row>
    <row r="9" spans="1:13" ht="33" customHeight="1">
      <c r="A9" s="2016"/>
      <c r="B9" s="1999"/>
      <c r="C9" s="2032"/>
      <c r="D9" s="2033"/>
      <c r="E9" s="35"/>
      <c r="F9" s="2033"/>
      <c r="G9" s="2033"/>
      <c r="H9" s="35"/>
      <c r="I9" s="2033"/>
      <c r="J9" s="2033"/>
      <c r="K9" s="36"/>
      <c r="L9" s="37"/>
      <c r="M9" s="38"/>
    </row>
    <row r="10" spans="1:13">
      <c r="A10" s="2016"/>
      <c r="B10" s="2000"/>
      <c r="C10" s="2034" t="s">
        <v>18</v>
      </c>
      <c r="D10" s="2035"/>
      <c r="E10" s="39"/>
      <c r="F10" s="2035" t="s">
        <v>18</v>
      </c>
      <c r="G10" s="2035"/>
      <c r="H10" s="39"/>
      <c r="I10" s="2035" t="s">
        <v>18</v>
      </c>
      <c r="J10" s="2035"/>
      <c r="K10" s="39"/>
      <c r="L10" s="40"/>
      <c r="M10" s="41"/>
    </row>
    <row r="11" spans="1:13" ht="45.6" customHeight="1">
      <c r="A11" s="2017"/>
      <c r="B11" s="1333" t="s">
        <v>19</v>
      </c>
      <c r="C11" s="1995" t="s">
        <v>1600</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0.09</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01"/>
      <c r="F37" s="1235" t="s">
        <v>78</v>
      </c>
      <c r="G37" s="1201"/>
      <c r="H37" s="96"/>
      <c r="I37" s="110"/>
      <c r="J37" s="96"/>
      <c r="K37" s="110"/>
      <c r="L37" s="96"/>
      <c r="M37" s="679"/>
    </row>
    <row r="38" spans="1:13">
      <c r="A38" s="1993"/>
      <c r="B38" s="64"/>
      <c r="C38" s="73"/>
      <c r="D38" s="1230"/>
      <c r="E38" s="1231"/>
      <c r="F38" s="2005">
        <v>1</v>
      </c>
      <c r="G38" s="2006"/>
      <c r="H38" s="77"/>
      <c r="I38" s="74"/>
      <c r="J38" s="77"/>
      <c r="K38" s="74"/>
      <c r="L38" s="77"/>
      <c r="M38" s="10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45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93.6" customHeight="1">
      <c r="A44" s="1993"/>
      <c r="B44" s="1333" t="s">
        <v>83</v>
      </c>
      <c r="C44" s="1977" t="s">
        <v>1601</v>
      </c>
      <c r="D44" s="1978"/>
      <c r="E44" s="1978"/>
      <c r="F44" s="1978"/>
      <c r="G44" s="1978"/>
      <c r="H44" s="1978"/>
      <c r="I44" s="1978"/>
      <c r="J44" s="1978"/>
      <c r="K44" s="1978"/>
      <c r="L44" s="1978"/>
      <c r="M44" s="1979"/>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8:D9"/>
    <mergeCell ref="F8:G9"/>
    <mergeCell ref="I8: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F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F00-000001000000}"/>
    <dataValidation type="list" allowBlank="1" showInputMessage="1" showErrorMessage="1" sqref="I7:M7" xr:uid="{00000000-0002-0000-0F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F00-000003000000}"/>
    <dataValidation allowBlank="1" showInputMessage="1" showErrorMessage="1" prompt="Seleccione de la lista desplegable" sqref="B4 B7 H7" xr:uid="{00000000-0002-0000-0F00-000004000000}"/>
    <dataValidation allowBlank="1" showInputMessage="1" showErrorMessage="1" prompt="Incluir una ficha por cada indicador, ya sea de producto o de resultado" sqref="B1" xr:uid="{00000000-0002-0000-0F00-000005000000}"/>
  </dataValidations>
  <hyperlinks>
    <hyperlink ref="C52" r:id="rId1" xr:uid="{00000000-0004-0000-0F00-000000000000}"/>
  </hyperlinks>
  <pageMargins left="0.7" right="0.7" top="0.75" bottom="0.75" header="0.3" footer="0.3"/>
  <pageSetup paperSize="9" orientation="portrait" horizontalDpi="1200" verticalDpi="12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tabColor theme="0"/>
  </sheetPr>
  <dimension ref="A1:Z1000"/>
  <sheetViews>
    <sheetView workbookViewId="0"/>
  </sheetViews>
  <sheetFormatPr baseColWidth="10" defaultColWidth="14.42578125" defaultRowHeight="15" customHeight="1"/>
  <cols>
    <col min="1" max="1" width="28.85546875" style="835" customWidth="1"/>
    <col min="2" max="2" width="44.85546875" style="835" customWidth="1"/>
    <col min="3" max="9" width="13.140625" style="835" customWidth="1"/>
    <col min="10" max="10" width="15.5703125" style="835" customWidth="1"/>
    <col min="11" max="13" width="13.140625" style="835" customWidth="1"/>
    <col min="14" max="14" width="48.42578125" style="835" customWidth="1"/>
    <col min="15" max="26" width="13.140625" style="835" customWidth="1"/>
    <col min="27" max="16384" width="14.42578125" style="835"/>
  </cols>
  <sheetData>
    <row r="1" spans="1:26" ht="48" customHeight="1" thickBot="1">
      <c r="A1" s="832"/>
      <c r="B1" s="2950" t="s">
        <v>2875</v>
      </c>
      <c r="C1" s="2951"/>
      <c r="D1" s="2951"/>
      <c r="E1" s="2951"/>
      <c r="F1" s="2951"/>
      <c r="G1" s="2951"/>
      <c r="H1" s="2951"/>
      <c r="I1" s="2951"/>
      <c r="J1" s="2951"/>
      <c r="K1" s="2951"/>
      <c r="L1" s="2951"/>
      <c r="M1" s="2952"/>
      <c r="N1" s="833"/>
      <c r="O1" s="834"/>
      <c r="P1" s="834"/>
      <c r="Q1" s="834"/>
      <c r="R1" s="834"/>
      <c r="S1" s="834"/>
      <c r="T1" s="834"/>
      <c r="U1" s="834"/>
      <c r="V1" s="834"/>
      <c r="W1" s="834"/>
      <c r="X1" s="834"/>
      <c r="Y1" s="834"/>
      <c r="Z1" s="834"/>
    </row>
    <row r="2" spans="1:26" ht="41.1" customHeight="1">
      <c r="A2" s="3062" t="s">
        <v>1</v>
      </c>
      <c r="B2" s="836" t="s">
        <v>2</v>
      </c>
      <c r="C2" s="3104" t="s">
        <v>1141</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69" customHeight="1">
      <c r="A3" s="3063"/>
      <c r="B3" s="838" t="s">
        <v>4</v>
      </c>
      <c r="C3" s="3074" t="s">
        <v>2876</v>
      </c>
      <c r="D3" s="3065"/>
      <c r="E3" s="3065"/>
      <c r="F3" s="3065"/>
      <c r="G3" s="3065"/>
      <c r="H3" s="3065"/>
      <c r="I3" s="3065"/>
      <c r="J3" s="3065"/>
      <c r="K3" s="3065"/>
      <c r="L3" s="3065"/>
      <c r="M3" s="3066"/>
      <c r="N3" s="833"/>
      <c r="O3" s="834"/>
      <c r="P3" s="834"/>
      <c r="Q3" s="834"/>
      <c r="R3" s="834"/>
      <c r="S3" s="834"/>
      <c r="T3" s="834"/>
      <c r="U3" s="834"/>
      <c r="V3" s="834"/>
      <c r="W3" s="834"/>
      <c r="X3" s="834"/>
      <c r="Y3" s="834"/>
      <c r="Z3" s="834"/>
    </row>
    <row r="4" spans="1:26" ht="56.25" customHeight="1">
      <c r="A4" s="3063"/>
      <c r="B4" s="839" t="s">
        <v>6</v>
      </c>
      <c r="C4" s="840" t="s">
        <v>323</v>
      </c>
      <c r="D4" s="841"/>
      <c r="E4" s="842"/>
      <c r="F4" s="3107" t="s">
        <v>8</v>
      </c>
      <c r="G4" s="3079"/>
      <c r="H4" s="843">
        <v>158</v>
      </c>
      <c r="I4" s="3108" t="s">
        <v>2877</v>
      </c>
      <c r="J4" s="3109"/>
      <c r="K4" s="3109"/>
      <c r="L4" s="3109"/>
      <c r="M4" s="3110"/>
      <c r="N4" s="3102"/>
      <c r="O4" s="834"/>
      <c r="P4" s="834"/>
      <c r="Q4" s="834"/>
      <c r="R4" s="834"/>
      <c r="S4" s="834"/>
      <c r="T4" s="834"/>
      <c r="U4" s="834"/>
      <c r="V4" s="834"/>
      <c r="W4" s="834"/>
      <c r="X4" s="834"/>
      <c r="Y4" s="834"/>
      <c r="Z4" s="834"/>
    </row>
    <row r="5" spans="1:26" ht="15.75" customHeight="1">
      <c r="A5" s="3063"/>
      <c r="B5" s="839" t="s">
        <v>10</v>
      </c>
      <c r="C5" s="3075" t="s">
        <v>2782</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15.75" customHeight="1">
      <c r="A6" s="3063"/>
      <c r="B6" s="839" t="s">
        <v>11</v>
      </c>
      <c r="C6" s="3075" t="s">
        <v>2783</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2784</v>
      </c>
      <c r="D7" s="3065"/>
      <c r="E7" s="3065"/>
      <c r="F7" s="844"/>
      <c r="G7" s="845"/>
      <c r="H7" s="846" t="s">
        <v>14</v>
      </c>
      <c r="I7" s="3103" t="s">
        <v>2878</v>
      </c>
      <c r="J7" s="3065"/>
      <c r="K7" s="3065"/>
      <c r="L7" s="3065"/>
      <c r="M7" s="3066"/>
      <c r="N7" s="833"/>
      <c r="O7" s="834"/>
      <c r="P7" s="834"/>
      <c r="Q7" s="834"/>
      <c r="R7" s="834"/>
      <c r="S7" s="834"/>
      <c r="T7" s="834"/>
      <c r="U7" s="834"/>
      <c r="V7" s="834"/>
      <c r="W7" s="834"/>
      <c r="X7" s="834"/>
      <c r="Y7" s="834"/>
      <c r="Z7" s="834"/>
    </row>
    <row r="8" spans="1:26" ht="36.75" customHeight="1">
      <c r="A8" s="3063"/>
      <c r="B8" s="3113" t="s">
        <v>16</v>
      </c>
      <c r="C8" s="3114" t="s">
        <v>2878</v>
      </c>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t="s">
        <v>18</v>
      </c>
      <c r="D11" s="3089"/>
      <c r="E11" s="850"/>
      <c r="F11" s="3100" t="s">
        <v>18</v>
      </c>
      <c r="G11" s="3089"/>
      <c r="H11" s="850"/>
      <c r="I11" s="3100" t="s">
        <v>18</v>
      </c>
      <c r="J11" s="3089"/>
      <c r="K11" s="850"/>
      <c r="L11" s="3101" t="s">
        <v>14</v>
      </c>
      <c r="M11" s="3066"/>
      <c r="N11" s="833"/>
      <c r="O11" s="834"/>
      <c r="P11" s="834"/>
      <c r="Q11" s="834"/>
      <c r="R11" s="834"/>
      <c r="S11" s="834"/>
      <c r="T11" s="834"/>
      <c r="U11" s="834"/>
      <c r="V11" s="834"/>
      <c r="W11" s="834"/>
      <c r="X11" s="834"/>
      <c r="Y11" s="834"/>
      <c r="Z11" s="834"/>
    </row>
    <row r="12" spans="1:26" ht="96.75" customHeight="1">
      <c r="A12" s="3063"/>
      <c r="B12" s="838" t="s">
        <v>19</v>
      </c>
      <c r="C12" s="3074" t="s">
        <v>2879</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117.95" customHeight="1">
      <c r="A13" s="3063"/>
      <c r="B13" s="838" t="s">
        <v>21</v>
      </c>
      <c r="C13" s="3094" t="s">
        <v>2880</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3064" t="s">
        <v>2787</v>
      </c>
      <c r="D14" s="3065"/>
      <c r="E14" s="3065"/>
      <c r="F14" s="3065"/>
      <c r="G14" s="3065"/>
      <c r="H14" s="3065"/>
      <c r="I14" s="3065"/>
      <c r="J14" s="3065"/>
      <c r="K14" s="3065"/>
      <c r="L14" s="3065"/>
      <c r="M14" s="3066"/>
      <c r="N14" s="833"/>
      <c r="O14" s="834"/>
      <c r="P14" s="834"/>
      <c r="Q14" s="834"/>
      <c r="R14" s="834"/>
      <c r="S14" s="834"/>
      <c r="T14" s="834"/>
      <c r="U14" s="834"/>
      <c r="V14" s="834"/>
      <c r="W14" s="834"/>
      <c r="X14" s="834"/>
      <c r="Y14" s="834"/>
      <c r="Z14" s="834"/>
    </row>
    <row r="15" spans="1:26" ht="111" customHeight="1">
      <c r="A15" s="3063"/>
      <c r="B15" s="851" t="s">
        <v>25</v>
      </c>
      <c r="C15" s="3095" t="s">
        <v>26</v>
      </c>
      <c r="D15" s="3079"/>
      <c r="E15" s="852" t="s">
        <v>27</v>
      </c>
      <c r="F15" s="3096" t="s">
        <v>1834</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2788</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6" customHeight="1">
      <c r="A17" s="3063"/>
      <c r="B17" s="853" t="s">
        <v>32</v>
      </c>
      <c r="C17" s="3064" t="s">
        <v>2881</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t="s">
        <v>1495</v>
      </c>
      <c r="E23" s="863" t="s">
        <v>46</v>
      </c>
      <c r="F23" s="850" t="s">
        <v>2789</v>
      </c>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v>5</v>
      </c>
      <c r="E30" s="874"/>
      <c r="F30" s="885" t="s">
        <v>56</v>
      </c>
      <c r="G30" s="866">
        <v>2019</v>
      </c>
      <c r="H30" s="874"/>
      <c r="I30" s="885" t="s">
        <v>57</v>
      </c>
      <c r="J30" s="3078" t="s">
        <v>2793</v>
      </c>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866">
        <v>2020</v>
      </c>
      <c r="E33" s="891"/>
      <c r="F33" s="874" t="s">
        <v>60</v>
      </c>
      <c r="G33" s="892" t="s">
        <v>61</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901">
        <v>15</v>
      </c>
      <c r="E37" s="902">
        <v>2020</v>
      </c>
      <c r="F37" s="901">
        <v>15</v>
      </c>
      <c r="G37" s="902">
        <v>2021</v>
      </c>
      <c r="H37" s="901">
        <v>15</v>
      </c>
      <c r="I37" s="902">
        <v>2022</v>
      </c>
      <c r="J37" s="901">
        <v>15</v>
      </c>
      <c r="K37" s="902">
        <v>2023</v>
      </c>
      <c r="L37" s="901">
        <v>15</v>
      </c>
      <c r="M37" s="903">
        <v>2024</v>
      </c>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788">
        <v>15</v>
      </c>
      <c r="E39" s="1789">
        <v>2025</v>
      </c>
      <c r="F39" s="904">
        <v>15</v>
      </c>
      <c r="G39" s="905">
        <v>2026</v>
      </c>
      <c r="H39" s="901">
        <v>15</v>
      </c>
      <c r="I39" s="902">
        <v>2027</v>
      </c>
      <c r="J39" s="901">
        <v>15</v>
      </c>
      <c r="K39" s="902">
        <v>2028</v>
      </c>
      <c r="L39" s="901">
        <v>15</v>
      </c>
      <c r="M39" s="903">
        <v>2029</v>
      </c>
      <c r="N39" s="833"/>
      <c r="O39" s="834"/>
      <c r="P39" s="834"/>
      <c r="Q39" s="834"/>
      <c r="R39" s="834"/>
      <c r="S39" s="834"/>
      <c r="T39" s="834"/>
      <c r="U39" s="834"/>
      <c r="V39" s="834"/>
      <c r="W39" s="834"/>
      <c r="X39" s="834"/>
      <c r="Y39" s="834"/>
      <c r="Z39" s="834"/>
    </row>
    <row r="40" spans="1:26" ht="15.75" customHeight="1">
      <c r="A40" s="3063"/>
      <c r="B40" s="3081"/>
      <c r="C40" s="861"/>
      <c r="D40" s="874" t="s">
        <v>73</v>
      </c>
      <c r="E40" s="859"/>
      <c r="F40" s="1789" t="s">
        <v>2859</v>
      </c>
      <c r="G40" s="882"/>
      <c r="H40" s="848"/>
      <c r="I40" s="848"/>
      <c r="J40" s="848"/>
      <c r="K40" s="874"/>
      <c r="L40" s="874"/>
      <c r="M40" s="860"/>
      <c r="N40" s="833"/>
      <c r="O40" s="834"/>
      <c r="P40" s="834"/>
      <c r="Q40" s="834"/>
      <c r="R40" s="834"/>
      <c r="S40" s="834"/>
      <c r="T40" s="834"/>
      <c r="U40" s="834"/>
      <c r="V40" s="834"/>
      <c r="W40" s="834"/>
      <c r="X40" s="834"/>
      <c r="Y40" s="834"/>
      <c r="Z40" s="834"/>
    </row>
    <row r="41" spans="1:26" ht="15.75" customHeight="1">
      <c r="A41" s="3063"/>
      <c r="B41" s="3081"/>
      <c r="C41" s="906"/>
      <c r="D41" s="901">
        <v>15</v>
      </c>
      <c r="E41" s="907">
        <v>2030</v>
      </c>
      <c r="F41" s="1790">
        <v>165</v>
      </c>
      <c r="G41" s="869"/>
      <c r="H41" s="908"/>
      <c r="I41" s="869"/>
      <c r="J41" s="908"/>
      <c r="K41" s="869"/>
      <c r="L41" s="908"/>
      <c r="M41" s="870"/>
      <c r="N41" s="833"/>
      <c r="O41" s="834"/>
      <c r="P41" s="833"/>
      <c r="Q41" s="833"/>
      <c r="R41" s="833"/>
      <c r="S41" s="833"/>
      <c r="T41" s="833"/>
      <c r="U41" s="833"/>
      <c r="V41" s="833"/>
      <c r="W41" s="833"/>
      <c r="X41" s="833"/>
      <c r="Y41" s="833"/>
      <c r="Z41" s="833"/>
    </row>
    <row r="42" spans="1:26" ht="18" customHeight="1">
      <c r="A42" s="3063"/>
      <c r="B42" s="3080" t="s">
        <v>79</v>
      </c>
      <c r="C42" s="871"/>
      <c r="D42" s="855"/>
      <c r="E42" s="855"/>
      <c r="F42" s="859"/>
      <c r="G42" s="855"/>
      <c r="H42" s="855"/>
      <c r="I42" s="855"/>
      <c r="J42" s="855"/>
      <c r="K42" s="855"/>
      <c r="L42" s="876"/>
      <c r="M42" s="893"/>
      <c r="N42" s="833"/>
      <c r="O42" s="834"/>
      <c r="P42" s="833"/>
      <c r="Q42" s="833"/>
      <c r="R42" s="833"/>
      <c r="S42" s="833"/>
      <c r="T42" s="833"/>
      <c r="U42" s="833"/>
      <c r="V42" s="833"/>
      <c r="W42" s="833"/>
      <c r="X42" s="833"/>
      <c r="Y42" s="833"/>
      <c r="Z42" s="833"/>
    </row>
    <row r="43" spans="1:26" ht="15.75" customHeight="1">
      <c r="A43" s="3063"/>
      <c r="B43" s="3081"/>
      <c r="C43" s="909"/>
      <c r="D43" s="910" t="s">
        <v>80</v>
      </c>
      <c r="E43" s="911" t="s">
        <v>7</v>
      </c>
      <c r="F43" s="3083" t="s">
        <v>81</v>
      </c>
      <c r="G43" s="3085"/>
      <c r="H43" s="3086"/>
      <c r="I43" s="3086"/>
      <c r="J43" s="3087"/>
      <c r="K43" s="912" t="s">
        <v>82</v>
      </c>
      <c r="L43" s="3091"/>
      <c r="M43" s="3092"/>
      <c r="N43" s="833"/>
      <c r="O43" s="834"/>
      <c r="P43" s="833"/>
      <c r="Q43" s="833"/>
      <c r="R43" s="833"/>
      <c r="S43" s="833"/>
      <c r="T43" s="833"/>
      <c r="U43" s="833"/>
      <c r="V43" s="833"/>
      <c r="W43" s="833"/>
      <c r="X43" s="833"/>
      <c r="Y43" s="833"/>
      <c r="Z43" s="833"/>
    </row>
    <row r="44" spans="1:26" ht="15.75" customHeight="1">
      <c r="A44" s="3063"/>
      <c r="B44" s="3081"/>
      <c r="C44" s="909"/>
      <c r="D44" s="913"/>
      <c r="E44" s="865" t="s">
        <v>1495</v>
      </c>
      <c r="F44" s="3084"/>
      <c r="G44" s="3088"/>
      <c r="H44" s="3089"/>
      <c r="I44" s="3089"/>
      <c r="J44" s="3090"/>
      <c r="K44" s="876"/>
      <c r="L44" s="3088"/>
      <c r="M44" s="3093"/>
      <c r="N44" s="833"/>
      <c r="O44" s="834"/>
      <c r="P44" s="833"/>
      <c r="Q44" s="833"/>
      <c r="R44" s="833"/>
      <c r="S44" s="833"/>
      <c r="T44" s="833"/>
      <c r="U44" s="833"/>
      <c r="V44" s="833"/>
      <c r="W44" s="833"/>
      <c r="X44" s="833"/>
      <c r="Y44" s="833"/>
      <c r="Z44" s="833"/>
    </row>
    <row r="45" spans="1:26" ht="15.75" customHeight="1">
      <c r="A45" s="3063"/>
      <c r="B45" s="3082"/>
      <c r="C45" s="914"/>
      <c r="D45" s="878"/>
      <c r="E45" s="878"/>
      <c r="F45" s="878"/>
      <c r="G45" s="878"/>
      <c r="H45" s="878"/>
      <c r="I45" s="878"/>
      <c r="J45" s="878"/>
      <c r="K45" s="878"/>
      <c r="L45" s="876"/>
      <c r="M45" s="893"/>
      <c r="N45" s="833"/>
      <c r="O45" s="834"/>
      <c r="P45" s="833"/>
      <c r="Q45" s="833"/>
      <c r="R45" s="833"/>
      <c r="S45" s="833"/>
      <c r="T45" s="833"/>
      <c r="U45" s="833"/>
      <c r="V45" s="833"/>
      <c r="W45" s="833"/>
      <c r="X45" s="833"/>
      <c r="Y45" s="833"/>
      <c r="Z45" s="833"/>
    </row>
    <row r="46" spans="1:26" ht="31.5" customHeight="1">
      <c r="A46" s="3063"/>
      <c r="B46" s="838" t="s">
        <v>83</v>
      </c>
      <c r="C46" s="3071" t="s">
        <v>1091</v>
      </c>
      <c r="D46" s="3072"/>
      <c r="E46" s="3072"/>
      <c r="F46" s="3072"/>
      <c r="G46" s="3072"/>
      <c r="H46" s="3072"/>
      <c r="I46" s="3072"/>
      <c r="J46" s="3072"/>
      <c r="K46" s="3072"/>
      <c r="L46" s="3072"/>
      <c r="M46" s="3073"/>
      <c r="N46" s="833"/>
      <c r="O46" s="834"/>
      <c r="P46" s="833"/>
      <c r="Q46" s="833"/>
      <c r="R46" s="833"/>
      <c r="S46" s="833"/>
      <c r="T46" s="833"/>
      <c r="U46" s="833"/>
      <c r="V46" s="833"/>
      <c r="W46" s="833"/>
      <c r="X46" s="833"/>
      <c r="Y46" s="833"/>
      <c r="Z46" s="833"/>
    </row>
    <row r="47" spans="1:26" ht="23.25" customHeight="1">
      <c r="A47" s="3063"/>
      <c r="B47" s="853" t="s">
        <v>85</v>
      </c>
      <c r="C47" s="3074" t="s">
        <v>2795</v>
      </c>
      <c r="D47" s="3065"/>
      <c r="E47" s="3065"/>
      <c r="F47" s="3065"/>
      <c r="G47" s="3065"/>
      <c r="H47" s="3065"/>
      <c r="I47" s="3065"/>
      <c r="J47" s="3065"/>
      <c r="K47" s="3065"/>
      <c r="L47" s="3065"/>
      <c r="M47" s="3066"/>
      <c r="N47" s="833"/>
      <c r="O47" s="834"/>
      <c r="P47" s="833"/>
      <c r="Q47" s="833"/>
      <c r="R47" s="833"/>
      <c r="S47" s="833"/>
      <c r="T47" s="833"/>
      <c r="U47" s="833"/>
      <c r="V47" s="833"/>
      <c r="W47" s="833"/>
      <c r="X47" s="833"/>
      <c r="Y47" s="833"/>
      <c r="Z47" s="833"/>
    </row>
    <row r="48" spans="1:26" ht="22.5" customHeight="1">
      <c r="A48" s="3063"/>
      <c r="B48" s="915" t="s">
        <v>87</v>
      </c>
      <c r="C48" s="3075" t="s">
        <v>2882</v>
      </c>
      <c r="D48" s="3065"/>
      <c r="E48" s="3065"/>
      <c r="F48" s="3065"/>
      <c r="G48" s="3065"/>
      <c r="H48" s="3065"/>
      <c r="I48" s="3065"/>
      <c r="J48" s="3065"/>
      <c r="K48" s="3065"/>
      <c r="L48" s="3065"/>
      <c r="M48" s="3066"/>
      <c r="N48" s="833"/>
      <c r="O48" s="834"/>
      <c r="P48" s="833"/>
      <c r="Q48" s="833"/>
      <c r="R48" s="833"/>
      <c r="S48" s="833"/>
      <c r="T48" s="833"/>
      <c r="U48" s="833"/>
      <c r="V48" s="833"/>
      <c r="W48" s="833"/>
      <c r="X48" s="833"/>
      <c r="Y48" s="833"/>
      <c r="Z48" s="833"/>
    </row>
    <row r="49" spans="1:26" ht="15.75" customHeight="1">
      <c r="A49" s="3063"/>
      <c r="B49" s="853" t="s">
        <v>88</v>
      </c>
      <c r="C49" s="3074" t="s">
        <v>89</v>
      </c>
      <c r="D49" s="3065"/>
      <c r="E49" s="3065"/>
      <c r="F49" s="3065"/>
      <c r="G49" s="3065"/>
      <c r="H49" s="3065"/>
      <c r="I49" s="3065"/>
      <c r="J49" s="3065"/>
      <c r="K49" s="3065"/>
      <c r="L49" s="3065"/>
      <c r="M49" s="3066"/>
      <c r="N49" s="833"/>
      <c r="O49" s="834"/>
      <c r="P49" s="833"/>
      <c r="Q49" s="833"/>
      <c r="R49" s="833"/>
      <c r="S49" s="833"/>
      <c r="T49" s="833"/>
      <c r="U49" s="833"/>
      <c r="V49" s="833"/>
      <c r="W49" s="833"/>
      <c r="X49" s="833"/>
      <c r="Y49" s="833"/>
      <c r="Z49" s="833"/>
    </row>
    <row r="50" spans="1:26" ht="21" customHeight="1">
      <c r="A50" s="3062" t="s">
        <v>90</v>
      </c>
      <c r="B50" s="916" t="s">
        <v>91</v>
      </c>
      <c r="C50" s="3064" t="s">
        <v>1147</v>
      </c>
      <c r="D50" s="3065"/>
      <c r="E50" s="3065"/>
      <c r="F50" s="3065"/>
      <c r="G50" s="3065"/>
      <c r="H50" s="3065"/>
      <c r="I50" s="3065"/>
      <c r="J50" s="3065"/>
      <c r="K50" s="3065"/>
      <c r="L50" s="3065"/>
      <c r="M50" s="3066"/>
      <c r="N50" s="833"/>
      <c r="O50" s="834"/>
      <c r="P50" s="833"/>
      <c r="Q50" s="833"/>
      <c r="R50" s="833"/>
      <c r="S50" s="833"/>
      <c r="T50" s="833"/>
      <c r="U50" s="833"/>
      <c r="V50" s="833"/>
      <c r="W50" s="833"/>
      <c r="X50" s="833"/>
      <c r="Y50" s="833"/>
      <c r="Z50" s="833"/>
    </row>
    <row r="51" spans="1:26" ht="15.75" customHeight="1">
      <c r="A51" s="3063"/>
      <c r="B51" s="916" t="s">
        <v>93</v>
      </c>
      <c r="C51" s="3064" t="s">
        <v>2883</v>
      </c>
      <c r="D51" s="3065"/>
      <c r="E51" s="3065"/>
      <c r="F51" s="3065"/>
      <c r="G51" s="3065"/>
      <c r="H51" s="3065"/>
      <c r="I51" s="3065"/>
      <c r="J51" s="3065"/>
      <c r="K51" s="3065"/>
      <c r="L51" s="3065"/>
      <c r="M51" s="3066"/>
      <c r="N51" s="833"/>
      <c r="O51" s="834"/>
      <c r="P51" s="833"/>
      <c r="Q51" s="833"/>
      <c r="R51" s="833"/>
      <c r="S51" s="833"/>
      <c r="T51" s="833"/>
      <c r="U51" s="833"/>
      <c r="V51" s="833"/>
      <c r="W51" s="833"/>
      <c r="X51" s="833"/>
      <c r="Y51" s="833"/>
      <c r="Z51" s="833"/>
    </row>
    <row r="52" spans="1:26" ht="15.75" customHeight="1">
      <c r="A52" s="3063"/>
      <c r="B52" s="916" t="s">
        <v>95</v>
      </c>
      <c r="C52" s="3064" t="s">
        <v>2878</v>
      </c>
      <c r="D52" s="3065"/>
      <c r="E52" s="3065"/>
      <c r="F52" s="3065"/>
      <c r="G52" s="3065"/>
      <c r="H52" s="3065"/>
      <c r="I52" s="3065"/>
      <c r="J52" s="3065"/>
      <c r="K52" s="3065"/>
      <c r="L52" s="3065"/>
      <c r="M52" s="3066"/>
      <c r="N52" s="833"/>
      <c r="O52" s="834"/>
      <c r="P52" s="833"/>
      <c r="Q52" s="833"/>
      <c r="R52" s="833"/>
      <c r="S52" s="833"/>
      <c r="T52" s="833"/>
      <c r="U52" s="833"/>
      <c r="V52" s="833"/>
      <c r="W52" s="833"/>
      <c r="X52" s="833"/>
      <c r="Y52" s="833"/>
      <c r="Z52" s="833"/>
    </row>
    <row r="53" spans="1:26" ht="15.75" customHeight="1">
      <c r="A53" s="3063"/>
      <c r="B53" s="917" t="s">
        <v>97</v>
      </c>
      <c r="C53" s="3064" t="s">
        <v>2884</v>
      </c>
      <c r="D53" s="3065"/>
      <c r="E53" s="3065"/>
      <c r="F53" s="3065"/>
      <c r="G53" s="3065"/>
      <c r="H53" s="3065"/>
      <c r="I53" s="3065"/>
      <c r="J53" s="3065"/>
      <c r="K53" s="3065"/>
      <c r="L53" s="3065"/>
      <c r="M53" s="3066"/>
      <c r="N53" s="833"/>
      <c r="O53" s="834"/>
      <c r="P53" s="833"/>
      <c r="Q53" s="833"/>
      <c r="R53" s="833"/>
      <c r="S53" s="833"/>
      <c r="T53" s="833"/>
      <c r="U53" s="833"/>
      <c r="V53" s="833"/>
      <c r="W53" s="833"/>
      <c r="X53" s="833"/>
      <c r="Y53" s="833"/>
      <c r="Z53" s="833"/>
    </row>
    <row r="54" spans="1:26" ht="15.75" customHeight="1">
      <c r="A54" s="3063"/>
      <c r="B54" s="916" t="s">
        <v>99</v>
      </c>
      <c r="C54" s="3076" t="s">
        <v>2885</v>
      </c>
      <c r="D54" s="3065"/>
      <c r="E54" s="3065"/>
      <c r="F54" s="3065"/>
      <c r="G54" s="3065"/>
      <c r="H54" s="3065"/>
      <c r="I54" s="3065"/>
      <c r="J54" s="3065"/>
      <c r="K54" s="3065"/>
      <c r="L54" s="3065"/>
      <c r="M54" s="3066"/>
      <c r="N54" s="833"/>
      <c r="O54" s="834"/>
      <c r="P54" s="833"/>
      <c r="Q54" s="833"/>
      <c r="R54" s="833"/>
      <c r="S54" s="833"/>
      <c r="T54" s="833"/>
      <c r="U54" s="833"/>
      <c r="V54" s="833"/>
      <c r="W54" s="833"/>
      <c r="X54" s="833"/>
      <c r="Y54" s="833"/>
      <c r="Z54" s="833"/>
    </row>
    <row r="55" spans="1:26" ht="15.75" customHeight="1" thickBot="1">
      <c r="A55" s="3067"/>
      <c r="B55" s="916" t="s">
        <v>101</v>
      </c>
      <c r="C55" s="3064">
        <v>4320410</v>
      </c>
      <c r="D55" s="3065"/>
      <c r="E55" s="3065"/>
      <c r="F55" s="3065"/>
      <c r="G55" s="3065"/>
      <c r="H55" s="3065"/>
      <c r="I55" s="3065"/>
      <c r="J55" s="3065"/>
      <c r="K55" s="3065"/>
      <c r="L55" s="3065"/>
      <c r="M55" s="3066"/>
      <c r="N55" s="833"/>
      <c r="O55" s="834"/>
      <c r="P55" s="833"/>
      <c r="Q55" s="833"/>
      <c r="R55" s="833"/>
      <c r="S55" s="833"/>
      <c r="T55" s="833"/>
      <c r="U55" s="833"/>
      <c r="V55" s="833"/>
      <c r="W55" s="833"/>
      <c r="X55" s="833"/>
      <c r="Y55" s="833"/>
      <c r="Z55" s="833"/>
    </row>
    <row r="56" spans="1:26" ht="18" customHeight="1">
      <c r="A56" s="3062" t="s">
        <v>103</v>
      </c>
      <c r="B56" s="918" t="s">
        <v>104</v>
      </c>
      <c r="C56" s="3064" t="s">
        <v>1441</v>
      </c>
      <c r="D56" s="3065"/>
      <c r="E56" s="3065"/>
      <c r="F56" s="3065"/>
      <c r="G56" s="3065"/>
      <c r="H56" s="3065"/>
      <c r="I56" s="3065"/>
      <c r="J56" s="3065"/>
      <c r="K56" s="3065"/>
      <c r="L56" s="3065"/>
      <c r="M56" s="3066"/>
      <c r="N56" s="833"/>
      <c r="O56" s="834"/>
      <c r="P56" s="833"/>
      <c r="Q56" s="833"/>
      <c r="R56" s="833"/>
      <c r="S56" s="833"/>
      <c r="T56" s="833"/>
      <c r="U56" s="833"/>
      <c r="V56" s="833"/>
      <c r="W56" s="833"/>
      <c r="X56" s="833"/>
      <c r="Y56" s="833"/>
      <c r="Z56" s="833"/>
    </row>
    <row r="57" spans="1:26" ht="27" customHeight="1">
      <c r="A57" s="3063"/>
      <c r="B57" s="918" t="s">
        <v>106</v>
      </c>
      <c r="C57" s="3064" t="s">
        <v>107</v>
      </c>
      <c r="D57" s="3065"/>
      <c r="E57" s="3065"/>
      <c r="F57" s="3065"/>
      <c r="G57" s="3065"/>
      <c r="H57" s="3065"/>
      <c r="I57" s="3065"/>
      <c r="J57" s="3065"/>
      <c r="K57" s="3065"/>
      <c r="L57" s="3065"/>
      <c r="M57" s="3066"/>
      <c r="N57" s="833"/>
      <c r="O57" s="834"/>
      <c r="P57" s="833"/>
      <c r="Q57" s="833"/>
      <c r="R57" s="833"/>
      <c r="S57" s="833"/>
      <c r="T57" s="833"/>
      <c r="U57" s="833"/>
      <c r="V57" s="833"/>
      <c r="W57" s="833"/>
      <c r="X57" s="833"/>
      <c r="Y57" s="833"/>
      <c r="Z57" s="833"/>
    </row>
    <row r="58" spans="1:26" ht="25.5" customHeight="1" thickBot="1">
      <c r="A58" s="3063"/>
      <c r="B58" s="919" t="s">
        <v>14</v>
      </c>
      <c r="C58" s="3064" t="s">
        <v>2878</v>
      </c>
      <c r="D58" s="3065"/>
      <c r="E58" s="3065"/>
      <c r="F58" s="3065"/>
      <c r="G58" s="3065"/>
      <c r="H58" s="3065"/>
      <c r="I58" s="3065"/>
      <c r="J58" s="3065"/>
      <c r="K58" s="3065"/>
      <c r="L58" s="3065"/>
      <c r="M58" s="3066"/>
      <c r="N58" s="833"/>
      <c r="O58" s="834"/>
      <c r="P58" s="833"/>
      <c r="Q58" s="833"/>
      <c r="R58" s="833"/>
      <c r="S58" s="833"/>
      <c r="T58" s="833"/>
      <c r="U58" s="833"/>
      <c r="V58" s="833"/>
      <c r="W58" s="833"/>
      <c r="X58" s="833"/>
      <c r="Y58" s="833"/>
      <c r="Z58" s="833"/>
    </row>
    <row r="59" spans="1:26" ht="17.25" customHeight="1" thickBot="1">
      <c r="A59" s="920" t="s">
        <v>109</v>
      </c>
      <c r="B59" s="921"/>
      <c r="C59" s="3068"/>
      <c r="D59" s="3069"/>
      <c r="E59" s="3069"/>
      <c r="F59" s="3069"/>
      <c r="G59" s="3069"/>
      <c r="H59" s="3069"/>
      <c r="I59" s="3069"/>
      <c r="J59" s="3069"/>
      <c r="K59" s="3069"/>
      <c r="L59" s="3069"/>
      <c r="M59" s="3070"/>
      <c r="N59" s="833"/>
      <c r="O59" s="834"/>
      <c r="P59" s="833"/>
      <c r="Q59" s="833"/>
      <c r="R59" s="833"/>
      <c r="S59" s="833"/>
      <c r="T59" s="833"/>
      <c r="U59" s="833"/>
      <c r="V59" s="833"/>
      <c r="W59" s="833"/>
      <c r="X59" s="833"/>
      <c r="Y59" s="833"/>
      <c r="Z59" s="833"/>
    </row>
    <row r="60" spans="1:26" ht="15.75" customHeight="1">
      <c r="A60" s="834"/>
      <c r="B60" s="922"/>
      <c r="C60" s="834"/>
      <c r="D60" s="834"/>
      <c r="E60" s="834"/>
      <c r="F60" s="834"/>
      <c r="G60" s="834"/>
      <c r="H60" s="834"/>
      <c r="I60" s="834"/>
      <c r="J60" s="834"/>
      <c r="K60" s="834"/>
      <c r="L60" s="834"/>
      <c r="M60" s="834"/>
      <c r="N60" s="833"/>
      <c r="O60" s="834"/>
      <c r="P60" s="834"/>
      <c r="Q60" s="834"/>
      <c r="R60" s="834"/>
      <c r="S60" s="834"/>
      <c r="T60" s="834"/>
      <c r="U60" s="834"/>
      <c r="V60" s="834"/>
      <c r="W60" s="834"/>
      <c r="X60" s="834"/>
      <c r="Y60" s="834"/>
      <c r="Z60" s="834"/>
    </row>
    <row r="61" spans="1:26" ht="15.75" customHeight="1">
      <c r="A61" s="834"/>
      <c r="B61" s="922"/>
      <c r="C61" s="834"/>
      <c r="D61" s="834"/>
      <c r="E61" s="834"/>
      <c r="F61" s="834"/>
      <c r="G61" s="834"/>
      <c r="H61" s="834"/>
      <c r="I61" s="834"/>
      <c r="J61" s="834"/>
      <c r="K61" s="834"/>
      <c r="L61" s="834"/>
      <c r="M61" s="834"/>
      <c r="N61" s="833"/>
      <c r="O61" s="834"/>
      <c r="P61" s="834"/>
      <c r="Q61" s="834"/>
      <c r="R61" s="834"/>
      <c r="S61" s="834"/>
      <c r="T61" s="834"/>
      <c r="U61" s="834"/>
      <c r="V61" s="834"/>
      <c r="W61" s="834"/>
      <c r="X61" s="834"/>
      <c r="Y61" s="834"/>
      <c r="Z61" s="834"/>
    </row>
    <row r="62" spans="1:26" ht="15.75" customHeight="1">
      <c r="A62" s="834"/>
      <c r="B62" s="922"/>
      <c r="C62" s="834"/>
      <c r="D62" s="834"/>
      <c r="E62" s="834"/>
      <c r="F62" s="834"/>
      <c r="G62" s="834"/>
      <c r="H62" s="834"/>
      <c r="I62" s="834"/>
      <c r="J62" s="834"/>
      <c r="K62" s="834"/>
      <c r="L62" s="834"/>
      <c r="M62" s="834"/>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2">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49"/>
    <mergeCell ref="C16:M16"/>
    <mergeCell ref="C17:M17"/>
    <mergeCell ref="B18:B24"/>
    <mergeCell ref="B25:B28"/>
    <mergeCell ref="C12:M12"/>
    <mergeCell ref="C13:M13"/>
    <mergeCell ref="C14:M14"/>
    <mergeCell ref="C15:D15"/>
    <mergeCell ref="F15:M15"/>
    <mergeCell ref="N29:N31"/>
    <mergeCell ref="J30:L30"/>
    <mergeCell ref="B32:B34"/>
    <mergeCell ref="B35:B41"/>
    <mergeCell ref="B42:B45"/>
    <mergeCell ref="F43:F44"/>
    <mergeCell ref="G43:J44"/>
    <mergeCell ref="L43:M44"/>
    <mergeCell ref="C59:M59"/>
    <mergeCell ref="C46:M46"/>
    <mergeCell ref="C47:M47"/>
    <mergeCell ref="C48:M48"/>
    <mergeCell ref="C49:M49"/>
    <mergeCell ref="C50:M50"/>
    <mergeCell ref="C51:M51"/>
    <mergeCell ref="C52:M52"/>
    <mergeCell ref="C53:M53"/>
    <mergeCell ref="C54:M54"/>
    <mergeCell ref="C55:M55"/>
    <mergeCell ref="A56:A58"/>
    <mergeCell ref="C56:M56"/>
    <mergeCell ref="C57:M57"/>
    <mergeCell ref="C58:M58"/>
    <mergeCell ref="A50:A55"/>
  </mergeCells>
  <dataValidations count="1">
    <dataValidation allowBlank="1" showInputMessage="1" showErrorMessage="1" prompt="Incluir una ficha por cada indicador, ya sea de producto o de resultado" sqref="B1" xr:uid="{00000000-0002-0000-9F00-000000000000}"/>
  </dataValidations>
  <hyperlinks>
    <hyperlink ref="C54" r:id="rId1" xr:uid="{00000000-0004-0000-9F00-000000000000}"/>
  </hyperlinks>
  <pageMargins left="0.7" right="0.7" top="0.75" bottom="0.75" header="0" footer="0"/>
  <pageSetup paperSize="9" orientation="portrait"/>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tabColor theme="0"/>
  </sheetPr>
  <dimension ref="A1:Z1000"/>
  <sheetViews>
    <sheetView workbookViewId="0"/>
  </sheetViews>
  <sheetFormatPr baseColWidth="10" defaultColWidth="14.42578125" defaultRowHeight="15" customHeight="1"/>
  <cols>
    <col min="1" max="1" width="28.85546875" style="835" customWidth="1"/>
    <col min="2" max="2" width="44.85546875" style="835" customWidth="1"/>
    <col min="3" max="9" width="13.140625" style="835" customWidth="1"/>
    <col min="10" max="10" width="15.5703125" style="835" customWidth="1"/>
    <col min="11" max="13" width="13.140625" style="835" customWidth="1"/>
    <col min="14" max="14" width="48.42578125" style="835" customWidth="1"/>
    <col min="15" max="26" width="13.140625" style="835" customWidth="1"/>
    <col min="27" max="16384" width="14.42578125" style="835"/>
  </cols>
  <sheetData>
    <row r="1" spans="1:26" ht="48" customHeight="1" thickBot="1">
      <c r="A1" s="832"/>
      <c r="B1" s="2950" t="s">
        <v>2886</v>
      </c>
      <c r="C1" s="2951"/>
      <c r="D1" s="2951"/>
      <c r="E1" s="2951"/>
      <c r="F1" s="2951"/>
      <c r="G1" s="2951"/>
      <c r="H1" s="2951"/>
      <c r="I1" s="2951"/>
      <c r="J1" s="2951"/>
      <c r="K1" s="2951"/>
      <c r="L1" s="2951"/>
      <c r="M1" s="2952"/>
      <c r="N1" s="833"/>
      <c r="O1" s="834"/>
      <c r="P1" s="834"/>
      <c r="Q1" s="834"/>
      <c r="R1" s="834"/>
      <c r="S1" s="834"/>
      <c r="T1" s="834"/>
      <c r="U1" s="834"/>
      <c r="V1" s="834"/>
      <c r="W1" s="834"/>
      <c r="X1" s="834"/>
      <c r="Y1" s="834"/>
      <c r="Z1" s="834"/>
    </row>
    <row r="2" spans="1:26" ht="32.1" customHeight="1">
      <c r="A2" s="3062" t="s">
        <v>1</v>
      </c>
      <c r="B2" s="836" t="s">
        <v>2</v>
      </c>
      <c r="C2" s="3104" t="s">
        <v>2887</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50.1" customHeight="1">
      <c r="A3" s="3063"/>
      <c r="B3" s="838" t="s">
        <v>4</v>
      </c>
      <c r="C3" s="3074" t="s">
        <v>2888</v>
      </c>
      <c r="D3" s="3065"/>
      <c r="E3" s="3065"/>
      <c r="F3" s="3065"/>
      <c r="G3" s="3065"/>
      <c r="H3" s="3065"/>
      <c r="I3" s="3065"/>
      <c r="J3" s="3065"/>
      <c r="K3" s="3065"/>
      <c r="L3" s="3065"/>
      <c r="M3" s="3066"/>
      <c r="N3" s="833"/>
      <c r="O3" s="834"/>
      <c r="P3" s="834"/>
      <c r="Q3" s="834"/>
      <c r="R3" s="834"/>
      <c r="S3" s="834"/>
      <c r="T3" s="834"/>
      <c r="U3" s="834"/>
      <c r="V3" s="834"/>
      <c r="W3" s="834"/>
      <c r="X3" s="834"/>
      <c r="Y3" s="834"/>
      <c r="Z3" s="834"/>
    </row>
    <row r="4" spans="1:26" ht="56.25" customHeight="1">
      <c r="A4" s="3063"/>
      <c r="B4" s="839" t="s">
        <v>6</v>
      </c>
      <c r="C4" s="840" t="s">
        <v>323</v>
      </c>
      <c r="D4" s="841"/>
      <c r="E4" s="842"/>
      <c r="F4" s="3107" t="s">
        <v>8</v>
      </c>
      <c r="G4" s="3079"/>
      <c r="H4" s="843">
        <v>156</v>
      </c>
      <c r="I4" s="3108" t="s">
        <v>2889</v>
      </c>
      <c r="J4" s="3109"/>
      <c r="K4" s="3109"/>
      <c r="L4" s="3109"/>
      <c r="M4" s="3110"/>
      <c r="N4" s="3102"/>
      <c r="O4" s="834"/>
      <c r="P4" s="834"/>
      <c r="Q4" s="834"/>
      <c r="R4" s="834"/>
      <c r="S4" s="834"/>
      <c r="T4" s="834"/>
      <c r="U4" s="834"/>
      <c r="V4" s="834"/>
      <c r="W4" s="834"/>
      <c r="X4" s="834"/>
      <c r="Y4" s="834"/>
      <c r="Z4" s="834"/>
    </row>
    <row r="5" spans="1:26" ht="20.100000000000001" customHeight="1">
      <c r="A5" s="3063"/>
      <c r="B5" s="839" t="s">
        <v>10</v>
      </c>
      <c r="C5" s="3075" t="s">
        <v>2782</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20.100000000000001" customHeight="1">
      <c r="A6" s="3063"/>
      <c r="B6" s="839" t="s">
        <v>11</v>
      </c>
      <c r="C6" s="3075" t="s">
        <v>2783</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2784</v>
      </c>
      <c r="D7" s="3065"/>
      <c r="E7" s="3065"/>
      <c r="F7" s="844"/>
      <c r="G7" s="845"/>
      <c r="H7" s="846" t="s">
        <v>14</v>
      </c>
      <c r="I7" s="3103" t="s">
        <v>2878</v>
      </c>
      <c r="J7" s="3065"/>
      <c r="K7" s="3065"/>
      <c r="L7" s="3065"/>
      <c r="M7" s="3066"/>
      <c r="N7" s="833"/>
      <c r="O7" s="834"/>
      <c r="P7" s="834"/>
      <c r="Q7" s="834"/>
      <c r="R7" s="834"/>
      <c r="S7" s="834"/>
      <c r="T7" s="834"/>
      <c r="U7" s="834"/>
      <c r="V7" s="834"/>
      <c r="W7" s="834"/>
      <c r="X7" s="834"/>
      <c r="Y7" s="834"/>
      <c r="Z7" s="834"/>
    </row>
    <row r="8" spans="1:26" ht="36.75" customHeight="1">
      <c r="A8" s="3063"/>
      <c r="B8" s="3113" t="s">
        <v>16</v>
      </c>
      <c r="C8" s="3114" t="s">
        <v>2878</v>
      </c>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t="s">
        <v>18</v>
      </c>
      <c r="D11" s="3089"/>
      <c r="E11" s="850"/>
      <c r="F11" s="3100" t="s">
        <v>18</v>
      </c>
      <c r="G11" s="3089"/>
      <c r="H11" s="850"/>
      <c r="I11" s="3100" t="s">
        <v>18</v>
      </c>
      <c r="J11" s="3089"/>
      <c r="K11" s="850"/>
      <c r="L11" s="3101" t="s">
        <v>14</v>
      </c>
      <c r="M11" s="3066"/>
      <c r="N11" s="833"/>
      <c r="O11" s="834"/>
      <c r="P11" s="834"/>
      <c r="Q11" s="834"/>
      <c r="R11" s="834"/>
      <c r="S11" s="834"/>
      <c r="T11" s="834"/>
      <c r="U11" s="834"/>
      <c r="V11" s="834"/>
      <c r="W11" s="834"/>
      <c r="X11" s="834"/>
      <c r="Y11" s="834"/>
      <c r="Z11" s="834"/>
    </row>
    <row r="12" spans="1:26" ht="45.95" customHeight="1">
      <c r="A12" s="3063"/>
      <c r="B12" s="838" t="s">
        <v>19</v>
      </c>
      <c r="C12" s="3074" t="s">
        <v>2890</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39" customHeight="1">
      <c r="A13" s="3063"/>
      <c r="B13" s="838" t="s">
        <v>21</v>
      </c>
      <c r="C13" s="3094" t="s">
        <v>2891</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3064" t="s">
        <v>2787</v>
      </c>
      <c r="D14" s="3065"/>
      <c r="E14" s="3065"/>
      <c r="F14" s="3065"/>
      <c r="G14" s="3065"/>
      <c r="H14" s="3065"/>
      <c r="I14" s="3065"/>
      <c r="J14" s="3065"/>
      <c r="K14" s="3065"/>
      <c r="L14" s="3065"/>
      <c r="M14" s="3066"/>
      <c r="N14" s="833"/>
      <c r="O14" s="834"/>
      <c r="P14" s="834"/>
      <c r="Q14" s="834"/>
      <c r="R14" s="834"/>
      <c r="S14" s="834"/>
      <c r="T14" s="834"/>
      <c r="U14" s="834"/>
      <c r="V14" s="834"/>
      <c r="W14" s="834"/>
      <c r="X14" s="834"/>
      <c r="Y14" s="834"/>
      <c r="Z14" s="834"/>
    </row>
    <row r="15" spans="1:26" ht="47.1" customHeight="1">
      <c r="A15" s="3063"/>
      <c r="B15" s="851" t="s">
        <v>25</v>
      </c>
      <c r="C15" s="3095" t="s">
        <v>26</v>
      </c>
      <c r="D15" s="3079"/>
      <c r="E15" s="852" t="s">
        <v>27</v>
      </c>
      <c r="F15" s="3096" t="s">
        <v>1834</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2788</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2892</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t="s">
        <v>1495</v>
      </c>
      <c r="E23" s="863" t="s">
        <v>46</v>
      </c>
      <c r="F23" s="923" t="s">
        <v>2893</v>
      </c>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v>2</v>
      </c>
      <c r="E30" s="874"/>
      <c r="F30" s="885" t="s">
        <v>56</v>
      </c>
      <c r="G30" s="866">
        <v>2019</v>
      </c>
      <c r="H30" s="874"/>
      <c r="I30" s="885" t="s">
        <v>57</v>
      </c>
      <c r="J30" s="3078" t="s">
        <v>2894</v>
      </c>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866">
        <v>2020</v>
      </c>
      <c r="E33" s="891"/>
      <c r="F33" s="874" t="s">
        <v>60</v>
      </c>
      <c r="G33" s="892" t="s">
        <v>61</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901">
        <v>2</v>
      </c>
      <c r="E37" s="902">
        <v>2020</v>
      </c>
      <c r="F37" s="901">
        <v>2</v>
      </c>
      <c r="G37" s="902">
        <v>2021</v>
      </c>
      <c r="H37" s="901">
        <v>2</v>
      </c>
      <c r="I37" s="902">
        <v>2022</v>
      </c>
      <c r="J37" s="901">
        <v>2</v>
      </c>
      <c r="K37" s="902">
        <v>2023</v>
      </c>
      <c r="L37" s="901">
        <v>2</v>
      </c>
      <c r="M37" s="903">
        <v>2024</v>
      </c>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791">
        <v>2</v>
      </c>
      <c r="E39" s="1792">
        <v>2025</v>
      </c>
      <c r="F39" s="1793">
        <v>2</v>
      </c>
      <c r="G39" s="1792">
        <v>2026</v>
      </c>
      <c r="H39" s="924">
        <v>2</v>
      </c>
      <c r="I39" s="902">
        <v>2027</v>
      </c>
      <c r="J39" s="901">
        <v>2</v>
      </c>
      <c r="K39" s="902">
        <v>2028</v>
      </c>
      <c r="L39" s="901">
        <v>2</v>
      </c>
      <c r="M39" s="903">
        <v>2029</v>
      </c>
      <c r="N39" s="833"/>
      <c r="O39" s="834"/>
      <c r="P39" s="834"/>
      <c r="Q39" s="834"/>
      <c r="R39" s="834"/>
      <c r="S39" s="834"/>
      <c r="T39" s="834"/>
      <c r="U39" s="834"/>
      <c r="V39" s="834"/>
      <c r="W39" s="834"/>
      <c r="X39" s="834"/>
      <c r="Y39" s="834"/>
      <c r="Z39" s="834"/>
    </row>
    <row r="40" spans="1:26" ht="15.75" customHeight="1">
      <c r="A40" s="3063"/>
      <c r="B40" s="3081"/>
      <c r="C40" s="861"/>
      <c r="D40" s="874" t="s">
        <v>73</v>
      </c>
      <c r="E40" s="859"/>
      <c r="F40" s="1794" t="s">
        <v>2859</v>
      </c>
      <c r="G40" s="874"/>
      <c r="H40" s="848"/>
      <c r="I40" s="848"/>
      <c r="J40" s="848"/>
      <c r="K40" s="874"/>
      <c r="L40" s="874"/>
      <c r="M40" s="860"/>
      <c r="N40" s="833"/>
      <c r="O40" s="834"/>
      <c r="P40" s="834"/>
      <c r="Q40" s="834"/>
      <c r="R40" s="834"/>
      <c r="S40" s="834"/>
      <c r="T40" s="834"/>
      <c r="U40" s="834"/>
      <c r="V40" s="834"/>
      <c r="W40" s="834"/>
      <c r="X40" s="834"/>
      <c r="Y40" s="834"/>
      <c r="Z40" s="834"/>
    </row>
    <row r="41" spans="1:26" ht="15.75" customHeight="1">
      <c r="A41" s="3063"/>
      <c r="B41" s="3081"/>
      <c r="C41" s="906"/>
      <c r="D41" s="1791">
        <v>2</v>
      </c>
      <c r="E41" s="1795">
        <v>2030</v>
      </c>
      <c r="F41" s="925">
        <v>22</v>
      </c>
      <c r="G41" s="869"/>
      <c r="H41" s="908"/>
      <c r="I41" s="869"/>
      <c r="J41" s="908"/>
      <c r="K41" s="869"/>
      <c r="L41" s="908"/>
      <c r="M41" s="870"/>
      <c r="N41" s="833"/>
      <c r="O41" s="834"/>
      <c r="P41" s="833"/>
      <c r="Q41" s="833"/>
      <c r="R41" s="833"/>
      <c r="S41" s="833"/>
      <c r="T41" s="833"/>
      <c r="U41" s="833"/>
      <c r="V41" s="833"/>
      <c r="W41" s="833"/>
      <c r="X41" s="833"/>
      <c r="Y41" s="833"/>
      <c r="Z41" s="833"/>
    </row>
    <row r="42" spans="1:26" ht="18" customHeight="1">
      <c r="A42" s="3063"/>
      <c r="B42" s="3080" t="s">
        <v>79</v>
      </c>
      <c r="C42" s="871"/>
      <c r="D42" s="859"/>
      <c r="E42" s="859"/>
      <c r="F42" s="859"/>
      <c r="G42" s="855"/>
      <c r="H42" s="855"/>
      <c r="I42" s="855"/>
      <c r="J42" s="855"/>
      <c r="K42" s="855"/>
      <c r="L42" s="876"/>
      <c r="M42" s="893"/>
      <c r="N42" s="833"/>
      <c r="O42" s="834"/>
      <c r="P42" s="833"/>
      <c r="Q42" s="833"/>
      <c r="R42" s="833"/>
      <c r="S42" s="833"/>
      <c r="T42" s="833"/>
      <c r="U42" s="833"/>
      <c r="V42" s="833"/>
      <c r="W42" s="833"/>
      <c r="X42" s="833"/>
      <c r="Y42" s="833"/>
      <c r="Z42" s="833"/>
    </row>
    <row r="43" spans="1:26" ht="15.75" customHeight="1">
      <c r="A43" s="3063"/>
      <c r="B43" s="3081"/>
      <c r="C43" s="909"/>
      <c r="D43" s="910" t="s">
        <v>80</v>
      </c>
      <c r="E43" s="911" t="s">
        <v>7</v>
      </c>
      <c r="F43" s="3083" t="s">
        <v>81</v>
      </c>
      <c r="G43" s="3085" t="s">
        <v>1612</v>
      </c>
      <c r="H43" s="3086"/>
      <c r="I43" s="3086"/>
      <c r="J43" s="3087"/>
      <c r="K43" s="912" t="s">
        <v>82</v>
      </c>
      <c r="L43" s="3116" t="s">
        <v>2895</v>
      </c>
      <c r="M43" s="3117"/>
      <c r="N43" s="833"/>
      <c r="O43" s="834"/>
      <c r="P43" s="833"/>
      <c r="Q43" s="833"/>
      <c r="R43" s="833"/>
      <c r="S43" s="833"/>
      <c r="T43" s="833"/>
      <c r="U43" s="833"/>
      <c r="V43" s="833"/>
      <c r="W43" s="833"/>
      <c r="X43" s="833"/>
      <c r="Y43" s="833"/>
      <c r="Z43" s="833"/>
    </row>
    <row r="44" spans="1:26" ht="15.75" customHeight="1">
      <c r="A44" s="3063"/>
      <c r="B44" s="3081"/>
      <c r="C44" s="909"/>
      <c r="D44" s="913" t="s">
        <v>1495</v>
      </c>
      <c r="E44" s="865"/>
      <c r="F44" s="3084"/>
      <c r="G44" s="3088"/>
      <c r="H44" s="3089"/>
      <c r="I44" s="3089"/>
      <c r="J44" s="3090"/>
      <c r="K44" s="876"/>
      <c r="L44" s="3118"/>
      <c r="M44" s="3119"/>
      <c r="N44" s="833"/>
      <c r="O44" s="834"/>
      <c r="P44" s="833"/>
      <c r="Q44" s="833"/>
      <c r="R44" s="833"/>
      <c r="S44" s="833"/>
      <c r="T44" s="833"/>
      <c r="U44" s="833"/>
      <c r="V44" s="833"/>
      <c r="W44" s="833"/>
      <c r="X44" s="833"/>
      <c r="Y44" s="833"/>
      <c r="Z44" s="833"/>
    </row>
    <row r="45" spans="1:26" ht="15.75" customHeight="1">
      <c r="A45" s="3063"/>
      <c r="B45" s="3082"/>
      <c r="C45" s="914"/>
      <c r="D45" s="878"/>
      <c r="E45" s="878"/>
      <c r="F45" s="878"/>
      <c r="G45" s="878"/>
      <c r="H45" s="878"/>
      <c r="I45" s="878"/>
      <c r="J45" s="878"/>
      <c r="K45" s="878"/>
      <c r="L45" s="876"/>
      <c r="M45" s="893"/>
      <c r="N45" s="833"/>
      <c r="O45" s="834"/>
      <c r="P45" s="833"/>
      <c r="Q45" s="833"/>
      <c r="R45" s="833"/>
      <c r="S45" s="833"/>
      <c r="T45" s="833"/>
      <c r="U45" s="833"/>
      <c r="V45" s="833"/>
      <c r="W45" s="833"/>
      <c r="X45" s="833"/>
      <c r="Y45" s="833"/>
      <c r="Z45" s="833"/>
    </row>
    <row r="46" spans="1:26" ht="31.5" customHeight="1">
      <c r="A46" s="3063"/>
      <c r="B46" s="838" t="s">
        <v>83</v>
      </c>
      <c r="C46" s="3064" t="s">
        <v>2896</v>
      </c>
      <c r="D46" s="3065"/>
      <c r="E46" s="3065"/>
      <c r="F46" s="3065"/>
      <c r="G46" s="3065"/>
      <c r="H46" s="3065"/>
      <c r="I46" s="3065"/>
      <c r="J46" s="3065"/>
      <c r="K46" s="3065"/>
      <c r="L46" s="3065"/>
      <c r="M46" s="3066"/>
      <c r="N46" s="833"/>
      <c r="O46" s="834"/>
      <c r="P46" s="833"/>
      <c r="Q46" s="833"/>
      <c r="R46" s="833"/>
      <c r="S46" s="833"/>
      <c r="T46" s="833"/>
      <c r="U46" s="833"/>
      <c r="V46" s="833"/>
      <c r="W46" s="833"/>
      <c r="X46" s="833"/>
      <c r="Y46" s="833"/>
      <c r="Z46" s="833"/>
    </row>
    <row r="47" spans="1:26" ht="23.25" customHeight="1">
      <c r="A47" s="3063"/>
      <c r="B47" s="853" t="s">
        <v>85</v>
      </c>
      <c r="C47" s="3074" t="s">
        <v>2894</v>
      </c>
      <c r="D47" s="3065"/>
      <c r="E47" s="3065"/>
      <c r="F47" s="3065"/>
      <c r="G47" s="3065"/>
      <c r="H47" s="3065"/>
      <c r="I47" s="3065"/>
      <c r="J47" s="3065"/>
      <c r="K47" s="3065"/>
      <c r="L47" s="3065"/>
      <c r="M47" s="3066"/>
      <c r="N47" s="833"/>
      <c r="O47" s="834"/>
      <c r="P47" s="833"/>
      <c r="Q47" s="833"/>
      <c r="R47" s="833"/>
      <c r="S47" s="833"/>
      <c r="T47" s="833"/>
      <c r="U47" s="833"/>
      <c r="V47" s="833"/>
      <c r="W47" s="833"/>
      <c r="X47" s="833"/>
      <c r="Y47" s="833"/>
      <c r="Z47" s="833"/>
    </row>
    <row r="48" spans="1:26" ht="22.5" customHeight="1">
      <c r="A48" s="3063"/>
      <c r="B48" s="853" t="s">
        <v>87</v>
      </c>
      <c r="C48" s="3075" t="s">
        <v>1498</v>
      </c>
      <c r="D48" s="3065"/>
      <c r="E48" s="3065"/>
      <c r="F48" s="3065"/>
      <c r="G48" s="3065"/>
      <c r="H48" s="3065"/>
      <c r="I48" s="3065"/>
      <c r="J48" s="3065"/>
      <c r="K48" s="3065"/>
      <c r="L48" s="3065"/>
      <c r="M48" s="3066"/>
      <c r="N48" s="833"/>
      <c r="O48" s="834"/>
      <c r="P48" s="833"/>
      <c r="Q48" s="833"/>
      <c r="R48" s="833"/>
      <c r="S48" s="833"/>
      <c r="T48" s="833"/>
      <c r="U48" s="833"/>
      <c r="V48" s="833"/>
      <c r="W48" s="833"/>
      <c r="X48" s="833"/>
      <c r="Y48" s="833"/>
      <c r="Z48" s="833"/>
    </row>
    <row r="49" spans="1:26" ht="15.75" customHeight="1">
      <c r="A49" s="3063"/>
      <c r="B49" s="853" t="s">
        <v>88</v>
      </c>
      <c r="C49" s="3074" t="s">
        <v>89</v>
      </c>
      <c r="D49" s="3065"/>
      <c r="E49" s="3065"/>
      <c r="F49" s="3065"/>
      <c r="G49" s="3065"/>
      <c r="H49" s="3065"/>
      <c r="I49" s="3065"/>
      <c r="J49" s="3065"/>
      <c r="K49" s="3065"/>
      <c r="L49" s="3065"/>
      <c r="M49" s="3066"/>
      <c r="N49" s="833"/>
      <c r="O49" s="834"/>
      <c r="P49" s="833"/>
      <c r="Q49" s="833"/>
      <c r="R49" s="833"/>
      <c r="S49" s="833"/>
      <c r="T49" s="833"/>
      <c r="U49" s="833"/>
      <c r="V49" s="833"/>
      <c r="W49" s="833"/>
      <c r="X49" s="833"/>
      <c r="Y49" s="833"/>
      <c r="Z49" s="833"/>
    </row>
    <row r="50" spans="1:26" ht="21" customHeight="1">
      <c r="A50" s="3062" t="s">
        <v>90</v>
      </c>
      <c r="B50" s="916" t="s">
        <v>91</v>
      </c>
      <c r="C50" s="3064" t="s">
        <v>1147</v>
      </c>
      <c r="D50" s="3065"/>
      <c r="E50" s="3065"/>
      <c r="F50" s="3065"/>
      <c r="G50" s="3065"/>
      <c r="H50" s="3065"/>
      <c r="I50" s="3065"/>
      <c r="J50" s="3065"/>
      <c r="K50" s="3065"/>
      <c r="L50" s="3065"/>
      <c r="M50" s="3066"/>
      <c r="N50" s="833"/>
      <c r="O50" s="834"/>
      <c r="P50" s="833"/>
      <c r="Q50" s="833"/>
      <c r="R50" s="833"/>
      <c r="S50" s="833"/>
      <c r="T50" s="833"/>
      <c r="U50" s="833"/>
      <c r="V50" s="833"/>
      <c r="W50" s="833"/>
      <c r="X50" s="833"/>
      <c r="Y50" s="833"/>
      <c r="Z50" s="833"/>
    </row>
    <row r="51" spans="1:26" ht="15.75" customHeight="1">
      <c r="A51" s="3063"/>
      <c r="B51" s="916" t="s">
        <v>93</v>
      </c>
      <c r="C51" s="3064" t="s">
        <v>2883</v>
      </c>
      <c r="D51" s="3065"/>
      <c r="E51" s="3065"/>
      <c r="F51" s="3065"/>
      <c r="G51" s="3065"/>
      <c r="H51" s="3065"/>
      <c r="I51" s="3065"/>
      <c r="J51" s="3065"/>
      <c r="K51" s="3065"/>
      <c r="L51" s="3065"/>
      <c r="M51" s="3066"/>
      <c r="N51" s="833"/>
      <c r="O51" s="834"/>
      <c r="P51" s="833"/>
      <c r="Q51" s="833"/>
      <c r="R51" s="833"/>
      <c r="S51" s="833"/>
      <c r="T51" s="833"/>
      <c r="U51" s="833"/>
      <c r="V51" s="833"/>
      <c r="W51" s="833"/>
      <c r="X51" s="833"/>
      <c r="Y51" s="833"/>
      <c r="Z51" s="833"/>
    </row>
    <row r="52" spans="1:26" ht="15.75" customHeight="1">
      <c r="A52" s="3063"/>
      <c r="B52" s="916" t="s">
        <v>95</v>
      </c>
      <c r="C52" s="3064" t="s">
        <v>2878</v>
      </c>
      <c r="D52" s="3065"/>
      <c r="E52" s="3065"/>
      <c r="F52" s="3065"/>
      <c r="G52" s="3065"/>
      <c r="H52" s="3065"/>
      <c r="I52" s="3065"/>
      <c r="J52" s="3065"/>
      <c r="K52" s="3065"/>
      <c r="L52" s="3065"/>
      <c r="M52" s="3066"/>
      <c r="N52" s="833"/>
      <c r="O52" s="834"/>
      <c r="P52" s="833"/>
      <c r="Q52" s="833"/>
      <c r="R52" s="833"/>
      <c r="S52" s="833"/>
      <c r="T52" s="833"/>
      <c r="U52" s="833"/>
      <c r="V52" s="833"/>
      <c r="W52" s="833"/>
      <c r="X52" s="833"/>
      <c r="Y52" s="833"/>
      <c r="Z52" s="833"/>
    </row>
    <row r="53" spans="1:26" ht="15.75" customHeight="1">
      <c r="A53" s="3063"/>
      <c r="B53" s="917" t="s">
        <v>97</v>
      </c>
      <c r="C53" s="3064" t="s">
        <v>2884</v>
      </c>
      <c r="D53" s="3065"/>
      <c r="E53" s="3065"/>
      <c r="F53" s="3065"/>
      <c r="G53" s="3065"/>
      <c r="H53" s="3065"/>
      <c r="I53" s="3065"/>
      <c r="J53" s="3065"/>
      <c r="K53" s="3065"/>
      <c r="L53" s="3065"/>
      <c r="M53" s="3066"/>
      <c r="N53" s="833"/>
      <c r="O53" s="834"/>
      <c r="P53" s="833"/>
      <c r="Q53" s="833"/>
      <c r="R53" s="833"/>
      <c r="S53" s="833"/>
      <c r="T53" s="833"/>
      <c r="U53" s="833"/>
      <c r="V53" s="833"/>
      <c r="W53" s="833"/>
      <c r="X53" s="833"/>
      <c r="Y53" s="833"/>
      <c r="Z53" s="833"/>
    </row>
    <row r="54" spans="1:26" ht="15.75" customHeight="1">
      <c r="A54" s="3063"/>
      <c r="B54" s="916" t="s">
        <v>99</v>
      </c>
      <c r="C54" s="3076" t="s">
        <v>2885</v>
      </c>
      <c r="D54" s="3065"/>
      <c r="E54" s="3065"/>
      <c r="F54" s="3065"/>
      <c r="G54" s="3065"/>
      <c r="H54" s="3065"/>
      <c r="I54" s="3065"/>
      <c r="J54" s="3065"/>
      <c r="K54" s="3065"/>
      <c r="L54" s="3065"/>
      <c r="M54" s="3066"/>
      <c r="N54" s="833"/>
      <c r="O54" s="834"/>
      <c r="P54" s="833"/>
      <c r="Q54" s="833"/>
      <c r="R54" s="833"/>
      <c r="S54" s="833"/>
      <c r="T54" s="833"/>
      <c r="U54" s="833"/>
      <c r="V54" s="833"/>
      <c r="W54" s="833"/>
      <c r="X54" s="833"/>
      <c r="Y54" s="833"/>
      <c r="Z54" s="833"/>
    </row>
    <row r="55" spans="1:26" ht="15.75" customHeight="1" thickBot="1">
      <c r="A55" s="3067"/>
      <c r="B55" s="916" t="s">
        <v>101</v>
      </c>
      <c r="C55" s="3064">
        <v>4320410</v>
      </c>
      <c r="D55" s="3065"/>
      <c r="E55" s="3065"/>
      <c r="F55" s="3065"/>
      <c r="G55" s="3065"/>
      <c r="H55" s="3065"/>
      <c r="I55" s="3065"/>
      <c r="J55" s="3065"/>
      <c r="K55" s="3065"/>
      <c r="L55" s="3065"/>
      <c r="M55" s="3066"/>
      <c r="N55" s="833"/>
      <c r="O55" s="834"/>
      <c r="P55" s="833"/>
      <c r="Q55" s="833"/>
      <c r="R55" s="833"/>
      <c r="S55" s="833"/>
      <c r="T55" s="833"/>
      <c r="U55" s="833"/>
      <c r="V55" s="833"/>
      <c r="W55" s="833"/>
      <c r="X55" s="833"/>
      <c r="Y55" s="833"/>
      <c r="Z55" s="833"/>
    </row>
    <row r="56" spans="1:26" ht="18" customHeight="1">
      <c r="A56" s="3062" t="s">
        <v>103</v>
      </c>
      <c r="B56" s="918" t="s">
        <v>104</v>
      </c>
      <c r="C56" s="3064" t="s">
        <v>1441</v>
      </c>
      <c r="D56" s="3065"/>
      <c r="E56" s="3065"/>
      <c r="F56" s="3065"/>
      <c r="G56" s="3065"/>
      <c r="H56" s="3065"/>
      <c r="I56" s="3065"/>
      <c r="J56" s="3065"/>
      <c r="K56" s="3065"/>
      <c r="L56" s="3065"/>
      <c r="M56" s="3066"/>
      <c r="N56" s="833"/>
      <c r="O56" s="834"/>
      <c r="P56" s="833"/>
      <c r="Q56" s="833"/>
      <c r="R56" s="833"/>
      <c r="S56" s="833"/>
      <c r="T56" s="833"/>
      <c r="U56" s="833"/>
      <c r="V56" s="833"/>
      <c r="W56" s="833"/>
      <c r="X56" s="833"/>
      <c r="Y56" s="833"/>
      <c r="Z56" s="833"/>
    </row>
    <row r="57" spans="1:26" ht="27" customHeight="1">
      <c r="A57" s="3063"/>
      <c r="B57" s="918" t="s">
        <v>106</v>
      </c>
      <c r="C57" s="3064" t="s">
        <v>107</v>
      </c>
      <c r="D57" s="3065"/>
      <c r="E57" s="3065"/>
      <c r="F57" s="3065"/>
      <c r="G57" s="3065"/>
      <c r="H57" s="3065"/>
      <c r="I57" s="3065"/>
      <c r="J57" s="3065"/>
      <c r="K57" s="3065"/>
      <c r="L57" s="3065"/>
      <c r="M57" s="3066"/>
      <c r="N57" s="833"/>
      <c r="O57" s="834"/>
      <c r="P57" s="833"/>
      <c r="Q57" s="833"/>
      <c r="R57" s="833"/>
      <c r="S57" s="833"/>
      <c r="T57" s="833"/>
      <c r="U57" s="833"/>
      <c r="V57" s="833"/>
      <c r="W57" s="833"/>
      <c r="X57" s="833"/>
      <c r="Y57" s="833"/>
      <c r="Z57" s="833"/>
    </row>
    <row r="58" spans="1:26" ht="25.5" customHeight="1" thickBot="1">
      <c r="A58" s="3063"/>
      <c r="B58" s="919" t="s">
        <v>14</v>
      </c>
      <c r="C58" s="3064" t="s">
        <v>2878</v>
      </c>
      <c r="D58" s="3065"/>
      <c r="E58" s="3065"/>
      <c r="F58" s="3065"/>
      <c r="G58" s="3065"/>
      <c r="H58" s="3065"/>
      <c r="I58" s="3065"/>
      <c r="J58" s="3065"/>
      <c r="K58" s="3065"/>
      <c r="L58" s="3065"/>
      <c r="M58" s="3066"/>
      <c r="N58" s="833"/>
      <c r="O58" s="834"/>
      <c r="P58" s="833"/>
      <c r="Q58" s="833"/>
      <c r="R58" s="833"/>
      <c r="S58" s="833"/>
      <c r="T58" s="833"/>
      <c r="U58" s="833"/>
      <c r="V58" s="833"/>
      <c r="W58" s="833"/>
      <c r="X58" s="833"/>
      <c r="Y58" s="833"/>
      <c r="Z58" s="833"/>
    </row>
    <row r="59" spans="1:26" ht="17.25" customHeight="1" thickBot="1">
      <c r="A59" s="920" t="s">
        <v>109</v>
      </c>
      <c r="B59" s="921"/>
      <c r="C59" s="3068"/>
      <c r="D59" s="3069"/>
      <c r="E59" s="3069"/>
      <c r="F59" s="3069"/>
      <c r="G59" s="3069"/>
      <c r="H59" s="3069"/>
      <c r="I59" s="3069"/>
      <c r="J59" s="3069"/>
      <c r="K59" s="3069"/>
      <c r="L59" s="3069"/>
      <c r="M59" s="3070"/>
      <c r="N59" s="833"/>
      <c r="O59" s="834"/>
      <c r="P59" s="833"/>
      <c r="Q59" s="833"/>
      <c r="R59" s="833"/>
      <c r="S59" s="833"/>
      <c r="T59" s="833"/>
      <c r="U59" s="833"/>
      <c r="V59" s="833"/>
      <c r="W59" s="833"/>
      <c r="X59" s="833"/>
      <c r="Y59" s="833"/>
      <c r="Z59" s="833"/>
    </row>
    <row r="60" spans="1:26" ht="15.75" customHeight="1">
      <c r="A60" s="834"/>
      <c r="B60" s="922"/>
      <c r="C60" s="834"/>
      <c r="D60" s="834"/>
      <c r="E60" s="834"/>
      <c r="F60" s="834"/>
      <c r="G60" s="834"/>
      <c r="H60" s="834"/>
      <c r="I60" s="834"/>
      <c r="J60" s="834"/>
      <c r="K60" s="834"/>
      <c r="L60" s="834"/>
      <c r="M60" s="834"/>
      <c r="N60" s="833"/>
      <c r="O60" s="834"/>
      <c r="P60" s="834"/>
      <c r="Q60" s="834"/>
      <c r="R60" s="834"/>
      <c r="S60" s="834"/>
      <c r="T60" s="834"/>
      <c r="U60" s="834"/>
      <c r="V60" s="834"/>
      <c r="W60" s="834"/>
      <c r="X60" s="834"/>
      <c r="Y60" s="834"/>
      <c r="Z60" s="834"/>
    </row>
    <row r="61" spans="1:26" ht="15.75" customHeight="1">
      <c r="A61" s="834"/>
      <c r="B61" s="922"/>
      <c r="C61" s="834"/>
      <c r="D61" s="834"/>
      <c r="E61" s="834"/>
      <c r="F61" s="834"/>
      <c r="G61" s="834"/>
      <c r="H61" s="834"/>
      <c r="I61" s="834"/>
      <c r="J61" s="834"/>
      <c r="K61" s="834"/>
      <c r="L61" s="834"/>
      <c r="M61" s="834"/>
      <c r="N61" s="833"/>
      <c r="O61" s="834"/>
      <c r="P61" s="834"/>
      <c r="Q61" s="834"/>
      <c r="R61" s="834"/>
      <c r="S61" s="834"/>
      <c r="T61" s="834"/>
      <c r="U61" s="834"/>
      <c r="V61" s="834"/>
      <c r="W61" s="834"/>
      <c r="X61" s="834"/>
      <c r="Y61" s="834"/>
      <c r="Z61" s="834"/>
    </row>
    <row r="62" spans="1:26" ht="15.75" customHeight="1">
      <c r="A62" s="834"/>
      <c r="B62" s="922"/>
      <c r="C62" s="834"/>
      <c r="D62" s="834"/>
      <c r="E62" s="834"/>
      <c r="F62" s="834"/>
      <c r="G62" s="834"/>
      <c r="H62" s="834"/>
      <c r="I62" s="834"/>
      <c r="J62" s="834"/>
      <c r="K62" s="834"/>
      <c r="L62" s="834"/>
      <c r="M62" s="834"/>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2">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49"/>
    <mergeCell ref="C16:M16"/>
    <mergeCell ref="C17:M17"/>
    <mergeCell ref="B18:B24"/>
    <mergeCell ref="B25:B28"/>
    <mergeCell ref="C12:M12"/>
    <mergeCell ref="C13:M13"/>
    <mergeCell ref="C14:M14"/>
    <mergeCell ref="C15:D15"/>
    <mergeCell ref="F15:M15"/>
    <mergeCell ref="N29:N31"/>
    <mergeCell ref="J30:L30"/>
    <mergeCell ref="B32:B34"/>
    <mergeCell ref="B35:B41"/>
    <mergeCell ref="B42:B45"/>
    <mergeCell ref="F43:F44"/>
    <mergeCell ref="G43:J44"/>
    <mergeCell ref="L43:M44"/>
    <mergeCell ref="C59:M59"/>
    <mergeCell ref="C46:M46"/>
    <mergeCell ref="C47:M47"/>
    <mergeCell ref="C48:M48"/>
    <mergeCell ref="C49:M49"/>
    <mergeCell ref="C50:M50"/>
    <mergeCell ref="C51:M51"/>
    <mergeCell ref="C52:M52"/>
    <mergeCell ref="C53:M53"/>
    <mergeCell ref="C54:M54"/>
    <mergeCell ref="C55:M55"/>
    <mergeCell ref="A56:A58"/>
    <mergeCell ref="C56:M56"/>
    <mergeCell ref="C57:M57"/>
    <mergeCell ref="C58:M58"/>
    <mergeCell ref="A50:A55"/>
  </mergeCells>
  <dataValidations count="1">
    <dataValidation allowBlank="1" showInputMessage="1" showErrorMessage="1" prompt="Incluir una ficha por cada indicador, ya sea de producto o de resultado" sqref="B1" xr:uid="{00000000-0002-0000-A000-000000000000}"/>
  </dataValidations>
  <hyperlinks>
    <hyperlink ref="C54" r:id="rId1" xr:uid="{00000000-0004-0000-A000-000000000000}"/>
  </hyperlinks>
  <pageMargins left="0.7" right="0.7" top="0.75" bottom="0.75" header="0" footer="0"/>
  <pageSetup paperSize="9" orientation="portrait"/>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tabColor theme="0"/>
  </sheetPr>
  <dimension ref="A1:Z1000"/>
  <sheetViews>
    <sheetView workbookViewId="0"/>
  </sheetViews>
  <sheetFormatPr baseColWidth="10" defaultColWidth="14.42578125" defaultRowHeight="15"/>
  <cols>
    <col min="1" max="1" width="28.85546875" style="835" customWidth="1"/>
    <col min="2" max="2" width="44.85546875" style="835" customWidth="1"/>
    <col min="3" max="9" width="13.140625" style="835" customWidth="1"/>
    <col min="10" max="10" width="15.5703125" style="835" customWidth="1"/>
    <col min="11" max="13" width="13.140625" style="835" customWidth="1"/>
    <col min="14" max="14" width="48.42578125" style="835" customWidth="1"/>
    <col min="15" max="26" width="13.140625" style="835" customWidth="1"/>
    <col min="27" max="16384" width="14.42578125" style="835"/>
  </cols>
  <sheetData>
    <row r="1" spans="1:26" ht="48" customHeight="1" thickBot="1">
      <c r="A1" s="832"/>
      <c r="B1" s="2950" t="s">
        <v>2897</v>
      </c>
      <c r="C1" s="2951"/>
      <c r="D1" s="2951"/>
      <c r="E1" s="2951"/>
      <c r="F1" s="2951"/>
      <c r="G1" s="2951"/>
      <c r="H1" s="2951"/>
      <c r="I1" s="2951"/>
      <c r="J1" s="2951"/>
      <c r="K1" s="2951"/>
      <c r="L1" s="2951"/>
      <c r="M1" s="2952"/>
      <c r="N1" s="833"/>
      <c r="O1" s="834"/>
      <c r="P1" s="834"/>
      <c r="Q1" s="834"/>
      <c r="R1" s="834"/>
      <c r="S1" s="834"/>
      <c r="T1" s="834"/>
      <c r="U1" s="834"/>
      <c r="V1" s="834"/>
      <c r="W1" s="834"/>
      <c r="X1" s="834"/>
      <c r="Y1" s="834"/>
      <c r="Z1" s="834"/>
    </row>
    <row r="2" spans="1:26" ht="34.5" customHeight="1">
      <c r="A2" s="3062" t="s">
        <v>1</v>
      </c>
      <c r="B2" s="836" t="s">
        <v>2</v>
      </c>
      <c r="C2" s="3104" t="s">
        <v>2898</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53.1" customHeight="1">
      <c r="A3" s="3063"/>
      <c r="B3" s="838" t="s">
        <v>4</v>
      </c>
      <c r="C3" s="3074" t="s">
        <v>2899</v>
      </c>
      <c r="D3" s="3065"/>
      <c r="E3" s="3065"/>
      <c r="F3" s="3065"/>
      <c r="G3" s="3065"/>
      <c r="H3" s="3065"/>
      <c r="I3" s="3065"/>
      <c r="J3" s="3065"/>
      <c r="K3" s="3065"/>
      <c r="L3" s="3065"/>
      <c r="M3" s="3066"/>
      <c r="N3" s="833"/>
      <c r="O3" s="834"/>
      <c r="P3" s="834"/>
      <c r="Q3" s="834"/>
      <c r="R3" s="834"/>
      <c r="S3" s="834"/>
      <c r="T3" s="834"/>
      <c r="U3" s="834"/>
      <c r="V3" s="834"/>
      <c r="W3" s="834"/>
      <c r="X3" s="834"/>
      <c r="Y3" s="834"/>
      <c r="Z3" s="834"/>
    </row>
    <row r="4" spans="1:26" ht="56.25" customHeight="1">
      <c r="A4" s="3063"/>
      <c r="B4" s="839" t="s">
        <v>6</v>
      </c>
      <c r="C4" s="840" t="s">
        <v>1603</v>
      </c>
      <c r="D4" s="841"/>
      <c r="E4" s="842"/>
      <c r="F4" s="3107" t="s">
        <v>8</v>
      </c>
      <c r="G4" s="3079"/>
      <c r="H4" s="843">
        <v>168</v>
      </c>
      <c r="I4" s="3108" t="s">
        <v>2900</v>
      </c>
      <c r="J4" s="3109"/>
      <c r="K4" s="3109"/>
      <c r="L4" s="3109"/>
      <c r="M4" s="3110"/>
      <c r="N4" s="3102"/>
      <c r="O4" s="834"/>
      <c r="P4" s="834"/>
      <c r="Q4" s="834"/>
      <c r="R4" s="834"/>
      <c r="S4" s="834"/>
      <c r="T4" s="834"/>
      <c r="U4" s="834"/>
      <c r="V4" s="834"/>
      <c r="W4" s="834"/>
      <c r="X4" s="834"/>
      <c r="Y4" s="834"/>
      <c r="Z4" s="834"/>
    </row>
    <row r="5" spans="1:26" ht="15.75" customHeight="1">
      <c r="A5" s="3063"/>
      <c r="B5" s="839" t="s">
        <v>10</v>
      </c>
      <c r="C5" s="3075" t="s">
        <v>2782</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15.75" customHeight="1">
      <c r="A6" s="3063"/>
      <c r="B6" s="839" t="s">
        <v>11</v>
      </c>
      <c r="C6" s="3075" t="s">
        <v>2901</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2784</v>
      </c>
      <c r="D7" s="3065"/>
      <c r="E7" s="3065"/>
      <c r="F7" s="844"/>
      <c r="G7" s="845"/>
      <c r="H7" s="846" t="s">
        <v>14</v>
      </c>
      <c r="I7" s="3103" t="s">
        <v>2878</v>
      </c>
      <c r="J7" s="3065"/>
      <c r="K7" s="3065"/>
      <c r="L7" s="3065"/>
      <c r="M7" s="3066"/>
      <c r="N7" s="833"/>
      <c r="O7" s="834"/>
      <c r="P7" s="834"/>
      <c r="Q7" s="834"/>
      <c r="R7" s="834"/>
      <c r="S7" s="834"/>
      <c r="T7" s="834"/>
      <c r="U7" s="834"/>
      <c r="V7" s="834"/>
      <c r="W7" s="834"/>
      <c r="X7" s="834"/>
      <c r="Y7" s="834"/>
      <c r="Z7" s="834"/>
    </row>
    <row r="8" spans="1:26" ht="36.75" customHeight="1">
      <c r="A8" s="3063"/>
      <c r="B8" s="3113" t="s">
        <v>16</v>
      </c>
      <c r="C8" s="3114" t="s">
        <v>2878</v>
      </c>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t="s">
        <v>18</v>
      </c>
      <c r="D11" s="3089"/>
      <c r="E11" s="850"/>
      <c r="F11" s="3100" t="s">
        <v>18</v>
      </c>
      <c r="G11" s="3089"/>
      <c r="H11" s="850"/>
      <c r="I11" s="3100" t="s">
        <v>18</v>
      </c>
      <c r="J11" s="3089"/>
      <c r="K11" s="850"/>
      <c r="L11" s="3101" t="s">
        <v>14</v>
      </c>
      <c r="M11" s="3066"/>
      <c r="N11" s="833"/>
      <c r="O11" s="834"/>
      <c r="P11" s="834"/>
      <c r="Q11" s="834"/>
      <c r="R11" s="834"/>
      <c r="S11" s="834"/>
      <c r="T11" s="834"/>
      <c r="U11" s="834"/>
      <c r="V11" s="834"/>
      <c r="W11" s="834"/>
      <c r="X11" s="834"/>
      <c r="Y11" s="834"/>
      <c r="Z11" s="834"/>
    </row>
    <row r="12" spans="1:26" ht="60" customHeight="1">
      <c r="A12" s="3063"/>
      <c r="B12" s="838" t="s">
        <v>19</v>
      </c>
      <c r="C12" s="3074" t="s">
        <v>2902</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77.099999999999994" customHeight="1">
      <c r="A13" s="3063"/>
      <c r="B13" s="838" t="s">
        <v>21</v>
      </c>
      <c r="C13" s="3094" t="s">
        <v>2903</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3064" t="s">
        <v>2787</v>
      </c>
      <c r="D14" s="3065"/>
      <c r="E14" s="3065"/>
      <c r="F14" s="3065"/>
      <c r="G14" s="3065"/>
      <c r="H14" s="3065"/>
      <c r="I14" s="3065"/>
      <c r="J14" s="3065"/>
      <c r="K14" s="3065"/>
      <c r="L14" s="3065"/>
      <c r="M14" s="3066"/>
      <c r="N14" s="833"/>
      <c r="O14" s="834"/>
      <c r="P14" s="834"/>
      <c r="Q14" s="834"/>
      <c r="R14" s="834"/>
      <c r="S14" s="834"/>
      <c r="T14" s="834"/>
      <c r="U14" s="834"/>
      <c r="V14" s="834"/>
      <c r="W14" s="834"/>
      <c r="X14" s="834"/>
      <c r="Y14" s="834"/>
      <c r="Z14" s="834"/>
    </row>
    <row r="15" spans="1:26" ht="60.95" customHeight="1">
      <c r="A15" s="3063"/>
      <c r="B15" s="851" t="s">
        <v>25</v>
      </c>
      <c r="C15" s="3095" t="s">
        <v>792</v>
      </c>
      <c r="D15" s="3079"/>
      <c r="E15" s="852" t="s">
        <v>27</v>
      </c>
      <c r="F15" s="3096" t="s">
        <v>1157</v>
      </c>
      <c r="G15" s="3065"/>
      <c r="H15" s="3065"/>
      <c r="I15" s="3065"/>
      <c r="J15" s="3065"/>
      <c r="K15" s="3065"/>
      <c r="L15" s="3065"/>
      <c r="M15" s="3066"/>
      <c r="N15" s="926"/>
      <c r="O15" s="926"/>
      <c r="P15" s="834"/>
      <c r="Q15" s="834"/>
      <c r="R15" s="834"/>
      <c r="S15" s="834"/>
      <c r="T15" s="834"/>
      <c r="U15" s="834"/>
      <c r="V15" s="834"/>
      <c r="W15" s="834"/>
      <c r="X15" s="834"/>
      <c r="Y15" s="834"/>
      <c r="Z15" s="834"/>
    </row>
    <row r="16" spans="1:26" ht="44.25" customHeight="1">
      <c r="A16" s="3097" t="s">
        <v>29</v>
      </c>
      <c r="B16" s="853" t="s">
        <v>30</v>
      </c>
      <c r="C16" s="3064" t="s">
        <v>2788</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2904</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t="s">
        <v>45</v>
      </c>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c r="E23" s="863" t="s">
        <v>46</v>
      </c>
      <c r="F23" s="850"/>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v>0</v>
      </c>
      <c r="E30" s="874"/>
      <c r="F30" s="885" t="s">
        <v>56</v>
      </c>
      <c r="G30" s="866">
        <v>2019</v>
      </c>
      <c r="H30" s="874"/>
      <c r="I30" s="885" t="s">
        <v>57</v>
      </c>
      <c r="J30" s="3078" t="s">
        <v>17</v>
      </c>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866">
        <v>2020</v>
      </c>
      <c r="E33" s="891"/>
      <c r="F33" s="874" t="s">
        <v>60</v>
      </c>
      <c r="G33" s="892" t="s">
        <v>61</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901">
        <v>1</v>
      </c>
      <c r="E37" s="902">
        <v>2020</v>
      </c>
      <c r="F37" s="901">
        <v>1</v>
      </c>
      <c r="G37" s="902">
        <v>2021</v>
      </c>
      <c r="H37" s="901">
        <v>1</v>
      </c>
      <c r="I37" s="902">
        <v>2022</v>
      </c>
      <c r="J37" s="901">
        <v>1</v>
      </c>
      <c r="K37" s="902">
        <v>2023</v>
      </c>
      <c r="L37" s="901">
        <v>1</v>
      </c>
      <c r="M37" s="903">
        <v>2024</v>
      </c>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791">
        <v>1</v>
      </c>
      <c r="E39" s="1792">
        <v>2025</v>
      </c>
      <c r="F39" s="1791">
        <v>1</v>
      </c>
      <c r="G39" s="1792">
        <v>2026</v>
      </c>
      <c r="H39" s="924">
        <v>1</v>
      </c>
      <c r="I39" s="902">
        <v>2027</v>
      </c>
      <c r="J39" s="901">
        <v>1</v>
      </c>
      <c r="K39" s="902">
        <v>2028</v>
      </c>
      <c r="L39" s="901">
        <v>1</v>
      </c>
      <c r="M39" s="903">
        <v>2029</v>
      </c>
      <c r="N39" s="833"/>
      <c r="O39" s="834"/>
      <c r="P39" s="834"/>
      <c r="Q39" s="834"/>
      <c r="R39" s="834"/>
      <c r="S39" s="834"/>
      <c r="T39" s="834"/>
      <c r="U39" s="834"/>
      <c r="V39" s="834"/>
      <c r="W39" s="834"/>
      <c r="X39" s="834"/>
      <c r="Y39" s="834"/>
      <c r="Z39" s="834"/>
    </row>
    <row r="40" spans="1:26" ht="15.75" customHeight="1">
      <c r="A40" s="3063"/>
      <c r="B40" s="3081"/>
      <c r="C40" s="861"/>
      <c r="D40" s="874" t="s">
        <v>72</v>
      </c>
      <c r="E40" s="859"/>
      <c r="F40" s="874" t="s">
        <v>2859</v>
      </c>
      <c r="G40" s="874"/>
      <c r="H40" s="848"/>
      <c r="I40" s="848"/>
      <c r="J40" s="848"/>
      <c r="K40" s="874"/>
      <c r="L40" s="874"/>
      <c r="M40" s="860"/>
      <c r="N40" s="833"/>
      <c r="O40" s="834"/>
      <c r="P40" s="834"/>
      <c r="Q40" s="834"/>
      <c r="R40" s="834"/>
      <c r="S40" s="834"/>
      <c r="T40" s="834"/>
      <c r="U40" s="834"/>
      <c r="V40" s="834"/>
      <c r="W40" s="834"/>
      <c r="X40" s="834"/>
      <c r="Y40" s="834"/>
      <c r="Z40" s="834"/>
    </row>
    <row r="41" spans="1:26" ht="15.75" customHeight="1">
      <c r="A41" s="3063"/>
      <c r="B41" s="3081"/>
      <c r="C41" s="906"/>
      <c r="D41" s="1791">
        <v>1</v>
      </c>
      <c r="E41" s="1792">
        <v>2030</v>
      </c>
      <c r="F41" s="1796">
        <v>11</v>
      </c>
      <c r="G41" s="869"/>
      <c r="H41" s="908"/>
      <c r="I41" s="869"/>
      <c r="J41" s="908"/>
      <c r="K41" s="869"/>
      <c r="L41" s="908"/>
      <c r="M41" s="870"/>
      <c r="N41" s="833"/>
      <c r="O41" s="834"/>
      <c r="P41" s="833"/>
      <c r="Q41" s="833"/>
      <c r="R41" s="833"/>
      <c r="S41" s="833"/>
      <c r="T41" s="833"/>
      <c r="U41" s="833"/>
      <c r="V41" s="833"/>
      <c r="W41" s="833"/>
      <c r="X41" s="833"/>
      <c r="Y41" s="833"/>
      <c r="Z41" s="833"/>
    </row>
    <row r="42" spans="1:26" ht="18" customHeight="1">
      <c r="A42" s="3063"/>
      <c r="B42" s="3080" t="s">
        <v>79</v>
      </c>
      <c r="C42" s="871"/>
      <c r="D42" s="859"/>
      <c r="E42" s="859"/>
      <c r="F42" s="859"/>
      <c r="G42" s="855"/>
      <c r="H42" s="855"/>
      <c r="I42" s="855"/>
      <c r="J42" s="855"/>
      <c r="K42" s="855"/>
      <c r="L42" s="876"/>
      <c r="M42" s="893"/>
      <c r="N42" s="833"/>
      <c r="O42" s="834"/>
      <c r="P42" s="833"/>
      <c r="Q42" s="833"/>
      <c r="R42" s="833"/>
      <c r="S42" s="833"/>
      <c r="T42" s="833"/>
      <c r="U42" s="833"/>
      <c r="V42" s="833"/>
      <c r="W42" s="833"/>
      <c r="X42" s="833"/>
      <c r="Y42" s="833"/>
      <c r="Z42" s="833"/>
    </row>
    <row r="43" spans="1:26" ht="15.75" customHeight="1">
      <c r="A43" s="3063"/>
      <c r="B43" s="3081"/>
      <c r="C43" s="909"/>
      <c r="D43" s="910" t="s">
        <v>80</v>
      </c>
      <c r="E43" s="911" t="s">
        <v>7</v>
      </c>
      <c r="F43" s="3083" t="s">
        <v>81</v>
      </c>
      <c r="G43" s="3085" t="s">
        <v>1612</v>
      </c>
      <c r="H43" s="3086"/>
      <c r="I43" s="3086"/>
      <c r="J43" s="3087"/>
      <c r="K43" s="912" t="s">
        <v>82</v>
      </c>
      <c r="L43" s="3116" t="s">
        <v>2895</v>
      </c>
      <c r="M43" s="3117"/>
      <c r="N43" s="833"/>
      <c r="O43" s="834"/>
      <c r="P43" s="833"/>
      <c r="Q43" s="833"/>
      <c r="R43" s="833"/>
      <c r="S43" s="833"/>
      <c r="T43" s="833"/>
      <c r="U43" s="833"/>
      <c r="V43" s="833"/>
      <c r="W43" s="833"/>
      <c r="X43" s="833"/>
      <c r="Y43" s="833"/>
      <c r="Z43" s="833"/>
    </row>
    <row r="44" spans="1:26" ht="15.75" customHeight="1">
      <c r="A44" s="3063"/>
      <c r="B44" s="3081"/>
      <c r="C44" s="909"/>
      <c r="D44" s="913" t="s">
        <v>1495</v>
      </c>
      <c r="E44" s="865"/>
      <c r="F44" s="3084"/>
      <c r="G44" s="3088"/>
      <c r="H44" s="3089"/>
      <c r="I44" s="3089"/>
      <c r="J44" s="3090"/>
      <c r="K44" s="876"/>
      <c r="L44" s="3118"/>
      <c r="M44" s="3119"/>
      <c r="N44" s="833"/>
      <c r="O44" s="834"/>
      <c r="P44" s="833"/>
      <c r="Q44" s="833"/>
      <c r="R44" s="833"/>
      <c r="S44" s="833"/>
      <c r="T44" s="833"/>
      <c r="U44" s="833"/>
      <c r="V44" s="833"/>
      <c r="W44" s="833"/>
      <c r="X44" s="833"/>
      <c r="Y44" s="833"/>
      <c r="Z44" s="833"/>
    </row>
    <row r="45" spans="1:26" ht="15.75" customHeight="1">
      <c r="A45" s="3063"/>
      <c r="B45" s="3082"/>
      <c r="C45" s="914"/>
      <c r="D45" s="878"/>
      <c r="E45" s="878"/>
      <c r="F45" s="878"/>
      <c r="G45" s="878"/>
      <c r="H45" s="878"/>
      <c r="I45" s="878"/>
      <c r="J45" s="878"/>
      <c r="K45" s="878"/>
      <c r="L45" s="876"/>
      <c r="M45" s="893"/>
      <c r="N45" s="833"/>
      <c r="O45" s="834"/>
      <c r="P45" s="833"/>
      <c r="Q45" s="833"/>
      <c r="R45" s="833"/>
      <c r="S45" s="833"/>
      <c r="T45" s="833"/>
      <c r="U45" s="833"/>
      <c r="V45" s="833"/>
      <c r="W45" s="833"/>
      <c r="X45" s="833"/>
      <c r="Y45" s="833"/>
      <c r="Z45" s="833"/>
    </row>
    <row r="46" spans="1:26" ht="62.45" customHeight="1">
      <c r="A46" s="3063"/>
      <c r="B46" s="838" t="s">
        <v>83</v>
      </c>
      <c r="C46" s="3075" t="s">
        <v>2905</v>
      </c>
      <c r="D46" s="3120"/>
      <c r="E46" s="3120"/>
      <c r="F46" s="3120"/>
      <c r="G46" s="3120"/>
      <c r="H46" s="3120"/>
      <c r="I46" s="3120"/>
      <c r="J46" s="3120"/>
      <c r="K46" s="3120"/>
      <c r="L46" s="3120"/>
      <c r="M46" s="3121"/>
      <c r="N46" s="833"/>
      <c r="O46" s="834"/>
      <c r="P46" s="833"/>
      <c r="Q46" s="833"/>
      <c r="R46" s="833"/>
      <c r="S46" s="833"/>
      <c r="T46" s="833"/>
      <c r="U46" s="833"/>
      <c r="V46" s="833"/>
      <c r="W46" s="833"/>
      <c r="X46" s="833"/>
      <c r="Y46" s="833"/>
      <c r="Z46" s="833"/>
    </row>
    <row r="47" spans="1:26" ht="23.25" customHeight="1">
      <c r="A47" s="3063"/>
      <c r="B47" s="853" t="s">
        <v>85</v>
      </c>
      <c r="C47" s="3074" t="s">
        <v>2906</v>
      </c>
      <c r="D47" s="3065"/>
      <c r="E47" s="3065"/>
      <c r="F47" s="3065"/>
      <c r="G47" s="3065"/>
      <c r="H47" s="3065"/>
      <c r="I47" s="3065"/>
      <c r="J47" s="3065"/>
      <c r="K47" s="3065"/>
      <c r="L47" s="3065"/>
      <c r="M47" s="3066"/>
      <c r="N47" s="833"/>
      <c r="O47" s="834"/>
      <c r="P47" s="833"/>
      <c r="Q47" s="833"/>
      <c r="R47" s="833"/>
      <c r="S47" s="833"/>
      <c r="T47" s="833"/>
      <c r="U47" s="833"/>
      <c r="V47" s="833"/>
      <c r="W47" s="833"/>
      <c r="X47" s="833"/>
      <c r="Y47" s="833"/>
      <c r="Z47" s="833"/>
    </row>
    <row r="48" spans="1:26" ht="22.5" customHeight="1">
      <c r="A48" s="3063"/>
      <c r="B48" s="853" t="s">
        <v>87</v>
      </c>
      <c r="C48" s="3075" t="s">
        <v>1498</v>
      </c>
      <c r="D48" s="3065"/>
      <c r="E48" s="3065"/>
      <c r="F48" s="3065"/>
      <c r="G48" s="3065"/>
      <c r="H48" s="3065"/>
      <c r="I48" s="3065"/>
      <c r="J48" s="3065"/>
      <c r="K48" s="3065"/>
      <c r="L48" s="3065"/>
      <c r="M48" s="3066"/>
      <c r="N48" s="833"/>
      <c r="O48" s="834"/>
      <c r="P48" s="833"/>
      <c r="Q48" s="833"/>
      <c r="R48" s="833"/>
      <c r="S48" s="833"/>
      <c r="T48" s="833"/>
      <c r="U48" s="833"/>
      <c r="V48" s="833"/>
      <c r="W48" s="833"/>
      <c r="X48" s="833"/>
      <c r="Y48" s="833"/>
      <c r="Z48" s="833"/>
    </row>
    <row r="49" spans="1:26" ht="15.75" customHeight="1">
      <c r="A49" s="3063"/>
      <c r="B49" s="853" t="s">
        <v>88</v>
      </c>
      <c r="C49" s="3074" t="s">
        <v>89</v>
      </c>
      <c r="D49" s="3065"/>
      <c r="E49" s="3065"/>
      <c r="F49" s="3065"/>
      <c r="G49" s="3065"/>
      <c r="H49" s="3065"/>
      <c r="I49" s="3065"/>
      <c r="J49" s="3065"/>
      <c r="K49" s="3065"/>
      <c r="L49" s="3065"/>
      <c r="M49" s="3066"/>
      <c r="N49" s="833"/>
      <c r="O49" s="834"/>
      <c r="P49" s="833"/>
      <c r="Q49" s="833"/>
      <c r="R49" s="833"/>
      <c r="S49" s="833"/>
      <c r="T49" s="833"/>
      <c r="U49" s="833"/>
      <c r="V49" s="833"/>
      <c r="W49" s="833"/>
      <c r="X49" s="833"/>
      <c r="Y49" s="833"/>
      <c r="Z49" s="833"/>
    </row>
    <row r="50" spans="1:26" ht="21" customHeight="1">
      <c r="A50" s="3062" t="s">
        <v>90</v>
      </c>
      <c r="B50" s="916" t="s">
        <v>91</v>
      </c>
      <c r="C50" s="3064" t="s">
        <v>2907</v>
      </c>
      <c r="D50" s="3065"/>
      <c r="E50" s="3065"/>
      <c r="F50" s="3065"/>
      <c r="G50" s="3065"/>
      <c r="H50" s="3065"/>
      <c r="I50" s="3065"/>
      <c r="J50" s="3065"/>
      <c r="K50" s="3065"/>
      <c r="L50" s="3065"/>
      <c r="M50" s="3066"/>
      <c r="N50" s="833"/>
      <c r="O50" s="834"/>
      <c r="P50" s="833"/>
      <c r="Q50" s="833"/>
      <c r="R50" s="833"/>
      <c r="S50" s="833"/>
      <c r="T50" s="833"/>
      <c r="U50" s="833"/>
      <c r="V50" s="833"/>
      <c r="W50" s="833"/>
      <c r="X50" s="833"/>
      <c r="Y50" s="833"/>
      <c r="Z50" s="833"/>
    </row>
    <row r="51" spans="1:26" ht="15.75" customHeight="1">
      <c r="A51" s="3063"/>
      <c r="B51" s="916" t="s">
        <v>93</v>
      </c>
      <c r="C51" s="3064" t="s">
        <v>2908</v>
      </c>
      <c r="D51" s="3065"/>
      <c r="E51" s="3065"/>
      <c r="F51" s="3065"/>
      <c r="G51" s="3065"/>
      <c r="H51" s="3065"/>
      <c r="I51" s="3065"/>
      <c r="J51" s="3065"/>
      <c r="K51" s="3065"/>
      <c r="L51" s="3065"/>
      <c r="M51" s="3066"/>
      <c r="N51" s="833"/>
      <c r="O51" s="834"/>
      <c r="P51" s="833"/>
      <c r="Q51" s="833"/>
      <c r="R51" s="833"/>
      <c r="S51" s="833"/>
      <c r="T51" s="833"/>
      <c r="U51" s="833"/>
      <c r="V51" s="833"/>
      <c r="W51" s="833"/>
      <c r="X51" s="833"/>
      <c r="Y51" s="833"/>
      <c r="Z51" s="833"/>
    </row>
    <row r="52" spans="1:26" ht="15.75" customHeight="1">
      <c r="A52" s="3063"/>
      <c r="B52" s="916" t="s">
        <v>95</v>
      </c>
      <c r="C52" s="3064" t="s">
        <v>2878</v>
      </c>
      <c r="D52" s="3065"/>
      <c r="E52" s="3065"/>
      <c r="F52" s="3065"/>
      <c r="G52" s="3065"/>
      <c r="H52" s="3065"/>
      <c r="I52" s="3065"/>
      <c r="J52" s="3065"/>
      <c r="K52" s="3065"/>
      <c r="L52" s="3065"/>
      <c r="M52" s="3066"/>
      <c r="N52" s="833"/>
      <c r="O52" s="834"/>
      <c r="P52" s="833"/>
      <c r="Q52" s="833"/>
      <c r="R52" s="833"/>
      <c r="S52" s="833"/>
      <c r="T52" s="833"/>
      <c r="U52" s="833"/>
      <c r="V52" s="833"/>
      <c r="W52" s="833"/>
      <c r="X52" s="833"/>
      <c r="Y52" s="833"/>
      <c r="Z52" s="833"/>
    </row>
    <row r="53" spans="1:26" ht="15.75" customHeight="1">
      <c r="A53" s="3063"/>
      <c r="B53" s="917" t="s">
        <v>97</v>
      </c>
      <c r="C53" s="3064" t="s">
        <v>2909</v>
      </c>
      <c r="D53" s="3065"/>
      <c r="E53" s="3065"/>
      <c r="F53" s="3065"/>
      <c r="G53" s="3065"/>
      <c r="H53" s="3065"/>
      <c r="I53" s="3065"/>
      <c r="J53" s="3065"/>
      <c r="K53" s="3065"/>
      <c r="L53" s="3065"/>
      <c r="M53" s="3066"/>
      <c r="N53" s="833"/>
      <c r="O53" s="834"/>
      <c r="P53" s="833"/>
      <c r="Q53" s="833"/>
      <c r="R53" s="833"/>
      <c r="S53" s="833"/>
      <c r="T53" s="833"/>
      <c r="U53" s="833"/>
      <c r="V53" s="833"/>
      <c r="W53" s="833"/>
      <c r="X53" s="833"/>
      <c r="Y53" s="833"/>
      <c r="Z53" s="833"/>
    </row>
    <row r="54" spans="1:26" ht="15.75" customHeight="1">
      <c r="A54" s="3063"/>
      <c r="B54" s="916" t="s">
        <v>99</v>
      </c>
      <c r="C54" s="3076" t="s">
        <v>1161</v>
      </c>
      <c r="D54" s="3065"/>
      <c r="E54" s="3065"/>
      <c r="F54" s="3065"/>
      <c r="G54" s="3065"/>
      <c r="H54" s="3065"/>
      <c r="I54" s="3065"/>
      <c r="J54" s="3065"/>
      <c r="K54" s="3065"/>
      <c r="L54" s="3065"/>
      <c r="M54" s="3066"/>
      <c r="N54" s="833"/>
      <c r="O54" s="834"/>
      <c r="P54" s="833"/>
      <c r="Q54" s="833"/>
      <c r="R54" s="833"/>
      <c r="S54" s="833"/>
      <c r="T54" s="833"/>
      <c r="U54" s="833"/>
      <c r="V54" s="833"/>
      <c r="W54" s="833"/>
      <c r="X54" s="833"/>
      <c r="Y54" s="833"/>
      <c r="Z54" s="833"/>
    </row>
    <row r="55" spans="1:26" ht="15.75" customHeight="1" thickBot="1">
      <c r="A55" s="3067"/>
      <c r="B55" s="916" t="s">
        <v>101</v>
      </c>
      <c r="C55" s="3064">
        <v>4320410</v>
      </c>
      <c r="D55" s="3065"/>
      <c r="E55" s="3065"/>
      <c r="F55" s="3065"/>
      <c r="G55" s="3065"/>
      <c r="H55" s="3065"/>
      <c r="I55" s="3065"/>
      <c r="J55" s="3065"/>
      <c r="K55" s="3065"/>
      <c r="L55" s="3065"/>
      <c r="M55" s="3066"/>
      <c r="N55" s="833"/>
      <c r="O55" s="834"/>
      <c r="P55" s="833"/>
      <c r="Q55" s="833"/>
      <c r="R55" s="833"/>
      <c r="S55" s="833"/>
      <c r="T55" s="833"/>
      <c r="U55" s="833"/>
      <c r="V55" s="833"/>
      <c r="W55" s="833"/>
      <c r="X55" s="833"/>
      <c r="Y55" s="833"/>
      <c r="Z55" s="833"/>
    </row>
    <row r="56" spans="1:26" ht="18" customHeight="1">
      <c r="A56" s="3062" t="s">
        <v>103</v>
      </c>
      <c r="B56" s="918" t="s">
        <v>104</v>
      </c>
      <c r="C56" s="3064" t="s">
        <v>1441</v>
      </c>
      <c r="D56" s="3065"/>
      <c r="E56" s="3065"/>
      <c r="F56" s="3065"/>
      <c r="G56" s="3065"/>
      <c r="H56" s="3065"/>
      <c r="I56" s="3065"/>
      <c r="J56" s="3065"/>
      <c r="K56" s="3065"/>
      <c r="L56" s="3065"/>
      <c r="M56" s="3066"/>
      <c r="N56" s="833"/>
      <c r="O56" s="834"/>
      <c r="P56" s="833"/>
      <c r="Q56" s="833"/>
      <c r="R56" s="833"/>
      <c r="S56" s="833"/>
      <c r="T56" s="833"/>
      <c r="U56" s="833"/>
      <c r="V56" s="833"/>
      <c r="W56" s="833"/>
      <c r="X56" s="833"/>
      <c r="Y56" s="833"/>
      <c r="Z56" s="833"/>
    </row>
    <row r="57" spans="1:26" ht="27" customHeight="1">
      <c r="A57" s="3063"/>
      <c r="B57" s="918" t="s">
        <v>106</v>
      </c>
      <c r="C57" s="3064" t="s">
        <v>107</v>
      </c>
      <c r="D57" s="3065"/>
      <c r="E57" s="3065"/>
      <c r="F57" s="3065"/>
      <c r="G57" s="3065"/>
      <c r="H57" s="3065"/>
      <c r="I57" s="3065"/>
      <c r="J57" s="3065"/>
      <c r="K57" s="3065"/>
      <c r="L57" s="3065"/>
      <c r="M57" s="3066"/>
      <c r="N57" s="833"/>
      <c r="O57" s="834"/>
      <c r="P57" s="833"/>
      <c r="Q57" s="833"/>
      <c r="R57" s="833"/>
      <c r="S57" s="833"/>
      <c r="T57" s="833"/>
      <c r="U57" s="833"/>
      <c r="V57" s="833"/>
      <c r="W57" s="833"/>
      <c r="X57" s="833"/>
      <c r="Y57" s="833"/>
      <c r="Z57" s="833"/>
    </row>
    <row r="58" spans="1:26" ht="25.5" customHeight="1" thickBot="1">
      <c r="A58" s="3063"/>
      <c r="B58" s="919" t="s">
        <v>14</v>
      </c>
      <c r="C58" s="3064" t="s">
        <v>2878</v>
      </c>
      <c r="D58" s="3065"/>
      <c r="E58" s="3065"/>
      <c r="F58" s="3065"/>
      <c r="G58" s="3065"/>
      <c r="H58" s="3065"/>
      <c r="I58" s="3065"/>
      <c r="J58" s="3065"/>
      <c r="K58" s="3065"/>
      <c r="L58" s="3065"/>
      <c r="M58" s="3066"/>
      <c r="N58" s="833"/>
      <c r="O58" s="834"/>
      <c r="P58" s="833"/>
      <c r="Q58" s="833"/>
      <c r="R58" s="833"/>
      <c r="S58" s="833"/>
      <c r="T58" s="833"/>
      <c r="U58" s="833"/>
      <c r="V58" s="833"/>
      <c r="W58" s="833"/>
      <c r="X58" s="833"/>
      <c r="Y58" s="833"/>
      <c r="Z58" s="833"/>
    </row>
    <row r="59" spans="1:26" ht="17.25" customHeight="1" thickBot="1">
      <c r="A59" s="920" t="s">
        <v>109</v>
      </c>
      <c r="B59" s="921"/>
      <c r="C59" s="3068"/>
      <c r="D59" s="3069"/>
      <c r="E59" s="3069"/>
      <c r="F59" s="3069"/>
      <c r="G59" s="3069"/>
      <c r="H59" s="3069"/>
      <c r="I59" s="3069"/>
      <c r="J59" s="3069"/>
      <c r="K59" s="3069"/>
      <c r="L59" s="3069"/>
      <c r="M59" s="3070"/>
      <c r="N59" s="833"/>
      <c r="O59" s="834"/>
      <c r="P59" s="833"/>
      <c r="Q59" s="833"/>
      <c r="R59" s="833"/>
      <c r="S59" s="833"/>
      <c r="T59" s="833"/>
      <c r="U59" s="833"/>
      <c r="V59" s="833"/>
      <c r="W59" s="833"/>
      <c r="X59" s="833"/>
      <c r="Y59" s="833"/>
      <c r="Z59" s="833"/>
    </row>
    <row r="60" spans="1:26" ht="15.75" customHeight="1">
      <c r="A60" s="834"/>
      <c r="B60" s="922"/>
      <c r="C60" s="834"/>
      <c r="D60" s="834"/>
      <c r="E60" s="834"/>
      <c r="F60" s="834"/>
      <c r="G60" s="834"/>
      <c r="H60" s="834"/>
      <c r="I60" s="834"/>
      <c r="J60" s="834"/>
      <c r="K60" s="834"/>
      <c r="L60" s="834"/>
      <c r="M60" s="834"/>
      <c r="N60" s="833"/>
      <c r="O60" s="834"/>
      <c r="P60" s="834"/>
      <c r="Q60" s="834"/>
      <c r="R60" s="834"/>
      <c r="S60" s="834"/>
      <c r="T60" s="834"/>
      <c r="U60" s="834"/>
      <c r="V60" s="834"/>
      <c r="W60" s="834"/>
      <c r="X60" s="834"/>
      <c r="Y60" s="834"/>
      <c r="Z60" s="834"/>
    </row>
    <row r="61" spans="1:26" ht="15.75" customHeight="1">
      <c r="A61" s="834"/>
      <c r="B61" s="922"/>
      <c r="C61" s="834"/>
      <c r="D61" s="834"/>
      <c r="E61" s="834"/>
      <c r="F61" s="834"/>
      <c r="G61" s="834"/>
      <c r="H61" s="834"/>
      <c r="I61" s="834"/>
      <c r="J61" s="834"/>
      <c r="K61" s="834"/>
      <c r="L61" s="834"/>
      <c r="M61" s="834"/>
      <c r="N61" s="833"/>
      <c r="O61" s="834"/>
      <c r="P61" s="834"/>
      <c r="Q61" s="834"/>
      <c r="R61" s="834"/>
      <c r="S61" s="834"/>
      <c r="T61" s="834"/>
      <c r="U61" s="834"/>
      <c r="V61" s="834"/>
      <c r="W61" s="834"/>
      <c r="X61" s="834"/>
      <c r="Y61" s="834"/>
      <c r="Z61" s="834"/>
    </row>
    <row r="62" spans="1:26" ht="15.75" customHeight="1">
      <c r="A62" s="834"/>
      <c r="B62" s="922"/>
      <c r="C62" s="834"/>
      <c r="D62" s="834"/>
      <c r="E62" s="834"/>
      <c r="F62" s="834"/>
      <c r="G62" s="834"/>
      <c r="H62" s="834"/>
      <c r="I62" s="834"/>
      <c r="J62" s="834"/>
      <c r="K62" s="834"/>
      <c r="L62" s="834"/>
      <c r="M62" s="834"/>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2">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49"/>
    <mergeCell ref="C16:M16"/>
    <mergeCell ref="C17:M17"/>
    <mergeCell ref="B18:B24"/>
    <mergeCell ref="B25:B28"/>
    <mergeCell ref="C12:M12"/>
    <mergeCell ref="C13:M13"/>
    <mergeCell ref="C14:M14"/>
    <mergeCell ref="C15:D15"/>
    <mergeCell ref="F15:M15"/>
    <mergeCell ref="N29:N31"/>
    <mergeCell ref="J30:L30"/>
    <mergeCell ref="B32:B34"/>
    <mergeCell ref="B35:B41"/>
    <mergeCell ref="B42:B45"/>
    <mergeCell ref="F43:F44"/>
    <mergeCell ref="G43:J44"/>
    <mergeCell ref="L43:M44"/>
    <mergeCell ref="C59:M59"/>
    <mergeCell ref="C46:M46"/>
    <mergeCell ref="C47:M47"/>
    <mergeCell ref="C48:M48"/>
    <mergeCell ref="C49:M49"/>
    <mergeCell ref="C50:M50"/>
    <mergeCell ref="C51:M51"/>
    <mergeCell ref="C52:M52"/>
    <mergeCell ref="C53:M53"/>
    <mergeCell ref="C54:M54"/>
    <mergeCell ref="C55:M55"/>
    <mergeCell ref="A56:A58"/>
    <mergeCell ref="C56:M56"/>
    <mergeCell ref="C57:M57"/>
    <mergeCell ref="C58:M58"/>
    <mergeCell ref="A50:A55"/>
  </mergeCells>
  <dataValidations count="1">
    <dataValidation allowBlank="1" showInputMessage="1" showErrorMessage="1" prompt="Incluir una ficha por cada indicador, ya sea de producto o de resultado" sqref="B1" xr:uid="{00000000-0002-0000-A100-000000000000}"/>
  </dataValidations>
  <hyperlinks>
    <hyperlink ref="C54" r:id="rId1" xr:uid="{00000000-0004-0000-A100-000000000000}"/>
  </hyperlinks>
  <pageMargins left="0.7" right="0.7" top="0.75" bottom="0.75" header="0.3" footer="0.3"/>
  <legacy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tabColor theme="0"/>
  </sheetPr>
  <dimension ref="A1:M60"/>
  <sheetViews>
    <sheetView workbookViewId="0"/>
  </sheetViews>
  <sheetFormatPr baseColWidth="10" defaultColWidth="11.42578125" defaultRowHeight="15.75"/>
  <cols>
    <col min="1" max="1" width="25.140625" style="928" customWidth="1"/>
    <col min="2" max="2" width="39.140625" style="943" customWidth="1"/>
    <col min="3" max="16384" width="11.42578125" style="928"/>
  </cols>
  <sheetData>
    <row r="1" spans="1:13" ht="16.5" thickBot="1">
      <c r="A1" s="927"/>
      <c r="B1" s="2950" t="s">
        <v>2910</v>
      </c>
      <c r="C1" s="2951"/>
      <c r="D1" s="2951"/>
      <c r="E1" s="2951"/>
      <c r="F1" s="2951"/>
      <c r="G1" s="2951"/>
      <c r="H1" s="2951"/>
      <c r="I1" s="2951"/>
      <c r="J1" s="2951"/>
      <c r="K1" s="2951"/>
      <c r="L1" s="2951"/>
      <c r="M1" s="2952"/>
    </row>
    <row r="2" spans="1:13" ht="51" customHeight="1">
      <c r="A2" s="3129" t="s">
        <v>1</v>
      </c>
      <c r="B2" s="29" t="s">
        <v>2</v>
      </c>
      <c r="C2" s="2018" t="s">
        <v>1163</v>
      </c>
      <c r="D2" s="2019"/>
      <c r="E2" s="2019"/>
      <c r="F2" s="2019"/>
      <c r="G2" s="2019"/>
      <c r="H2" s="2019"/>
      <c r="I2" s="2019"/>
      <c r="J2" s="2019"/>
      <c r="K2" s="2019"/>
      <c r="L2" s="2019"/>
      <c r="M2" s="2020"/>
    </row>
    <row r="3" spans="1:13" ht="67.5" customHeight="1">
      <c r="A3" s="3130"/>
      <c r="B3" s="1331" t="s">
        <v>4</v>
      </c>
      <c r="C3" s="2455" t="s">
        <v>2911</v>
      </c>
      <c r="D3" s="2456"/>
      <c r="E3" s="2456"/>
      <c r="F3" s="2456"/>
      <c r="G3" s="2456"/>
      <c r="H3" s="2456"/>
      <c r="I3" s="2456"/>
      <c r="J3" s="2456"/>
      <c r="K3" s="2456"/>
      <c r="L3" s="2456"/>
      <c r="M3" s="2457"/>
    </row>
    <row r="4" spans="1:13" ht="102.75" customHeight="1">
      <c r="A4" s="3130"/>
      <c r="B4" s="31" t="s">
        <v>6</v>
      </c>
      <c r="C4" s="1507" t="s">
        <v>80</v>
      </c>
      <c r="D4" s="1508"/>
      <c r="E4" s="1797"/>
      <c r="F4" s="2498" t="s">
        <v>8</v>
      </c>
      <c r="G4" s="2499"/>
      <c r="H4" s="1798">
        <v>158</v>
      </c>
      <c r="I4" s="2566" t="s">
        <v>2912</v>
      </c>
      <c r="J4" s="2496"/>
      <c r="K4" s="2496"/>
      <c r="L4" s="2496"/>
      <c r="M4" s="2497"/>
    </row>
    <row r="5" spans="1:13" ht="45.75" customHeight="1">
      <c r="A5" s="3130"/>
      <c r="B5" s="31" t="s">
        <v>10</v>
      </c>
      <c r="C5" s="2455" t="s">
        <v>2913</v>
      </c>
      <c r="D5" s="2456"/>
      <c r="E5" s="2456"/>
      <c r="F5" s="2456"/>
      <c r="G5" s="2456"/>
      <c r="H5" s="2456"/>
      <c r="I5" s="2456"/>
      <c r="J5" s="2456"/>
      <c r="K5" s="2456"/>
      <c r="L5" s="2456"/>
      <c r="M5" s="2457"/>
    </row>
    <row r="6" spans="1:13" ht="39.75" customHeight="1">
      <c r="A6" s="3130"/>
      <c r="B6" s="31" t="s">
        <v>11</v>
      </c>
      <c r="C6" s="2455" t="s">
        <v>2914</v>
      </c>
      <c r="D6" s="2456"/>
      <c r="E6" s="2456"/>
      <c r="F6" s="2456"/>
      <c r="G6" s="2456"/>
      <c r="H6" s="2456"/>
      <c r="I6" s="2456"/>
      <c r="J6" s="2456"/>
      <c r="K6" s="2456"/>
      <c r="L6" s="2456"/>
      <c r="M6" s="2457"/>
    </row>
    <row r="7" spans="1:13" ht="50.25" customHeight="1">
      <c r="A7" s="3130"/>
      <c r="B7" s="1331" t="s">
        <v>12</v>
      </c>
      <c r="C7" s="2512" t="s">
        <v>2054</v>
      </c>
      <c r="D7" s="2513"/>
      <c r="E7" s="32"/>
      <c r="F7" s="32"/>
      <c r="G7" s="674"/>
      <c r="H7" s="1546" t="s">
        <v>14</v>
      </c>
      <c r="I7" s="2514" t="s">
        <v>1168</v>
      </c>
      <c r="J7" s="2513"/>
      <c r="K7" s="2513"/>
      <c r="L7" s="2513"/>
      <c r="M7" s="2515"/>
    </row>
    <row r="8" spans="1:13">
      <c r="A8" s="3130"/>
      <c r="B8" s="2504" t="s">
        <v>16</v>
      </c>
      <c r="C8" s="1799"/>
      <c r="D8" s="929"/>
      <c r="E8" s="929"/>
      <c r="F8" s="929"/>
      <c r="G8" s="929"/>
      <c r="H8" s="929"/>
      <c r="I8" s="929"/>
      <c r="J8" s="929"/>
      <c r="K8" s="929"/>
      <c r="L8" s="930"/>
      <c r="M8" s="1800"/>
    </row>
    <row r="9" spans="1:13">
      <c r="A9" s="3130"/>
      <c r="B9" s="2085"/>
      <c r="C9" s="3131" t="s">
        <v>2915</v>
      </c>
      <c r="D9" s="3128"/>
      <c r="E9" s="931"/>
      <c r="F9" s="3128"/>
      <c r="G9" s="3128"/>
      <c r="H9" s="931"/>
      <c r="I9" s="3128"/>
      <c r="J9" s="3128"/>
      <c r="K9" s="931"/>
      <c r="L9" s="932"/>
      <c r="M9" s="933"/>
    </row>
    <row r="10" spans="1:13">
      <c r="A10" s="3130"/>
      <c r="B10" s="2123"/>
      <c r="C10" s="3131" t="s">
        <v>18</v>
      </c>
      <c r="D10" s="3128"/>
      <c r="E10" s="934"/>
      <c r="F10" s="3128" t="s">
        <v>18</v>
      </c>
      <c r="G10" s="3128"/>
      <c r="H10" s="934"/>
      <c r="I10" s="3128" t="s">
        <v>18</v>
      </c>
      <c r="J10" s="3128"/>
      <c r="K10" s="934"/>
      <c r="L10" s="935"/>
      <c r="M10" s="936"/>
    </row>
    <row r="11" spans="1:13" ht="69.75" customHeight="1">
      <c r="A11" s="3130"/>
      <c r="B11" s="1331" t="s">
        <v>19</v>
      </c>
      <c r="C11" s="2470" t="s">
        <v>2916</v>
      </c>
      <c r="D11" s="2471"/>
      <c r="E11" s="2471"/>
      <c r="F11" s="2471"/>
      <c r="G11" s="2471"/>
      <c r="H11" s="2471"/>
      <c r="I11" s="2471"/>
      <c r="J11" s="2471"/>
      <c r="K11" s="2471"/>
      <c r="L11" s="2471"/>
      <c r="M11" s="2472"/>
    </row>
    <row r="12" spans="1:13" ht="96.75" customHeight="1">
      <c r="A12" s="3130"/>
      <c r="B12" s="1331" t="s">
        <v>21</v>
      </c>
      <c r="C12" s="2470" t="s">
        <v>2917</v>
      </c>
      <c r="D12" s="2471"/>
      <c r="E12" s="2471"/>
      <c r="F12" s="2471"/>
      <c r="G12" s="2471"/>
      <c r="H12" s="2471"/>
      <c r="I12" s="2471"/>
      <c r="J12" s="2471"/>
      <c r="K12" s="2471"/>
      <c r="L12" s="2471"/>
      <c r="M12" s="2472"/>
    </row>
    <row r="13" spans="1:13" ht="74.25" customHeight="1">
      <c r="A13" s="3130"/>
      <c r="B13" s="1333" t="s">
        <v>23</v>
      </c>
      <c r="C13" s="2470" t="s">
        <v>2918</v>
      </c>
      <c r="D13" s="2471"/>
      <c r="E13" s="2471"/>
      <c r="F13" s="2471"/>
      <c r="G13" s="2471"/>
      <c r="H13" s="2471"/>
      <c r="I13" s="2471"/>
      <c r="J13" s="2471"/>
      <c r="K13" s="2471"/>
      <c r="L13" s="2471"/>
      <c r="M13" s="2472"/>
    </row>
    <row r="14" spans="1:13" ht="31.5" customHeight="1">
      <c r="A14" s="3130"/>
      <c r="B14" s="2504" t="s">
        <v>25</v>
      </c>
      <c r="C14" s="2482" t="s">
        <v>647</v>
      </c>
      <c r="D14" s="2483"/>
      <c r="E14" s="1518" t="s">
        <v>27</v>
      </c>
      <c r="F14" s="2490" t="s">
        <v>2919</v>
      </c>
      <c r="G14" s="2483"/>
      <c r="H14" s="2483"/>
      <c r="I14" s="2483"/>
      <c r="J14" s="2483"/>
      <c r="K14" s="2483"/>
      <c r="L14" s="2483"/>
      <c r="M14" s="2484"/>
    </row>
    <row r="15" spans="1:13">
      <c r="A15" s="3130"/>
      <c r="B15" s="2085"/>
      <c r="C15" s="2482"/>
      <c r="D15" s="2483"/>
      <c r="E15" s="2483"/>
      <c r="F15" s="2483"/>
      <c r="G15" s="2483"/>
      <c r="H15" s="2483"/>
      <c r="I15" s="2483"/>
      <c r="J15" s="2483"/>
      <c r="K15" s="2483"/>
      <c r="L15" s="2483"/>
      <c r="M15" s="2484"/>
    </row>
    <row r="16" spans="1:13">
      <c r="A16" s="3122" t="s">
        <v>29</v>
      </c>
      <c r="B16" s="1333" t="s">
        <v>30</v>
      </c>
      <c r="C16" s="2482" t="s">
        <v>2920</v>
      </c>
      <c r="D16" s="2483"/>
      <c r="E16" s="2483"/>
      <c r="F16" s="2483"/>
      <c r="G16" s="2483"/>
      <c r="H16" s="2483"/>
      <c r="I16" s="2483"/>
      <c r="J16" s="2483"/>
      <c r="K16" s="2483"/>
      <c r="L16" s="2483"/>
      <c r="M16" s="2484"/>
    </row>
    <row r="17" spans="1:13" ht="42.75" customHeight="1">
      <c r="A17" s="3123"/>
      <c r="B17" s="1333" t="s">
        <v>32</v>
      </c>
      <c r="C17" s="2482" t="s">
        <v>2921</v>
      </c>
      <c r="D17" s="2483"/>
      <c r="E17" s="2483"/>
      <c r="F17" s="2483"/>
      <c r="G17" s="2483"/>
      <c r="H17" s="2483"/>
      <c r="I17" s="2483"/>
      <c r="J17" s="2483"/>
      <c r="K17" s="2483"/>
      <c r="L17" s="2483"/>
      <c r="M17" s="2484"/>
    </row>
    <row r="18" spans="1:13" ht="24.75" customHeight="1">
      <c r="A18" s="3123"/>
      <c r="B18" s="2477" t="s">
        <v>34</v>
      </c>
      <c r="C18" s="1519"/>
      <c r="D18" s="42"/>
      <c r="E18" s="42"/>
      <c r="F18" s="42"/>
      <c r="G18" s="42"/>
      <c r="H18" s="42"/>
      <c r="I18" s="42"/>
      <c r="J18" s="42"/>
      <c r="K18" s="42"/>
      <c r="L18" s="42"/>
      <c r="M18" s="1520"/>
    </row>
    <row r="19" spans="1:13" ht="9" customHeight="1">
      <c r="A19" s="3123"/>
      <c r="B19" s="1999"/>
      <c r="C19" s="43"/>
      <c r="D19" s="44"/>
      <c r="E19" s="45"/>
      <c r="F19" s="44"/>
      <c r="G19" s="45"/>
      <c r="H19" s="44"/>
      <c r="I19" s="45"/>
      <c r="J19" s="44"/>
      <c r="K19" s="45"/>
      <c r="L19" s="45"/>
      <c r="M19" s="46"/>
    </row>
    <row r="20" spans="1:13">
      <c r="A20" s="3123"/>
      <c r="B20" s="1999"/>
      <c r="C20" s="47" t="s">
        <v>35</v>
      </c>
      <c r="D20" s="48"/>
      <c r="E20" s="49" t="s">
        <v>36</v>
      </c>
      <c r="F20" s="48"/>
      <c r="G20" s="49" t="s">
        <v>37</v>
      </c>
      <c r="H20" s="48"/>
      <c r="I20" s="49" t="s">
        <v>38</v>
      </c>
      <c r="J20" s="1521"/>
      <c r="K20" s="49"/>
      <c r="L20" s="49"/>
      <c r="M20" s="50"/>
    </row>
    <row r="21" spans="1:13">
      <c r="A21" s="3123"/>
      <c r="B21" s="1999"/>
      <c r="C21" s="47" t="s">
        <v>39</v>
      </c>
      <c r="D21" s="1522"/>
      <c r="E21" s="49" t="s">
        <v>40</v>
      </c>
      <c r="F21" s="1523"/>
      <c r="G21" s="49" t="s">
        <v>41</v>
      </c>
      <c r="H21" s="1523"/>
      <c r="I21" s="49"/>
      <c r="J21" s="51"/>
      <c r="K21" s="49"/>
      <c r="L21" s="49"/>
      <c r="M21" s="50"/>
    </row>
    <row r="22" spans="1:13">
      <c r="A22" s="3123"/>
      <c r="B22" s="1999"/>
      <c r="C22" s="47" t="s">
        <v>42</v>
      </c>
      <c r="D22" s="1522"/>
      <c r="E22" s="49" t="s">
        <v>43</v>
      </c>
      <c r="F22" s="1522"/>
      <c r="G22" s="49"/>
      <c r="H22" s="51"/>
      <c r="I22" s="49"/>
      <c r="J22" s="51"/>
      <c r="K22" s="49"/>
      <c r="L22" s="49"/>
      <c r="M22" s="50"/>
    </row>
    <row r="23" spans="1:13">
      <c r="A23" s="3123"/>
      <c r="B23" s="1999"/>
      <c r="C23" s="47" t="s">
        <v>44</v>
      </c>
      <c r="D23" s="1523" t="s">
        <v>1495</v>
      </c>
      <c r="E23" s="49" t="s">
        <v>46</v>
      </c>
      <c r="F23" s="934" t="s">
        <v>2789</v>
      </c>
      <c r="G23" s="934"/>
      <c r="H23" s="934"/>
      <c r="I23" s="934"/>
      <c r="J23" s="934"/>
      <c r="K23" s="934"/>
      <c r="L23" s="934"/>
      <c r="M23" s="937"/>
    </row>
    <row r="24" spans="1:13" ht="9.75" customHeight="1">
      <c r="A24" s="3123"/>
      <c r="B24" s="2000"/>
      <c r="C24" s="55"/>
      <c r="D24" s="56"/>
      <c r="E24" s="56"/>
      <c r="F24" s="56"/>
      <c r="G24" s="56"/>
      <c r="H24" s="56"/>
      <c r="I24" s="56"/>
      <c r="J24" s="56"/>
      <c r="K24" s="56"/>
      <c r="L24" s="56"/>
      <c r="M24" s="57"/>
    </row>
    <row r="25" spans="1:13">
      <c r="A25" s="3123"/>
      <c r="B25" s="2477" t="s">
        <v>48</v>
      </c>
      <c r="C25" s="1524"/>
      <c r="D25" s="58"/>
      <c r="E25" s="58"/>
      <c r="F25" s="58"/>
      <c r="G25" s="58"/>
      <c r="H25" s="58"/>
      <c r="I25" s="58"/>
      <c r="J25" s="58"/>
      <c r="K25" s="58"/>
      <c r="L25" s="930"/>
      <c r="M25" s="1800"/>
    </row>
    <row r="26" spans="1:13">
      <c r="A26" s="3123"/>
      <c r="B26" s="1999"/>
      <c r="C26" s="47" t="s">
        <v>49</v>
      </c>
      <c r="D26" s="1523"/>
      <c r="E26" s="59"/>
      <c r="F26" s="49" t="s">
        <v>50</v>
      </c>
      <c r="G26" s="1522"/>
      <c r="H26" s="59"/>
      <c r="I26" s="49" t="s">
        <v>51</v>
      </c>
      <c r="J26" s="1522" t="s">
        <v>45</v>
      </c>
      <c r="K26" s="59"/>
      <c r="L26" s="932"/>
      <c r="M26" s="933"/>
    </row>
    <row r="27" spans="1:13">
      <c r="A27" s="3123"/>
      <c r="B27" s="1999"/>
      <c r="C27" s="47" t="s">
        <v>52</v>
      </c>
      <c r="D27" s="1801"/>
      <c r="E27" s="932"/>
      <c r="F27" s="49" t="s">
        <v>53</v>
      </c>
      <c r="G27" s="1523"/>
      <c r="H27" s="932"/>
      <c r="I27" s="938"/>
      <c r="J27" s="932"/>
      <c r="K27" s="931"/>
      <c r="L27" s="932"/>
      <c r="M27" s="933"/>
    </row>
    <row r="28" spans="1:13">
      <c r="A28" s="3123"/>
      <c r="B28" s="2000"/>
      <c r="C28" s="61"/>
      <c r="D28" s="62"/>
      <c r="E28" s="62"/>
      <c r="F28" s="62"/>
      <c r="G28" s="62"/>
      <c r="H28" s="62"/>
      <c r="I28" s="62"/>
      <c r="J28" s="62"/>
      <c r="K28" s="62"/>
      <c r="L28" s="935"/>
      <c r="M28" s="936"/>
    </row>
    <row r="29" spans="1:13">
      <c r="A29" s="3123"/>
      <c r="B29" s="64" t="s">
        <v>54</v>
      </c>
      <c r="C29" s="1527"/>
      <c r="D29" s="63"/>
      <c r="E29" s="63"/>
      <c r="F29" s="63"/>
      <c r="G29" s="63"/>
      <c r="H29" s="63"/>
      <c r="I29" s="63"/>
      <c r="J29" s="63"/>
      <c r="K29" s="63"/>
      <c r="L29" s="63"/>
      <c r="M29" s="1528"/>
    </row>
    <row r="30" spans="1:13">
      <c r="A30" s="3123"/>
      <c r="B30" s="64"/>
      <c r="C30" s="65" t="s">
        <v>55</v>
      </c>
      <c r="D30" s="1702" t="s">
        <v>17</v>
      </c>
      <c r="E30" s="59"/>
      <c r="F30" s="66" t="s">
        <v>56</v>
      </c>
      <c r="G30" s="1523" t="s">
        <v>17</v>
      </c>
      <c r="H30" s="59"/>
      <c r="I30" s="66" t="s">
        <v>57</v>
      </c>
      <c r="J30" s="1703" t="s">
        <v>17</v>
      </c>
      <c r="K30" s="1704"/>
      <c r="L30" s="1705"/>
      <c r="M30" s="67"/>
    </row>
    <row r="31" spans="1:13">
      <c r="A31" s="3123"/>
      <c r="B31" s="31"/>
      <c r="C31" s="55"/>
      <c r="D31" s="56"/>
      <c r="E31" s="56"/>
      <c r="F31" s="56"/>
      <c r="G31" s="56"/>
      <c r="H31" s="56"/>
      <c r="I31" s="56"/>
      <c r="J31" s="56"/>
      <c r="K31" s="56"/>
      <c r="L31" s="56"/>
      <c r="M31" s="57"/>
    </row>
    <row r="32" spans="1:13">
      <c r="A32" s="3123"/>
      <c r="B32" s="2477" t="s">
        <v>58</v>
      </c>
      <c r="C32" s="1531"/>
      <c r="D32" s="68"/>
      <c r="E32" s="68"/>
      <c r="F32" s="68"/>
      <c r="G32" s="68"/>
      <c r="H32" s="68"/>
      <c r="I32" s="68"/>
      <c r="J32" s="68"/>
      <c r="K32" s="68"/>
      <c r="L32" s="930"/>
      <c r="M32" s="1800"/>
    </row>
    <row r="33" spans="1:13">
      <c r="A33" s="3123"/>
      <c r="B33" s="1999"/>
      <c r="C33" s="69" t="s">
        <v>59</v>
      </c>
      <c r="D33" s="1802">
        <v>2020</v>
      </c>
      <c r="E33" s="70"/>
      <c r="F33" s="59" t="s">
        <v>60</v>
      </c>
      <c r="G33" s="1768" t="s">
        <v>61</v>
      </c>
      <c r="H33" s="70"/>
      <c r="I33" s="66"/>
      <c r="J33" s="70"/>
      <c r="K33" s="70"/>
      <c r="L33" s="932"/>
      <c r="M33" s="933"/>
    </row>
    <row r="34" spans="1:13">
      <c r="A34" s="3123"/>
      <c r="B34" s="2000"/>
      <c r="C34" s="55"/>
      <c r="D34" s="135"/>
      <c r="E34" s="136"/>
      <c r="F34" s="56"/>
      <c r="G34" s="136"/>
      <c r="H34" s="136"/>
      <c r="I34" s="137"/>
      <c r="J34" s="136"/>
      <c r="K34" s="136"/>
      <c r="L34" s="935"/>
      <c r="M34" s="936"/>
    </row>
    <row r="35" spans="1:13">
      <c r="A35" s="3123"/>
      <c r="B35" s="2477" t="s">
        <v>62</v>
      </c>
      <c r="C35" s="1534"/>
      <c r="D35" s="72"/>
      <c r="E35" s="72"/>
      <c r="F35" s="72"/>
      <c r="G35" s="72"/>
      <c r="H35" s="72"/>
      <c r="I35" s="72"/>
      <c r="J35" s="72"/>
      <c r="K35" s="72"/>
      <c r="L35" s="72"/>
      <c r="M35" s="1535"/>
    </row>
    <row r="36" spans="1:13">
      <c r="A36" s="3123"/>
      <c r="B36" s="1999"/>
      <c r="C36" s="73"/>
      <c r="D36" s="74" t="s">
        <v>63</v>
      </c>
      <c r="E36" s="74"/>
      <c r="F36" s="74" t="s">
        <v>64</v>
      </c>
      <c r="G36" s="74"/>
      <c r="H36" s="931" t="s">
        <v>65</v>
      </c>
      <c r="I36" s="931"/>
      <c r="J36" s="931" t="s">
        <v>66</v>
      </c>
      <c r="K36" s="74"/>
      <c r="L36" s="74" t="s">
        <v>67</v>
      </c>
      <c r="M36" s="76"/>
    </row>
    <row r="37" spans="1:13">
      <c r="A37" s="3123"/>
      <c r="B37" s="1999"/>
      <c r="C37" s="73"/>
      <c r="D37" s="1783">
        <v>1</v>
      </c>
      <c r="E37" s="1537">
        <v>2020</v>
      </c>
      <c r="F37" s="1783">
        <v>1</v>
      </c>
      <c r="G37" s="1537">
        <v>2021</v>
      </c>
      <c r="H37" s="1783">
        <v>1</v>
      </c>
      <c r="I37" s="1537">
        <v>2022</v>
      </c>
      <c r="J37" s="1783">
        <v>1</v>
      </c>
      <c r="K37" s="1537">
        <v>2023</v>
      </c>
      <c r="L37" s="1783">
        <v>1</v>
      </c>
      <c r="M37" s="1538">
        <v>2024</v>
      </c>
    </row>
    <row r="38" spans="1:13">
      <c r="A38" s="3123"/>
      <c r="B38" s="1999"/>
      <c r="C38" s="73"/>
      <c r="D38" s="74" t="s">
        <v>68</v>
      </c>
      <c r="E38" s="74"/>
      <c r="F38" s="74" t="s">
        <v>69</v>
      </c>
      <c r="G38" s="74"/>
      <c r="H38" s="931" t="s">
        <v>70</v>
      </c>
      <c r="I38" s="931"/>
      <c r="J38" s="931" t="s">
        <v>71</v>
      </c>
      <c r="K38" s="74"/>
      <c r="L38" s="74" t="s">
        <v>72</v>
      </c>
      <c r="M38" s="46"/>
    </row>
    <row r="39" spans="1:13">
      <c r="A39" s="3123"/>
      <c r="B39" s="1999"/>
      <c r="C39" s="73"/>
      <c r="D39" s="1783">
        <v>1</v>
      </c>
      <c r="E39" s="1537">
        <v>2025</v>
      </c>
      <c r="F39" s="1783">
        <v>1</v>
      </c>
      <c r="G39" s="1537">
        <v>2026</v>
      </c>
      <c r="H39" s="1783">
        <v>1</v>
      </c>
      <c r="I39" s="1537">
        <v>2027</v>
      </c>
      <c r="J39" s="1783">
        <v>1</v>
      </c>
      <c r="K39" s="1537">
        <v>2028</v>
      </c>
      <c r="L39" s="1783">
        <v>1</v>
      </c>
      <c r="M39" s="1538">
        <v>2029</v>
      </c>
    </row>
    <row r="40" spans="1:13">
      <c r="A40" s="3123"/>
      <c r="B40" s="1999"/>
      <c r="C40" s="73"/>
      <c r="D40" s="874" t="s">
        <v>72</v>
      </c>
      <c r="E40" s="859"/>
      <c r="F40" s="874" t="s">
        <v>2859</v>
      </c>
      <c r="G40" s="939"/>
      <c r="H40" s="96"/>
      <c r="I40" s="110"/>
      <c r="J40" s="96"/>
      <c r="K40" s="110"/>
      <c r="L40" s="96"/>
      <c r="M40" s="1540"/>
    </row>
    <row r="41" spans="1:13">
      <c r="A41" s="3123"/>
      <c r="B41" s="1999"/>
      <c r="C41" s="73"/>
      <c r="D41" s="1791">
        <v>1</v>
      </c>
      <c r="E41" s="1792">
        <v>2030</v>
      </c>
      <c r="F41" s="1796">
        <v>11</v>
      </c>
      <c r="G41" s="939"/>
      <c r="H41" s="2070"/>
      <c r="I41" s="2070"/>
      <c r="J41" s="77"/>
      <c r="K41" s="74"/>
      <c r="L41" s="77"/>
      <c r="M41" s="107"/>
    </row>
    <row r="42" spans="1:13">
      <c r="A42" s="3123"/>
      <c r="B42" s="1999"/>
      <c r="C42" s="83"/>
      <c r="D42" s="1541"/>
      <c r="E42" s="1539"/>
      <c r="F42" s="84"/>
      <c r="G42" s="85"/>
      <c r="H42" s="84"/>
      <c r="I42" s="85"/>
      <c r="J42" s="84"/>
      <c r="K42" s="85"/>
      <c r="L42" s="84"/>
      <c r="M42" s="86"/>
    </row>
    <row r="43" spans="1:13" ht="18" customHeight="1">
      <c r="A43" s="3123"/>
      <c r="B43" s="2477" t="s">
        <v>79</v>
      </c>
      <c r="C43" s="1524"/>
      <c r="D43" s="58"/>
      <c r="E43" s="58"/>
      <c r="F43" s="58"/>
      <c r="G43" s="58"/>
      <c r="H43" s="58"/>
      <c r="I43" s="58"/>
      <c r="J43" s="58"/>
      <c r="K43" s="58"/>
      <c r="L43" s="932"/>
      <c r="M43" s="933"/>
    </row>
    <row r="44" spans="1:13">
      <c r="A44" s="3123"/>
      <c r="B44" s="1999"/>
      <c r="C44" s="940"/>
      <c r="D44" s="89" t="s">
        <v>80</v>
      </c>
      <c r="E44" s="90" t="s">
        <v>7</v>
      </c>
      <c r="F44" s="2008" t="s">
        <v>81</v>
      </c>
      <c r="G44" s="2568"/>
      <c r="H44" s="2568"/>
      <c r="I44" s="2568"/>
      <c r="J44" s="2568"/>
      <c r="K44" s="91" t="s">
        <v>82</v>
      </c>
      <c r="L44" s="3124"/>
      <c r="M44" s="3125"/>
    </row>
    <row r="45" spans="1:13">
      <c r="A45" s="3123"/>
      <c r="B45" s="1999"/>
      <c r="C45" s="940"/>
      <c r="D45" s="1803"/>
      <c r="E45" s="1522" t="s">
        <v>1495</v>
      </c>
      <c r="F45" s="2008"/>
      <c r="G45" s="2568"/>
      <c r="H45" s="2568"/>
      <c r="I45" s="2568"/>
      <c r="J45" s="2568"/>
      <c r="K45" s="932"/>
      <c r="L45" s="3126"/>
      <c r="M45" s="3127"/>
    </row>
    <row r="46" spans="1:13">
      <c r="A46" s="3123"/>
      <c r="B46" s="2000"/>
      <c r="C46" s="941"/>
      <c r="D46" s="935"/>
      <c r="E46" s="935"/>
      <c r="F46" s="935"/>
      <c r="G46" s="935"/>
      <c r="H46" s="935"/>
      <c r="I46" s="935"/>
      <c r="J46" s="935"/>
      <c r="K46" s="935"/>
      <c r="L46" s="932"/>
      <c r="M46" s="933"/>
    </row>
    <row r="47" spans="1:13" ht="84.75" customHeight="1">
      <c r="A47" s="3123"/>
      <c r="B47" s="1331" t="s">
        <v>83</v>
      </c>
      <c r="C47" s="2470" t="s">
        <v>2922</v>
      </c>
      <c r="D47" s="2471"/>
      <c r="E47" s="2471"/>
      <c r="F47" s="2471"/>
      <c r="G47" s="2471"/>
      <c r="H47" s="2471"/>
      <c r="I47" s="2471"/>
      <c r="J47" s="2471"/>
      <c r="K47" s="2471"/>
      <c r="L47" s="2471"/>
      <c r="M47" s="2472"/>
    </row>
    <row r="48" spans="1:13" ht="39.75" customHeight="1">
      <c r="A48" s="3123"/>
      <c r="B48" s="1333" t="s">
        <v>85</v>
      </c>
      <c r="C48" s="2470" t="s">
        <v>2923</v>
      </c>
      <c r="D48" s="2471"/>
      <c r="E48" s="2471"/>
      <c r="F48" s="2471"/>
      <c r="G48" s="2471"/>
      <c r="H48" s="2471"/>
      <c r="I48" s="2471"/>
      <c r="J48" s="2471"/>
      <c r="K48" s="2471"/>
      <c r="L48" s="2471"/>
      <c r="M48" s="2472"/>
    </row>
    <row r="49" spans="1:13" ht="24.75" customHeight="1">
      <c r="A49" s="3123"/>
      <c r="B49" s="1333" t="s">
        <v>87</v>
      </c>
      <c r="C49" s="2470" t="s">
        <v>2924</v>
      </c>
      <c r="D49" s="2471"/>
      <c r="E49" s="2471"/>
      <c r="F49" s="2471"/>
      <c r="G49" s="2471"/>
      <c r="H49" s="2471"/>
      <c r="I49" s="2471"/>
      <c r="J49" s="2471"/>
      <c r="K49" s="2471"/>
      <c r="L49" s="2471"/>
      <c r="M49" s="2472"/>
    </row>
    <row r="50" spans="1:13">
      <c r="A50" s="3123"/>
      <c r="B50" s="1333" t="s">
        <v>88</v>
      </c>
      <c r="C50" s="1543" t="s">
        <v>89</v>
      </c>
      <c r="D50" s="1544"/>
      <c r="E50" s="1544"/>
      <c r="F50" s="1544"/>
      <c r="G50" s="1544"/>
      <c r="H50" s="1544"/>
      <c r="I50" s="1544"/>
      <c r="J50" s="1544"/>
      <c r="K50" s="1544"/>
      <c r="L50" s="1544"/>
      <c r="M50" s="1545"/>
    </row>
    <row r="51" spans="1:13" ht="15.75" customHeight="1">
      <c r="A51" s="2469" t="s">
        <v>90</v>
      </c>
      <c r="B51" s="1413" t="s">
        <v>91</v>
      </c>
      <c r="C51" s="2455" t="s">
        <v>2925</v>
      </c>
      <c r="D51" s="2456"/>
      <c r="E51" s="2456"/>
      <c r="F51" s="2456"/>
      <c r="G51" s="2456"/>
      <c r="H51" s="2456"/>
      <c r="I51" s="2456"/>
      <c r="J51" s="2456"/>
      <c r="K51" s="2456"/>
      <c r="L51" s="2456"/>
      <c r="M51" s="2457"/>
    </row>
    <row r="52" spans="1:13">
      <c r="A52" s="2056"/>
      <c r="B52" s="1413" t="s">
        <v>93</v>
      </c>
      <c r="C52" s="2455" t="s">
        <v>2926</v>
      </c>
      <c r="D52" s="2456"/>
      <c r="E52" s="2456"/>
      <c r="F52" s="2456"/>
      <c r="G52" s="2456"/>
      <c r="H52" s="2456"/>
      <c r="I52" s="2456"/>
      <c r="J52" s="2456"/>
      <c r="K52" s="2456"/>
      <c r="L52" s="2456"/>
      <c r="M52" s="2457"/>
    </row>
    <row r="53" spans="1:13">
      <c r="A53" s="2056"/>
      <c r="B53" s="1413" t="s">
        <v>95</v>
      </c>
      <c r="C53" s="2455" t="s">
        <v>2927</v>
      </c>
      <c r="D53" s="2456"/>
      <c r="E53" s="2456"/>
      <c r="F53" s="2456"/>
      <c r="G53" s="2456"/>
      <c r="H53" s="2456"/>
      <c r="I53" s="2456"/>
      <c r="J53" s="2456"/>
      <c r="K53" s="2456"/>
      <c r="L53" s="2456"/>
      <c r="M53" s="2457"/>
    </row>
    <row r="54" spans="1:13" ht="15.75" customHeight="1">
      <c r="A54" s="2056"/>
      <c r="B54" s="1414" t="s">
        <v>97</v>
      </c>
      <c r="C54" s="2455" t="s">
        <v>2928</v>
      </c>
      <c r="D54" s="2456"/>
      <c r="E54" s="2456"/>
      <c r="F54" s="2456"/>
      <c r="G54" s="2456"/>
      <c r="H54" s="2456"/>
      <c r="I54" s="2456"/>
      <c r="J54" s="2456"/>
      <c r="K54" s="2456"/>
      <c r="L54" s="2456"/>
      <c r="M54" s="2457"/>
    </row>
    <row r="55" spans="1:13" ht="15.75" customHeight="1">
      <c r="A55" s="2056"/>
      <c r="B55" s="1413" t="s">
        <v>99</v>
      </c>
      <c r="C55" s="2625" t="s">
        <v>2929</v>
      </c>
      <c r="D55" s="2456"/>
      <c r="E55" s="2456"/>
      <c r="F55" s="2456"/>
      <c r="G55" s="2456"/>
      <c r="H55" s="2456"/>
      <c r="I55" s="2456"/>
      <c r="J55" s="2456"/>
      <c r="K55" s="2456"/>
      <c r="L55" s="2456"/>
      <c r="M55" s="2457"/>
    </row>
    <row r="56" spans="1:13" ht="16.5" thickBot="1">
      <c r="A56" s="2061"/>
      <c r="B56" s="1413" t="s">
        <v>101</v>
      </c>
      <c r="C56" s="2455">
        <v>3142641428</v>
      </c>
      <c r="D56" s="2456"/>
      <c r="E56" s="2456"/>
      <c r="F56" s="2456"/>
      <c r="G56" s="2456"/>
      <c r="H56" s="2456"/>
      <c r="I56" s="2456"/>
      <c r="J56" s="2456"/>
      <c r="K56" s="2456"/>
      <c r="L56" s="2456"/>
      <c r="M56" s="2457"/>
    </row>
    <row r="57" spans="1:13" ht="15.75" customHeight="1">
      <c r="A57" s="2469" t="s">
        <v>103</v>
      </c>
      <c r="B57" s="1415" t="s">
        <v>104</v>
      </c>
      <c r="C57" s="2455" t="s">
        <v>2930</v>
      </c>
      <c r="D57" s="2456"/>
      <c r="E57" s="2456"/>
      <c r="F57" s="2456"/>
      <c r="G57" s="2456"/>
      <c r="H57" s="2456"/>
      <c r="I57" s="2456"/>
      <c r="J57" s="2456"/>
      <c r="K57" s="2456"/>
      <c r="L57" s="2456"/>
      <c r="M57" s="2457"/>
    </row>
    <row r="58" spans="1:13" ht="30" customHeight="1">
      <c r="A58" s="2056"/>
      <c r="B58" s="1415" t="s">
        <v>106</v>
      </c>
      <c r="C58" s="2455" t="s">
        <v>107</v>
      </c>
      <c r="D58" s="2456"/>
      <c r="E58" s="2456"/>
      <c r="F58" s="2456"/>
      <c r="G58" s="2456"/>
      <c r="H58" s="2456"/>
      <c r="I58" s="2456"/>
      <c r="J58" s="2456"/>
      <c r="K58" s="2456"/>
      <c r="L58" s="2456"/>
      <c r="M58" s="2457"/>
    </row>
    <row r="59" spans="1:13" ht="30" customHeight="1" thickBot="1">
      <c r="A59" s="2056"/>
      <c r="B59" s="1416" t="s">
        <v>14</v>
      </c>
      <c r="C59" s="2455" t="s">
        <v>2927</v>
      </c>
      <c r="D59" s="2456"/>
      <c r="E59" s="2456"/>
      <c r="F59" s="2456"/>
      <c r="G59" s="2456"/>
      <c r="H59" s="2456"/>
      <c r="I59" s="2456"/>
      <c r="J59" s="2456"/>
      <c r="K59" s="2456"/>
      <c r="L59" s="2456"/>
      <c r="M59" s="2457"/>
    </row>
    <row r="60" spans="1:13" ht="16.5" thickBot="1">
      <c r="A60" s="139" t="s">
        <v>109</v>
      </c>
      <c r="B60" s="942"/>
      <c r="C60" s="2036" t="s">
        <v>17</v>
      </c>
      <c r="D60" s="2037"/>
      <c r="E60" s="2037"/>
      <c r="F60" s="2037"/>
      <c r="G60" s="2037"/>
      <c r="H60" s="2037"/>
      <c r="I60" s="2037"/>
      <c r="J60" s="2037"/>
      <c r="K60" s="2037"/>
      <c r="L60" s="2037"/>
      <c r="M60" s="2038"/>
    </row>
  </sheetData>
  <mergeCells count="51">
    <mergeCell ref="B1:M1"/>
    <mergeCell ref="A2:A15"/>
    <mergeCell ref="C2:M2"/>
    <mergeCell ref="C3:M3"/>
    <mergeCell ref="F4:G4"/>
    <mergeCell ref="I4:M4"/>
    <mergeCell ref="C5:M5"/>
    <mergeCell ref="C6:M6"/>
    <mergeCell ref="C7:D7"/>
    <mergeCell ref="I7:M7"/>
    <mergeCell ref="B8:B10"/>
    <mergeCell ref="C9:D9"/>
    <mergeCell ref="F9:G9"/>
    <mergeCell ref="I9:J9"/>
    <mergeCell ref="C10:D10"/>
    <mergeCell ref="F10:G10"/>
    <mergeCell ref="I10:J10"/>
    <mergeCell ref="C11:M11"/>
    <mergeCell ref="C12:M12"/>
    <mergeCell ref="C13:M13"/>
    <mergeCell ref="B14:B15"/>
    <mergeCell ref="C14:D14"/>
    <mergeCell ref="F14:M14"/>
    <mergeCell ref="C15:M15"/>
    <mergeCell ref="A16:A50"/>
    <mergeCell ref="C16:M16"/>
    <mergeCell ref="C17:M17"/>
    <mergeCell ref="B18:B24"/>
    <mergeCell ref="B25:B28"/>
    <mergeCell ref="B32:B34"/>
    <mergeCell ref="B35:B42"/>
    <mergeCell ref="H41:I41"/>
    <mergeCell ref="B43:B46"/>
    <mergeCell ref="F44:F45"/>
    <mergeCell ref="G44:J45"/>
    <mergeCell ref="L44:M45"/>
    <mergeCell ref="C47:M47"/>
    <mergeCell ref="C48:M48"/>
    <mergeCell ref="C49:M49"/>
    <mergeCell ref="C60:M60"/>
    <mergeCell ref="C55:M55"/>
    <mergeCell ref="C56:M56"/>
    <mergeCell ref="A57:A59"/>
    <mergeCell ref="C57:M57"/>
    <mergeCell ref="C58:M58"/>
    <mergeCell ref="C59:M59"/>
    <mergeCell ref="A51:A56"/>
    <mergeCell ref="C51:M51"/>
    <mergeCell ref="C52:M52"/>
    <mergeCell ref="C53:M53"/>
    <mergeCell ref="C54:M54"/>
  </mergeCells>
  <dataValidations count="8">
    <dataValidation type="list" allowBlank="1" showInputMessage="1" showErrorMessage="1" sqref="C14:D14 C4 G44:J45 C7" xr:uid="{00000000-0002-0000-A200-000000000000}"/>
    <dataValidation allowBlank="1" showInputMessage="1" showErrorMessage="1" prompt="Seleccione de la lista desplegable" sqref="B4 B7 H7" xr:uid="{00000000-0002-0000-A200-000001000000}"/>
    <dataValidation allowBlank="1" showInputMessage="1" showErrorMessage="1" prompt="Incluir una ficha por cada indicador, ya sea de producto o de resultado" sqref="B1" xr:uid="{00000000-0002-0000-A200-000002000000}"/>
    <dataValidation allowBlank="1" showInputMessage="1" showErrorMessage="1" prompt="Identifique el ODS a que le apunta el indicador de producto. Seleccione de la lista desplegable._x000a_" sqref="B14:B15" xr:uid="{00000000-0002-0000-A200-000003000000}"/>
    <dataValidation allowBlank="1" showInputMessage="1" showErrorMessage="1" prompt="Identifique la meta ODS a que le apunta el indicador de producto. Seleccione de la lista desplegable." sqref="E14" xr:uid="{00000000-0002-0000-A2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A2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200-000006000000}"/>
    <dataValidation type="list" allowBlank="1" showInputMessage="1" showErrorMessage="1" sqref="I7:M7" xr:uid="{00000000-0002-0000-A200-000007000000}">
      <formula1>INDIRECT($C$7)</formula1>
    </dataValidation>
  </dataValidations>
  <hyperlinks>
    <hyperlink ref="C55" r:id="rId1" xr:uid="{00000000-0004-0000-A200-000000000000}"/>
  </hyperlinks>
  <pageMargins left="0.7" right="0.7" top="0.75" bottom="0.75" header="0.3" footer="0.3"/>
  <pageSetup paperSize="9" orientation="portrait" horizontalDpi="1200" verticalDpi="1200"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tabColor theme="0"/>
  </sheetPr>
  <dimension ref="A1:M60"/>
  <sheetViews>
    <sheetView workbookViewId="0"/>
  </sheetViews>
  <sheetFormatPr baseColWidth="10" defaultColWidth="11.42578125" defaultRowHeight="15.75"/>
  <cols>
    <col min="1" max="1" width="25.140625" style="928" customWidth="1"/>
    <col min="2" max="2" width="39.140625" style="943" customWidth="1"/>
    <col min="3" max="5" width="11.42578125" style="928"/>
    <col min="6" max="6" width="17.85546875" style="928" customWidth="1"/>
    <col min="7" max="16384" width="11.42578125" style="928"/>
  </cols>
  <sheetData>
    <row r="1" spans="1:13" ht="16.5" thickBot="1">
      <c r="A1" s="927"/>
      <c r="B1" s="2950" t="s">
        <v>2931</v>
      </c>
      <c r="C1" s="2951"/>
      <c r="D1" s="2951"/>
      <c r="E1" s="2951"/>
      <c r="F1" s="2951"/>
      <c r="G1" s="2951"/>
      <c r="H1" s="2951"/>
      <c r="I1" s="2951"/>
      <c r="J1" s="2951"/>
      <c r="K1" s="2951"/>
      <c r="L1" s="2951"/>
      <c r="M1" s="2952"/>
    </row>
    <row r="2" spans="1:13" ht="51" customHeight="1">
      <c r="A2" s="3129" t="s">
        <v>1</v>
      </c>
      <c r="B2" s="29" t="s">
        <v>2</v>
      </c>
      <c r="C2" s="2018" t="s">
        <v>2932</v>
      </c>
      <c r="D2" s="2019"/>
      <c r="E2" s="2019"/>
      <c r="F2" s="2019"/>
      <c r="G2" s="2019"/>
      <c r="H2" s="2019"/>
      <c r="I2" s="2019"/>
      <c r="J2" s="2019"/>
      <c r="K2" s="2019"/>
      <c r="L2" s="2019"/>
      <c r="M2" s="2020"/>
    </row>
    <row r="3" spans="1:13" ht="67.5" customHeight="1">
      <c r="A3" s="3130"/>
      <c r="B3" s="1331" t="s">
        <v>4</v>
      </c>
      <c r="C3" s="2455" t="s">
        <v>2911</v>
      </c>
      <c r="D3" s="2456"/>
      <c r="E3" s="2456"/>
      <c r="F3" s="2456"/>
      <c r="G3" s="2456"/>
      <c r="H3" s="2456"/>
      <c r="I3" s="2456"/>
      <c r="J3" s="2456"/>
      <c r="K3" s="2456"/>
      <c r="L3" s="2456"/>
      <c r="M3" s="2457"/>
    </row>
    <row r="4" spans="1:13" ht="102.75" customHeight="1">
      <c r="A4" s="3130"/>
      <c r="B4" s="31" t="s">
        <v>6</v>
      </c>
      <c r="C4" s="1507" t="s">
        <v>80</v>
      </c>
      <c r="D4" s="1508"/>
      <c r="E4" s="1797"/>
      <c r="F4" s="2498" t="s">
        <v>8</v>
      </c>
      <c r="G4" s="2499"/>
      <c r="H4" s="1798">
        <v>153</v>
      </c>
      <c r="I4" s="3132" t="s">
        <v>2933</v>
      </c>
      <c r="J4" s="2456"/>
      <c r="K4" s="2456"/>
      <c r="L4" s="2456"/>
      <c r="M4" s="2457"/>
    </row>
    <row r="5" spans="1:13" ht="45.75" customHeight="1">
      <c r="A5" s="3130"/>
      <c r="B5" s="31" t="s">
        <v>10</v>
      </c>
      <c r="C5" s="2455" t="s">
        <v>2913</v>
      </c>
      <c r="D5" s="2456"/>
      <c r="E5" s="2456"/>
      <c r="F5" s="2456"/>
      <c r="G5" s="2456"/>
      <c r="H5" s="2456"/>
      <c r="I5" s="2456"/>
      <c r="J5" s="2456"/>
      <c r="K5" s="2456"/>
      <c r="L5" s="2456"/>
      <c r="M5" s="2457"/>
    </row>
    <row r="6" spans="1:13" ht="39.75" customHeight="1">
      <c r="A6" s="3130"/>
      <c r="B6" s="31" t="s">
        <v>11</v>
      </c>
      <c r="C6" s="2455" t="s">
        <v>2934</v>
      </c>
      <c r="D6" s="2456"/>
      <c r="E6" s="2456"/>
      <c r="F6" s="2456"/>
      <c r="G6" s="2456"/>
      <c r="H6" s="2456"/>
      <c r="I6" s="2456"/>
      <c r="J6" s="2456"/>
      <c r="K6" s="2456"/>
      <c r="L6" s="2456"/>
      <c r="M6" s="2457"/>
    </row>
    <row r="7" spans="1:13" ht="50.25" customHeight="1">
      <c r="A7" s="3130"/>
      <c r="B7" s="1331" t="s">
        <v>12</v>
      </c>
      <c r="C7" s="2512" t="s">
        <v>2054</v>
      </c>
      <c r="D7" s="2513"/>
      <c r="E7" s="32"/>
      <c r="F7" s="32"/>
      <c r="G7" s="674"/>
      <c r="H7" s="1546" t="s">
        <v>14</v>
      </c>
      <c r="I7" s="2514" t="s">
        <v>1168</v>
      </c>
      <c r="J7" s="2513"/>
      <c r="K7" s="2513"/>
      <c r="L7" s="2513"/>
      <c r="M7" s="2515"/>
    </row>
    <row r="8" spans="1:13">
      <c r="A8" s="3130"/>
      <c r="B8" s="2504" t="s">
        <v>16</v>
      </c>
      <c r="C8" s="1799"/>
      <c r="D8" s="929"/>
      <c r="E8" s="929"/>
      <c r="F8" s="929"/>
      <c r="G8" s="929"/>
      <c r="H8" s="929"/>
      <c r="I8" s="929"/>
      <c r="J8" s="929"/>
      <c r="K8" s="929"/>
      <c r="L8" s="930"/>
      <c r="M8" s="1800"/>
    </row>
    <row r="9" spans="1:13">
      <c r="A9" s="3130"/>
      <c r="B9" s="2085"/>
      <c r="C9" s="3131" t="s">
        <v>2915</v>
      </c>
      <c r="D9" s="3128"/>
      <c r="E9" s="931"/>
      <c r="F9" s="3128"/>
      <c r="G9" s="3128"/>
      <c r="H9" s="931"/>
      <c r="I9" s="3128"/>
      <c r="J9" s="3128"/>
      <c r="K9" s="931"/>
      <c r="L9" s="932"/>
      <c r="M9" s="933"/>
    </row>
    <row r="10" spans="1:13">
      <c r="A10" s="3130"/>
      <c r="B10" s="2123"/>
      <c r="C10" s="3131" t="s">
        <v>18</v>
      </c>
      <c r="D10" s="3128"/>
      <c r="E10" s="934"/>
      <c r="F10" s="3128" t="s">
        <v>18</v>
      </c>
      <c r="G10" s="3128"/>
      <c r="H10" s="934"/>
      <c r="I10" s="3128" t="s">
        <v>18</v>
      </c>
      <c r="J10" s="3128"/>
      <c r="K10" s="934"/>
      <c r="L10" s="935"/>
      <c r="M10" s="936"/>
    </row>
    <row r="11" spans="1:13" ht="69.75" customHeight="1">
      <c r="A11" s="3130"/>
      <c r="B11" s="1331" t="s">
        <v>19</v>
      </c>
      <c r="C11" s="2482" t="s">
        <v>2935</v>
      </c>
      <c r="D11" s="2483"/>
      <c r="E11" s="2483"/>
      <c r="F11" s="2483"/>
      <c r="G11" s="2483"/>
      <c r="H11" s="2483"/>
      <c r="I11" s="2483"/>
      <c r="J11" s="2483"/>
      <c r="K11" s="2483"/>
      <c r="L11" s="2483"/>
      <c r="M11" s="2484"/>
    </row>
    <row r="12" spans="1:13" ht="180" customHeight="1">
      <c r="A12" s="3130"/>
      <c r="B12" s="1331" t="s">
        <v>21</v>
      </c>
      <c r="C12" s="2470" t="s">
        <v>2936</v>
      </c>
      <c r="D12" s="2471"/>
      <c r="E12" s="2471"/>
      <c r="F12" s="2471"/>
      <c r="G12" s="2471"/>
      <c r="H12" s="2471"/>
      <c r="I12" s="2471"/>
      <c r="J12" s="2471"/>
      <c r="K12" s="2471"/>
      <c r="L12" s="2471"/>
      <c r="M12" s="2472"/>
    </row>
    <row r="13" spans="1:13" ht="74.25" customHeight="1">
      <c r="A13" s="3130"/>
      <c r="B13" s="1333" t="s">
        <v>23</v>
      </c>
      <c r="C13" s="2470" t="s">
        <v>2911</v>
      </c>
      <c r="D13" s="2471"/>
      <c r="E13" s="2471"/>
      <c r="F13" s="2471"/>
      <c r="G13" s="2471"/>
      <c r="H13" s="2471"/>
      <c r="I13" s="2471"/>
      <c r="J13" s="2471"/>
      <c r="K13" s="2471"/>
      <c r="L13" s="2471"/>
      <c r="M13" s="2472"/>
    </row>
    <row r="14" spans="1:13" ht="31.5" customHeight="1">
      <c r="A14" s="3130"/>
      <c r="B14" s="2504" t="s">
        <v>25</v>
      </c>
      <c r="C14" s="2482" t="s">
        <v>647</v>
      </c>
      <c r="D14" s="2483"/>
      <c r="E14" s="1518" t="s">
        <v>27</v>
      </c>
      <c r="F14" s="2490" t="s">
        <v>1165</v>
      </c>
      <c r="G14" s="2483"/>
      <c r="H14" s="2483"/>
      <c r="I14" s="2483"/>
      <c r="J14" s="2483"/>
      <c r="K14" s="2483"/>
      <c r="L14" s="2483"/>
      <c r="M14" s="2484"/>
    </row>
    <row r="15" spans="1:13">
      <c r="A15" s="3130"/>
      <c r="B15" s="2085"/>
      <c r="C15" s="2482"/>
      <c r="D15" s="2483"/>
      <c r="E15" s="2483"/>
      <c r="F15" s="2483"/>
      <c r="G15" s="2483"/>
      <c r="H15" s="2483"/>
      <c r="I15" s="2483"/>
      <c r="J15" s="2483"/>
      <c r="K15" s="2483"/>
      <c r="L15" s="2483"/>
      <c r="M15" s="2484"/>
    </row>
    <row r="16" spans="1:13">
      <c r="A16" s="3122" t="s">
        <v>29</v>
      </c>
      <c r="B16" s="1333" t="s">
        <v>30</v>
      </c>
      <c r="C16" s="2482" t="s">
        <v>2937</v>
      </c>
      <c r="D16" s="2483"/>
      <c r="E16" s="2483"/>
      <c r="F16" s="2483"/>
      <c r="G16" s="2483"/>
      <c r="H16" s="2483"/>
      <c r="I16" s="2483"/>
      <c r="J16" s="2483"/>
      <c r="K16" s="2483"/>
      <c r="L16" s="2483"/>
      <c r="M16" s="2484"/>
    </row>
    <row r="17" spans="1:13" ht="42.75" customHeight="1">
      <c r="A17" s="3123"/>
      <c r="B17" s="1333" t="s">
        <v>32</v>
      </c>
      <c r="C17" s="2470" t="s">
        <v>1174</v>
      </c>
      <c r="D17" s="2471"/>
      <c r="E17" s="2471"/>
      <c r="F17" s="2471"/>
      <c r="G17" s="2471"/>
      <c r="H17" s="2471"/>
      <c r="I17" s="2471"/>
      <c r="J17" s="2471"/>
      <c r="K17" s="2471"/>
      <c r="L17" s="2471"/>
      <c r="M17" s="2472"/>
    </row>
    <row r="18" spans="1:13" ht="24.75" customHeight="1">
      <c r="A18" s="3123"/>
      <c r="B18" s="2477" t="s">
        <v>34</v>
      </c>
      <c r="C18" s="1519"/>
      <c r="D18" s="42"/>
      <c r="E18" s="42"/>
      <c r="F18" s="42"/>
      <c r="G18" s="42"/>
      <c r="H18" s="42"/>
      <c r="I18" s="42"/>
      <c r="J18" s="42"/>
      <c r="K18" s="42"/>
      <c r="L18" s="42"/>
      <c r="M18" s="1520"/>
    </row>
    <row r="19" spans="1:13" ht="9" customHeight="1">
      <c r="A19" s="3123"/>
      <c r="B19" s="1999"/>
      <c r="C19" s="43"/>
      <c r="D19" s="44"/>
      <c r="E19" s="45"/>
      <c r="F19" s="44"/>
      <c r="G19" s="45"/>
      <c r="H19" s="44"/>
      <c r="I19" s="45"/>
      <c r="J19" s="44"/>
      <c r="K19" s="45"/>
      <c r="L19" s="45"/>
      <c r="M19" s="46"/>
    </row>
    <row r="20" spans="1:13">
      <c r="A20" s="3123"/>
      <c r="B20" s="1999"/>
      <c r="C20" s="47" t="s">
        <v>35</v>
      </c>
      <c r="D20" s="48"/>
      <c r="E20" s="49" t="s">
        <v>36</v>
      </c>
      <c r="F20" s="48"/>
      <c r="G20" s="49" t="s">
        <v>37</v>
      </c>
      <c r="H20" s="48"/>
      <c r="I20" s="49" t="s">
        <v>38</v>
      </c>
      <c r="J20" s="1521"/>
      <c r="K20" s="49"/>
      <c r="L20" s="49"/>
      <c r="M20" s="50"/>
    </row>
    <row r="21" spans="1:13">
      <c r="A21" s="3123"/>
      <c r="B21" s="1999"/>
      <c r="C21" s="47" t="s">
        <v>39</v>
      </c>
      <c r="D21" s="1522"/>
      <c r="E21" s="49" t="s">
        <v>40</v>
      </c>
      <c r="F21" s="1523"/>
      <c r="G21" s="49" t="s">
        <v>41</v>
      </c>
      <c r="H21" s="1523"/>
      <c r="I21" s="49"/>
      <c r="J21" s="51"/>
      <c r="K21" s="49"/>
      <c r="L21" s="49"/>
      <c r="M21" s="50"/>
    </row>
    <row r="22" spans="1:13">
      <c r="A22" s="3123"/>
      <c r="B22" s="1999"/>
      <c r="C22" s="47" t="s">
        <v>42</v>
      </c>
      <c r="D22" s="1522"/>
      <c r="E22" s="49" t="s">
        <v>43</v>
      </c>
      <c r="F22" s="1522"/>
      <c r="G22" s="49"/>
      <c r="H22" s="51"/>
      <c r="I22" s="49"/>
      <c r="J22" s="51"/>
      <c r="K22" s="49"/>
      <c r="L22" s="49"/>
      <c r="M22" s="50"/>
    </row>
    <row r="23" spans="1:13">
      <c r="A23" s="3123"/>
      <c r="B23" s="1999"/>
      <c r="C23" s="47" t="s">
        <v>44</v>
      </c>
      <c r="D23" s="1523" t="s">
        <v>1495</v>
      </c>
      <c r="E23" s="49" t="s">
        <v>46</v>
      </c>
      <c r="F23" s="934" t="s">
        <v>2938</v>
      </c>
      <c r="G23" s="934"/>
      <c r="H23" s="934"/>
      <c r="I23" s="934"/>
      <c r="J23" s="934"/>
      <c r="K23" s="934"/>
      <c r="L23" s="934"/>
      <c r="M23" s="937"/>
    </row>
    <row r="24" spans="1:13" ht="9.75" customHeight="1">
      <c r="A24" s="3123"/>
      <c r="B24" s="2000"/>
      <c r="C24" s="55"/>
      <c r="D24" s="56"/>
      <c r="E24" s="56"/>
      <c r="F24" s="56"/>
      <c r="G24" s="56"/>
      <c r="H24" s="56"/>
      <c r="I24" s="56"/>
      <c r="J24" s="56"/>
      <c r="K24" s="56"/>
      <c r="L24" s="56"/>
      <c r="M24" s="57"/>
    </row>
    <row r="25" spans="1:13">
      <c r="A25" s="3123"/>
      <c r="B25" s="2477" t="s">
        <v>48</v>
      </c>
      <c r="C25" s="1524"/>
      <c r="D25" s="58"/>
      <c r="E25" s="58"/>
      <c r="F25" s="58"/>
      <c r="G25" s="58"/>
      <c r="H25" s="58"/>
      <c r="I25" s="58"/>
      <c r="J25" s="58"/>
      <c r="K25" s="58"/>
      <c r="L25" s="930"/>
      <c r="M25" s="1800"/>
    </row>
    <row r="26" spans="1:13">
      <c r="A26" s="3123"/>
      <c r="B26" s="1999"/>
      <c r="C26" s="47" t="s">
        <v>49</v>
      </c>
      <c r="D26" s="1523"/>
      <c r="E26" s="59"/>
      <c r="F26" s="49" t="s">
        <v>50</v>
      </c>
      <c r="G26" s="1522"/>
      <c r="H26" s="59"/>
      <c r="I26" s="49" t="s">
        <v>51</v>
      </c>
      <c r="J26" s="1522" t="s">
        <v>45</v>
      </c>
      <c r="K26" s="59"/>
      <c r="L26" s="932"/>
      <c r="M26" s="933"/>
    </row>
    <row r="27" spans="1:13">
      <c r="A27" s="3123"/>
      <c r="B27" s="1999"/>
      <c r="C27" s="47" t="s">
        <v>52</v>
      </c>
      <c r="D27" s="1801"/>
      <c r="E27" s="932"/>
      <c r="F27" s="49" t="s">
        <v>53</v>
      </c>
      <c r="G27" s="1523"/>
      <c r="H27" s="932"/>
      <c r="I27" s="938"/>
      <c r="J27" s="932"/>
      <c r="K27" s="931"/>
      <c r="L27" s="932"/>
      <c r="M27" s="933"/>
    </row>
    <row r="28" spans="1:13">
      <c r="A28" s="3123"/>
      <c r="B28" s="2000"/>
      <c r="C28" s="61"/>
      <c r="D28" s="62"/>
      <c r="E28" s="62"/>
      <c r="F28" s="62"/>
      <c r="G28" s="62"/>
      <c r="H28" s="62"/>
      <c r="I28" s="62"/>
      <c r="J28" s="62"/>
      <c r="K28" s="62"/>
      <c r="L28" s="935"/>
      <c r="M28" s="936"/>
    </row>
    <row r="29" spans="1:13">
      <c r="A29" s="3123"/>
      <c r="B29" s="64" t="s">
        <v>54</v>
      </c>
      <c r="C29" s="1527"/>
      <c r="D29" s="63"/>
      <c r="E29" s="63"/>
      <c r="F29" s="63"/>
      <c r="G29" s="63"/>
      <c r="H29" s="63"/>
      <c r="I29" s="63"/>
      <c r="J29" s="63"/>
      <c r="K29" s="63"/>
      <c r="L29" s="63"/>
      <c r="M29" s="1528"/>
    </row>
    <row r="30" spans="1:13">
      <c r="A30" s="3123"/>
      <c r="B30" s="64"/>
      <c r="C30" s="65" t="s">
        <v>55</v>
      </c>
      <c r="D30" s="1702" t="s">
        <v>17</v>
      </c>
      <c r="E30" s="59"/>
      <c r="F30" s="66" t="s">
        <v>56</v>
      </c>
      <c r="G30" s="1523" t="s">
        <v>17</v>
      </c>
      <c r="H30" s="59"/>
      <c r="I30" s="66" t="s">
        <v>57</v>
      </c>
      <c r="J30" s="1703" t="s">
        <v>17</v>
      </c>
      <c r="K30" s="1704"/>
      <c r="L30" s="1705"/>
      <c r="M30" s="67"/>
    </row>
    <row r="31" spans="1:13">
      <c r="A31" s="3123"/>
      <c r="B31" s="31"/>
      <c r="C31" s="55"/>
      <c r="D31" s="56"/>
      <c r="E31" s="56"/>
      <c r="F31" s="56"/>
      <c r="G31" s="56"/>
      <c r="H31" s="56"/>
      <c r="I31" s="56"/>
      <c r="J31" s="56"/>
      <c r="K31" s="56"/>
      <c r="L31" s="56"/>
      <c r="M31" s="57"/>
    </row>
    <row r="32" spans="1:13">
      <c r="A32" s="3123"/>
      <c r="B32" s="2477" t="s">
        <v>58</v>
      </c>
      <c r="C32" s="1531"/>
      <c r="D32" s="68"/>
      <c r="E32" s="68"/>
      <c r="F32" s="68"/>
      <c r="G32" s="68"/>
      <c r="H32" s="68"/>
      <c r="I32" s="68"/>
      <c r="J32" s="68"/>
      <c r="K32" s="68"/>
      <c r="L32" s="930"/>
      <c r="M32" s="1800"/>
    </row>
    <row r="33" spans="1:13">
      <c r="A33" s="3123"/>
      <c r="B33" s="1999"/>
      <c r="C33" s="69" t="s">
        <v>59</v>
      </c>
      <c r="D33" s="1802">
        <v>2020</v>
      </c>
      <c r="E33" s="70"/>
      <c r="F33" s="59" t="s">
        <v>60</v>
      </c>
      <c r="G33" s="1768" t="s">
        <v>61</v>
      </c>
      <c r="H33" s="70"/>
      <c r="I33" s="66"/>
      <c r="J33" s="70"/>
      <c r="K33" s="70"/>
      <c r="L33" s="932"/>
      <c r="M33" s="933"/>
    </row>
    <row r="34" spans="1:13">
      <c r="A34" s="3123"/>
      <c r="B34" s="2000"/>
      <c r="C34" s="55"/>
      <c r="D34" s="135"/>
      <c r="E34" s="136"/>
      <c r="F34" s="56"/>
      <c r="G34" s="136"/>
      <c r="H34" s="136"/>
      <c r="I34" s="137"/>
      <c r="J34" s="136"/>
      <c r="K34" s="136"/>
      <c r="L34" s="935"/>
      <c r="M34" s="936"/>
    </row>
    <row r="35" spans="1:13">
      <c r="A35" s="3123"/>
      <c r="B35" s="2477" t="s">
        <v>62</v>
      </c>
      <c r="C35" s="1534"/>
      <c r="D35" s="72"/>
      <c r="E35" s="72"/>
      <c r="F35" s="72"/>
      <c r="G35" s="72"/>
      <c r="H35" s="72"/>
      <c r="I35" s="72"/>
      <c r="J35" s="72"/>
      <c r="K35" s="72"/>
      <c r="L35" s="72"/>
      <c r="M35" s="1535"/>
    </row>
    <row r="36" spans="1:13">
      <c r="A36" s="3123"/>
      <c r="B36" s="1999"/>
      <c r="C36" s="73"/>
      <c r="D36" s="74" t="s">
        <v>63</v>
      </c>
      <c r="E36" s="74"/>
      <c r="F36" s="74" t="s">
        <v>64</v>
      </c>
      <c r="G36" s="74"/>
      <c r="H36" s="931" t="s">
        <v>65</v>
      </c>
      <c r="I36" s="931"/>
      <c r="J36" s="931" t="s">
        <v>66</v>
      </c>
      <c r="K36" s="74"/>
      <c r="L36" s="74" t="s">
        <v>67</v>
      </c>
      <c r="M36" s="76"/>
    </row>
    <row r="37" spans="1:13">
      <c r="A37" s="3123"/>
      <c r="B37" s="1999"/>
      <c r="C37" s="73"/>
      <c r="D37" s="1783">
        <v>1</v>
      </c>
      <c r="E37" s="1537">
        <v>2020</v>
      </c>
      <c r="F37" s="1783">
        <v>1</v>
      </c>
      <c r="G37" s="1537">
        <v>2021</v>
      </c>
      <c r="H37" s="1783">
        <v>1</v>
      </c>
      <c r="I37" s="1537">
        <v>2022</v>
      </c>
      <c r="J37" s="1783">
        <v>1</v>
      </c>
      <c r="K37" s="1537">
        <v>2023</v>
      </c>
      <c r="L37" s="1783">
        <v>1</v>
      </c>
      <c r="M37" s="1538">
        <v>2024</v>
      </c>
    </row>
    <row r="38" spans="1:13">
      <c r="A38" s="3123"/>
      <c r="B38" s="1999"/>
      <c r="C38" s="73"/>
      <c r="D38" s="74" t="s">
        <v>68</v>
      </c>
      <c r="E38" s="74"/>
      <c r="F38" s="74" t="s">
        <v>69</v>
      </c>
      <c r="G38" s="74"/>
      <c r="H38" s="931" t="s">
        <v>70</v>
      </c>
      <c r="I38" s="931"/>
      <c r="J38" s="931" t="s">
        <v>71</v>
      </c>
      <c r="K38" s="74"/>
      <c r="L38" s="74" t="s">
        <v>72</v>
      </c>
      <c r="M38" s="46"/>
    </row>
    <row r="39" spans="1:13">
      <c r="A39" s="3123"/>
      <c r="B39" s="1999"/>
      <c r="C39" s="73"/>
      <c r="D39" s="1783">
        <v>1</v>
      </c>
      <c r="E39" s="1537">
        <v>2025</v>
      </c>
      <c r="F39" s="1783">
        <v>1</v>
      </c>
      <c r="G39" s="1537">
        <v>2026</v>
      </c>
      <c r="H39" s="1783">
        <v>1</v>
      </c>
      <c r="I39" s="1537">
        <v>2027</v>
      </c>
      <c r="J39" s="1783">
        <v>1</v>
      </c>
      <c r="K39" s="1537">
        <v>2028</v>
      </c>
      <c r="L39" s="1783">
        <v>1</v>
      </c>
      <c r="M39" s="1538">
        <v>2029</v>
      </c>
    </row>
    <row r="40" spans="1:13">
      <c r="A40" s="3123"/>
      <c r="B40" s="1999"/>
      <c r="C40" s="73"/>
      <c r="D40" s="74" t="s">
        <v>73</v>
      </c>
      <c r="E40" s="74"/>
      <c r="F40" s="874" t="s">
        <v>2859</v>
      </c>
      <c r="G40" s="74"/>
      <c r="H40" s="931"/>
      <c r="I40" s="931"/>
      <c r="J40" s="931"/>
      <c r="K40" s="74"/>
      <c r="L40" s="74"/>
      <c r="M40" s="45"/>
    </row>
    <row r="41" spans="1:13">
      <c r="A41" s="3123"/>
      <c r="B41" s="1999"/>
      <c r="C41" s="73"/>
      <c r="D41" s="1783">
        <v>1</v>
      </c>
      <c r="E41" s="1537">
        <v>2030</v>
      </c>
      <c r="F41" s="1796">
        <v>11</v>
      </c>
      <c r="G41" s="74"/>
      <c r="H41" s="77"/>
      <c r="I41" s="74"/>
      <c r="J41" s="77"/>
      <c r="K41" s="74"/>
      <c r="L41" s="77"/>
      <c r="M41" s="74"/>
    </row>
    <row r="42" spans="1:13">
      <c r="A42" s="3123"/>
      <c r="B42" s="1999"/>
      <c r="C42" s="83"/>
      <c r="D42" s="1541"/>
      <c r="E42" s="1539"/>
      <c r="F42" s="84"/>
      <c r="G42" s="85"/>
      <c r="H42" s="84"/>
      <c r="I42" s="85"/>
      <c r="J42" s="84"/>
      <c r="K42" s="85"/>
      <c r="L42" s="84"/>
      <c r="M42" s="86"/>
    </row>
    <row r="43" spans="1:13" ht="18" customHeight="1">
      <c r="A43" s="3123"/>
      <c r="B43" s="2477" t="s">
        <v>79</v>
      </c>
      <c r="C43" s="1524"/>
      <c r="D43" s="58"/>
      <c r="E43" s="58"/>
      <c r="F43" s="58"/>
      <c r="G43" s="58"/>
      <c r="H43" s="58"/>
      <c r="I43" s="58"/>
      <c r="J43" s="58"/>
      <c r="K43" s="58"/>
      <c r="L43" s="932"/>
      <c r="M43" s="933"/>
    </row>
    <row r="44" spans="1:13">
      <c r="A44" s="3123"/>
      <c r="B44" s="1999"/>
      <c r="C44" s="940"/>
      <c r="D44" s="89" t="s">
        <v>80</v>
      </c>
      <c r="E44" s="90" t="s">
        <v>7</v>
      </c>
      <c r="F44" s="2008" t="s">
        <v>81</v>
      </c>
      <c r="G44" s="2568" t="s">
        <v>1548</v>
      </c>
      <c r="H44" s="2568"/>
      <c r="I44" s="2568"/>
      <c r="J44" s="2568"/>
      <c r="K44" s="91" t="s">
        <v>82</v>
      </c>
      <c r="L44" s="3124"/>
      <c r="M44" s="3125"/>
    </row>
    <row r="45" spans="1:13">
      <c r="A45" s="3123"/>
      <c r="B45" s="1999"/>
      <c r="C45" s="940"/>
      <c r="D45" s="1803" t="s">
        <v>45</v>
      </c>
      <c r="E45" s="1522"/>
      <c r="F45" s="2008"/>
      <c r="G45" s="2568"/>
      <c r="H45" s="2568"/>
      <c r="I45" s="2568"/>
      <c r="J45" s="2568"/>
      <c r="K45" s="932"/>
      <c r="L45" s="3126"/>
      <c r="M45" s="3127"/>
    </row>
    <row r="46" spans="1:13">
      <c r="A46" s="3123"/>
      <c r="B46" s="2000"/>
      <c r="C46" s="941"/>
      <c r="D46" s="935"/>
      <c r="E46" s="935"/>
      <c r="F46" s="935"/>
      <c r="G46" s="935"/>
      <c r="H46" s="935"/>
      <c r="I46" s="935"/>
      <c r="J46" s="935"/>
      <c r="K46" s="935"/>
      <c r="L46" s="932"/>
      <c r="M46" s="933"/>
    </row>
    <row r="47" spans="1:13" ht="84.75" customHeight="1">
      <c r="A47" s="3123"/>
      <c r="B47" s="1331" t="s">
        <v>83</v>
      </c>
      <c r="C47" s="2482" t="s">
        <v>2939</v>
      </c>
      <c r="D47" s="2483"/>
      <c r="E47" s="2483"/>
      <c r="F47" s="2483"/>
      <c r="G47" s="2483"/>
      <c r="H47" s="2483"/>
      <c r="I47" s="2483"/>
      <c r="J47" s="2483"/>
      <c r="K47" s="2483"/>
      <c r="L47" s="2483"/>
      <c r="M47" s="2484"/>
    </row>
    <row r="48" spans="1:13" ht="39.75" customHeight="1">
      <c r="A48" s="3123"/>
      <c r="B48" s="1333" t="s">
        <v>85</v>
      </c>
      <c r="C48" s="2470" t="s">
        <v>2923</v>
      </c>
      <c r="D48" s="2471"/>
      <c r="E48" s="2471"/>
      <c r="F48" s="2471"/>
      <c r="G48" s="2471"/>
      <c r="H48" s="2471"/>
      <c r="I48" s="2471"/>
      <c r="J48" s="2471"/>
      <c r="K48" s="2471"/>
      <c r="L48" s="2471"/>
      <c r="M48" s="2472"/>
    </row>
    <row r="49" spans="1:13" ht="24.75" customHeight="1">
      <c r="A49" s="3123"/>
      <c r="B49" s="1333" t="s">
        <v>87</v>
      </c>
      <c r="C49" s="2470" t="s">
        <v>2940</v>
      </c>
      <c r="D49" s="2471"/>
      <c r="E49" s="2471"/>
      <c r="F49" s="2471"/>
      <c r="G49" s="2471"/>
      <c r="H49" s="2471"/>
      <c r="I49" s="2471"/>
      <c r="J49" s="2471"/>
      <c r="K49" s="2471"/>
      <c r="L49" s="2471"/>
      <c r="M49" s="2472"/>
    </row>
    <row r="50" spans="1:13">
      <c r="A50" s="3123"/>
      <c r="B50" s="1333" t="s">
        <v>88</v>
      </c>
      <c r="C50" s="1543" t="s">
        <v>17</v>
      </c>
      <c r="D50" s="1544"/>
      <c r="E50" s="1544"/>
      <c r="F50" s="1544"/>
      <c r="G50" s="1544"/>
      <c r="H50" s="1544"/>
      <c r="I50" s="1544"/>
      <c r="J50" s="1544"/>
      <c r="K50" s="1544"/>
      <c r="L50" s="1544"/>
      <c r="M50" s="1545"/>
    </row>
    <row r="51" spans="1:13" ht="15.75" customHeight="1">
      <c r="A51" s="2469" t="s">
        <v>90</v>
      </c>
      <c r="B51" s="1413" t="s">
        <v>91</v>
      </c>
      <c r="C51" s="2455" t="s">
        <v>2941</v>
      </c>
      <c r="D51" s="2456"/>
      <c r="E51" s="2456"/>
      <c r="F51" s="2456"/>
      <c r="G51" s="2456"/>
      <c r="H51" s="2456"/>
      <c r="I51" s="2456"/>
      <c r="J51" s="2456"/>
      <c r="K51" s="2456"/>
      <c r="L51" s="2456"/>
      <c r="M51" s="2457"/>
    </row>
    <row r="52" spans="1:13">
      <c r="A52" s="2056"/>
      <c r="B52" s="1413" t="s">
        <v>93</v>
      </c>
      <c r="C52" s="2455" t="s">
        <v>2942</v>
      </c>
      <c r="D52" s="2456"/>
      <c r="E52" s="2456"/>
      <c r="F52" s="2456"/>
      <c r="G52" s="2456"/>
      <c r="H52" s="2456"/>
      <c r="I52" s="2456"/>
      <c r="J52" s="2456"/>
      <c r="K52" s="2456"/>
      <c r="L52" s="2456"/>
      <c r="M52" s="2457"/>
    </row>
    <row r="53" spans="1:13">
      <c r="A53" s="2056"/>
      <c r="B53" s="1413" t="s">
        <v>95</v>
      </c>
      <c r="C53" s="2455" t="s">
        <v>2927</v>
      </c>
      <c r="D53" s="2456"/>
      <c r="E53" s="2456"/>
      <c r="F53" s="2456"/>
      <c r="G53" s="2456"/>
      <c r="H53" s="2456"/>
      <c r="I53" s="2456"/>
      <c r="J53" s="2456"/>
      <c r="K53" s="2456"/>
      <c r="L53" s="2456"/>
      <c r="M53" s="2457"/>
    </row>
    <row r="54" spans="1:13" ht="15.75" customHeight="1">
      <c r="A54" s="2056"/>
      <c r="B54" s="1414" t="s">
        <v>97</v>
      </c>
      <c r="C54" s="2455" t="s">
        <v>2943</v>
      </c>
      <c r="D54" s="2456"/>
      <c r="E54" s="2456"/>
      <c r="F54" s="2456"/>
      <c r="G54" s="2456"/>
      <c r="H54" s="2456"/>
      <c r="I54" s="2456"/>
      <c r="J54" s="2456"/>
      <c r="K54" s="2456"/>
      <c r="L54" s="2456"/>
      <c r="M54" s="2457"/>
    </row>
    <row r="55" spans="1:13" ht="15.75" customHeight="1">
      <c r="A55" s="2056"/>
      <c r="B55" s="1413" t="s">
        <v>99</v>
      </c>
      <c r="C55" s="2625" t="s">
        <v>2944</v>
      </c>
      <c r="D55" s="2456"/>
      <c r="E55" s="2456"/>
      <c r="F55" s="2456"/>
      <c r="G55" s="2456"/>
      <c r="H55" s="2456"/>
      <c r="I55" s="2456"/>
      <c r="J55" s="2456"/>
      <c r="K55" s="2456"/>
      <c r="L55" s="2456"/>
      <c r="M55" s="2457"/>
    </row>
    <row r="56" spans="1:13" ht="16.5" thickBot="1">
      <c r="A56" s="2061"/>
      <c r="B56" s="1413" t="s">
        <v>101</v>
      </c>
      <c r="C56" s="2455"/>
      <c r="D56" s="2456"/>
      <c r="E56" s="2456"/>
      <c r="F56" s="2456"/>
      <c r="G56" s="2456"/>
      <c r="H56" s="2456"/>
      <c r="I56" s="2456"/>
      <c r="J56" s="2456"/>
      <c r="K56" s="2456"/>
      <c r="L56" s="2456"/>
      <c r="M56" s="2457"/>
    </row>
    <row r="57" spans="1:13" ht="15.75" customHeight="1">
      <c r="A57" s="2469" t="s">
        <v>103</v>
      </c>
      <c r="B57" s="1415" t="s">
        <v>104</v>
      </c>
      <c r="C57" s="2455" t="s">
        <v>2930</v>
      </c>
      <c r="D57" s="2456"/>
      <c r="E57" s="2456"/>
      <c r="F57" s="2456"/>
      <c r="G57" s="2456"/>
      <c r="H57" s="2456"/>
      <c r="I57" s="2456"/>
      <c r="J57" s="2456"/>
      <c r="K57" s="2456"/>
      <c r="L57" s="2456"/>
      <c r="M57" s="2457"/>
    </row>
    <row r="58" spans="1:13" ht="30" customHeight="1">
      <c r="A58" s="2056"/>
      <c r="B58" s="1415" t="s">
        <v>106</v>
      </c>
      <c r="C58" s="2455" t="s">
        <v>2945</v>
      </c>
      <c r="D58" s="2456"/>
      <c r="E58" s="2456"/>
      <c r="F58" s="2456"/>
      <c r="G58" s="2456"/>
      <c r="H58" s="2456"/>
      <c r="I58" s="2456"/>
      <c r="J58" s="2456"/>
      <c r="K58" s="2456"/>
      <c r="L58" s="2456"/>
      <c r="M58" s="2457"/>
    </row>
    <row r="59" spans="1:13" ht="30" customHeight="1" thickBot="1">
      <c r="A59" s="2056"/>
      <c r="B59" s="1416" t="s">
        <v>14</v>
      </c>
      <c r="C59" s="2455" t="s">
        <v>2927</v>
      </c>
      <c r="D59" s="2456"/>
      <c r="E59" s="2456"/>
      <c r="F59" s="2456"/>
      <c r="G59" s="2456"/>
      <c r="H59" s="2456"/>
      <c r="I59" s="2456"/>
      <c r="J59" s="2456"/>
      <c r="K59" s="2456"/>
      <c r="L59" s="2456"/>
      <c r="M59" s="2457"/>
    </row>
    <row r="60" spans="1:13" ht="16.5" thickBot="1">
      <c r="A60" s="139" t="s">
        <v>109</v>
      </c>
      <c r="B60" s="942"/>
      <c r="C60" s="2036" t="s">
        <v>17</v>
      </c>
      <c r="D60" s="2037"/>
      <c r="E60" s="2037"/>
      <c r="F60" s="2037"/>
      <c r="G60" s="2037"/>
      <c r="H60" s="2037"/>
      <c r="I60" s="2037"/>
      <c r="J60" s="2037"/>
      <c r="K60" s="2037"/>
      <c r="L60" s="2037"/>
      <c r="M60" s="2038"/>
    </row>
  </sheetData>
  <mergeCells count="50">
    <mergeCell ref="B1:M1"/>
    <mergeCell ref="A2:A15"/>
    <mergeCell ref="C2:M2"/>
    <mergeCell ref="C3:M3"/>
    <mergeCell ref="F4:G4"/>
    <mergeCell ref="I4:M4"/>
    <mergeCell ref="C5:M5"/>
    <mergeCell ref="C6:M6"/>
    <mergeCell ref="C7:D7"/>
    <mergeCell ref="I7:M7"/>
    <mergeCell ref="B8:B10"/>
    <mergeCell ref="C9:D9"/>
    <mergeCell ref="F9:G9"/>
    <mergeCell ref="I9:J9"/>
    <mergeCell ref="C10:D10"/>
    <mergeCell ref="F10:G10"/>
    <mergeCell ref="I10:J10"/>
    <mergeCell ref="C11:M11"/>
    <mergeCell ref="C12:M12"/>
    <mergeCell ref="C13:M13"/>
    <mergeCell ref="B14:B15"/>
    <mergeCell ref="C14:D14"/>
    <mergeCell ref="F14:M14"/>
    <mergeCell ref="C15:M15"/>
    <mergeCell ref="A16:A50"/>
    <mergeCell ref="C16:M16"/>
    <mergeCell ref="C17:M17"/>
    <mergeCell ref="B18:B24"/>
    <mergeCell ref="B25:B28"/>
    <mergeCell ref="B32:B34"/>
    <mergeCell ref="B35:B42"/>
    <mergeCell ref="B43:B46"/>
    <mergeCell ref="F44:F45"/>
    <mergeCell ref="G44:J45"/>
    <mergeCell ref="C60:M60"/>
    <mergeCell ref="L44:M45"/>
    <mergeCell ref="C47:M47"/>
    <mergeCell ref="C48:M48"/>
    <mergeCell ref="C49:M49"/>
    <mergeCell ref="C51:M51"/>
    <mergeCell ref="C52:M52"/>
    <mergeCell ref="C53:M53"/>
    <mergeCell ref="C54:M54"/>
    <mergeCell ref="C55:M55"/>
    <mergeCell ref="C56:M56"/>
    <mergeCell ref="A57:A59"/>
    <mergeCell ref="C57:M57"/>
    <mergeCell ref="C58:M58"/>
    <mergeCell ref="C59:M59"/>
    <mergeCell ref="A51:A56"/>
  </mergeCells>
  <dataValidations count="8">
    <dataValidation type="list" allowBlank="1" showInputMessage="1" showErrorMessage="1" sqref="C14:D14 C4 G44:J45 C7" xr:uid="{00000000-0002-0000-A300-000000000000}"/>
    <dataValidation allowBlank="1" showInputMessage="1" showErrorMessage="1" prompt="Seleccione de la lista desplegable" sqref="B4 B7 H7" xr:uid="{00000000-0002-0000-A300-000001000000}"/>
    <dataValidation allowBlank="1" showInputMessage="1" showErrorMessage="1" prompt="Incluir una ficha por cada indicador, ya sea de producto o de resultado" sqref="B1" xr:uid="{00000000-0002-0000-A300-000002000000}"/>
    <dataValidation allowBlank="1" showInputMessage="1" showErrorMessage="1" prompt="Identifique el ODS a que le apunta el indicador de producto. Seleccione de la lista desplegable._x000a_" sqref="B14:B15" xr:uid="{00000000-0002-0000-A300-000003000000}"/>
    <dataValidation allowBlank="1" showInputMessage="1" showErrorMessage="1" prompt="Identifique la meta ODS a que le apunta el indicador de producto. Seleccione de la lista desplegable." sqref="E14" xr:uid="{00000000-0002-0000-A3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A3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300-000006000000}"/>
    <dataValidation type="list" allowBlank="1" showInputMessage="1" showErrorMessage="1" sqref="I7:M7" xr:uid="{00000000-0002-0000-A300-000007000000}">
      <formula1>INDIRECT($C$7)</formula1>
    </dataValidation>
  </dataValidations>
  <hyperlinks>
    <hyperlink ref="C55" r:id="rId1" xr:uid="{00000000-0004-0000-A300-000000000000}"/>
  </hyperlinks>
  <pageMargins left="0.7" right="0.7" top="0.75" bottom="0.75" header="0.3" footer="0.3"/>
  <pageSetup paperSize="9" orientation="portrait" horizontalDpi="1200" verticalDpi="1200"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tabColor theme="0"/>
  </sheetPr>
  <dimension ref="A1:M75"/>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2" width="11.42578125" style="28"/>
    <col min="13" max="13" width="26.140625" style="28" customWidth="1"/>
    <col min="14" max="16384" width="11.42578125" style="28"/>
  </cols>
  <sheetData>
    <row r="1" spans="1:13" ht="16.5" thickBot="1">
      <c r="A1" s="24"/>
      <c r="B1" s="99" t="s">
        <v>2946</v>
      </c>
      <c r="C1" s="141"/>
      <c r="D1" s="141"/>
      <c r="E1" s="141"/>
      <c r="F1" s="141"/>
      <c r="G1" s="141"/>
      <c r="H1" s="141"/>
      <c r="I1" s="141"/>
      <c r="J1" s="141"/>
      <c r="K1" s="141"/>
      <c r="L1" s="141"/>
      <c r="M1" s="142"/>
    </row>
    <row r="2" spans="1:13" ht="31.5" customHeight="1">
      <c r="A2" s="2494" t="s">
        <v>1</v>
      </c>
      <c r="B2" s="29" t="s">
        <v>2</v>
      </c>
      <c r="C2" s="2120" t="s">
        <v>2947</v>
      </c>
      <c r="D2" s="2121"/>
      <c r="E2" s="2121"/>
      <c r="F2" s="2121"/>
      <c r="G2" s="2121"/>
      <c r="H2" s="2121"/>
      <c r="I2" s="2121"/>
      <c r="J2" s="2121"/>
      <c r="K2" s="2121"/>
      <c r="L2" s="2121"/>
      <c r="M2" s="2122"/>
    </row>
    <row r="3" spans="1:13" ht="42" customHeight="1">
      <c r="A3" s="2093"/>
      <c r="B3" s="1331" t="s">
        <v>4</v>
      </c>
      <c r="C3" s="2495" t="s">
        <v>1087</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135</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2784</v>
      </c>
      <c r="D7" s="2513"/>
      <c r="E7" s="2513"/>
      <c r="F7" s="2513"/>
      <c r="G7" s="2619"/>
      <c r="H7" s="1546" t="s">
        <v>14</v>
      </c>
      <c r="I7" s="2566" t="s">
        <v>2948</v>
      </c>
      <c r="J7" s="2496"/>
      <c r="K7" s="2496"/>
      <c r="L7" s="2496"/>
      <c r="M7" s="2567"/>
    </row>
    <row r="8" spans="1:13" ht="15.75" customHeight="1">
      <c r="A8" s="2093"/>
      <c r="B8" s="2504" t="s">
        <v>16</v>
      </c>
      <c r="C8" s="3142" t="s">
        <v>2949</v>
      </c>
      <c r="D8" s="3143"/>
      <c r="E8" s="143"/>
      <c r="F8" s="2633"/>
      <c r="G8" s="2031"/>
      <c r="H8" s="143"/>
      <c r="I8" s="2031"/>
      <c r="J8" s="2031"/>
      <c r="K8" s="143"/>
      <c r="L8" s="143"/>
      <c r="M8" s="1516"/>
    </row>
    <row r="9" spans="1:13" ht="15.75" customHeight="1">
      <c r="A9" s="2093"/>
      <c r="B9" s="2085"/>
      <c r="C9" s="3144"/>
      <c r="D9" s="3145"/>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2950</v>
      </c>
      <c r="D11" s="2483"/>
      <c r="E11" s="2483"/>
      <c r="F11" s="2483"/>
      <c r="G11" s="2483"/>
      <c r="H11" s="2483"/>
      <c r="I11" s="2483"/>
      <c r="J11" s="2483"/>
      <c r="K11" s="2483"/>
      <c r="L11" s="2483"/>
      <c r="M11" s="2484"/>
    </row>
    <row r="12" spans="1:13" ht="136.5" customHeight="1">
      <c r="A12" s="2093"/>
      <c r="B12" s="1331" t="s">
        <v>21</v>
      </c>
      <c r="C12" s="2491" t="s">
        <v>2951</v>
      </c>
      <c r="D12" s="2492"/>
      <c r="E12" s="2492"/>
      <c r="F12" s="2492"/>
      <c r="G12" s="2492"/>
      <c r="H12" s="2492"/>
      <c r="I12" s="2492"/>
      <c r="J12" s="2492"/>
      <c r="K12" s="2492"/>
      <c r="L12" s="2492"/>
      <c r="M12" s="2493"/>
    </row>
    <row r="13" spans="1:13" ht="60" customHeight="1">
      <c r="A13" s="2093"/>
      <c r="B13" s="1331" t="s">
        <v>23</v>
      </c>
      <c r="C13" s="2482" t="s">
        <v>2952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1834</v>
      </c>
      <c r="G14" s="2471"/>
      <c r="H14" s="2471"/>
      <c r="I14" s="2471"/>
      <c r="J14" s="2471"/>
      <c r="K14" s="2471"/>
      <c r="L14" s="2471"/>
      <c r="M14" s="2472"/>
    </row>
    <row r="15" spans="1:13">
      <c r="A15" s="2489" t="s">
        <v>29</v>
      </c>
      <c r="B15" s="1333" t="s">
        <v>30</v>
      </c>
      <c r="C15" s="2482" t="s">
        <v>241</v>
      </c>
      <c r="D15" s="2483"/>
      <c r="E15" s="2483"/>
      <c r="F15" s="2483"/>
      <c r="G15" s="2483"/>
      <c r="H15" s="2483"/>
      <c r="I15" s="2483"/>
      <c r="J15" s="2483"/>
      <c r="K15" s="2483"/>
      <c r="L15" s="2483"/>
      <c r="M15" s="2484"/>
    </row>
    <row r="16" spans="1:13" ht="47.25" customHeight="1">
      <c r="A16" s="2064"/>
      <c r="B16" s="1333" t="s">
        <v>32</v>
      </c>
      <c r="C16" s="2482" t="s">
        <v>1180</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2953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ht="15.75" customHeight="1">
      <c r="A36" s="2064"/>
      <c r="B36" s="1999"/>
      <c r="C36" s="73"/>
      <c r="D36" s="2782">
        <v>0</v>
      </c>
      <c r="E36" s="2783"/>
      <c r="F36" s="2768">
        <v>304</v>
      </c>
      <c r="G36" s="2769"/>
      <c r="H36" s="2768">
        <v>313</v>
      </c>
      <c r="I36" s="2769"/>
      <c r="J36" s="2768">
        <v>323</v>
      </c>
      <c r="K36" s="3053"/>
      <c r="L36" s="3140">
        <v>304</v>
      </c>
      <c r="M36" s="2769"/>
    </row>
    <row r="37" spans="1:13">
      <c r="A37" s="2064"/>
      <c r="B37" s="1999"/>
      <c r="C37" s="73"/>
      <c r="D37" s="944" t="s">
        <v>68</v>
      </c>
      <c r="E37" s="944"/>
      <c r="F37" s="944" t="s">
        <v>69</v>
      </c>
      <c r="G37" s="944"/>
      <c r="H37" s="945" t="s">
        <v>70</v>
      </c>
      <c r="I37" s="945"/>
      <c r="J37" s="945" t="s">
        <v>71</v>
      </c>
      <c r="K37" s="944"/>
      <c r="L37" s="944" t="s">
        <v>72</v>
      </c>
      <c r="M37" s="946"/>
    </row>
    <row r="38" spans="1:13" ht="15.75" customHeight="1">
      <c r="A38" s="2064"/>
      <c r="B38" s="1999"/>
      <c r="C38" s="73"/>
      <c r="D38" s="2768">
        <v>313</v>
      </c>
      <c r="E38" s="2769"/>
      <c r="F38" s="2768">
        <v>323</v>
      </c>
      <c r="G38" s="2769"/>
      <c r="H38" s="2768">
        <v>332</v>
      </c>
      <c r="I38" s="2769"/>
      <c r="J38" s="2768">
        <v>342</v>
      </c>
      <c r="K38" s="3053"/>
      <c r="L38" s="3141">
        <v>352</v>
      </c>
      <c r="M38" s="3141"/>
    </row>
    <row r="39" spans="1:13">
      <c r="A39" s="2064"/>
      <c r="B39" s="1999"/>
      <c r="C39" s="73"/>
      <c r="D39" s="947" t="s">
        <v>73</v>
      </c>
      <c r="E39" s="947"/>
      <c r="F39" s="947" t="s">
        <v>74</v>
      </c>
      <c r="G39" s="947"/>
      <c r="H39" s="948" t="s">
        <v>75</v>
      </c>
      <c r="I39" s="948"/>
      <c r="J39" s="948" t="s">
        <v>76</v>
      </c>
      <c r="K39" s="947"/>
      <c r="L39" s="947" t="s">
        <v>77</v>
      </c>
      <c r="M39" s="949"/>
    </row>
    <row r="40" spans="1:13" ht="15.75" customHeight="1">
      <c r="A40" s="2064"/>
      <c r="B40" s="1999"/>
      <c r="C40" s="73"/>
      <c r="D40" s="2782">
        <v>363</v>
      </c>
      <c r="E40" s="2783"/>
      <c r="F40" s="2782" t="s">
        <v>9</v>
      </c>
      <c r="G40" s="2783"/>
      <c r="H40" s="2782" t="s">
        <v>9</v>
      </c>
      <c r="I40" s="2783"/>
      <c r="J40" s="2782" t="s">
        <v>9</v>
      </c>
      <c r="K40" s="2783"/>
      <c r="L40" s="2782" t="s">
        <v>9</v>
      </c>
      <c r="M40" s="2783"/>
    </row>
    <row r="41" spans="1:13">
      <c r="A41" s="2064"/>
      <c r="B41" s="1999"/>
      <c r="C41" s="73"/>
      <c r="D41" s="1684" t="s">
        <v>77</v>
      </c>
      <c r="E41" s="1684"/>
      <c r="F41" s="1684" t="s">
        <v>78</v>
      </c>
      <c r="G41" s="1684"/>
      <c r="H41" s="950"/>
      <c r="I41" s="950"/>
      <c r="J41" s="950"/>
      <c r="K41" s="950"/>
      <c r="L41" s="950"/>
      <c r="M41" s="1804"/>
    </row>
    <row r="42" spans="1:13">
      <c r="A42" s="2064"/>
      <c r="B42" s="1999"/>
      <c r="C42" s="73"/>
      <c r="D42" s="2782" t="s">
        <v>9</v>
      </c>
      <c r="E42" s="2783"/>
      <c r="F42" s="2782">
        <f>+D36+F36+H36+J36+L36+D38+F38+H38+J38+L38+D40</f>
        <v>3269</v>
      </c>
      <c r="G42" s="2783"/>
      <c r="H42" s="3139"/>
      <c r="I42" s="3139"/>
      <c r="J42" s="947"/>
      <c r="K42" s="947"/>
      <c r="L42" s="947"/>
      <c r="M42" s="951"/>
    </row>
    <row r="43" spans="1:13">
      <c r="A43" s="2064"/>
      <c r="B43" s="1999"/>
      <c r="C43" s="83"/>
      <c r="D43" s="1671"/>
      <c r="E43" s="1672"/>
      <c r="F43" s="1671"/>
      <c r="G43" s="1672"/>
      <c r="H43" s="399"/>
      <c r="I43" s="400"/>
      <c r="J43" s="399"/>
      <c r="K43" s="400"/>
      <c r="L43" s="399"/>
      <c r="M43" s="401"/>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886"/>
      <c r="M45" s="2887"/>
    </row>
    <row r="46" spans="1:13" ht="15.75" customHeight="1">
      <c r="A46" s="2064"/>
      <c r="B46" s="1999"/>
      <c r="C46" s="88"/>
      <c r="D46" s="1542" t="s">
        <v>45</v>
      </c>
      <c r="E46" s="1522"/>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91" t="s">
        <v>2954</v>
      </c>
      <c r="D48" s="2492"/>
      <c r="E48" s="2492"/>
      <c r="F48" s="2492"/>
      <c r="G48" s="2492"/>
      <c r="H48" s="2492"/>
      <c r="I48" s="2492"/>
      <c r="J48" s="2492"/>
      <c r="K48" s="2492"/>
      <c r="L48" s="2492"/>
      <c r="M48" s="2493"/>
    </row>
    <row r="49" spans="1:13" ht="38.25" customHeight="1">
      <c r="A49" s="2064"/>
      <c r="B49" s="1333" t="s">
        <v>85</v>
      </c>
      <c r="C49" s="2482" t="s">
        <v>2955</v>
      </c>
      <c r="D49" s="2483"/>
      <c r="E49" s="2483"/>
      <c r="F49" s="2483"/>
      <c r="G49" s="2483"/>
      <c r="H49" s="2483"/>
      <c r="I49" s="2483"/>
      <c r="J49" s="2483"/>
      <c r="K49" s="2483"/>
      <c r="L49" s="2483"/>
      <c r="M49" s="2484"/>
    </row>
    <row r="50" spans="1:13" ht="15.75" customHeight="1">
      <c r="A50" s="2064"/>
      <c r="B50" s="1333" t="s">
        <v>87</v>
      </c>
      <c r="C50" s="1543" t="s">
        <v>2017</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902" t="s">
        <v>1185</v>
      </c>
      <c r="D52" s="2903"/>
      <c r="E52" s="2903"/>
      <c r="F52" s="2903"/>
      <c r="G52" s="2903"/>
      <c r="H52" s="2903"/>
      <c r="I52" s="2903"/>
      <c r="J52" s="2903"/>
      <c r="K52" s="2903"/>
      <c r="L52" s="2903"/>
      <c r="M52" s="2904"/>
    </row>
    <row r="53" spans="1:13" ht="15.75" customHeight="1">
      <c r="A53" s="2056"/>
      <c r="B53" s="1413" t="s">
        <v>93</v>
      </c>
      <c r="C53" s="2902" t="s">
        <v>2956</v>
      </c>
      <c r="D53" s="2903"/>
      <c r="E53" s="2903"/>
      <c r="F53" s="2903"/>
      <c r="G53" s="2903"/>
      <c r="H53" s="2903"/>
      <c r="I53" s="2903"/>
      <c r="J53" s="2903"/>
      <c r="K53" s="2903"/>
      <c r="L53" s="2903"/>
      <c r="M53" s="2904"/>
    </row>
    <row r="54" spans="1:13" ht="15.75" customHeight="1">
      <c r="A54" s="2056"/>
      <c r="B54" s="1413" t="s">
        <v>95</v>
      </c>
      <c r="C54" s="2902" t="s">
        <v>2948</v>
      </c>
      <c r="D54" s="2903"/>
      <c r="E54" s="2903"/>
      <c r="F54" s="2903"/>
      <c r="G54" s="2903"/>
      <c r="H54" s="2903"/>
      <c r="I54" s="2903"/>
      <c r="J54" s="2903"/>
      <c r="K54" s="2903"/>
      <c r="L54" s="2903"/>
      <c r="M54" s="2904"/>
    </row>
    <row r="55" spans="1:13" ht="15.75" customHeight="1">
      <c r="A55" s="2056"/>
      <c r="B55" s="1414" t="s">
        <v>97</v>
      </c>
      <c r="C55" s="2902" t="s">
        <v>2957</v>
      </c>
      <c r="D55" s="2903"/>
      <c r="E55" s="2903"/>
      <c r="F55" s="2903"/>
      <c r="G55" s="2903"/>
      <c r="H55" s="2903"/>
      <c r="I55" s="2903"/>
      <c r="J55" s="2903"/>
      <c r="K55" s="2903"/>
      <c r="L55" s="2903"/>
      <c r="M55" s="2904"/>
    </row>
    <row r="56" spans="1:13" ht="15.75" customHeight="1">
      <c r="A56" s="2056"/>
      <c r="B56" s="1413" t="s">
        <v>99</v>
      </c>
      <c r="C56" s="3136" t="s">
        <v>2958</v>
      </c>
      <c r="D56" s="3137"/>
      <c r="E56" s="3137"/>
      <c r="F56" s="3137"/>
      <c r="G56" s="3137"/>
      <c r="H56" s="3137"/>
      <c r="I56" s="3137"/>
      <c r="J56" s="3137"/>
      <c r="K56" s="3137"/>
      <c r="L56" s="3137"/>
      <c r="M56" s="3138"/>
    </row>
    <row r="57" spans="1:13" ht="16.5" customHeight="1" thickBot="1">
      <c r="A57" s="2061"/>
      <c r="B57" s="1413" t="s">
        <v>101</v>
      </c>
      <c r="C57" s="2902" t="s">
        <v>2959</v>
      </c>
      <c r="D57" s="2903"/>
      <c r="E57" s="2903"/>
      <c r="F57" s="2903"/>
      <c r="G57" s="2903"/>
      <c r="H57" s="2903"/>
      <c r="I57" s="2903"/>
      <c r="J57" s="2903"/>
      <c r="K57" s="2903"/>
      <c r="L57" s="2903"/>
      <c r="M57" s="2904"/>
    </row>
    <row r="58" spans="1:13" ht="15.75" customHeight="1">
      <c r="A58" s="2469" t="s">
        <v>103</v>
      </c>
      <c r="B58" s="1413" t="s">
        <v>91</v>
      </c>
      <c r="C58" s="3133" t="s">
        <v>2960</v>
      </c>
      <c r="D58" s="3134"/>
      <c r="E58" s="3134"/>
      <c r="F58" s="3134"/>
      <c r="G58" s="3134"/>
      <c r="H58" s="3134"/>
      <c r="I58" s="3134"/>
      <c r="J58" s="3134"/>
      <c r="K58" s="3134"/>
      <c r="L58" s="3134"/>
      <c r="M58" s="3135"/>
    </row>
    <row r="59" spans="1:13" ht="30" customHeight="1">
      <c r="A59" s="2056"/>
      <c r="B59" s="1413" t="s">
        <v>93</v>
      </c>
      <c r="C59" s="2902" t="s">
        <v>107</v>
      </c>
      <c r="D59" s="2903"/>
      <c r="E59" s="2903"/>
      <c r="F59" s="2903"/>
      <c r="G59" s="2903"/>
      <c r="H59" s="2903"/>
      <c r="I59" s="2903"/>
      <c r="J59" s="2903"/>
      <c r="K59" s="2903"/>
      <c r="L59" s="2903"/>
      <c r="M59" s="2904"/>
    </row>
    <row r="60" spans="1:13" ht="30" customHeight="1" thickBot="1">
      <c r="A60" s="2056"/>
      <c r="B60" s="1413" t="s">
        <v>95</v>
      </c>
      <c r="C60" s="2902" t="s">
        <v>2948</v>
      </c>
      <c r="D60" s="2903"/>
      <c r="E60" s="2903"/>
      <c r="F60" s="2903"/>
      <c r="G60" s="2903"/>
      <c r="H60" s="2903"/>
      <c r="I60" s="2903"/>
      <c r="J60" s="2903"/>
      <c r="K60" s="2903"/>
      <c r="L60" s="2903"/>
      <c r="M60" s="2904"/>
    </row>
    <row r="61" spans="1:13" ht="15.75" customHeight="1" thickBot="1">
      <c r="A61" s="139" t="s">
        <v>109</v>
      </c>
      <c r="B61" s="108"/>
      <c r="C61" s="2110"/>
      <c r="D61" s="2037"/>
      <c r="E61" s="2037"/>
      <c r="F61" s="2037"/>
      <c r="G61" s="2037"/>
      <c r="H61" s="2037"/>
      <c r="I61" s="2037"/>
      <c r="J61" s="2037"/>
      <c r="K61" s="2037"/>
      <c r="L61" s="2037"/>
      <c r="M61" s="2038"/>
    </row>
    <row r="62" spans="1:13" ht="15.75" customHeight="1"/>
    <row r="63" spans="1:13" ht="15.75" customHeight="1"/>
    <row r="64" spans="1:13" ht="15.75" customHeight="1"/>
    <row r="65" ht="15.75" customHeight="1"/>
    <row r="67" ht="15.75" customHeight="1"/>
    <row r="68" ht="15.75" customHeight="1"/>
    <row r="69" ht="15.75" customHeight="1"/>
    <row r="70" ht="15.75" customHeight="1"/>
    <row r="71" ht="15.75" customHeight="1"/>
    <row r="73" ht="15.75" customHeight="1"/>
    <row r="74" ht="15.75" customHeight="1"/>
    <row r="75" ht="16.5" customHeight="1"/>
  </sheetData>
  <mergeCells count="66">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H38:I38"/>
    <mergeCell ref="J38:K38"/>
    <mergeCell ref="L38:M38"/>
    <mergeCell ref="D40:E40"/>
    <mergeCell ref="F40:G40"/>
    <mergeCell ref="H40:I40"/>
    <mergeCell ref="J40:K40"/>
    <mergeCell ref="L40:M40"/>
    <mergeCell ref="D42:E42"/>
    <mergeCell ref="F42:G42"/>
    <mergeCell ref="H42:I42"/>
    <mergeCell ref="B44:B47"/>
    <mergeCell ref="F45:F46"/>
    <mergeCell ref="G45:J46"/>
    <mergeCell ref="C61:M61"/>
    <mergeCell ref="L45:M46"/>
    <mergeCell ref="C48:M48"/>
    <mergeCell ref="C49:M49"/>
    <mergeCell ref="C51:M51"/>
    <mergeCell ref="C52:M52"/>
    <mergeCell ref="C53:M53"/>
    <mergeCell ref="C54:M54"/>
    <mergeCell ref="C55:M55"/>
    <mergeCell ref="C56:M56"/>
    <mergeCell ref="C57:M57"/>
    <mergeCell ref="A58:A60"/>
    <mergeCell ref="C58:M58"/>
    <mergeCell ref="C59:M59"/>
    <mergeCell ref="C60:M60"/>
    <mergeCell ref="A52:A57"/>
  </mergeCells>
  <dataValidations count="7">
    <dataValidation type="list" allowBlank="1" showInputMessage="1" showErrorMessage="1" sqref="C14:D14" xr:uid="{00000000-0002-0000-A4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4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A400-000002000000}"/>
    <dataValidation allowBlank="1" showInputMessage="1" showErrorMessage="1" prompt="Identifique la meta ODS a que le apunta el indicador de producto. Seleccione de la lista desplegable." sqref="E14" xr:uid="{00000000-0002-0000-A400-000003000000}"/>
    <dataValidation allowBlank="1" showInputMessage="1" showErrorMessage="1" prompt="Identifique el ODS a que le apunta el indicador de producto. Seleccione de la lista desplegable._x000a_" sqref="B14" xr:uid="{00000000-0002-0000-A400-000004000000}"/>
    <dataValidation allowBlank="1" showInputMessage="1" showErrorMessage="1" prompt="Incluir una ficha por cada indicador, ya sea de producto o de resultado" sqref="B1" xr:uid="{00000000-0002-0000-A400-000005000000}"/>
    <dataValidation allowBlank="1" showInputMessage="1" showErrorMessage="1" prompt="Seleccione de la lista desplegable" sqref="B4 B7 H7" xr:uid="{00000000-0002-0000-A400-000006000000}"/>
  </dataValidations>
  <hyperlinks>
    <hyperlink ref="C56" r:id="rId1" xr:uid="{00000000-0004-0000-A400-000000000000}"/>
  </hyperlinks>
  <pageMargins left="0.7" right="0.7" top="0.75" bottom="0.75" header="0.3" footer="0.3"/>
  <pageSetup paperSize="9" orientation="portrait" horizontalDpi="1200" verticalDpi="1200"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tabColor theme="0"/>
  </sheetPr>
  <dimension ref="A1:M75"/>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2961</v>
      </c>
      <c r="C1" s="141"/>
      <c r="D1" s="141"/>
      <c r="E1" s="141"/>
      <c r="F1" s="141"/>
      <c r="G1" s="141"/>
      <c r="H1" s="141"/>
      <c r="I1" s="141"/>
      <c r="J1" s="141"/>
      <c r="K1" s="141"/>
      <c r="L1" s="141"/>
      <c r="M1" s="142"/>
    </row>
    <row r="2" spans="1:13" ht="31.5" customHeight="1">
      <c r="A2" s="2494" t="s">
        <v>1</v>
      </c>
      <c r="B2" s="29" t="s">
        <v>2</v>
      </c>
      <c r="C2" s="2120" t="s">
        <v>2962</v>
      </c>
      <c r="D2" s="2121"/>
      <c r="E2" s="2121"/>
      <c r="F2" s="2121"/>
      <c r="G2" s="2121"/>
      <c r="H2" s="2121"/>
      <c r="I2" s="2121"/>
      <c r="J2" s="2121"/>
      <c r="K2" s="2121"/>
      <c r="L2" s="2121"/>
      <c r="M2" s="2122"/>
    </row>
    <row r="3" spans="1:13" ht="42" customHeight="1">
      <c r="A3" s="2093"/>
      <c r="B3" s="1331" t="s">
        <v>4</v>
      </c>
      <c r="C3" s="3161" t="s">
        <v>1087</v>
      </c>
      <c r="D3" s="3162"/>
      <c r="E3" s="3162"/>
      <c r="F3" s="3162"/>
      <c r="G3" s="3162"/>
      <c r="H3" s="3162"/>
      <c r="I3" s="3162"/>
      <c r="J3" s="3162"/>
      <c r="K3" s="3162"/>
      <c r="L3" s="3162"/>
      <c r="M3" s="3153"/>
    </row>
    <row r="4" spans="1:13" ht="15.75" customHeight="1">
      <c r="A4" s="2093"/>
      <c r="B4" s="31" t="s">
        <v>6</v>
      </c>
      <c r="C4" s="1507" t="s">
        <v>323</v>
      </c>
      <c r="D4" s="1508"/>
      <c r="E4" s="1509"/>
      <c r="F4" s="2498" t="s">
        <v>8</v>
      </c>
      <c r="G4" s="2499"/>
      <c r="H4" s="1510">
        <v>141</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2784</v>
      </c>
      <c r="D7" s="2513"/>
      <c r="E7" s="2513"/>
      <c r="F7" s="2513"/>
      <c r="G7" s="2619"/>
      <c r="H7" s="1546" t="s">
        <v>14</v>
      </c>
      <c r="I7" s="2566" t="s">
        <v>2948</v>
      </c>
      <c r="J7" s="2496"/>
      <c r="K7" s="2496"/>
      <c r="L7" s="2496"/>
      <c r="M7" s="2567"/>
    </row>
    <row r="8" spans="1:13" ht="15.75" customHeight="1">
      <c r="A8" s="2093"/>
      <c r="B8" s="2504" t="s">
        <v>16</v>
      </c>
      <c r="C8" s="2633"/>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2963</v>
      </c>
      <c r="D11" s="2483"/>
      <c r="E11" s="2483"/>
      <c r="F11" s="2483"/>
      <c r="G11" s="2483"/>
      <c r="H11" s="2483"/>
      <c r="I11" s="2483"/>
      <c r="J11" s="2483"/>
      <c r="K11" s="2483"/>
      <c r="L11" s="2483"/>
      <c r="M11" s="2484"/>
    </row>
    <row r="12" spans="1:13" ht="95.25" customHeight="1">
      <c r="A12" s="2093"/>
      <c r="B12" s="1331" t="s">
        <v>21</v>
      </c>
      <c r="C12" s="2491" t="s">
        <v>2964</v>
      </c>
      <c r="D12" s="2492"/>
      <c r="E12" s="2492"/>
      <c r="F12" s="2492"/>
      <c r="G12" s="2492"/>
      <c r="H12" s="2492"/>
      <c r="I12" s="2492"/>
      <c r="J12" s="2492"/>
      <c r="K12" s="2492"/>
      <c r="L12" s="2492"/>
      <c r="M12" s="2493"/>
    </row>
    <row r="13" spans="1:13" ht="60" customHeight="1">
      <c r="A13" s="2093"/>
      <c r="B13" s="1331" t="s">
        <v>23</v>
      </c>
      <c r="C13" s="3154" t="s">
        <v>1086</v>
      </c>
      <c r="D13" s="3155"/>
      <c r="E13" s="3155"/>
      <c r="F13" s="3155"/>
      <c r="G13" s="3155"/>
      <c r="H13" s="3155"/>
      <c r="I13" s="3155"/>
      <c r="J13" s="3155"/>
      <c r="K13" s="3155"/>
      <c r="L13" s="3155"/>
      <c r="M13" s="3156"/>
    </row>
    <row r="14" spans="1:13" ht="44.25" customHeight="1">
      <c r="A14" s="2093"/>
      <c r="B14" s="1517" t="s">
        <v>25</v>
      </c>
      <c r="C14" s="2482" t="s">
        <v>26</v>
      </c>
      <c r="D14" s="2487"/>
      <c r="E14" s="1518" t="s">
        <v>27</v>
      </c>
      <c r="F14" s="3157" t="s">
        <v>228</v>
      </c>
      <c r="G14" s="3158"/>
      <c r="H14" s="3158"/>
      <c r="I14" s="3158"/>
      <c r="J14" s="3158"/>
      <c r="K14" s="3158"/>
      <c r="L14" s="3158"/>
      <c r="M14" s="3159"/>
    </row>
    <row r="15" spans="1:13">
      <c r="A15" s="2489" t="s">
        <v>29</v>
      </c>
      <c r="B15" s="1333" t="s">
        <v>30</v>
      </c>
      <c r="C15" s="2482" t="s">
        <v>1901</v>
      </c>
      <c r="D15" s="2483"/>
      <c r="E15" s="2483"/>
      <c r="F15" s="2483"/>
      <c r="G15" s="2483"/>
      <c r="H15" s="2483"/>
      <c r="I15" s="2483"/>
      <c r="J15" s="2483"/>
      <c r="K15" s="2483"/>
      <c r="L15" s="2483"/>
      <c r="M15" s="2484"/>
    </row>
    <row r="16" spans="1:13" ht="47.25" customHeight="1">
      <c r="A16" s="2064"/>
      <c r="B16" s="1333" t="s">
        <v>32</v>
      </c>
      <c r="C16" s="2482" t="s">
        <v>2965</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2953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89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ht="15.75" customHeight="1">
      <c r="A36" s="2064"/>
      <c r="B36" s="1999"/>
      <c r="C36" s="73"/>
      <c r="D36" s="3152">
        <v>3</v>
      </c>
      <c r="E36" s="3160"/>
      <c r="F36" s="3152">
        <v>5</v>
      </c>
      <c r="G36" s="3160"/>
      <c r="H36" s="3152">
        <v>5</v>
      </c>
      <c r="I36" s="3160"/>
      <c r="J36" s="3152">
        <v>5</v>
      </c>
      <c r="K36" s="3153"/>
      <c r="L36" s="3152">
        <v>5</v>
      </c>
      <c r="M36" s="3153"/>
    </row>
    <row r="37" spans="1:13">
      <c r="A37" s="2064"/>
      <c r="B37" s="1999"/>
      <c r="C37" s="73"/>
      <c r="D37" s="952" t="s">
        <v>68</v>
      </c>
      <c r="E37" s="952"/>
      <c r="F37" s="952" t="s">
        <v>69</v>
      </c>
      <c r="G37" s="952"/>
      <c r="H37" s="953" t="s">
        <v>70</v>
      </c>
      <c r="I37" s="953"/>
      <c r="J37" s="953" t="s">
        <v>71</v>
      </c>
      <c r="K37" s="952"/>
      <c r="L37" s="952" t="s">
        <v>72</v>
      </c>
      <c r="M37" s="954"/>
    </row>
    <row r="38" spans="1:13" ht="15.75" customHeight="1">
      <c r="A38" s="2064"/>
      <c r="B38" s="1999"/>
      <c r="C38" s="73"/>
      <c r="D38" s="3152">
        <v>5</v>
      </c>
      <c r="E38" s="3153"/>
      <c r="F38" s="3152">
        <v>5</v>
      </c>
      <c r="G38" s="3153"/>
      <c r="H38" s="3152">
        <v>5</v>
      </c>
      <c r="I38" s="3153"/>
      <c r="J38" s="3152">
        <v>5</v>
      </c>
      <c r="K38" s="3153"/>
      <c r="L38" s="3152">
        <v>5</v>
      </c>
      <c r="M38" s="3153"/>
    </row>
    <row r="39" spans="1:13">
      <c r="A39" s="2064"/>
      <c r="B39" s="1999"/>
      <c r="C39" s="73"/>
      <c r="D39" s="955" t="s">
        <v>73</v>
      </c>
      <c r="E39" s="955"/>
      <c r="F39" s="955" t="s">
        <v>74</v>
      </c>
      <c r="G39" s="955"/>
      <c r="H39" s="956" t="s">
        <v>75</v>
      </c>
      <c r="I39" s="956"/>
      <c r="J39" s="956" t="s">
        <v>76</v>
      </c>
      <c r="K39" s="955"/>
      <c r="L39" s="955" t="s">
        <v>77</v>
      </c>
      <c r="M39" s="957"/>
    </row>
    <row r="40" spans="1:13" ht="15.75" customHeight="1">
      <c r="A40" s="2064"/>
      <c r="B40" s="1999"/>
      <c r="C40" s="73"/>
      <c r="D40" s="3152">
        <v>5</v>
      </c>
      <c r="E40" s="3153"/>
      <c r="F40" s="3149" t="s">
        <v>9</v>
      </c>
      <c r="G40" s="3150"/>
      <c r="H40" s="3149" t="s">
        <v>9</v>
      </c>
      <c r="I40" s="3150"/>
      <c r="J40" s="3149" t="s">
        <v>9</v>
      </c>
      <c r="K40" s="3150"/>
      <c r="L40" s="3149" t="s">
        <v>9</v>
      </c>
      <c r="M40" s="3150"/>
    </row>
    <row r="41" spans="1:13">
      <c r="A41" s="2064"/>
      <c r="B41" s="1999"/>
      <c r="C41" s="73"/>
      <c r="D41" s="1805" t="s">
        <v>77</v>
      </c>
      <c r="E41" s="1805"/>
      <c r="F41" s="1805" t="s">
        <v>78</v>
      </c>
      <c r="G41" s="1805"/>
      <c r="H41" s="958"/>
      <c r="I41" s="958"/>
      <c r="J41" s="958"/>
      <c r="K41" s="958"/>
      <c r="L41" s="958"/>
      <c r="M41" s="1806"/>
    </row>
    <row r="42" spans="1:13">
      <c r="A42" s="2064"/>
      <c r="B42" s="1999"/>
      <c r="C42" s="73"/>
      <c r="D42" s="3149" t="s">
        <v>9</v>
      </c>
      <c r="E42" s="3150"/>
      <c r="F42" s="3149">
        <f>+D36+F36+H36+J36+L36+D38+F38+H38+J38+L38+D40</f>
        <v>53</v>
      </c>
      <c r="G42" s="3150"/>
      <c r="H42" s="3151"/>
      <c r="I42" s="3151"/>
      <c r="J42" s="955"/>
      <c r="K42" s="955"/>
      <c r="L42" s="955"/>
      <c r="M42" s="959"/>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886"/>
      <c r="M45" s="2887"/>
    </row>
    <row r="46" spans="1:13" ht="15.75" customHeight="1">
      <c r="A46" s="2064"/>
      <c r="B46" s="1999"/>
      <c r="C46" s="88"/>
      <c r="D46" s="1542" t="s">
        <v>45</v>
      </c>
      <c r="E46" s="1522"/>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2966</v>
      </c>
      <c r="D48" s="2483"/>
      <c r="E48" s="2483"/>
      <c r="F48" s="2483"/>
      <c r="G48" s="2483"/>
      <c r="H48" s="2483"/>
      <c r="I48" s="2483"/>
      <c r="J48" s="2483"/>
      <c r="K48" s="2483"/>
      <c r="L48" s="2483"/>
      <c r="M48" s="2484"/>
    </row>
    <row r="49" spans="1:13" ht="38.25" customHeight="1">
      <c r="A49" s="2064"/>
      <c r="B49" s="1333" t="s">
        <v>85</v>
      </c>
      <c r="C49" s="2482" t="s">
        <v>2955</v>
      </c>
      <c r="D49" s="2483"/>
      <c r="E49" s="2483"/>
      <c r="F49" s="2483"/>
      <c r="G49" s="2483"/>
      <c r="H49" s="2483"/>
      <c r="I49" s="2483"/>
      <c r="J49" s="2483"/>
      <c r="K49" s="2483"/>
      <c r="L49" s="2483"/>
      <c r="M49" s="2484"/>
    </row>
    <row r="50" spans="1:13" ht="15.75" customHeight="1">
      <c r="A50" s="2064"/>
      <c r="B50" s="1333" t="s">
        <v>87</v>
      </c>
      <c r="C50" s="1543" t="s">
        <v>2017</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1185</v>
      </c>
      <c r="D52" s="2456"/>
      <c r="E52" s="2456"/>
      <c r="F52" s="2456"/>
      <c r="G52" s="2456"/>
      <c r="H52" s="2456"/>
      <c r="I52" s="2456"/>
      <c r="J52" s="2456"/>
      <c r="K52" s="2456"/>
      <c r="L52" s="2456"/>
      <c r="M52" s="2457"/>
    </row>
    <row r="53" spans="1:13" ht="15.75" customHeight="1">
      <c r="A53" s="2056"/>
      <c r="B53" s="1413" t="s">
        <v>93</v>
      </c>
      <c r="C53" s="2455" t="s">
        <v>2956</v>
      </c>
      <c r="D53" s="2456"/>
      <c r="E53" s="2456"/>
      <c r="F53" s="2456"/>
      <c r="G53" s="2456"/>
      <c r="H53" s="2456"/>
      <c r="I53" s="2456"/>
      <c r="J53" s="2456"/>
      <c r="K53" s="2456"/>
      <c r="L53" s="2456"/>
      <c r="M53" s="2457"/>
    </row>
    <row r="54" spans="1:13" ht="15.75" customHeight="1">
      <c r="A54" s="2056"/>
      <c r="B54" s="1413" t="s">
        <v>95</v>
      </c>
      <c r="C54" s="2455" t="s">
        <v>2948</v>
      </c>
      <c r="D54" s="2456"/>
      <c r="E54" s="2456"/>
      <c r="F54" s="2456"/>
      <c r="G54" s="2456"/>
      <c r="H54" s="2456"/>
      <c r="I54" s="2456"/>
      <c r="J54" s="2456"/>
      <c r="K54" s="2456"/>
      <c r="L54" s="2456"/>
      <c r="M54" s="2457"/>
    </row>
    <row r="55" spans="1:13" ht="15.75" customHeight="1">
      <c r="A55" s="2056"/>
      <c r="B55" s="1414" t="s">
        <v>97</v>
      </c>
      <c r="C55" s="2455" t="s">
        <v>2957</v>
      </c>
      <c r="D55" s="2456"/>
      <c r="E55" s="2456"/>
      <c r="F55" s="2456"/>
      <c r="G55" s="2456"/>
      <c r="H55" s="2456"/>
      <c r="I55" s="2456"/>
      <c r="J55" s="2456"/>
      <c r="K55" s="2456"/>
      <c r="L55" s="2456"/>
      <c r="M55" s="2457"/>
    </row>
    <row r="56" spans="1:13" ht="15.75" customHeight="1">
      <c r="A56" s="2056"/>
      <c r="B56" s="1413" t="s">
        <v>99</v>
      </c>
      <c r="C56" s="3146" t="s">
        <v>2958</v>
      </c>
      <c r="D56" s="3147"/>
      <c r="E56" s="3147"/>
      <c r="F56" s="3147"/>
      <c r="G56" s="3147"/>
      <c r="H56" s="3147"/>
      <c r="I56" s="3147"/>
      <c r="J56" s="3147"/>
      <c r="K56" s="3147"/>
      <c r="L56" s="3147"/>
      <c r="M56" s="3148"/>
    </row>
    <row r="57" spans="1:13" ht="16.5" customHeight="1" thickBot="1">
      <c r="A57" s="2061"/>
      <c r="B57" s="1413" t="s">
        <v>101</v>
      </c>
      <c r="C57" s="2455" t="s">
        <v>2959</v>
      </c>
      <c r="D57" s="2456"/>
      <c r="E57" s="2456"/>
      <c r="F57" s="2456"/>
      <c r="G57" s="2456"/>
      <c r="H57" s="2456"/>
      <c r="I57" s="2456"/>
      <c r="J57" s="2456"/>
      <c r="K57" s="2456"/>
      <c r="L57" s="2456"/>
      <c r="M57" s="2457"/>
    </row>
    <row r="58" spans="1:13" ht="15.75" customHeight="1">
      <c r="A58" s="2469" t="s">
        <v>103</v>
      </c>
      <c r="B58" s="1413" t="s">
        <v>91</v>
      </c>
      <c r="C58" s="2622" t="s">
        <v>2960</v>
      </c>
      <c r="D58" s="2623"/>
      <c r="E58" s="2623"/>
      <c r="F58" s="2623"/>
      <c r="G58" s="2623"/>
      <c r="H58" s="2623"/>
      <c r="I58" s="2623"/>
      <c r="J58" s="2623"/>
      <c r="K58" s="2623"/>
      <c r="L58" s="2623"/>
      <c r="M58" s="2624"/>
    </row>
    <row r="59" spans="1:13" ht="30" customHeight="1">
      <c r="A59" s="2056"/>
      <c r="B59" s="1413" t="s">
        <v>93</v>
      </c>
      <c r="C59" s="2455" t="s">
        <v>107</v>
      </c>
      <c r="D59" s="2456"/>
      <c r="E59" s="2456"/>
      <c r="F59" s="2456"/>
      <c r="G59" s="2456"/>
      <c r="H59" s="2456"/>
      <c r="I59" s="2456"/>
      <c r="J59" s="2456"/>
      <c r="K59" s="2456"/>
      <c r="L59" s="2456"/>
      <c r="M59" s="2457"/>
    </row>
    <row r="60" spans="1:13" ht="30" customHeight="1" thickBot="1">
      <c r="A60" s="2056"/>
      <c r="B60" s="1413" t="s">
        <v>95</v>
      </c>
      <c r="C60" s="2455" t="s">
        <v>2948</v>
      </c>
      <c r="D60" s="2456"/>
      <c r="E60" s="2456"/>
      <c r="F60" s="2456"/>
      <c r="G60" s="2456"/>
      <c r="H60" s="2456"/>
      <c r="I60" s="2456"/>
      <c r="J60" s="2456"/>
      <c r="K60" s="2456"/>
      <c r="L60" s="2456"/>
      <c r="M60" s="2457"/>
    </row>
    <row r="61" spans="1:13" ht="15.75" customHeight="1" thickBot="1">
      <c r="A61" s="139" t="s">
        <v>109</v>
      </c>
      <c r="B61" s="108"/>
      <c r="C61" s="2110"/>
      <c r="D61" s="2037"/>
      <c r="E61" s="2037"/>
      <c r="F61" s="2037"/>
      <c r="G61" s="2037"/>
      <c r="H61" s="2037"/>
      <c r="I61" s="2037"/>
      <c r="J61" s="2037"/>
      <c r="K61" s="2037"/>
      <c r="L61" s="2037"/>
      <c r="M61" s="2038"/>
    </row>
    <row r="62" spans="1:13" ht="15.75" customHeight="1"/>
    <row r="63" spans="1:13" ht="15.75" customHeight="1"/>
    <row r="64" spans="1:13" ht="15.75" customHeight="1"/>
    <row r="65" ht="15.75" customHeight="1"/>
    <row r="67" ht="15.75" customHeight="1"/>
    <row r="68" ht="15.75" customHeight="1"/>
    <row r="69" ht="15.75" customHeight="1"/>
    <row r="70" ht="15.75" customHeight="1"/>
    <row r="71" ht="15.75" customHeight="1"/>
    <row r="73" ht="15.75" customHeight="1"/>
    <row r="74" ht="15.75" customHeight="1"/>
    <row r="75" ht="16.5" customHeight="1"/>
  </sheetData>
  <mergeCells count="66">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H38:I38"/>
    <mergeCell ref="J38:K38"/>
    <mergeCell ref="L38:M38"/>
    <mergeCell ref="D40:E40"/>
    <mergeCell ref="F40:G40"/>
    <mergeCell ref="H40:I40"/>
    <mergeCell ref="J40:K40"/>
    <mergeCell ref="L40:M40"/>
    <mergeCell ref="D42:E42"/>
    <mergeCell ref="F42:G42"/>
    <mergeCell ref="H42:I42"/>
    <mergeCell ref="B44:B47"/>
    <mergeCell ref="F45:F46"/>
    <mergeCell ref="G45:J46"/>
    <mergeCell ref="C61:M61"/>
    <mergeCell ref="L45:M46"/>
    <mergeCell ref="C48:M48"/>
    <mergeCell ref="C49:M49"/>
    <mergeCell ref="C51:M51"/>
    <mergeCell ref="C52:M52"/>
    <mergeCell ref="C53:M53"/>
    <mergeCell ref="C54:M54"/>
    <mergeCell ref="C55:M55"/>
    <mergeCell ref="C56:M56"/>
    <mergeCell ref="C57:M57"/>
    <mergeCell ref="A58:A60"/>
    <mergeCell ref="C58:M58"/>
    <mergeCell ref="C59:M59"/>
    <mergeCell ref="C60:M60"/>
    <mergeCell ref="A52:A57"/>
  </mergeCells>
  <dataValidations count="7">
    <dataValidation type="list" allowBlank="1" showInputMessage="1" showErrorMessage="1" sqref="C14:D14" xr:uid="{00000000-0002-0000-A500-000000000000}"/>
    <dataValidation allowBlank="1" showInputMessage="1" showErrorMessage="1" prompt="Seleccione de la lista desplegable" sqref="B4 B7 H7" xr:uid="{00000000-0002-0000-A500-000001000000}"/>
    <dataValidation allowBlank="1" showInputMessage="1" showErrorMessage="1" prompt="Incluir una ficha por cada indicador, ya sea de producto o de resultado" sqref="B1" xr:uid="{00000000-0002-0000-A500-000002000000}"/>
    <dataValidation allowBlank="1" showInputMessage="1" showErrorMessage="1" prompt="Identifique el ODS a que le apunta el indicador de producto. Seleccione de la lista desplegable._x000a_" sqref="B14" xr:uid="{00000000-0002-0000-A500-000003000000}"/>
    <dataValidation allowBlank="1" showInputMessage="1" showErrorMessage="1" prompt="Identifique la meta ODS a que le apunta el indicador de producto. Seleccione de la lista desplegable." sqref="E14" xr:uid="{00000000-0002-0000-A5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A5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500-000006000000}"/>
  </dataValidations>
  <hyperlinks>
    <hyperlink ref="C56" r:id="rId1" xr:uid="{00000000-0004-0000-A500-000000000000}"/>
  </hyperlinks>
  <pageMargins left="0.7" right="0.7" top="0.75" bottom="0.75" header="0.3" footer="0.3"/>
  <pageSetup paperSize="9" orientation="portrait" horizontalDpi="1200" verticalDpi="1200"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tabColor theme="0"/>
  </sheetPr>
  <dimension ref="A1:M75"/>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2967</v>
      </c>
      <c r="C1" s="141"/>
      <c r="D1" s="141"/>
      <c r="E1" s="141"/>
      <c r="F1" s="141"/>
      <c r="G1" s="141"/>
      <c r="H1" s="141"/>
      <c r="I1" s="141"/>
      <c r="J1" s="141"/>
      <c r="K1" s="141"/>
      <c r="L1" s="141"/>
      <c r="M1" s="142"/>
    </row>
    <row r="2" spans="1:13" ht="31.5" customHeight="1">
      <c r="A2" s="2494" t="s">
        <v>1</v>
      </c>
      <c r="B2" s="29" t="s">
        <v>2</v>
      </c>
      <c r="C2" s="2120" t="s">
        <v>2968</v>
      </c>
      <c r="D2" s="2121"/>
      <c r="E2" s="2121"/>
      <c r="F2" s="2121"/>
      <c r="G2" s="2121"/>
      <c r="H2" s="2121"/>
      <c r="I2" s="2121"/>
      <c r="J2" s="2121"/>
      <c r="K2" s="2121"/>
      <c r="L2" s="2121"/>
      <c r="M2" s="2122"/>
    </row>
    <row r="3" spans="1:13" ht="42" customHeight="1">
      <c r="A3" s="2093"/>
      <c r="B3" s="1331" t="s">
        <v>4</v>
      </c>
      <c r="C3" s="3140" t="s">
        <v>1087</v>
      </c>
      <c r="D3" s="3052"/>
      <c r="E3" s="3052"/>
      <c r="F3" s="3052"/>
      <c r="G3" s="3052"/>
      <c r="H3" s="3052"/>
      <c r="I3" s="3052"/>
      <c r="J3" s="3052"/>
      <c r="K3" s="3052"/>
      <c r="L3" s="3052"/>
      <c r="M3" s="3053"/>
    </row>
    <row r="4" spans="1:13" ht="15.75" customHeight="1">
      <c r="A4" s="2093"/>
      <c r="B4" s="31" t="s">
        <v>6</v>
      </c>
      <c r="C4" s="1507" t="s">
        <v>323</v>
      </c>
      <c r="D4" s="1508"/>
      <c r="E4" s="1509"/>
      <c r="F4" s="2498" t="s">
        <v>8</v>
      </c>
      <c r="G4" s="2499"/>
      <c r="H4" s="1510">
        <v>141</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2784</v>
      </c>
      <c r="D7" s="2513"/>
      <c r="E7" s="2513"/>
      <c r="F7" s="2513"/>
      <c r="G7" s="2619"/>
      <c r="H7" s="1546" t="s">
        <v>14</v>
      </c>
      <c r="I7" s="2566" t="s">
        <v>2948</v>
      </c>
      <c r="J7" s="2496"/>
      <c r="K7" s="2496"/>
      <c r="L7" s="2496"/>
      <c r="M7" s="2567"/>
    </row>
    <row r="8" spans="1:13" ht="15.75" customHeight="1">
      <c r="A8" s="2093"/>
      <c r="B8" s="2504" t="s">
        <v>16</v>
      </c>
      <c r="C8" s="2633"/>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482" t="s">
        <v>2969</v>
      </c>
      <c r="D11" s="2483"/>
      <c r="E11" s="2483"/>
      <c r="F11" s="2483"/>
      <c r="G11" s="2483"/>
      <c r="H11" s="2483"/>
      <c r="I11" s="2483"/>
      <c r="J11" s="2483"/>
      <c r="K11" s="2483"/>
      <c r="L11" s="2483"/>
      <c r="M11" s="2484"/>
    </row>
    <row r="12" spans="1:13" ht="72.75" customHeight="1">
      <c r="A12" s="2093"/>
      <c r="B12" s="1331" t="s">
        <v>21</v>
      </c>
      <c r="C12" s="2491" t="s">
        <v>2970</v>
      </c>
      <c r="D12" s="2492"/>
      <c r="E12" s="2492"/>
      <c r="F12" s="2492"/>
      <c r="G12" s="2492"/>
      <c r="H12" s="2492"/>
      <c r="I12" s="2492"/>
      <c r="J12" s="2492"/>
      <c r="K12" s="2492"/>
      <c r="L12" s="2492"/>
      <c r="M12" s="2493"/>
    </row>
    <row r="13" spans="1:13" ht="60" customHeight="1">
      <c r="A13" s="2093"/>
      <c r="B13" s="1331" t="s">
        <v>23</v>
      </c>
      <c r="C13" s="2491" t="s">
        <v>1086</v>
      </c>
      <c r="D13" s="2492"/>
      <c r="E13" s="2492"/>
      <c r="F13" s="2492"/>
      <c r="G13" s="2492"/>
      <c r="H13" s="2492"/>
      <c r="I13" s="2492"/>
      <c r="J13" s="2492"/>
      <c r="K13" s="2492"/>
      <c r="L13" s="2492"/>
      <c r="M13" s="2493"/>
    </row>
    <row r="14" spans="1:13" ht="102.95" customHeight="1">
      <c r="A14" s="2093"/>
      <c r="B14" s="1517" t="s">
        <v>25</v>
      </c>
      <c r="C14" s="2482" t="s">
        <v>26</v>
      </c>
      <c r="D14" s="2487"/>
      <c r="E14" s="1518" t="s">
        <v>27</v>
      </c>
      <c r="F14" s="3157" t="s">
        <v>2971</v>
      </c>
      <c r="G14" s="3158"/>
      <c r="H14" s="3158"/>
      <c r="I14" s="3158"/>
      <c r="J14" s="3158"/>
      <c r="K14" s="3158"/>
      <c r="L14" s="3158"/>
      <c r="M14" s="3159"/>
    </row>
    <row r="15" spans="1:13">
      <c r="A15" s="2489" t="s">
        <v>29</v>
      </c>
      <c r="B15" s="1333" t="s">
        <v>30</v>
      </c>
      <c r="C15" s="2482" t="s">
        <v>1901</v>
      </c>
      <c r="D15" s="2483"/>
      <c r="E15" s="2483"/>
      <c r="F15" s="2483"/>
      <c r="G15" s="2483"/>
      <c r="H15" s="2483"/>
      <c r="I15" s="2483"/>
      <c r="J15" s="2483"/>
      <c r="K15" s="2483"/>
      <c r="L15" s="2483"/>
      <c r="M15" s="2484"/>
    </row>
    <row r="16" spans="1:13" ht="47.25" customHeight="1">
      <c r="A16" s="2064"/>
      <c r="B16" s="1333" t="s">
        <v>32</v>
      </c>
      <c r="C16" s="2482" t="s">
        <v>1195</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3" t="s">
        <v>2604</v>
      </c>
      <c r="E29" s="59"/>
      <c r="F29" s="66" t="s">
        <v>56</v>
      </c>
      <c r="G29" s="1530" t="s">
        <v>2604</v>
      </c>
      <c r="H29" s="59"/>
      <c r="I29" s="66" t="s">
        <v>57</v>
      </c>
      <c r="J29" s="2490" t="s">
        <v>2604</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ht="15.75" customHeight="1">
      <c r="A36" s="2064"/>
      <c r="B36" s="1999"/>
      <c r="C36" s="73"/>
      <c r="D36" s="2768">
        <v>754</v>
      </c>
      <c r="E36" s="2769"/>
      <c r="F36" s="2768">
        <v>759</v>
      </c>
      <c r="G36" s="2769"/>
      <c r="H36" s="2768">
        <v>769</v>
      </c>
      <c r="I36" s="2769"/>
      <c r="J36" s="2768">
        <v>774</v>
      </c>
      <c r="K36" s="3053"/>
      <c r="L36" s="2485">
        <v>777</v>
      </c>
      <c r="M36" s="2486"/>
    </row>
    <row r="37" spans="1:13">
      <c r="A37" s="2064"/>
      <c r="B37" s="1999"/>
      <c r="C37" s="73"/>
      <c r="D37" s="670" t="s">
        <v>68</v>
      </c>
      <c r="E37" s="670"/>
      <c r="F37" s="670" t="s">
        <v>69</v>
      </c>
      <c r="G37" s="670"/>
      <c r="H37" s="671" t="s">
        <v>70</v>
      </c>
      <c r="I37" s="671"/>
      <c r="J37" s="671" t="s">
        <v>71</v>
      </c>
      <c r="K37" s="670"/>
      <c r="L37" s="670" t="s">
        <v>72</v>
      </c>
      <c r="M37" s="672"/>
    </row>
    <row r="38" spans="1:13" ht="15.75" customHeight="1">
      <c r="A38" s="2064"/>
      <c r="B38" s="1999"/>
      <c r="C38" s="73"/>
      <c r="D38" s="2768">
        <v>777</v>
      </c>
      <c r="E38" s="2769"/>
      <c r="F38" s="2768">
        <v>777</v>
      </c>
      <c r="G38" s="2769"/>
      <c r="H38" s="2768">
        <v>777</v>
      </c>
      <c r="I38" s="2769"/>
      <c r="J38" s="2768">
        <v>777</v>
      </c>
      <c r="K38" s="2769"/>
      <c r="L38" s="2768">
        <v>777</v>
      </c>
      <c r="M38" s="2769"/>
    </row>
    <row r="39" spans="1:13">
      <c r="A39" s="2064"/>
      <c r="B39" s="1999"/>
      <c r="C39" s="73"/>
      <c r="D39" s="634" t="s">
        <v>73</v>
      </c>
      <c r="E39" s="634"/>
      <c r="F39" s="634" t="s">
        <v>74</v>
      </c>
      <c r="G39" s="634"/>
      <c r="H39" s="635" t="s">
        <v>75</v>
      </c>
      <c r="I39" s="635"/>
      <c r="J39" s="635" t="s">
        <v>76</v>
      </c>
      <c r="K39" s="634"/>
      <c r="L39" s="634" t="s">
        <v>77</v>
      </c>
      <c r="M39" s="636"/>
    </row>
    <row r="40" spans="1:13" ht="15.75" customHeight="1">
      <c r="A40" s="2064"/>
      <c r="B40" s="1999"/>
      <c r="C40" s="73"/>
      <c r="D40" s="2485">
        <v>777</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2485" t="s">
        <v>9</v>
      </c>
      <c r="E42" s="2486"/>
      <c r="F42" s="2882">
        <v>777</v>
      </c>
      <c r="G42" s="28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886"/>
      <c r="M45" s="2887"/>
    </row>
    <row r="46" spans="1:13" ht="15.75" customHeight="1">
      <c r="A46" s="2064"/>
      <c r="B46" s="1999"/>
      <c r="C46" s="88"/>
      <c r="D46" s="1542" t="s">
        <v>45</v>
      </c>
      <c r="E46" s="1522"/>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2972</v>
      </c>
      <c r="D48" s="2483"/>
      <c r="E48" s="2483"/>
      <c r="F48" s="2483"/>
      <c r="G48" s="2483"/>
      <c r="H48" s="2483"/>
      <c r="I48" s="2483"/>
      <c r="J48" s="2483"/>
      <c r="K48" s="2483"/>
      <c r="L48" s="2483"/>
      <c r="M48" s="2484"/>
    </row>
    <row r="49" spans="1:13" ht="38.25" customHeight="1">
      <c r="A49" s="2064"/>
      <c r="B49" s="1333" t="s">
        <v>85</v>
      </c>
      <c r="C49" s="2482" t="s">
        <v>2973</v>
      </c>
      <c r="D49" s="2483"/>
      <c r="E49" s="2483"/>
      <c r="F49" s="2483"/>
      <c r="G49" s="2483"/>
      <c r="H49" s="2483"/>
      <c r="I49" s="2483"/>
      <c r="J49" s="2483"/>
      <c r="K49" s="2483"/>
      <c r="L49" s="2483"/>
      <c r="M49" s="2484"/>
    </row>
    <row r="50" spans="1:13" ht="15.75" customHeight="1">
      <c r="A50" s="2064"/>
      <c r="B50" s="1333" t="s">
        <v>87</v>
      </c>
      <c r="C50" s="1543" t="s">
        <v>2017</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55" t="s">
        <v>1185</v>
      </c>
      <c r="D52" s="2456"/>
      <c r="E52" s="2456"/>
      <c r="F52" s="2456"/>
      <c r="G52" s="2456"/>
      <c r="H52" s="2456"/>
      <c r="I52" s="2456"/>
      <c r="J52" s="2456"/>
      <c r="K52" s="2456"/>
      <c r="L52" s="2456"/>
      <c r="M52" s="2457"/>
    </row>
    <row r="53" spans="1:13" ht="15.75" customHeight="1">
      <c r="A53" s="2056"/>
      <c r="B53" s="1413" t="s">
        <v>93</v>
      </c>
      <c r="C53" s="2455" t="s">
        <v>2956</v>
      </c>
      <c r="D53" s="2456"/>
      <c r="E53" s="2456"/>
      <c r="F53" s="2456"/>
      <c r="G53" s="2456"/>
      <c r="H53" s="2456"/>
      <c r="I53" s="2456"/>
      <c r="J53" s="2456"/>
      <c r="K53" s="2456"/>
      <c r="L53" s="2456"/>
      <c r="M53" s="2457"/>
    </row>
    <row r="54" spans="1:13" ht="15.75" customHeight="1">
      <c r="A54" s="2056"/>
      <c r="B54" s="1413" t="s">
        <v>95</v>
      </c>
      <c r="C54" s="2455" t="s">
        <v>2948</v>
      </c>
      <c r="D54" s="2456"/>
      <c r="E54" s="2456"/>
      <c r="F54" s="2456"/>
      <c r="G54" s="2456"/>
      <c r="H54" s="2456"/>
      <c r="I54" s="2456"/>
      <c r="J54" s="2456"/>
      <c r="K54" s="2456"/>
      <c r="L54" s="2456"/>
      <c r="M54" s="2457"/>
    </row>
    <row r="55" spans="1:13" ht="15.75" customHeight="1">
      <c r="A55" s="2056"/>
      <c r="B55" s="1414" t="s">
        <v>97</v>
      </c>
      <c r="C55" s="2455" t="s">
        <v>2957</v>
      </c>
      <c r="D55" s="2456"/>
      <c r="E55" s="2456"/>
      <c r="F55" s="2456"/>
      <c r="G55" s="2456"/>
      <c r="H55" s="2456"/>
      <c r="I55" s="2456"/>
      <c r="J55" s="2456"/>
      <c r="K55" s="2456"/>
      <c r="L55" s="2456"/>
      <c r="M55" s="2457"/>
    </row>
    <row r="56" spans="1:13" ht="15.75" customHeight="1">
      <c r="A56" s="2056"/>
      <c r="B56" s="1413" t="s">
        <v>99</v>
      </c>
      <c r="C56" s="3146" t="s">
        <v>2958</v>
      </c>
      <c r="D56" s="3147"/>
      <c r="E56" s="3147"/>
      <c r="F56" s="3147"/>
      <c r="G56" s="3147"/>
      <c r="H56" s="3147"/>
      <c r="I56" s="3147"/>
      <c r="J56" s="3147"/>
      <c r="K56" s="3147"/>
      <c r="L56" s="3147"/>
      <c r="M56" s="3148"/>
    </row>
    <row r="57" spans="1:13" ht="16.5" customHeight="1" thickBot="1">
      <c r="A57" s="2061"/>
      <c r="B57" s="1413" t="s">
        <v>101</v>
      </c>
      <c r="C57" s="2455" t="s">
        <v>2959</v>
      </c>
      <c r="D57" s="2456"/>
      <c r="E57" s="2456"/>
      <c r="F57" s="2456"/>
      <c r="G57" s="2456"/>
      <c r="H57" s="2456"/>
      <c r="I57" s="2456"/>
      <c r="J57" s="2456"/>
      <c r="K57" s="2456"/>
      <c r="L57" s="2456"/>
      <c r="M57" s="2457"/>
    </row>
    <row r="58" spans="1:13" ht="15.75" customHeight="1">
      <c r="A58" s="2469" t="s">
        <v>103</v>
      </c>
      <c r="B58" s="1413" t="s">
        <v>91</v>
      </c>
      <c r="C58" s="2622" t="s">
        <v>2960</v>
      </c>
      <c r="D58" s="2623"/>
      <c r="E58" s="2623"/>
      <c r="F58" s="2623"/>
      <c r="G58" s="2623"/>
      <c r="H58" s="2623"/>
      <c r="I58" s="2623"/>
      <c r="J58" s="2623"/>
      <c r="K58" s="2623"/>
      <c r="L58" s="2623"/>
      <c r="M58" s="2624"/>
    </row>
    <row r="59" spans="1:13" ht="30" customHeight="1">
      <c r="A59" s="2056"/>
      <c r="B59" s="1413" t="s">
        <v>93</v>
      </c>
      <c r="C59" s="2455" t="s">
        <v>107</v>
      </c>
      <c r="D59" s="2456"/>
      <c r="E59" s="2456"/>
      <c r="F59" s="2456"/>
      <c r="G59" s="2456"/>
      <c r="H59" s="2456"/>
      <c r="I59" s="2456"/>
      <c r="J59" s="2456"/>
      <c r="K59" s="2456"/>
      <c r="L59" s="2456"/>
      <c r="M59" s="2457"/>
    </row>
    <row r="60" spans="1:13" ht="30" customHeight="1" thickBot="1">
      <c r="A60" s="2056"/>
      <c r="B60" s="1413" t="s">
        <v>95</v>
      </c>
      <c r="C60" s="2455" t="s">
        <v>2948</v>
      </c>
      <c r="D60" s="2456"/>
      <c r="E60" s="2456"/>
      <c r="F60" s="2456"/>
      <c r="G60" s="2456"/>
      <c r="H60" s="2456"/>
      <c r="I60" s="2456"/>
      <c r="J60" s="2456"/>
      <c r="K60" s="2456"/>
      <c r="L60" s="2456"/>
      <c r="M60" s="2457"/>
    </row>
    <row r="61" spans="1:13" ht="15.75" customHeight="1" thickBot="1">
      <c r="A61" s="139" t="s">
        <v>109</v>
      </c>
      <c r="B61" s="108"/>
      <c r="C61" s="2110"/>
      <c r="D61" s="2037"/>
      <c r="E61" s="2037"/>
      <c r="F61" s="2037"/>
      <c r="G61" s="2037"/>
      <c r="H61" s="2037"/>
      <c r="I61" s="2037"/>
      <c r="J61" s="2037"/>
      <c r="K61" s="2037"/>
      <c r="L61" s="2037"/>
      <c r="M61" s="2038"/>
    </row>
    <row r="62" spans="1:13" ht="15.75" customHeight="1"/>
    <row r="63" spans="1:13" ht="15.75" customHeight="1"/>
    <row r="64" spans="1:13" ht="15.75" customHeight="1"/>
    <row r="65" ht="15.75" customHeight="1"/>
    <row r="67" ht="15.75" customHeight="1"/>
    <row r="68" ht="15.75" customHeight="1"/>
    <row r="69" ht="15.75" customHeight="1"/>
    <row r="70" ht="15.75" customHeight="1"/>
    <row r="71" ht="15.75" customHeight="1"/>
    <row r="73" ht="15.75" customHeight="1"/>
    <row r="74" ht="15.75" customHeight="1"/>
    <row r="75" ht="16.5" customHeight="1"/>
  </sheetData>
  <mergeCells count="66">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H38:I38"/>
    <mergeCell ref="J38:K38"/>
    <mergeCell ref="L38:M38"/>
    <mergeCell ref="D40:E40"/>
    <mergeCell ref="F40:G40"/>
    <mergeCell ref="H40:I40"/>
    <mergeCell ref="J40:K40"/>
    <mergeCell ref="L40:M40"/>
    <mergeCell ref="D42:E42"/>
    <mergeCell ref="F42:G42"/>
    <mergeCell ref="H42:I42"/>
    <mergeCell ref="B44:B47"/>
    <mergeCell ref="F45:F46"/>
    <mergeCell ref="G45:J46"/>
    <mergeCell ref="C61:M61"/>
    <mergeCell ref="L45:M46"/>
    <mergeCell ref="C48:M48"/>
    <mergeCell ref="C49:M49"/>
    <mergeCell ref="C51:M51"/>
    <mergeCell ref="C52:M52"/>
    <mergeCell ref="C53:M53"/>
    <mergeCell ref="C54:M54"/>
    <mergeCell ref="C55:M55"/>
    <mergeCell ref="C56:M56"/>
    <mergeCell ref="C57:M57"/>
    <mergeCell ref="A58:A60"/>
    <mergeCell ref="C58:M58"/>
    <mergeCell ref="C59:M59"/>
    <mergeCell ref="C60:M60"/>
    <mergeCell ref="A52:A57"/>
  </mergeCells>
  <dataValidations count="7">
    <dataValidation type="list" allowBlank="1" showInputMessage="1" showErrorMessage="1" sqref="C14:D14" xr:uid="{00000000-0002-0000-A6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6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A600-000002000000}"/>
    <dataValidation allowBlank="1" showInputMessage="1" showErrorMessage="1" prompt="Identifique la meta ODS a que le apunta el indicador de producto. Seleccione de la lista desplegable." sqref="E14" xr:uid="{00000000-0002-0000-A600-000003000000}"/>
    <dataValidation allowBlank="1" showInputMessage="1" showErrorMessage="1" prompt="Identifique el ODS a que le apunta el indicador de producto. Seleccione de la lista desplegable._x000a_" sqref="B14" xr:uid="{00000000-0002-0000-A600-000004000000}"/>
    <dataValidation allowBlank="1" showInputMessage="1" showErrorMessage="1" prompt="Incluir una ficha por cada indicador, ya sea de producto o de resultado" sqref="B1" xr:uid="{00000000-0002-0000-A600-000005000000}"/>
    <dataValidation allowBlank="1" showInputMessage="1" showErrorMessage="1" prompt="Seleccione de la lista desplegable" sqref="B4 B7 H7" xr:uid="{00000000-0002-0000-A600-000006000000}"/>
  </dataValidations>
  <hyperlinks>
    <hyperlink ref="C56" r:id="rId1" xr:uid="{00000000-0004-0000-A600-000000000000}"/>
  </hyperlinks>
  <pageMargins left="0.7" right="0.7" top="0.75" bottom="0.75" header="0.3" footer="0.3"/>
  <pageSetup paperSize="9" orientation="portrait" horizontalDpi="1200" verticalDpi="1200"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1A41-A05C-4EDE-8E11-25C189BC56DE}">
  <sheetPr>
    <tabColor rgb="FF0070C0"/>
  </sheetPr>
  <dimension ref="A1:M79"/>
  <sheetViews>
    <sheetView zoomScale="50" zoomScaleNormal="50" workbookViewId="0">
      <selection activeCell="O29" sqref="O29"/>
    </sheetView>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2974</v>
      </c>
      <c r="C1" s="141"/>
      <c r="D1" s="141"/>
      <c r="E1" s="141"/>
      <c r="F1" s="141"/>
      <c r="G1" s="141"/>
      <c r="H1" s="141"/>
      <c r="I1" s="141"/>
      <c r="J1" s="141"/>
      <c r="K1" s="141"/>
      <c r="L1" s="141"/>
      <c r="M1" s="142"/>
    </row>
    <row r="2" spans="1:13" ht="31.5" customHeight="1">
      <c r="A2" s="2494" t="s">
        <v>1</v>
      </c>
      <c r="B2" s="29" t="s">
        <v>2</v>
      </c>
      <c r="C2" s="2120" t="s">
        <v>3474</v>
      </c>
      <c r="D2" s="2121"/>
      <c r="E2" s="2121"/>
      <c r="F2" s="2121"/>
      <c r="G2" s="2121"/>
      <c r="H2" s="2121"/>
      <c r="I2" s="2121"/>
      <c r="J2" s="2121"/>
      <c r="K2" s="2121"/>
      <c r="L2" s="2121"/>
      <c r="M2" s="2122"/>
    </row>
    <row r="3" spans="1:13" ht="42" customHeight="1">
      <c r="A3" s="2093"/>
      <c r="B3" s="1895" t="s">
        <v>4</v>
      </c>
      <c r="C3" s="2495" t="s">
        <v>1200</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895" t="s">
        <v>12</v>
      </c>
      <c r="C7" s="2512" t="s">
        <v>712</v>
      </c>
      <c r="D7" s="2513"/>
      <c r="E7" s="1513"/>
      <c r="F7" s="1513"/>
      <c r="G7" s="1514"/>
      <c r="H7" s="1546" t="s">
        <v>14</v>
      </c>
      <c r="I7" s="2514" t="s">
        <v>1585</v>
      </c>
      <c r="J7" s="2513"/>
      <c r="K7" s="2513"/>
      <c r="L7" s="2513"/>
      <c r="M7" s="2515"/>
    </row>
    <row r="8" spans="1:13" ht="15.75" customHeight="1">
      <c r="A8" s="2093"/>
      <c r="B8" s="2504" t="s">
        <v>16</v>
      </c>
      <c r="C8" s="2633"/>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895" t="s">
        <v>19</v>
      </c>
      <c r="C11" s="2482" t="s">
        <v>3476</v>
      </c>
      <c r="D11" s="2483"/>
      <c r="E11" s="2483"/>
      <c r="F11" s="2483"/>
      <c r="G11" s="2483"/>
      <c r="H11" s="2483"/>
      <c r="I11" s="2483"/>
      <c r="J11" s="2483"/>
      <c r="K11" s="2483"/>
      <c r="L11" s="2483"/>
      <c r="M11" s="2484"/>
    </row>
    <row r="12" spans="1:13" ht="44.25" customHeight="1">
      <c r="A12" s="2093"/>
      <c r="B12" s="1895" t="s">
        <v>21</v>
      </c>
      <c r="C12" s="2491" t="s">
        <v>3477</v>
      </c>
      <c r="D12" s="2492"/>
      <c r="E12" s="2492"/>
      <c r="F12" s="2492"/>
      <c r="G12" s="2492"/>
      <c r="H12" s="2492"/>
      <c r="I12" s="2492"/>
      <c r="J12" s="2492"/>
      <c r="K12" s="2492"/>
      <c r="L12" s="2492"/>
      <c r="M12" s="2493"/>
    </row>
    <row r="13" spans="1:13" ht="60" customHeight="1">
      <c r="A13" s="2093"/>
      <c r="B13" s="1895" t="s">
        <v>23</v>
      </c>
      <c r="C13" s="2482" t="s">
        <v>2975</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1664</v>
      </c>
      <c r="G14" s="2471"/>
      <c r="H14" s="2471"/>
      <c r="I14" s="2471"/>
      <c r="J14" s="2471"/>
      <c r="K14" s="2471"/>
      <c r="L14" s="2471"/>
      <c r="M14" s="2472"/>
    </row>
    <row r="15" spans="1:13">
      <c r="A15" s="2489" t="s">
        <v>29</v>
      </c>
      <c r="B15" s="1896" t="s">
        <v>30</v>
      </c>
      <c r="C15" s="2482" t="s">
        <v>2700</v>
      </c>
      <c r="D15" s="2483"/>
      <c r="E15" s="2483"/>
      <c r="F15" s="2483"/>
      <c r="G15" s="2483"/>
      <c r="H15" s="2483"/>
      <c r="I15" s="2483"/>
      <c r="J15" s="2483"/>
      <c r="K15" s="2483"/>
      <c r="L15" s="2483"/>
      <c r="M15" s="2484"/>
    </row>
    <row r="16" spans="1:13" ht="47.25" customHeight="1">
      <c r="A16" s="2064"/>
      <c r="B16" s="1896" t="s">
        <v>32</v>
      </c>
      <c r="C16" s="2482" t="s">
        <v>3475</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3478</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901"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ht="15.75" customHeight="1">
      <c r="A36" s="2064"/>
      <c r="B36" s="1999"/>
      <c r="C36" s="73"/>
      <c r="D36" s="2882">
        <v>4</v>
      </c>
      <c r="E36" s="2883"/>
      <c r="F36" s="2882">
        <v>4</v>
      </c>
      <c r="G36" s="2883"/>
      <c r="H36" s="2882">
        <v>4</v>
      </c>
      <c r="I36" s="2883"/>
      <c r="J36" s="2882">
        <v>4</v>
      </c>
      <c r="K36" s="2883"/>
      <c r="L36" s="2882">
        <v>4</v>
      </c>
      <c r="M36" s="2883"/>
    </row>
    <row r="37" spans="1:13">
      <c r="A37" s="2064"/>
      <c r="B37" s="1999"/>
      <c r="C37" s="73"/>
      <c r="D37" s="670" t="s">
        <v>68</v>
      </c>
      <c r="E37" s="670"/>
      <c r="F37" s="670" t="s">
        <v>69</v>
      </c>
      <c r="G37" s="670"/>
      <c r="H37" s="671" t="s">
        <v>70</v>
      </c>
      <c r="I37" s="671"/>
      <c r="J37" s="671" t="s">
        <v>71</v>
      </c>
      <c r="K37" s="670"/>
      <c r="L37" s="670" t="s">
        <v>72</v>
      </c>
      <c r="M37" s="672"/>
    </row>
    <row r="38" spans="1:13" ht="15.75" customHeight="1">
      <c r="A38" s="2064"/>
      <c r="B38" s="1999"/>
      <c r="C38" s="73"/>
      <c r="D38" s="2485" t="s">
        <v>9</v>
      </c>
      <c r="E38" s="2486"/>
      <c r="F38" s="2485" t="s">
        <v>9</v>
      </c>
      <c r="G38" s="2486"/>
      <c r="H38" s="2485" t="s">
        <v>9</v>
      </c>
      <c r="I38" s="2486"/>
      <c r="J38" s="2485" t="s">
        <v>9</v>
      </c>
      <c r="K38" s="2486"/>
      <c r="L38" s="2485" t="s">
        <v>9</v>
      </c>
      <c r="M38" s="2486"/>
    </row>
    <row r="39" spans="1:13">
      <c r="A39" s="2064"/>
      <c r="B39" s="1999"/>
      <c r="C39" s="73"/>
      <c r="D39" s="634" t="s">
        <v>73</v>
      </c>
      <c r="E39" s="634"/>
      <c r="F39" s="634" t="s">
        <v>74</v>
      </c>
      <c r="G39" s="634"/>
      <c r="H39" s="635" t="s">
        <v>75</v>
      </c>
      <c r="I39" s="635"/>
      <c r="J39" s="635" t="s">
        <v>76</v>
      </c>
      <c r="K39" s="634"/>
      <c r="L39" s="634" t="s">
        <v>77</v>
      </c>
      <c r="M39" s="636"/>
    </row>
    <row r="40" spans="1:13" ht="15.75" customHeight="1">
      <c r="A40" s="2064"/>
      <c r="B40" s="1999"/>
      <c r="C40" s="73"/>
      <c r="D40" s="2485" t="s">
        <v>9</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3163">
        <v>20</v>
      </c>
      <c r="G42" s="3164"/>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886"/>
      <c r="M45" s="2887"/>
    </row>
    <row r="46" spans="1:13" ht="15.75" customHeight="1">
      <c r="A46" s="2064"/>
      <c r="B46" s="1999"/>
      <c r="C46" s="88"/>
      <c r="D46" s="1542"/>
      <c r="E46" s="1522" t="s">
        <v>45</v>
      </c>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895" t="s">
        <v>83</v>
      </c>
      <c r="C48" s="2482" t="s">
        <v>3479</v>
      </c>
      <c r="D48" s="2483"/>
      <c r="E48" s="2483"/>
      <c r="F48" s="2483"/>
      <c r="G48" s="2483"/>
      <c r="H48" s="2483"/>
      <c r="I48" s="2483"/>
      <c r="J48" s="2483"/>
      <c r="K48" s="2483"/>
      <c r="L48" s="2483"/>
      <c r="M48" s="2484"/>
    </row>
    <row r="49" spans="1:13" ht="38.25" customHeight="1">
      <c r="A49" s="2064"/>
      <c r="B49" s="1896" t="s">
        <v>85</v>
      </c>
      <c r="C49" s="2482" t="s">
        <v>2976</v>
      </c>
      <c r="D49" s="2483"/>
      <c r="E49" s="2483"/>
      <c r="F49" s="2483"/>
      <c r="G49" s="2483"/>
      <c r="H49" s="2483"/>
      <c r="I49" s="2483"/>
      <c r="J49" s="2483"/>
      <c r="K49" s="2483"/>
      <c r="L49" s="2483"/>
      <c r="M49" s="2484"/>
    </row>
    <row r="50" spans="1:13" ht="15.75" customHeight="1">
      <c r="A50" s="2064"/>
      <c r="B50" s="1896" t="s">
        <v>87</v>
      </c>
      <c r="C50" s="1543" t="s">
        <v>1498</v>
      </c>
      <c r="D50" s="1544"/>
      <c r="E50" s="1544"/>
      <c r="F50" s="1544"/>
      <c r="G50" s="1544"/>
      <c r="H50" s="1544"/>
      <c r="I50" s="1544"/>
      <c r="J50" s="1544"/>
      <c r="K50" s="1544"/>
      <c r="L50" s="1544"/>
      <c r="M50" s="1545"/>
    </row>
    <row r="51" spans="1:13">
      <c r="A51" s="2064"/>
      <c r="B51" s="1896" t="s">
        <v>88</v>
      </c>
      <c r="C51" s="2470" t="s">
        <v>89</v>
      </c>
      <c r="D51" s="2471"/>
      <c r="E51" s="2471"/>
      <c r="F51" s="2471"/>
      <c r="G51" s="2471"/>
      <c r="H51" s="2471"/>
      <c r="I51" s="2471"/>
      <c r="J51" s="2471"/>
      <c r="K51" s="2471"/>
      <c r="L51" s="2471"/>
      <c r="M51" s="2472"/>
    </row>
    <row r="52" spans="1:13" ht="30" customHeight="1">
      <c r="A52" s="2469" t="s">
        <v>90</v>
      </c>
      <c r="B52" s="1897" t="s">
        <v>91</v>
      </c>
      <c r="C52" s="2495" t="s">
        <v>2977</v>
      </c>
      <c r="D52" s="2496"/>
      <c r="E52" s="2496"/>
      <c r="F52" s="2496"/>
      <c r="G52" s="2496"/>
      <c r="H52" s="2496"/>
      <c r="I52" s="2496"/>
      <c r="J52" s="2496"/>
      <c r="K52" s="2496"/>
      <c r="L52" s="2496"/>
      <c r="M52" s="2497"/>
    </row>
    <row r="53" spans="1:13" ht="15.75" customHeight="1">
      <c r="A53" s="2056"/>
      <c r="B53" s="1897" t="s">
        <v>93</v>
      </c>
      <c r="C53" s="2495" t="s">
        <v>2978</v>
      </c>
      <c r="D53" s="2496"/>
      <c r="E53" s="2496"/>
      <c r="F53" s="2496"/>
      <c r="G53" s="2496"/>
      <c r="H53" s="2496"/>
      <c r="I53" s="2496"/>
      <c r="J53" s="2496"/>
      <c r="K53" s="2496"/>
      <c r="L53" s="2496"/>
      <c r="M53" s="2497"/>
    </row>
    <row r="54" spans="1:13" ht="15.75" customHeight="1">
      <c r="A54" s="2056"/>
      <c r="B54" s="1897" t="s">
        <v>95</v>
      </c>
      <c r="C54" s="2495" t="s">
        <v>2979</v>
      </c>
      <c r="D54" s="2496"/>
      <c r="E54" s="2496"/>
      <c r="F54" s="2496"/>
      <c r="G54" s="2496"/>
      <c r="H54" s="2496"/>
      <c r="I54" s="2496"/>
      <c r="J54" s="2496"/>
      <c r="K54" s="2496"/>
      <c r="L54" s="2496"/>
      <c r="M54" s="2497"/>
    </row>
    <row r="55" spans="1:13" ht="15.75" customHeight="1">
      <c r="A55" s="2056"/>
      <c r="B55" s="1898" t="s">
        <v>97</v>
      </c>
      <c r="C55" s="2495" t="s">
        <v>2980</v>
      </c>
      <c r="D55" s="2496"/>
      <c r="E55" s="2496"/>
      <c r="F55" s="2496"/>
      <c r="G55" s="2496"/>
      <c r="H55" s="2496"/>
      <c r="I55" s="2496"/>
      <c r="J55" s="2496"/>
      <c r="K55" s="2496"/>
      <c r="L55" s="2496"/>
      <c r="M55" s="2497"/>
    </row>
    <row r="56" spans="1:13" ht="15.75" customHeight="1">
      <c r="A56" s="2056"/>
      <c r="B56" s="1897" t="s">
        <v>99</v>
      </c>
      <c r="C56" s="3165" t="s">
        <v>2981</v>
      </c>
      <c r="D56" s="2496"/>
      <c r="E56" s="2496"/>
      <c r="F56" s="2496"/>
      <c r="G56" s="2496"/>
      <c r="H56" s="2496"/>
      <c r="I56" s="2496"/>
      <c r="J56" s="2496"/>
      <c r="K56" s="2496"/>
      <c r="L56" s="2496"/>
      <c r="M56" s="2497"/>
    </row>
    <row r="57" spans="1:13" ht="16.5" customHeight="1" thickBot="1">
      <c r="A57" s="2061"/>
      <c r="B57" s="1897" t="s">
        <v>101</v>
      </c>
      <c r="C57" s="2495">
        <v>3494520</v>
      </c>
      <c r="D57" s="2496"/>
      <c r="E57" s="2496"/>
      <c r="F57" s="2496"/>
      <c r="G57" s="2496"/>
      <c r="H57" s="2496"/>
      <c r="I57" s="2496"/>
      <c r="J57" s="2496"/>
      <c r="K57" s="2496"/>
      <c r="L57" s="2496"/>
      <c r="M57" s="2497"/>
    </row>
    <row r="58" spans="1:13" ht="15.75" customHeight="1">
      <c r="A58" s="2469" t="s">
        <v>90</v>
      </c>
      <c r="B58" s="1897" t="s">
        <v>91</v>
      </c>
      <c r="C58" s="2495" t="s">
        <v>2982</v>
      </c>
      <c r="D58" s="2496"/>
      <c r="E58" s="2496"/>
      <c r="F58" s="2496"/>
      <c r="G58" s="2496"/>
      <c r="H58" s="2496"/>
      <c r="I58" s="2496"/>
      <c r="J58" s="2496"/>
      <c r="K58" s="2496"/>
      <c r="L58" s="2496"/>
      <c r="M58" s="2497"/>
    </row>
    <row r="59" spans="1:13" ht="30" customHeight="1">
      <c r="A59" s="2056"/>
      <c r="B59" s="1897" t="s">
        <v>93</v>
      </c>
      <c r="C59" s="2495" t="s">
        <v>2983</v>
      </c>
      <c r="D59" s="2496"/>
      <c r="E59" s="2496"/>
      <c r="F59" s="2496"/>
      <c r="G59" s="2496"/>
      <c r="H59" s="2496"/>
      <c r="I59" s="2496"/>
      <c r="J59" s="2496"/>
      <c r="K59" s="2496"/>
      <c r="L59" s="2496"/>
      <c r="M59" s="2497"/>
    </row>
    <row r="60" spans="1:13" ht="30" customHeight="1">
      <c r="A60" s="2056"/>
      <c r="B60" s="1897" t="s">
        <v>95</v>
      </c>
      <c r="C60" s="2495" t="s">
        <v>2979</v>
      </c>
      <c r="D60" s="2496"/>
      <c r="E60" s="2496"/>
      <c r="F60" s="2496"/>
      <c r="G60" s="2496"/>
      <c r="H60" s="2496"/>
      <c r="I60" s="2496"/>
      <c r="J60" s="2496"/>
      <c r="K60" s="2496"/>
      <c r="L60" s="2496"/>
      <c r="M60" s="2497"/>
    </row>
    <row r="61" spans="1:13" ht="16.5" customHeight="1">
      <c r="A61" s="2056"/>
      <c r="B61" s="1898" t="s">
        <v>97</v>
      </c>
      <c r="C61" s="2495" t="s">
        <v>2984</v>
      </c>
      <c r="D61" s="2496"/>
      <c r="E61" s="2496"/>
      <c r="F61" s="2496"/>
      <c r="G61" s="2496"/>
      <c r="H61" s="2496"/>
      <c r="I61" s="2496"/>
      <c r="J61" s="2496"/>
      <c r="K61" s="2496"/>
      <c r="L61" s="2496"/>
      <c r="M61" s="2497"/>
    </row>
    <row r="62" spans="1:13" ht="15.75" customHeight="1">
      <c r="A62" s="2056"/>
      <c r="B62" s="1897" t="s">
        <v>99</v>
      </c>
      <c r="C62" s="3165" t="s">
        <v>2985</v>
      </c>
      <c r="D62" s="2496"/>
      <c r="E62" s="2496"/>
      <c r="F62" s="2496"/>
      <c r="G62" s="2496"/>
      <c r="H62" s="2496"/>
      <c r="I62" s="2496"/>
      <c r="J62" s="2496"/>
      <c r="K62" s="2496"/>
      <c r="L62" s="2496"/>
      <c r="M62" s="2497"/>
    </row>
    <row r="63" spans="1:13" ht="15.75" customHeight="1" thickBot="1">
      <c r="A63" s="2061"/>
      <c r="B63" s="1897" t="s">
        <v>101</v>
      </c>
      <c r="C63" s="2495">
        <v>3494520</v>
      </c>
      <c r="D63" s="2496"/>
      <c r="E63" s="2496"/>
      <c r="F63" s="2496"/>
      <c r="G63" s="2496"/>
      <c r="H63" s="2496"/>
      <c r="I63" s="2496"/>
      <c r="J63" s="2496"/>
      <c r="K63" s="2496"/>
      <c r="L63" s="2496"/>
      <c r="M63" s="2497"/>
    </row>
    <row r="64" spans="1:13">
      <c r="A64" s="2469" t="s">
        <v>90</v>
      </c>
      <c r="B64" s="1897" t="s">
        <v>91</v>
      </c>
      <c r="C64" s="2495" t="s">
        <v>2986</v>
      </c>
      <c r="D64" s="2496"/>
      <c r="E64" s="2496"/>
      <c r="F64" s="2496"/>
      <c r="G64" s="2496"/>
      <c r="H64" s="2496"/>
      <c r="I64" s="2496"/>
      <c r="J64" s="2496"/>
      <c r="K64" s="2496"/>
      <c r="L64" s="2496"/>
      <c r="M64" s="2497"/>
    </row>
    <row r="65" spans="1:13">
      <c r="A65" s="2056"/>
      <c r="B65" s="1897" t="s">
        <v>93</v>
      </c>
      <c r="C65" s="2495" t="s">
        <v>2987</v>
      </c>
      <c r="D65" s="2496"/>
      <c r="E65" s="2496"/>
      <c r="F65" s="2496"/>
      <c r="G65" s="2496"/>
      <c r="H65" s="2496"/>
      <c r="I65" s="2496"/>
      <c r="J65" s="2496"/>
      <c r="K65" s="2496"/>
      <c r="L65" s="2496"/>
      <c r="M65" s="2497"/>
    </row>
    <row r="66" spans="1:13">
      <c r="A66" s="2056"/>
      <c r="B66" s="1897" t="s">
        <v>95</v>
      </c>
      <c r="C66" s="2495" t="s">
        <v>2979</v>
      </c>
      <c r="D66" s="2496"/>
      <c r="E66" s="2496"/>
      <c r="F66" s="2496"/>
      <c r="G66" s="2496"/>
      <c r="H66" s="2496"/>
      <c r="I66" s="2496"/>
      <c r="J66" s="2496"/>
      <c r="K66" s="2496"/>
      <c r="L66" s="2496"/>
      <c r="M66" s="2497"/>
    </row>
    <row r="67" spans="1:13">
      <c r="A67" s="2056"/>
      <c r="B67" s="1898" t="s">
        <v>97</v>
      </c>
      <c r="C67" s="2495" t="s">
        <v>2988</v>
      </c>
      <c r="D67" s="2496"/>
      <c r="E67" s="2496"/>
      <c r="F67" s="2496"/>
      <c r="G67" s="2496"/>
      <c r="H67" s="2496"/>
      <c r="I67" s="2496"/>
      <c r="J67" s="2496"/>
      <c r="K67" s="2496"/>
      <c r="L67" s="2496"/>
      <c r="M67" s="2497"/>
    </row>
    <row r="68" spans="1:13">
      <c r="A68" s="2056"/>
      <c r="B68" s="1897" t="s">
        <v>99</v>
      </c>
      <c r="C68" s="3165" t="s">
        <v>2989</v>
      </c>
      <c r="D68" s="2496"/>
      <c r="E68" s="2496"/>
      <c r="F68" s="2496"/>
      <c r="G68" s="2496"/>
      <c r="H68" s="2496"/>
      <c r="I68" s="2496"/>
      <c r="J68" s="2496"/>
      <c r="K68" s="2496"/>
      <c r="L68" s="2496"/>
      <c r="M68" s="2497"/>
    </row>
    <row r="69" spans="1:13" ht="16.5" thickBot="1">
      <c r="A69" s="2061"/>
      <c r="B69" s="1897" t="s">
        <v>101</v>
      </c>
      <c r="C69" s="2495">
        <v>3494520</v>
      </c>
      <c r="D69" s="2496"/>
      <c r="E69" s="2496"/>
      <c r="F69" s="2496"/>
      <c r="G69" s="2496"/>
      <c r="H69" s="2496"/>
      <c r="I69" s="2496"/>
      <c r="J69" s="2496"/>
      <c r="K69" s="2496"/>
      <c r="L69" s="2496"/>
      <c r="M69" s="2497"/>
    </row>
    <row r="70" spans="1:13">
      <c r="A70" s="2469" t="s">
        <v>90</v>
      </c>
      <c r="B70" s="1897" t="s">
        <v>91</v>
      </c>
      <c r="C70" s="2495" t="s">
        <v>2990</v>
      </c>
      <c r="D70" s="2496"/>
      <c r="E70" s="2496"/>
      <c r="F70" s="2496"/>
      <c r="G70" s="2496"/>
      <c r="H70" s="2496"/>
      <c r="I70" s="2496"/>
      <c r="J70" s="2496"/>
      <c r="K70" s="2496"/>
      <c r="L70" s="2496"/>
      <c r="M70" s="2497"/>
    </row>
    <row r="71" spans="1:13">
      <c r="A71" s="2056"/>
      <c r="B71" s="1897" t="s">
        <v>93</v>
      </c>
      <c r="C71" s="2495" t="s">
        <v>2991</v>
      </c>
      <c r="D71" s="2496"/>
      <c r="E71" s="2496"/>
      <c r="F71" s="2496"/>
      <c r="G71" s="2496"/>
      <c r="H71" s="2496"/>
      <c r="I71" s="2496"/>
      <c r="J71" s="2496"/>
      <c r="K71" s="2496"/>
      <c r="L71" s="2496"/>
      <c r="M71" s="2497"/>
    </row>
    <row r="72" spans="1:13">
      <c r="A72" s="2056"/>
      <c r="B72" s="1897" t="s">
        <v>95</v>
      </c>
      <c r="C72" s="2495" t="s">
        <v>2979</v>
      </c>
      <c r="D72" s="2496"/>
      <c r="E72" s="2496"/>
      <c r="F72" s="2496"/>
      <c r="G72" s="2496"/>
      <c r="H72" s="2496"/>
      <c r="I72" s="2496"/>
      <c r="J72" s="2496"/>
      <c r="K72" s="2496"/>
      <c r="L72" s="2496"/>
      <c r="M72" s="2497"/>
    </row>
    <row r="73" spans="1:13">
      <c r="A73" s="2056"/>
      <c r="B73" s="1898" t="s">
        <v>97</v>
      </c>
      <c r="C73" s="2495" t="s">
        <v>2992</v>
      </c>
      <c r="D73" s="2496"/>
      <c r="E73" s="2496"/>
      <c r="F73" s="2496"/>
      <c r="G73" s="2496"/>
      <c r="H73" s="2496"/>
      <c r="I73" s="2496"/>
      <c r="J73" s="2496"/>
      <c r="K73" s="2496"/>
      <c r="L73" s="2496"/>
      <c r="M73" s="2497"/>
    </row>
    <row r="74" spans="1:13">
      <c r="A74" s="2056"/>
      <c r="B74" s="1897" t="s">
        <v>99</v>
      </c>
      <c r="C74" s="2495" t="s">
        <v>2993</v>
      </c>
      <c r="D74" s="2496"/>
      <c r="E74" s="2496"/>
      <c r="F74" s="2496"/>
      <c r="G74" s="2496"/>
      <c r="H74" s="2496"/>
      <c r="I74" s="2496"/>
      <c r="J74" s="2496"/>
      <c r="K74" s="2496"/>
      <c r="L74" s="2496"/>
      <c r="M74" s="2497"/>
    </row>
    <row r="75" spans="1:13" ht="16.5" thickBot="1">
      <c r="A75" s="2061"/>
      <c r="B75" s="1897" t="s">
        <v>101</v>
      </c>
      <c r="C75" s="2495">
        <v>3494520</v>
      </c>
      <c r="D75" s="2496"/>
      <c r="E75" s="2496"/>
      <c r="F75" s="2496"/>
      <c r="G75" s="2496"/>
      <c r="H75" s="2496"/>
      <c r="I75" s="2496"/>
      <c r="J75" s="2496"/>
      <c r="K75" s="2496"/>
      <c r="L75" s="2496"/>
      <c r="M75" s="2497"/>
    </row>
    <row r="76" spans="1:13">
      <c r="A76" s="2469" t="s">
        <v>103</v>
      </c>
      <c r="B76" s="1899" t="s">
        <v>104</v>
      </c>
      <c r="C76" s="2495" t="s">
        <v>2994</v>
      </c>
      <c r="D76" s="2496"/>
      <c r="E76" s="2496"/>
      <c r="F76" s="2496"/>
      <c r="G76" s="2496"/>
      <c r="H76" s="2496"/>
      <c r="I76" s="2496"/>
      <c r="J76" s="2496"/>
      <c r="K76" s="2496"/>
      <c r="L76" s="2496"/>
      <c r="M76" s="2497"/>
    </row>
    <row r="77" spans="1:13">
      <c r="A77" s="2056"/>
      <c r="B77" s="1899" t="s">
        <v>106</v>
      </c>
      <c r="C77" s="2495" t="s">
        <v>2995</v>
      </c>
      <c r="D77" s="2496"/>
      <c r="E77" s="2496"/>
      <c r="F77" s="2496"/>
      <c r="G77" s="2496"/>
      <c r="H77" s="2496"/>
      <c r="I77" s="2496"/>
      <c r="J77" s="2496"/>
      <c r="K77" s="2496"/>
      <c r="L77" s="2496"/>
      <c r="M77" s="2497"/>
    </row>
    <row r="78" spans="1:13" ht="16.5" thickBot="1">
      <c r="A78" s="2056"/>
      <c r="B78" s="1900" t="s">
        <v>14</v>
      </c>
      <c r="C78" s="2495" t="s">
        <v>2979</v>
      </c>
      <c r="D78" s="2496"/>
      <c r="E78" s="2496"/>
      <c r="F78" s="2496"/>
      <c r="G78" s="2496"/>
      <c r="H78" s="2496"/>
      <c r="I78" s="2496"/>
      <c r="J78" s="2496"/>
      <c r="K78" s="2496"/>
      <c r="L78" s="2496"/>
      <c r="M78" s="2497"/>
    </row>
    <row r="79" spans="1:13" ht="16.5" thickBot="1">
      <c r="A79" s="139" t="s">
        <v>109</v>
      </c>
      <c r="B79" s="108"/>
      <c r="C79" s="3166" t="s">
        <v>2996</v>
      </c>
      <c r="D79" s="3167"/>
      <c r="E79" s="3167"/>
      <c r="F79" s="3167"/>
      <c r="G79" s="3167"/>
      <c r="H79" s="3167"/>
      <c r="I79" s="3167"/>
      <c r="J79" s="3167"/>
      <c r="K79" s="3167"/>
      <c r="L79" s="3167"/>
      <c r="M79" s="3168"/>
    </row>
  </sheetData>
  <mergeCells count="86">
    <mergeCell ref="A76:A78"/>
    <mergeCell ref="C76:M76"/>
    <mergeCell ref="C77:M77"/>
    <mergeCell ref="C78:M78"/>
    <mergeCell ref="C79:M79"/>
    <mergeCell ref="A70:A75"/>
    <mergeCell ref="C70:M70"/>
    <mergeCell ref="C71:M71"/>
    <mergeCell ref="C72:M72"/>
    <mergeCell ref="C73:M73"/>
    <mergeCell ref="C74:M74"/>
    <mergeCell ref="C75:M75"/>
    <mergeCell ref="A64:A69"/>
    <mergeCell ref="C64:M64"/>
    <mergeCell ref="C65:M65"/>
    <mergeCell ref="C66:M66"/>
    <mergeCell ref="C67:M67"/>
    <mergeCell ref="C68:M68"/>
    <mergeCell ref="C69:M69"/>
    <mergeCell ref="A58:A63"/>
    <mergeCell ref="C58:M58"/>
    <mergeCell ref="C59:M59"/>
    <mergeCell ref="C60:M60"/>
    <mergeCell ref="C61:M61"/>
    <mergeCell ref="C62:M62"/>
    <mergeCell ref="C63:M63"/>
    <mergeCell ref="C51:M51"/>
    <mergeCell ref="A52:A57"/>
    <mergeCell ref="C52:M52"/>
    <mergeCell ref="C53:M53"/>
    <mergeCell ref="C54:M54"/>
    <mergeCell ref="C55:M55"/>
    <mergeCell ref="C56:M56"/>
    <mergeCell ref="C57:M57"/>
    <mergeCell ref="B44:B47"/>
    <mergeCell ref="F45:F46"/>
    <mergeCell ref="G45:J46"/>
    <mergeCell ref="C48:M48"/>
    <mergeCell ref="C49:M49"/>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s>
  <dataValidations count="8">
    <dataValidation allowBlank="1" showInputMessage="1" showErrorMessage="1" prompt="Si corresponde a un indicador del PDD, identifique el código de la meta el cual se encuentra en el listado de indicadores del plan que se encuentra en la caja de herramientas._x000a__x000a_" sqref="F4" xr:uid="{AB72765F-127B-4A61-B454-30EB8BF3F19A}"/>
    <dataValidation allowBlank="1" showInputMessage="1" showErrorMessage="1" prompt="Determine si el indicador responde a un enfoque (Derechos Humanos, Género, Diferencial, Poblacional, Ambiental y Territorial). Si responde a más de enfoque separelos por ;" sqref="B15" xr:uid="{0B8AB141-A85B-4FE8-ADC7-4D5B3592DFF3}"/>
    <dataValidation allowBlank="1" showInputMessage="1" showErrorMessage="1" prompt="Identifique la meta ODS a que le apunta el indicador de producto. Seleccione de la lista desplegable." sqref="E14" xr:uid="{0F587DA8-AC20-4337-9EF3-6FCEA9E70060}"/>
    <dataValidation allowBlank="1" showInputMessage="1" showErrorMessage="1" prompt="Identifique el ODS a que le apunta el indicador de producto. Seleccione de la lista desplegable._x000a_" sqref="B14" xr:uid="{2F34467D-A3E0-4958-BB75-D6815D4172BF}"/>
    <dataValidation allowBlank="1" showInputMessage="1" showErrorMessage="1" prompt="Incluir una ficha por cada indicador, ya sea de producto o de resultado" sqref="B1" xr:uid="{02982351-550A-4EC2-8C92-EB5BBF293CFF}"/>
    <dataValidation allowBlank="1" showInputMessage="1" showErrorMessage="1" prompt="Seleccione de la lista desplegable" sqref="B4 B7 H7" xr:uid="{0DF87EAC-7E7A-48FB-8059-34CD0B8B5295}"/>
    <dataValidation type="list" allowBlank="1" showInputMessage="1" showErrorMessage="1" sqref="I7:M7" xr:uid="{7D83F8C1-35C4-486E-984B-2C8DF0398A96}">
      <formula1>INDIRECT($C$7)</formula1>
    </dataValidation>
    <dataValidation type="list" allowBlank="1" showInputMessage="1" showErrorMessage="1" sqref="G45:J46 C7 C14:D14" xr:uid="{43967FE9-364D-4CD2-8E50-7E7B57424C4D}"/>
  </dataValidations>
  <hyperlinks>
    <hyperlink ref="C56" r:id="rId1" xr:uid="{E4DE7D5D-2A29-4540-8730-8DF7E61D8B52}"/>
    <hyperlink ref="C68" r:id="rId2" xr:uid="{FF45E6F3-B636-45D4-9903-DCD613B19D58}"/>
    <hyperlink ref="C62" r:id="rId3" xr:uid="{C55056FD-4AA5-4F89-B22C-6F591E7A6E41}"/>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tabColor theme="0"/>
  </sheetPr>
  <dimension ref="A1:M75"/>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2997</v>
      </c>
      <c r="C1" s="141"/>
      <c r="D1" s="141"/>
      <c r="E1" s="141"/>
      <c r="F1" s="141"/>
      <c r="G1" s="141"/>
      <c r="H1" s="141"/>
      <c r="I1" s="141"/>
      <c r="J1" s="141"/>
      <c r="K1" s="141"/>
      <c r="L1" s="141"/>
      <c r="M1" s="142"/>
    </row>
    <row r="2" spans="1:13" ht="31.5" customHeight="1">
      <c r="A2" s="2494" t="s">
        <v>1</v>
      </c>
      <c r="B2" s="29" t="s">
        <v>2</v>
      </c>
      <c r="C2" s="2120" t="s">
        <v>1210</v>
      </c>
      <c r="D2" s="2121"/>
      <c r="E2" s="2121"/>
      <c r="F2" s="2121"/>
      <c r="G2" s="2121"/>
      <c r="H2" s="2121"/>
      <c r="I2" s="2121"/>
      <c r="J2" s="2121"/>
      <c r="K2" s="2121"/>
      <c r="L2" s="2121"/>
      <c r="M2" s="2122"/>
    </row>
    <row r="3" spans="1:13" ht="42" customHeight="1">
      <c r="A3" s="2093"/>
      <c r="B3" s="1331" t="s">
        <v>4</v>
      </c>
      <c r="C3" s="2495" t="s">
        <v>1200</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712</v>
      </c>
      <c r="D7" s="2513"/>
      <c r="E7" s="1513"/>
      <c r="F7" s="1513"/>
      <c r="G7" s="1514"/>
      <c r="H7" s="1546" t="s">
        <v>14</v>
      </c>
      <c r="I7" s="2514" t="s">
        <v>1212</v>
      </c>
      <c r="J7" s="2513"/>
      <c r="K7" s="2513"/>
      <c r="L7" s="2513"/>
      <c r="M7" s="2515"/>
    </row>
    <row r="8" spans="1:13" ht="15.75" customHeight="1">
      <c r="A8" s="2093"/>
      <c r="B8" s="2504" t="s">
        <v>16</v>
      </c>
      <c r="C8" s="2633" t="s">
        <v>2998</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34.5" customHeight="1">
      <c r="A11" s="2093"/>
      <c r="B11" s="1331" t="s">
        <v>19</v>
      </c>
      <c r="C11" s="2482" t="s">
        <v>2999</v>
      </c>
      <c r="D11" s="2483"/>
      <c r="E11" s="2483"/>
      <c r="F11" s="2483"/>
      <c r="G11" s="2483"/>
      <c r="H11" s="2483"/>
      <c r="I11" s="2483"/>
      <c r="J11" s="2483"/>
      <c r="K11" s="2483"/>
      <c r="L11" s="2483"/>
      <c r="M11" s="2484"/>
    </row>
    <row r="12" spans="1:13" ht="34.5" customHeight="1">
      <c r="A12" s="2093"/>
      <c r="B12" s="1331" t="s">
        <v>21</v>
      </c>
      <c r="C12" s="2491" t="s">
        <v>3000</v>
      </c>
      <c r="D12" s="2492"/>
      <c r="E12" s="2492"/>
      <c r="F12" s="2492"/>
      <c r="G12" s="2492"/>
      <c r="H12" s="2492"/>
      <c r="I12" s="2492"/>
      <c r="J12" s="2492"/>
      <c r="K12" s="2492"/>
      <c r="L12" s="2492"/>
      <c r="M12" s="2493"/>
    </row>
    <row r="13" spans="1:13" ht="34.5" customHeight="1">
      <c r="A13" s="2093"/>
      <c r="B13" s="1331" t="s">
        <v>23</v>
      </c>
      <c r="C13" s="2482" t="s">
        <v>3001</v>
      </c>
      <c r="D13" s="2483"/>
      <c r="E13" s="2483"/>
      <c r="F13" s="2483"/>
      <c r="G13" s="2483"/>
      <c r="H13" s="2483"/>
      <c r="I13" s="2483"/>
      <c r="J13" s="2483"/>
      <c r="K13" s="2483"/>
      <c r="L13" s="2483"/>
      <c r="M13" s="2484"/>
    </row>
    <row r="14" spans="1:13" ht="102.95" customHeight="1">
      <c r="A14" s="2093"/>
      <c r="B14" s="1517" t="s">
        <v>25</v>
      </c>
      <c r="C14" s="2482" t="s">
        <v>647</v>
      </c>
      <c r="D14" s="2487"/>
      <c r="E14" s="1518" t="s">
        <v>27</v>
      </c>
      <c r="F14" s="2488" t="s">
        <v>3002</v>
      </c>
      <c r="G14" s="2471"/>
      <c r="H14" s="2471"/>
      <c r="I14" s="2471"/>
      <c r="J14" s="2471"/>
      <c r="K14" s="2471"/>
      <c r="L14" s="2471"/>
      <c r="M14" s="2472"/>
    </row>
    <row r="15" spans="1:13">
      <c r="A15" s="2489" t="s">
        <v>29</v>
      </c>
      <c r="B15" s="1333" t="s">
        <v>30</v>
      </c>
      <c r="C15" s="2482" t="s">
        <v>2700</v>
      </c>
      <c r="D15" s="2483"/>
      <c r="E15" s="2483"/>
      <c r="F15" s="2483"/>
      <c r="G15" s="2483"/>
      <c r="H15" s="2483"/>
      <c r="I15" s="2483"/>
      <c r="J15" s="2483"/>
      <c r="K15" s="2483"/>
      <c r="L15" s="2483"/>
      <c r="M15" s="2484"/>
    </row>
    <row r="16" spans="1:13" ht="47.25" customHeight="1">
      <c r="A16" s="2064"/>
      <c r="B16" s="1333" t="s">
        <v>32</v>
      </c>
      <c r="C16" s="2482" t="s">
        <v>1211</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3003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ht="15.75" customHeight="1">
      <c r="A36" s="2064"/>
      <c r="B36" s="1999"/>
      <c r="C36" s="73"/>
      <c r="D36" s="2485" t="s">
        <v>9</v>
      </c>
      <c r="E36" s="2486"/>
      <c r="F36" s="2882">
        <v>2</v>
      </c>
      <c r="G36" s="2883"/>
      <c r="H36" s="2882">
        <v>2</v>
      </c>
      <c r="I36" s="2883"/>
      <c r="J36" s="2882">
        <v>2</v>
      </c>
      <c r="K36" s="2883"/>
      <c r="L36" s="2485">
        <v>2</v>
      </c>
      <c r="M36" s="2486"/>
    </row>
    <row r="37" spans="1:13">
      <c r="A37" s="2064"/>
      <c r="B37" s="1999"/>
      <c r="C37" s="73"/>
      <c r="D37" s="670" t="s">
        <v>68</v>
      </c>
      <c r="E37" s="670"/>
      <c r="F37" s="670" t="s">
        <v>69</v>
      </c>
      <c r="G37" s="670"/>
      <c r="H37" s="671" t="s">
        <v>70</v>
      </c>
      <c r="I37" s="671"/>
      <c r="J37" s="671" t="s">
        <v>71</v>
      </c>
      <c r="K37" s="670"/>
      <c r="L37" s="670" t="s">
        <v>72</v>
      </c>
      <c r="M37" s="672"/>
    </row>
    <row r="38" spans="1:13" ht="15.75" customHeight="1">
      <c r="A38" s="2064"/>
      <c r="B38" s="1999"/>
      <c r="C38" s="73"/>
      <c r="D38" s="2485" t="s">
        <v>9</v>
      </c>
      <c r="E38" s="2486"/>
      <c r="F38" s="2485" t="s">
        <v>9</v>
      </c>
      <c r="G38" s="2486"/>
      <c r="H38" s="2485" t="s">
        <v>9</v>
      </c>
      <c r="I38" s="2486"/>
      <c r="J38" s="2485" t="s">
        <v>9</v>
      </c>
      <c r="K38" s="2486"/>
      <c r="L38" s="2485" t="s">
        <v>9</v>
      </c>
      <c r="M38" s="2486"/>
    </row>
    <row r="39" spans="1:13">
      <c r="A39" s="2064"/>
      <c r="B39" s="1999"/>
      <c r="C39" s="73"/>
      <c r="D39" s="634" t="s">
        <v>73</v>
      </c>
      <c r="E39" s="634"/>
      <c r="F39" s="634" t="s">
        <v>74</v>
      </c>
      <c r="G39" s="634"/>
      <c r="H39" s="635" t="s">
        <v>75</v>
      </c>
      <c r="I39" s="635"/>
      <c r="J39" s="635" t="s">
        <v>76</v>
      </c>
      <c r="K39" s="634"/>
      <c r="L39" s="634" t="s">
        <v>77</v>
      </c>
      <c r="M39" s="636"/>
    </row>
    <row r="40" spans="1:13" ht="15.75" customHeight="1">
      <c r="A40" s="2064"/>
      <c r="B40" s="1999"/>
      <c r="C40" s="73"/>
      <c r="D40" s="2485" t="s">
        <v>9</v>
      </c>
      <c r="E40" s="2486"/>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2882">
        <v>8</v>
      </c>
      <c r="G42" s="2883"/>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t="s">
        <v>1548</v>
      </c>
      <c r="H45" s="2568"/>
      <c r="I45" s="2568"/>
      <c r="J45" s="2568"/>
      <c r="K45" s="91" t="s">
        <v>82</v>
      </c>
      <c r="L45" s="2886"/>
      <c r="M45" s="2887"/>
    </row>
    <row r="46" spans="1:13" ht="15.75" customHeight="1">
      <c r="A46" s="2064"/>
      <c r="B46" s="1999"/>
      <c r="C46" s="88"/>
      <c r="D46" s="1542" t="s">
        <v>45</v>
      </c>
      <c r="E46" s="1522"/>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482" t="s">
        <v>3004</v>
      </c>
      <c r="D48" s="2483"/>
      <c r="E48" s="2483"/>
      <c r="F48" s="2483"/>
      <c r="G48" s="2483"/>
      <c r="H48" s="2483"/>
      <c r="I48" s="2483"/>
      <c r="J48" s="2483"/>
      <c r="K48" s="2483"/>
      <c r="L48" s="2483"/>
      <c r="M48" s="2484"/>
    </row>
    <row r="49" spans="1:13" ht="38.25" customHeight="1">
      <c r="A49" s="2064"/>
      <c r="B49" s="1333" t="s">
        <v>85</v>
      </c>
      <c r="C49" s="2482" t="s">
        <v>3005</v>
      </c>
      <c r="D49" s="2483"/>
      <c r="E49" s="2483"/>
      <c r="F49" s="2483"/>
      <c r="G49" s="2483"/>
      <c r="H49" s="2483"/>
      <c r="I49" s="2483"/>
      <c r="J49" s="2483"/>
      <c r="K49" s="2483"/>
      <c r="L49" s="2483"/>
      <c r="M49" s="2484"/>
    </row>
    <row r="50" spans="1:13" ht="15.75" customHeight="1">
      <c r="A50" s="2064"/>
      <c r="B50" s="1333" t="s">
        <v>87</v>
      </c>
      <c r="C50" s="2470">
        <v>30</v>
      </c>
      <c r="D50" s="2471"/>
      <c r="E50" s="2471"/>
      <c r="F50" s="2471"/>
      <c r="G50" s="2471"/>
      <c r="H50" s="2471"/>
      <c r="I50" s="2471"/>
      <c r="J50" s="2471"/>
      <c r="K50" s="2471"/>
      <c r="L50" s="2471"/>
      <c r="M50" s="2472"/>
    </row>
    <row r="51" spans="1:13">
      <c r="A51" s="2064"/>
      <c r="B51" s="1333" t="s">
        <v>88</v>
      </c>
      <c r="C51" s="2470">
        <v>2020</v>
      </c>
      <c r="D51" s="2471"/>
      <c r="E51" s="2471"/>
      <c r="F51" s="2471"/>
      <c r="G51" s="2471"/>
      <c r="H51" s="2471"/>
      <c r="I51" s="2471"/>
      <c r="J51" s="2471"/>
      <c r="K51" s="2471"/>
      <c r="L51" s="2471"/>
      <c r="M51" s="2472"/>
    </row>
    <row r="52" spans="1:13" ht="30" customHeight="1">
      <c r="A52" s="2469" t="s">
        <v>90</v>
      </c>
      <c r="B52" s="1413" t="s">
        <v>91</v>
      </c>
      <c r="C52" s="2455" t="s">
        <v>3006</v>
      </c>
      <c r="D52" s="2456"/>
      <c r="E52" s="2456"/>
      <c r="F52" s="2456"/>
      <c r="G52" s="2456"/>
      <c r="H52" s="2456"/>
      <c r="I52" s="2456"/>
      <c r="J52" s="2456"/>
      <c r="K52" s="2456"/>
      <c r="L52" s="2456"/>
      <c r="M52" s="2457"/>
    </row>
    <row r="53" spans="1:13" ht="15.75" customHeight="1">
      <c r="A53" s="2056"/>
      <c r="B53" s="1413" t="s">
        <v>93</v>
      </c>
      <c r="C53" s="2455" t="s">
        <v>3007</v>
      </c>
      <c r="D53" s="2456"/>
      <c r="E53" s="2456"/>
      <c r="F53" s="2456"/>
      <c r="G53" s="2456"/>
      <c r="H53" s="2456"/>
      <c r="I53" s="2456"/>
      <c r="J53" s="2456"/>
      <c r="K53" s="2456"/>
      <c r="L53" s="2456"/>
      <c r="M53" s="2457"/>
    </row>
    <row r="54" spans="1:13" ht="15.75" customHeight="1">
      <c r="A54" s="2056"/>
      <c r="B54" s="1413" t="s">
        <v>95</v>
      </c>
      <c r="C54" s="2455" t="s">
        <v>3008</v>
      </c>
      <c r="D54" s="2456"/>
      <c r="E54" s="2456"/>
      <c r="F54" s="2456"/>
      <c r="G54" s="2456"/>
      <c r="H54" s="2456"/>
      <c r="I54" s="2456"/>
      <c r="J54" s="2456"/>
      <c r="K54" s="2456"/>
      <c r="L54" s="2456"/>
      <c r="M54" s="2457"/>
    </row>
    <row r="55" spans="1:13" ht="15.75" customHeight="1">
      <c r="A55" s="2056"/>
      <c r="B55" s="1414" t="s">
        <v>97</v>
      </c>
      <c r="C55" s="2455" t="s">
        <v>3009</v>
      </c>
      <c r="D55" s="2456"/>
      <c r="E55" s="2456"/>
      <c r="F55" s="2456"/>
      <c r="G55" s="2456"/>
      <c r="H55" s="2456"/>
      <c r="I55" s="2456"/>
      <c r="J55" s="2456"/>
      <c r="K55" s="2456"/>
      <c r="L55" s="2456"/>
      <c r="M55" s="2457"/>
    </row>
    <row r="56" spans="1:13" ht="15.75" customHeight="1">
      <c r="A56" s="2056"/>
      <c r="B56" s="1413" t="s">
        <v>99</v>
      </c>
      <c r="C56" s="2625" t="s">
        <v>3010</v>
      </c>
      <c r="D56" s="2456"/>
      <c r="E56" s="2456"/>
      <c r="F56" s="2456"/>
      <c r="G56" s="2456"/>
      <c r="H56" s="2456"/>
      <c r="I56" s="2456"/>
      <c r="J56" s="2456"/>
      <c r="K56" s="2456"/>
      <c r="L56" s="2456"/>
      <c r="M56" s="2457"/>
    </row>
    <row r="57" spans="1:13" ht="16.5" customHeight="1" thickBot="1">
      <c r="A57" s="2061"/>
      <c r="B57" s="1413" t="s">
        <v>101</v>
      </c>
      <c r="C57" s="2455">
        <v>3581600</v>
      </c>
      <c r="D57" s="2456"/>
      <c r="E57" s="2456"/>
      <c r="F57" s="2456"/>
      <c r="G57" s="2456"/>
      <c r="H57" s="2456"/>
      <c r="I57" s="2456"/>
      <c r="J57" s="2456"/>
      <c r="K57" s="2456"/>
      <c r="L57" s="2456"/>
      <c r="M57" s="2457"/>
    </row>
    <row r="58" spans="1:13" ht="15.75" customHeight="1">
      <c r="A58" s="2469" t="s">
        <v>103</v>
      </c>
      <c r="B58" s="1413" t="s">
        <v>91</v>
      </c>
      <c r="C58" s="2455" t="s">
        <v>3011</v>
      </c>
      <c r="D58" s="2456"/>
      <c r="E58" s="2456"/>
      <c r="F58" s="2456"/>
      <c r="G58" s="2456"/>
      <c r="H58" s="2456"/>
      <c r="I58" s="2456"/>
      <c r="J58" s="2456"/>
      <c r="K58" s="2456"/>
      <c r="L58" s="2456"/>
      <c r="M58" s="2457"/>
    </row>
    <row r="59" spans="1:13" ht="30" customHeight="1">
      <c r="A59" s="2056"/>
      <c r="B59" s="1413" t="s">
        <v>93</v>
      </c>
      <c r="C59" s="2455" t="s">
        <v>3012</v>
      </c>
      <c r="D59" s="2456"/>
      <c r="E59" s="2456"/>
      <c r="F59" s="2456"/>
      <c r="G59" s="2456"/>
      <c r="H59" s="2456"/>
      <c r="I59" s="2456"/>
      <c r="J59" s="2456"/>
      <c r="K59" s="2456"/>
      <c r="L59" s="2456"/>
      <c r="M59" s="2457"/>
    </row>
    <row r="60" spans="1:13" ht="30" customHeight="1" thickBot="1">
      <c r="A60" s="2056"/>
      <c r="B60" s="1413" t="s">
        <v>95</v>
      </c>
      <c r="C60" s="2455" t="s">
        <v>3008</v>
      </c>
      <c r="D60" s="2456"/>
      <c r="E60" s="2456"/>
      <c r="F60" s="2456"/>
      <c r="G60" s="2456"/>
      <c r="H60" s="2456"/>
      <c r="I60" s="2456"/>
      <c r="J60" s="2456"/>
      <c r="K60" s="2456"/>
      <c r="L60" s="2456"/>
      <c r="M60" s="2457"/>
    </row>
    <row r="61" spans="1:13" ht="46.5" customHeight="1" thickBot="1">
      <c r="A61" s="139" t="s">
        <v>109</v>
      </c>
      <c r="B61" s="108"/>
      <c r="C61" s="2110" t="s">
        <v>3013</v>
      </c>
      <c r="D61" s="2037"/>
      <c r="E61" s="2037"/>
      <c r="F61" s="2037"/>
      <c r="G61" s="2037"/>
      <c r="H61" s="2037"/>
      <c r="I61" s="2037"/>
      <c r="J61" s="2037"/>
      <c r="K61" s="2037"/>
      <c r="L61" s="2037"/>
      <c r="M61" s="2038"/>
    </row>
    <row r="62" spans="1:13" ht="15.75" customHeight="1"/>
    <row r="63" spans="1:13" ht="15.75" customHeight="1"/>
    <row r="64" spans="1:13" ht="15.75" customHeight="1"/>
    <row r="65" ht="15.75" customHeight="1"/>
    <row r="67" ht="15.75" customHeight="1"/>
    <row r="68" ht="15.75" customHeight="1"/>
    <row r="69" ht="15.75" customHeight="1"/>
    <row r="70" ht="15.75" customHeight="1"/>
    <row r="71" ht="15.75" customHeight="1"/>
    <row r="73" ht="15.75" customHeight="1"/>
    <row r="74" ht="15.75" customHeight="1"/>
    <row r="75" ht="16.5" customHeight="1"/>
  </sheetData>
  <mergeCells count="66">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61:M61"/>
    <mergeCell ref="C48:M48"/>
    <mergeCell ref="C49:M49"/>
    <mergeCell ref="C50:M50"/>
    <mergeCell ref="C51:M51"/>
    <mergeCell ref="C52:M52"/>
    <mergeCell ref="C53:M53"/>
    <mergeCell ref="C54:M54"/>
    <mergeCell ref="C55:M55"/>
    <mergeCell ref="C56:M56"/>
    <mergeCell ref="C57:M57"/>
    <mergeCell ref="A58:A60"/>
    <mergeCell ref="C58:M58"/>
    <mergeCell ref="C59:M59"/>
    <mergeCell ref="C60:M60"/>
    <mergeCell ref="A52:A57"/>
  </mergeCells>
  <dataValidations count="8">
    <dataValidation type="list" allowBlank="1" showInputMessage="1" showErrorMessage="1" sqref="C7 C14:D14" xr:uid="{00000000-0002-0000-A8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8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A800-000002000000}"/>
    <dataValidation allowBlank="1" showInputMessage="1" showErrorMessage="1" prompt="Identifique la meta ODS a que le apunta el indicador de producto. Seleccione de la lista desplegable." sqref="E14" xr:uid="{00000000-0002-0000-A800-000003000000}"/>
    <dataValidation allowBlank="1" showInputMessage="1" showErrorMessage="1" prompt="Identifique el ODS a que le apunta el indicador de producto. Seleccione de la lista desplegable._x000a_" sqref="B14" xr:uid="{00000000-0002-0000-A800-000004000000}"/>
    <dataValidation allowBlank="1" showInputMessage="1" showErrorMessage="1" prompt="Incluir una ficha por cada indicador, ya sea de producto o de resultado" sqref="B1" xr:uid="{00000000-0002-0000-A800-000005000000}"/>
    <dataValidation allowBlank="1" showInputMessage="1" showErrorMessage="1" prompt="Seleccione de la lista desplegable" sqref="B4 B7 H7" xr:uid="{00000000-0002-0000-A800-000006000000}"/>
    <dataValidation type="list" allowBlank="1" showInputMessage="1" showErrorMessage="1" sqref="I7:M7" xr:uid="{00000000-0002-0000-A800-000007000000}">
      <formula1>INDIRECT($C$7)</formula1>
    </dataValidation>
  </dataValidations>
  <hyperlinks>
    <hyperlink ref="C56" r:id="rId1" xr:uid="{00000000-0004-0000-A800-000000000000}"/>
  </hyperlinks>
  <pageMargins left="0.7" right="0.7" top="0.75" bottom="0.75" header="0.3" footer="0.3"/>
  <pageSetup paperSize="9" orientation="portrait" horizontalDpi="1200" verticalDpi="120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N63"/>
  <sheetViews>
    <sheetView workbookViewId="0"/>
  </sheetViews>
  <sheetFormatPr baseColWidth="10" defaultColWidth="13.140625" defaultRowHeight="15.75"/>
  <cols>
    <col min="1" max="1" width="7.140625" style="115" customWidth="1"/>
    <col min="2" max="2" width="44.85546875" style="140" customWidth="1"/>
    <col min="3" max="3" width="19" style="115" customWidth="1"/>
    <col min="4" max="16384" width="13.140625" style="115"/>
  </cols>
  <sheetData>
    <row r="1" spans="1:14" ht="43.35" customHeight="1" thickBot="1">
      <c r="A1" s="24"/>
      <c r="B1" s="2089" t="s">
        <v>1602</v>
      </c>
      <c r="C1" s="2090"/>
      <c r="D1" s="2090"/>
      <c r="E1" s="2090"/>
      <c r="F1" s="2090"/>
      <c r="G1" s="2090"/>
      <c r="H1" s="2090"/>
      <c r="I1" s="2090"/>
      <c r="J1" s="2090"/>
      <c r="K1" s="2090"/>
      <c r="L1" s="2090"/>
      <c r="M1" s="2091"/>
    </row>
    <row r="2" spans="1:14" ht="33" customHeight="1">
      <c r="A2" s="2092" t="s">
        <v>1</v>
      </c>
      <c r="B2" s="29" t="s">
        <v>2</v>
      </c>
      <c r="C2" s="2094" t="s">
        <v>181</v>
      </c>
      <c r="D2" s="2095"/>
      <c r="E2" s="2095"/>
      <c r="F2" s="2095"/>
      <c r="G2" s="2095"/>
      <c r="H2" s="2095"/>
      <c r="I2" s="2095"/>
      <c r="J2" s="2095"/>
      <c r="K2" s="2095"/>
      <c r="L2" s="2095"/>
      <c r="M2" s="2096"/>
    </row>
    <row r="3" spans="1:14" ht="52.35" customHeight="1">
      <c r="A3" s="2093"/>
      <c r="B3" s="1331" t="s">
        <v>4</v>
      </c>
      <c r="C3" s="2081" t="s">
        <v>5</v>
      </c>
      <c r="D3" s="2082"/>
      <c r="E3" s="2082"/>
      <c r="F3" s="2082"/>
      <c r="G3" s="2082"/>
      <c r="H3" s="2082"/>
      <c r="I3" s="2082"/>
      <c r="J3" s="2082"/>
      <c r="K3" s="2082"/>
      <c r="L3" s="2082"/>
      <c r="M3" s="2083"/>
    </row>
    <row r="4" spans="1:14">
      <c r="A4" s="2093"/>
      <c r="B4" s="31" t="s">
        <v>6</v>
      </c>
      <c r="C4" s="2097" t="s">
        <v>1603</v>
      </c>
      <c r="D4" s="2098"/>
      <c r="E4" s="2099"/>
      <c r="F4" s="2100" t="s">
        <v>8</v>
      </c>
      <c r="G4" s="2101"/>
      <c r="H4" s="2102" t="s">
        <v>9</v>
      </c>
      <c r="I4" s="2098"/>
      <c r="J4" s="2098"/>
      <c r="K4" s="2098"/>
      <c r="L4" s="2098"/>
      <c r="M4" s="2103"/>
    </row>
    <row r="5" spans="1:14" ht="31.5" customHeight="1">
      <c r="A5" s="2093"/>
      <c r="B5" s="31" t="s">
        <v>10</v>
      </c>
      <c r="C5" s="2104" t="s">
        <v>9</v>
      </c>
      <c r="D5" s="2105"/>
      <c r="E5" s="2105"/>
      <c r="F5" s="2105"/>
      <c r="G5" s="2105"/>
      <c r="H5" s="2105"/>
      <c r="I5" s="2105"/>
      <c r="J5" s="2105"/>
      <c r="K5" s="2105"/>
      <c r="L5" s="2105"/>
      <c r="M5" s="2106"/>
    </row>
    <row r="6" spans="1:14">
      <c r="A6" s="2093"/>
      <c r="B6" s="31" t="s">
        <v>11</v>
      </c>
      <c r="C6" s="2097" t="s">
        <v>9</v>
      </c>
      <c r="D6" s="2098"/>
      <c r="E6" s="2098"/>
      <c r="F6" s="2098"/>
      <c r="G6" s="2098"/>
      <c r="H6" s="2098"/>
      <c r="I6" s="2098"/>
      <c r="J6" s="2098"/>
      <c r="K6" s="2098"/>
      <c r="L6" s="2098"/>
      <c r="M6" s="2103"/>
    </row>
    <row r="7" spans="1:14" ht="35.450000000000003" customHeight="1" thickBot="1">
      <c r="A7" s="2093"/>
      <c r="B7" s="1331" t="s">
        <v>12</v>
      </c>
      <c r="C7" s="2073" t="s">
        <v>189</v>
      </c>
      <c r="D7" s="2074"/>
      <c r="E7" s="2074"/>
      <c r="F7" s="2074"/>
      <c r="G7" s="2075"/>
      <c r="H7" s="1239" t="s">
        <v>14</v>
      </c>
      <c r="I7" s="2073" t="s">
        <v>1604</v>
      </c>
      <c r="J7" s="2074"/>
      <c r="K7" s="2074"/>
      <c r="L7" s="2074"/>
      <c r="M7" s="2075"/>
    </row>
    <row r="8" spans="1:14">
      <c r="A8" s="2093"/>
      <c r="B8" s="2076" t="s">
        <v>16</v>
      </c>
      <c r="C8" s="116" t="s">
        <v>190</v>
      </c>
      <c r="D8" s="117"/>
      <c r="E8" s="118"/>
      <c r="F8" s="118"/>
      <c r="G8" s="118"/>
      <c r="H8" s="118"/>
      <c r="I8" s="118"/>
      <c r="J8" s="118"/>
      <c r="K8" s="118"/>
      <c r="L8" s="117"/>
      <c r="M8" s="119"/>
    </row>
    <row r="9" spans="1:14">
      <c r="A9" s="2093"/>
      <c r="B9" s="2077"/>
      <c r="C9" s="120" t="s">
        <v>15</v>
      </c>
      <c r="D9" s="121"/>
      <c r="E9" s="75"/>
      <c r="F9" s="75"/>
      <c r="G9" s="75"/>
      <c r="H9" s="75"/>
      <c r="I9" s="75"/>
      <c r="J9" s="75"/>
      <c r="K9" s="75"/>
      <c r="L9" s="121"/>
      <c r="M9" s="122"/>
    </row>
    <row r="10" spans="1:14">
      <c r="A10" s="2093"/>
      <c r="B10" s="2077"/>
      <c r="C10" s="123" t="s">
        <v>1605</v>
      </c>
      <c r="D10" s="124"/>
      <c r="E10" s="125"/>
      <c r="F10" s="75"/>
      <c r="G10" s="75"/>
      <c r="H10" s="75"/>
      <c r="I10" s="75"/>
      <c r="J10" s="75"/>
      <c r="K10" s="75"/>
      <c r="L10" s="121"/>
      <c r="M10" s="122"/>
    </row>
    <row r="11" spans="1:14" ht="16.5" thickBot="1">
      <c r="A11" s="2093"/>
      <c r="B11" s="2077"/>
      <c r="C11" s="126" t="s">
        <v>1606</v>
      </c>
      <c r="D11" s="127"/>
      <c r="E11" s="128"/>
      <c r="F11" s="129"/>
      <c r="G11" s="129"/>
      <c r="H11" s="128"/>
      <c r="I11" s="129"/>
      <c r="J11" s="129"/>
      <c r="K11" s="128"/>
      <c r="L11" s="129"/>
      <c r="M11" s="130"/>
    </row>
    <row r="12" spans="1:14" ht="206.25" customHeight="1">
      <c r="A12" s="2093"/>
      <c r="B12" s="1331" t="s">
        <v>19</v>
      </c>
      <c r="C12" s="2078" t="s">
        <v>1607</v>
      </c>
      <c r="D12" s="2079"/>
      <c r="E12" s="2079"/>
      <c r="F12" s="2079"/>
      <c r="G12" s="2079"/>
      <c r="H12" s="2079"/>
      <c r="I12" s="2079"/>
      <c r="J12" s="2079"/>
      <c r="K12" s="2079"/>
      <c r="L12" s="2079"/>
      <c r="M12" s="2080"/>
    </row>
    <row r="13" spans="1:14" ht="131.25" customHeight="1">
      <c r="A13" s="2093"/>
      <c r="B13" s="1331" t="s">
        <v>21</v>
      </c>
      <c r="C13" s="1980" t="s">
        <v>1608</v>
      </c>
      <c r="D13" s="1981"/>
      <c r="E13" s="1981"/>
      <c r="F13" s="1981"/>
      <c r="G13" s="1981"/>
      <c r="H13" s="1981"/>
      <c r="I13" s="1981"/>
      <c r="J13" s="1981"/>
      <c r="K13" s="1981"/>
      <c r="L13" s="1981"/>
      <c r="M13" s="1982"/>
    </row>
    <row r="14" spans="1:14" ht="60" customHeight="1">
      <c r="A14" s="2093"/>
      <c r="B14" s="1331" t="s">
        <v>23</v>
      </c>
      <c r="C14" s="2081" t="s">
        <v>1609</v>
      </c>
      <c r="D14" s="2082"/>
      <c r="E14" s="2082"/>
      <c r="F14" s="2082"/>
      <c r="G14" s="2082"/>
      <c r="H14" s="2082"/>
      <c r="I14" s="2082"/>
      <c r="J14" s="2082"/>
      <c r="K14" s="2082"/>
      <c r="L14" s="2082"/>
      <c r="M14" s="2083"/>
    </row>
    <row r="15" spans="1:14" ht="62.1" customHeight="1">
      <c r="A15" s="2093"/>
      <c r="B15" s="2084" t="s">
        <v>25</v>
      </c>
      <c r="C15" s="1980" t="s">
        <v>26</v>
      </c>
      <c r="D15" s="1981"/>
      <c r="E15" s="1213" t="s">
        <v>27</v>
      </c>
      <c r="F15" s="2086" t="s">
        <v>184</v>
      </c>
      <c r="G15" s="2087"/>
      <c r="H15" s="2087"/>
      <c r="I15" s="2087"/>
      <c r="J15" s="2087"/>
      <c r="K15" s="2087"/>
      <c r="L15" s="2087"/>
      <c r="M15" s="2088"/>
    </row>
    <row r="16" spans="1:14" hidden="1">
      <c r="A16" s="2093"/>
      <c r="B16" s="2085"/>
      <c r="C16" s="1980"/>
      <c r="D16" s="1981"/>
      <c r="E16" s="1981"/>
      <c r="F16" s="1981"/>
      <c r="G16" s="1981"/>
      <c r="H16" s="1981"/>
      <c r="I16" s="1981"/>
      <c r="J16" s="1981"/>
      <c r="K16" s="1981"/>
      <c r="L16" s="1981"/>
      <c r="M16" s="1982"/>
      <c r="N16" s="115" t="s">
        <v>825</v>
      </c>
    </row>
    <row r="17" spans="1:14">
      <c r="A17" s="2063" t="s">
        <v>29</v>
      </c>
      <c r="B17" s="1333" t="s">
        <v>30</v>
      </c>
      <c r="C17" s="1980" t="s">
        <v>361</v>
      </c>
      <c r="D17" s="1981"/>
      <c r="E17" s="1981"/>
      <c r="F17" s="1981"/>
      <c r="G17" s="1981"/>
      <c r="H17" s="1981"/>
      <c r="I17" s="1981"/>
      <c r="J17" s="1981"/>
      <c r="K17" s="1981"/>
      <c r="L17" s="1981"/>
      <c r="M17" s="1982"/>
    </row>
    <row r="18" spans="1:14" ht="52.5" customHeight="1">
      <c r="A18" s="2064"/>
      <c r="B18" s="1333" t="s">
        <v>32</v>
      </c>
      <c r="C18" s="2065" t="s">
        <v>1610</v>
      </c>
      <c r="D18" s="2066"/>
      <c r="E18" s="2066"/>
      <c r="F18" s="2066"/>
      <c r="G18" s="2066"/>
      <c r="H18" s="2066"/>
      <c r="I18" s="2066"/>
      <c r="J18" s="2066"/>
      <c r="K18" s="2066"/>
      <c r="L18" s="2066"/>
      <c r="M18" s="2067"/>
    </row>
    <row r="19" spans="1:14" ht="8.25" customHeight="1">
      <c r="A19" s="2064"/>
      <c r="B19" s="1998" t="s">
        <v>34</v>
      </c>
      <c r="C19" s="1216"/>
      <c r="D19" s="42"/>
      <c r="E19" s="42"/>
      <c r="F19" s="42"/>
      <c r="G19" s="42"/>
      <c r="H19" s="42"/>
      <c r="I19" s="42"/>
      <c r="J19" s="42"/>
      <c r="K19" s="42"/>
      <c r="L19" s="42"/>
      <c r="M19" s="676"/>
    </row>
    <row r="20" spans="1:14" ht="9" customHeight="1">
      <c r="A20" s="2064"/>
      <c r="B20" s="1999"/>
      <c r="C20" s="43"/>
      <c r="D20" s="44"/>
      <c r="E20" s="45"/>
      <c r="F20" s="44"/>
      <c r="G20" s="45"/>
      <c r="H20" s="44"/>
      <c r="I20" s="45"/>
      <c r="J20" s="44"/>
      <c r="K20" s="45"/>
      <c r="L20" s="45"/>
      <c r="M20" s="46"/>
    </row>
    <row r="21" spans="1:14">
      <c r="A21" s="2064"/>
      <c r="B21" s="1999"/>
      <c r="C21" s="47" t="s">
        <v>35</v>
      </c>
      <c r="D21" s="48"/>
      <c r="E21" s="49" t="s">
        <v>36</v>
      </c>
      <c r="F21" s="48"/>
      <c r="G21" s="49" t="s">
        <v>37</v>
      </c>
      <c r="H21" s="48"/>
      <c r="I21" s="49" t="s">
        <v>38</v>
      </c>
      <c r="J21" s="1217"/>
      <c r="K21" s="49"/>
      <c r="L21" s="49"/>
      <c r="M21" s="50"/>
    </row>
    <row r="22" spans="1:14">
      <c r="A22" s="2064"/>
      <c r="B22" s="1999"/>
      <c r="C22" s="47" t="s">
        <v>39</v>
      </c>
      <c r="D22" s="1218"/>
      <c r="E22" s="49" t="s">
        <v>40</v>
      </c>
      <c r="F22" s="1219"/>
      <c r="G22" s="49" t="s">
        <v>41</v>
      </c>
      <c r="H22" s="1219"/>
      <c r="I22" s="49"/>
      <c r="J22" s="51"/>
      <c r="K22" s="49"/>
      <c r="L22" s="49"/>
      <c r="M22" s="50"/>
    </row>
    <row r="23" spans="1:14" ht="16.5">
      <c r="A23" s="2064"/>
      <c r="B23" s="1999"/>
      <c r="C23" s="47" t="s">
        <v>42</v>
      </c>
      <c r="D23" s="1218"/>
      <c r="E23" s="49" t="s">
        <v>43</v>
      </c>
      <c r="F23" s="1218"/>
      <c r="G23" s="49"/>
      <c r="H23" s="51"/>
      <c r="I23" s="49"/>
      <c r="J23" s="51"/>
      <c r="K23" s="49"/>
      <c r="L23" s="49"/>
      <c r="M23" s="50"/>
      <c r="N23" s="1241"/>
    </row>
    <row r="24" spans="1:14" ht="16.5">
      <c r="A24" s="2064"/>
      <c r="B24" s="1999"/>
      <c r="C24" s="47" t="s">
        <v>44</v>
      </c>
      <c r="D24" s="1219" t="s">
        <v>45</v>
      </c>
      <c r="E24" s="49" t="s">
        <v>46</v>
      </c>
      <c r="F24" s="2068" t="s">
        <v>47</v>
      </c>
      <c r="G24" s="2068"/>
      <c r="H24" s="2068"/>
      <c r="I24" s="2068"/>
      <c r="J24" s="2068"/>
      <c r="K24" s="2068"/>
      <c r="L24" s="2068"/>
      <c r="M24" s="2069"/>
      <c r="N24" s="1242"/>
    </row>
    <row r="25" spans="1:14" ht="9.75" customHeight="1">
      <c r="A25" s="2064"/>
      <c r="B25" s="2000"/>
      <c r="C25" s="55"/>
      <c r="D25" s="56"/>
      <c r="E25" s="56"/>
      <c r="F25" s="56"/>
      <c r="G25" s="56"/>
      <c r="H25" s="56"/>
      <c r="I25" s="56"/>
      <c r="J25" s="56"/>
      <c r="K25" s="56"/>
      <c r="L25" s="56"/>
      <c r="M25" s="57"/>
    </row>
    <row r="26" spans="1:14">
      <c r="A26" s="2064"/>
      <c r="B26" s="1998" t="s">
        <v>48</v>
      </c>
      <c r="C26" s="1220"/>
      <c r="D26" s="58"/>
      <c r="E26" s="58"/>
      <c r="F26" s="58"/>
      <c r="G26" s="58"/>
      <c r="H26" s="58"/>
      <c r="I26" s="58"/>
      <c r="J26" s="58"/>
      <c r="K26" s="58"/>
      <c r="L26" s="131"/>
      <c r="M26" s="1182"/>
    </row>
    <row r="27" spans="1:14">
      <c r="A27" s="2064"/>
      <c r="B27" s="1999"/>
      <c r="C27" s="47" t="s">
        <v>49</v>
      </c>
      <c r="D27" s="1219"/>
      <c r="E27" s="59"/>
      <c r="F27" s="49" t="s">
        <v>50</v>
      </c>
      <c r="G27" s="1218"/>
      <c r="H27" s="59"/>
      <c r="I27" s="49" t="s">
        <v>51</v>
      </c>
      <c r="J27" s="1218" t="s">
        <v>1495</v>
      </c>
      <c r="K27" s="59"/>
      <c r="L27" s="121"/>
      <c r="M27" s="122"/>
    </row>
    <row r="28" spans="1:14">
      <c r="A28" s="2064"/>
      <c r="B28" s="1999"/>
      <c r="C28" s="47" t="s">
        <v>52</v>
      </c>
      <c r="D28" s="1243"/>
      <c r="E28" s="121"/>
      <c r="F28" s="49" t="s">
        <v>53</v>
      </c>
      <c r="G28" s="1219"/>
      <c r="H28" s="121"/>
      <c r="I28" s="132"/>
      <c r="J28" s="121"/>
      <c r="K28" s="75"/>
      <c r="L28" s="121"/>
      <c r="M28" s="122"/>
    </row>
    <row r="29" spans="1:14">
      <c r="A29" s="2064"/>
      <c r="B29" s="2000"/>
      <c r="C29" s="61"/>
      <c r="D29" s="62"/>
      <c r="E29" s="62"/>
      <c r="F29" s="62"/>
      <c r="G29" s="62"/>
      <c r="H29" s="62"/>
      <c r="I29" s="62"/>
      <c r="J29" s="62"/>
      <c r="K29" s="62"/>
      <c r="L29" s="133"/>
      <c r="M29" s="134"/>
    </row>
    <row r="30" spans="1:14">
      <c r="A30" s="2064"/>
      <c r="B30" s="64" t="s">
        <v>54</v>
      </c>
      <c r="C30" s="1222"/>
      <c r="D30" s="63"/>
      <c r="E30" s="63"/>
      <c r="F30" s="63"/>
      <c r="G30" s="63"/>
      <c r="H30" s="63"/>
      <c r="I30" s="63"/>
      <c r="J30" s="63"/>
      <c r="K30" s="63"/>
      <c r="L30" s="63"/>
      <c r="M30" s="677"/>
    </row>
    <row r="31" spans="1:14">
      <c r="A31" s="2064"/>
      <c r="B31" s="64"/>
      <c r="C31" s="65" t="s">
        <v>55</v>
      </c>
      <c r="D31" s="1219" t="s">
        <v>89</v>
      </c>
      <c r="E31" s="59"/>
      <c r="F31" s="66" t="s">
        <v>56</v>
      </c>
      <c r="G31" s="1219" t="s">
        <v>89</v>
      </c>
      <c r="H31" s="59"/>
      <c r="I31" s="66" t="s">
        <v>57</v>
      </c>
      <c r="J31" s="1225"/>
      <c r="K31" s="1219" t="s">
        <v>89</v>
      </c>
      <c r="L31" s="1212"/>
      <c r="M31" s="67"/>
    </row>
    <row r="32" spans="1:14">
      <c r="A32" s="2064"/>
      <c r="B32" s="31"/>
      <c r="C32" s="55"/>
      <c r="D32" s="56"/>
      <c r="E32" s="56"/>
      <c r="F32" s="56"/>
      <c r="G32" s="56"/>
      <c r="H32" s="56"/>
      <c r="I32" s="56"/>
      <c r="J32" s="56"/>
      <c r="K32" s="56"/>
      <c r="L32" s="56"/>
      <c r="M32" s="57"/>
    </row>
    <row r="33" spans="1:13">
      <c r="A33" s="2064"/>
      <c r="B33" s="1998" t="s">
        <v>58</v>
      </c>
      <c r="C33" s="1226"/>
      <c r="D33" s="68"/>
      <c r="E33" s="68"/>
      <c r="F33" s="68"/>
      <c r="G33" s="68"/>
      <c r="H33" s="68"/>
      <c r="I33" s="68"/>
      <c r="J33" s="68"/>
      <c r="K33" s="68"/>
      <c r="L33" s="131"/>
      <c r="M33" s="1182"/>
    </row>
    <row r="34" spans="1:13">
      <c r="A34" s="2064"/>
      <c r="B34" s="1999"/>
      <c r="C34" s="69" t="s">
        <v>59</v>
      </c>
      <c r="D34" s="1227">
        <v>2020</v>
      </c>
      <c r="E34" s="70"/>
      <c r="F34" s="59" t="s">
        <v>60</v>
      </c>
      <c r="G34" s="1314" t="s">
        <v>1611</v>
      </c>
      <c r="H34" s="70"/>
      <c r="I34" s="66"/>
      <c r="J34" s="70"/>
      <c r="K34" s="70"/>
      <c r="L34" s="121"/>
      <c r="M34" s="122"/>
    </row>
    <row r="35" spans="1:13">
      <c r="A35" s="2064"/>
      <c r="B35" s="2000"/>
      <c r="C35" s="55"/>
      <c r="D35" s="135"/>
      <c r="E35" s="136"/>
      <c r="F35" s="56"/>
      <c r="G35" s="136"/>
      <c r="H35" s="136"/>
      <c r="I35" s="137"/>
      <c r="J35" s="136"/>
      <c r="K35" s="136"/>
      <c r="L35" s="133"/>
      <c r="M35" s="134"/>
    </row>
    <row r="36" spans="1:13">
      <c r="A36" s="2064"/>
      <c r="B36" s="1998" t="s">
        <v>62</v>
      </c>
      <c r="C36" s="1229"/>
      <c r="D36" s="72"/>
      <c r="E36" s="72"/>
      <c r="F36" s="72"/>
      <c r="G36" s="72"/>
      <c r="H36" s="72"/>
      <c r="I36" s="72"/>
      <c r="J36" s="72"/>
      <c r="K36" s="72"/>
      <c r="L36" s="72"/>
      <c r="M36" s="678"/>
    </row>
    <row r="37" spans="1:13">
      <c r="A37" s="2064"/>
      <c r="B37" s="1999"/>
      <c r="C37" s="73"/>
      <c r="D37" s="74" t="s">
        <v>63</v>
      </c>
      <c r="E37" s="74"/>
      <c r="F37" s="74" t="s">
        <v>64</v>
      </c>
      <c r="G37" s="74"/>
      <c r="H37" s="75" t="s">
        <v>65</v>
      </c>
      <c r="I37" s="75"/>
      <c r="J37" s="75" t="s">
        <v>66</v>
      </c>
      <c r="K37" s="74"/>
      <c r="L37" s="74" t="s">
        <v>67</v>
      </c>
      <c r="M37" s="76"/>
    </row>
    <row r="38" spans="1:13">
      <c r="A38" s="2064"/>
      <c r="B38" s="1999"/>
      <c r="C38" s="73"/>
      <c r="D38" s="2005">
        <v>0.5</v>
      </c>
      <c r="E38" s="2072"/>
      <c r="F38" s="2005">
        <v>1</v>
      </c>
      <c r="G38" s="2072"/>
      <c r="H38" s="2005"/>
      <c r="I38" s="2072"/>
      <c r="J38" s="2005"/>
      <c r="K38" s="2072"/>
      <c r="L38" s="2005"/>
      <c r="M38" s="2072"/>
    </row>
    <row r="39" spans="1:13">
      <c r="A39" s="2064"/>
      <c r="B39" s="1999"/>
      <c r="C39" s="73"/>
      <c r="D39" s="74" t="s">
        <v>68</v>
      </c>
      <c r="E39" s="74"/>
      <c r="F39" s="74" t="s">
        <v>69</v>
      </c>
      <c r="G39" s="74"/>
      <c r="H39" s="75" t="s">
        <v>70</v>
      </c>
      <c r="I39" s="75"/>
      <c r="J39" s="75" t="s">
        <v>71</v>
      </c>
      <c r="K39" s="74"/>
      <c r="L39" s="74" t="s">
        <v>72</v>
      </c>
      <c r="M39" s="46"/>
    </row>
    <row r="40" spans="1:13">
      <c r="A40" s="2064"/>
      <c r="B40" s="1999"/>
      <c r="C40" s="73"/>
      <c r="D40" s="2005"/>
      <c r="E40" s="2072"/>
      <c r="F40" s="2005"/>
      <c r="G40" s="2072"/>
      <c r="H40" s="2005"/>
      <c r="I40" s="2072"/>
      <c r="J40" s="2005"/>
      <c r="K40" s="2072"/>
      <c r="L40" s="2005"/>
      <c r="M40" s="2072"/>
    </row>
    <row r="41" spans="1:13">
      <c r="A41" s="2064"/>
      <c r="B41" s="1999"/>
      <c r="C41" s="73"/>
      <c r="D41" s="74" t="s">
        <v>73</v>
      </c>
      <c r="E41" s="74"/>
      <c r="F41" s="74" t="s">
        <v>74</v>
      </c>
      <c r="G41" s="74"/>
      <c r="H41" s="75" t="s">
        <v>75</v>
      </c>
      <c r="I41" s="75"/>
      <c r="J41" s="75" t="s">
        <v>76</v>
      </c>
      <c r="K41" s="74"/>
      <c r="L41" s="74" t="s">
        <v>77</v>
      </c>
      <c r="M41" s="46"/>
    </row>
    <row r="42" spans="1:13">
      <c r="A42" s="2064"/>
      <c r="B42" s="1999"/>
      <c r="C42" s="73"/>
      <c r="D42" s="2005"/>
      <c r="E42" s="2006"/>
      <c r="F42" s="2005"/>
      <c r="G42" s="2006"/>
      <c r="H42" s="1230"/>
      <c r="I42" s="1231"/>
      <c r="J42" s="1230"/>
      <c r="K42" s="1231"/>
      <c r="L42" s="1230"/>
      <c r="M42" s="1202"/>
    </row>
    <row r="43" spans="1:13">
      <c r="A43" s="2064"/>
      <c r="B43" s="1999"/>
      <c r="C43" s="73"/>
      <c r="D43" s="1235" t="s">
        <v>77</v>
      </c>
      <c r="E43" s="1201"/>
      <c r="F43" s="1235" t="s">
        <v>78</v>
      </c>
      <c r="G43" s="1201"/>
      <c r="H43" s="96"/>
      <c r="I43" s="110"/>
      <c r="J43" s="96"/>
      <c r="K43" s="110"/>
      <c r="L43" s="96"/>
      <c r="M43" s="679"/>
    </row>
    <row r="44" spans="1:13">
      <c r="A44" s="2064"/>
      <c r="B44" s="1999"/>
      <c r="C44" s="73"/>
      <c r="D44" s="1230"/>
      <c r="E44" s="1231"/>
      <c r="F44" s="2005"/>
      <c r="G44" s="2006"/>
      <c r="H44" s="2070"/>
      <c r="I44" s="2070"/>
      <c r="J44" s="77"/>
      <c r="K44" s="74"/>
      <c r="L44" s="77"/>
      <c r="M44" s="107"/>
    </row>
    <row r="45" spans="1:13">
      <c r="A45" s="2064"/>
      <c r="B45" s="1999"/>
      <c r="C45" s="83"/>
      <c r="D45" s="1235"/>
      <c r="E45" s="1201"/>
      <c r="F45" s="1235"/>
      <c r="G45" s="1201"/>
      <c r="H45" s="84"/>
      <c r="I45" s="85"/>
      <c r="J45" s="84"/>
      <c r="K45" s="85"/>
      <c r="L45" s="84"/>
      <c r="M45" s="86"/>
    </row>
    <row r="46" spans="1:13" ht="18" customHeight="1">
      <c r="A46" s="2064"/>
      <c r="B46" s="1998" t="s">
        <v>79</v>
      </c>
      <c r="C46" s="1220"/>
      <c r="D46" s="58"/>
      <c r="E46" s="58"/>
      <c r="F46" s="58"/>
      <c r="G46" s="58"/>
      <c r="H46" s="58"/>
      <c r="I46" s="58"/>
      <c r="J46" s="58"/>
      <c r="K46" s="58"/>
      <c r="L46" s="121"/>
      <c r="M46" s="122"/>
    </row>
    <row r="47" spans="1:13">
      <c r="A47" s="2064"/>
      <c r="B47" s="1999"/>
      <c r="C47" s="120"/>
      <c r="D47" s="89" t="s">
        <v>80</v>
      </c>
      <c r="E47" s="90" t="s">
        <v>7</v>
      </c>
      <c r="F47" s="2008" t="s">
        <v>81</v>
      </c>
      <c r="G47" s="2071" t="s">
        <v>1612</v>
      </c>
      <c r="H47" s="2071"/>
      <c r="I47" s="2071"/>
      <c r="J47" s="2071"/>
      <c r="K47" s="91" t="s">
        <v>82</v>
      </c>
      <c r="L47" s="2057"/>
      <c r="M47" s="2058"/>
    </row>
    <row r="48" spans="1:13">
      <c r="A48" s="2064"/>
      <c r="B48" s="1999"/>
      <c r="C48" s="120"/>
      <c r="D48" s="1419" t="s">
        <v>45</v>
      </c>
      <c r="E48" s="1218"/>
      <c r="F48" s="2008"/>
      <c r="G48" s="2071"/>
      <c r="H48" s="2071"/>
      <c r="I48" s="2071"/>
      <c r="J48" s="2071"/>
      <c r="K48" s="121"/>
      <c r="L48" s="2059"/>
      <c r="M48" s="2060"/>
    </row>
    <row r="49" spans="1:13">
      <c r="A49" s="2064"/>
      <c r="B49" s="2000"/>
      <c r="C49" s="138"/>
      <c r="D49" s="133"/>
      <c r="E49" s="133"/>
      <c r="F49" s="133"/>
      <c r="G49" s="133"/>
      <c r="H49" s="133"/>
      <c r="I49" s="133"/>
      <c r="J49" s="133"/>
      <c r="K49" s="133"/>
      <c r="L49" s="121"/>
      <c r="M49" s="122"/>
    </row>
    <row r="50" spans="1:13" ht="48" customHeight="1">
      <c r="A50" s="2064"/>
      <c r="B50" s="1331" t="s">
        <v>83</v>
      </c>
      <c r="C50" s="1980" t="s">
        <v>1613</v>
      </c>
      <c r="D50" s="1981"/>
      <c r="E50" s="1981"/>
      <c r="F50" s="1981"/>
      <c r="G50" s="1981"/>
      <c r="H50" s="1981"/>
      <c r="I50" s="1981"/>
      <c r="J50" s="1981"/>
      <c r="K50" s="1981"/>
      <c r="L50" s="1981"/>
      <c r="M50" s="1982"/>
    </row>
    <row r="51" spans="1:13">
      <c r="A51" s="2064"/>
      <c r="B51" s="1333" t="s">
        <v>85</v>
      </c>
      <c r="C51" s="1980" t="s">
        <v>1614</v>
      </c>
      <c r="D51" s="1981"/>
      <c r="E51" s="1981"/>
      <c r="F51" s="1981"/>
      <c r="G51" s="1981"/>
      <c r="H51" s="1981"/>
      <c r="I51" s="1981"/>
      <c r="J51" s="1981"/>
      <c r="K51" s="1981"/>
      <c r="L51" s="1981"/>
      <c r="M51" s="1982"/>
    </row>
    <row r="52" spans="1:13">
      <c r="A52" s="2064"/>
      <c r="B52" s="1333" t="s">
        <v>87</v>
      </c>
      <c r="C52" s="1237">
        <v>90</v>
      </c>
      <c r="D52" s="1214"/>
      <c r="E52" s="1214"/>
      <c r="F52" s="1214"/>
      <c r="G52" s="1214"/>
      <c r="H52" s="1214"/>
      <c r="I52" s="1214"/>
      <c r="J52" s="1214"/>
      <c r="K52" s="1214"/>
      <c r="L52" s="1214"/>
      <c r="M52" s="1215"/>
    </row>
    <row r="53" spans="1:13">
      <c r="A53" s="2064"/>
      <c r="B53" s="1333" t="s">
        <v>88</v>
      </c>
      <c r="C53" s="1237" t="s">
        <v>89</v>
      </c>
      <c r="D53" s="1214"/>
      <c r="E53" s="1214"/>
      <c r="F53" s="1214"/>
      <c r="G53" s="1214"/>
      <c r="H53" s="1214"/>
      <c r="I53" s="1214"/>
      <c r="J53" s="1214"/>
      <c r="K53" s="1214"/>
      <c r="L53" s="1214"/>
      <c r="M53" s="1215"/>
    </row>
    <row r="54" spans="1:13" ht="15.75" customHeight="1">
      <c r="A54" s="2055" t="s">
        <v>90</v>
      </c>
      <c r="B54" s="1413" t="s">
        <v>91</v>
      </c>
      <c r="C54" s="2023" t="s">
        <v>192</v>
      </c>
      <c r="D54" s="2024"/>
      <c r="E54" s="2024"/>
      <c r="F54" s="2024"/>
      <c r="G54" s="2024"/>
      <c r="H54" s="2024"/>
      <c r="I54" s="2024"/>
      <c r="J54" s="2024"/>
      <c r="K54" s="2024"/>
      <c r="L54" s="2024"/>
      <c r="M54" s="2025"/>
    </row>
    <row r="55" spans="1:13">
      <c r="A55" s="2056"/>
      <c r="B55" s="1413" t="s">
        <v>93</v>
      </c>
      <c r="C55" s="2023" t="s">
        <v>1615</v>
      </c>
      <c r="D55" s="2024"/>
      <c r="E55" s="2024"/>
      <c r="F55" s="2024"/>
      <c r="G55" s="2024"/>
      <c r="H55" s="2024"/>
      <c r="I55" s="2024"/>
      <c r="J55" s="2024"/>
      <c r="K55" s="2024"/>
      <c r="L55" s="2024"/>
      <c r="M55" s="2025"/>
    </row>
    <row r="56" spans="1:13">
      <c r="A56" s="2056"/>
      <c r="B56" s="1413" t="s">
        <v>95</v>
      </c>
      <c r="C56" s="2023" t="s">
        <v>1616</v>
      </c>
      <c r="D56" s="2024"/>
      <c r="E56" s="2024"/>
      <c r="F56" s="2024"/>
      <c r="G56" s="2024"/>
      <c r="H56" s="2024"/>
      <c r="I56" s="2024"/>
      <c r="J56" s="2024"/>
      <c r="K56" s="2024"/>
      <c r="L56" s="2024"/>
      <c r="M56" s="2025"/>
    </row>
    <row r="57" spans="1:13" ht="15.75" customHeight="1">
      <c r="A57" s="2056"/>
      <c r="B57" s="1414" t="s">
        <v>97</v>
      </c>
      <c r="C57" s="2023" t="s">
        <v>191</v>
      </c>
      <c r="D57" s="2024"/>
      <c r="E57" s="2024"/>
      <c r="F57" s="2024"/>
      <c r="G57" s="2024"/>
      <c r="H57" s="2024"/>
      <c r="I57" s="2024"/>
      <c r="J57" s="2024"/>
      <c r="K57" s="2024"/>
      <c r="L57" s="2024"/>
      <c r="M57" s="2025"/>
    </row>
    <row r="58" spans="1:13" ht="15.75" customHeight="1">
      <c r="A58" s="2056"/>
      <c r="B58" s="1413" t="s">
        <v>99</v>
      </c>
      <c r="C58" s="2062" t="s">
        <v>193</v>
      </c>
      <c r="D58" s="2024"/>
      <c r="E58" s="2024"/>
      <c r="F58" s="2024"/>
      <c r="G58" s="2024"/>
      <c r="H58" s="2024"/>
      <c r="I58" s="2024"/>
      <c r="J58" s="2024"/>
      <c r="K58" s="2024"/>
      <c r="L58" s="2024"/>
      <c r="M58" s="2025"/>
    </row>
    <row r="59" spans="1:13" ht="16.5" thickBot="1">
      <c r="A59" s="2061"/>
      <c r="B59" s="1413" t="s">
        <v>101</v>
      </c>
      <c r="C59" s="2023">
        <v>3358000</v>
      </c>
      <c r="D59" s="2024"/>
      <c r="E59" s="2024"/>
      <c r="F59" s="2024"/>
      <c r="G59" s="2024"/>
      <c r="H59" s="2024"/>
      <c r="I59" s="2024"/>
      <c r="J59" s="2024"/>
      <c r="K59" s="2024"/>
      <c r="L59" s="2024"/>
      <c r="M59" s="2025"/>
    </row>
    <row r="60" spans="1:13" ht="15.75" customHeight="1">
      <c r="A60" s="2055" t="s">
        <v>103</v>
      </c>
      <c r="B60" s="1415" t="s">
        <v>104</v>
      </c>
      <c r="C60" s="2023" t="s">
        <v>1617</v>
      </c>
      <c r="D60" s="2024"/>
      <c r="E60" s="2024"/>
      <c r="F60" s="2024"/>
      <c r="G60" s="2024"/>
      <c r="H60" s="2024"/>
      <c r="I60" s="2024"/>
      <c r="J60" s="2024"/>
      <c r="K60" s="2024"/>
      <c r="L60" s="2024"/>
      <c r="M60" s="2025"/>
    </row>
    <row r="61" spans="1:13" ht="30" customHeight="1">
      <c r="A61" s="2056"/>
      <c r="B61" s="1415" t="s">
        <v>106</v>
      </c>
      <c r="C61" s="2023" t="s">
        <v>1618</v>
      </c>
      <c r="D61" s="2024"/>
      <c r="E61" s="2024"/>
      <c r="F61" s="2024"/>
      <c r="G61" s="2024"/>
      <c r="H61" s="2024"/>
      <c r="I61" s="2024"/>
      <c r="J61" s="2024"/>
      <c r="K61" s="2024"/>
      <c r="L61" s="2024"/>
      <c r="M61" s="2025"/>
    </row>
    <row r="62" spans="1:13" ht="30" customHeight="1" thickBot="1">
      <c r="A62" s="2056"/>
      <c r="B62" s="1416" t="s">
        <v>14</v>
      </c>
      <c r="C62" s="2023" t="s">
        <v>1619</v>
      </c>
      <c r="D62" s="2024"/>
      <c r="E62" s="2024"/>
      <c r="F62" s="2024"/>
      <c r="G62" s="2024"/>
      <c r="H62" s="2024"/>
      <c r="I62" s="2024"/>
      <c r="J62" s="2024"/>
      <c r="K62" s="2024"/>
      <c r="L62" s="2024"/>
      <c r="M62" s="2025"/>
    </row>
    <row r="63" spans="1:13" ht="48" thickBot="1">
      <c r="A63" s="139" t="s">
        <v>109</v>
      </c>
      <c r="B63" s="108"/>
      <c r="C63" s="2036"/>
      <c r="D63" s="2037"/>
      <c r="E63" s="2037"/>
      <c r="F63" s="2037"/>
      <c r="G63" s="2037"/>
      <c r="H63" s="2037"/>
      <c r="I63" s="2037"/>
      <c r="J63" s="2037"/>
      <c r="K63" s="2037"/>
      <c r="L63" s="2037"/>
      <c r="M63" s="2038"/>
    </row>
  </sheetData>
  <mergeCells count="59">
    <mergeCell ref="B1:M1"/>
    <mergeCell ref="A2:A16"/>
    <mergeCell ref="C2:M2"/>
    <mergeCell ref="C3:M3"/>
    <mergeCell ref="C4:E4"/>
    <mergeCell ref="F4:G4"/>
    <mergeCell ref="H4:M4"/>
    <mergeCell ref="C5:M5"/>
    <mergeCell ref="C6:M6"/>
    <mergeCell ref="C7:G7"/>
    <mergeCell ref="B33:B35"/>
    <mergeCell ref="B36:B45"/>
    <mergeCell ref="D38:E38"/>
    <mergeCell ref="F38:G38"/>
    <mergeCell ref="I7:M7"/>
    <mergeCell ref="B8:B11"/>
    <mergeCell ref="C12:M12"/>
    <mergeCell ref="C13:M13"/>
    <mergeCell ref="C14:M14"/>
    <mergeCell ref="B15:B16"/>
    <mergeCell ref="C15:D15"/>
    <mergeCell ref="F15:M15"/>
    <mergeCell ref="C16:M16"/>
    <mergeCell ref="H38:I38"/>
    <mergeCell ref="J38:K38"/>
    <mergeCell ref="L38:M38"/>
    <mergeCell ref="D40:E40"/>
    <mergeCell ref="F40:G40"/>
    <mergeCell ref="H40:I40"/>
    <mergeCell ref="J40:K40"/>
    <mergeCell ref="L40:M40"/>
    <mergeCell ref="D42:E42"/>
    <mergeCell ref="F42:G42"/>
    <mergeCell ref="F44:G44"/>
    <mergeCell ref="H44:I44"/>
    <mergeCell ref="B46:B49"/>
    <mergeCell ref="F47:F48"/>
    <mergeCell ref="G47:J48"/>
    <mergeCell ref="L47:M48"/>
    <mergeCell ref="C50:M50"/>
    <mergeCell ref="C51:M51"/>
    <mergeCell ref="A54:A59"/>
    <mergeCell ref="C54:M54"/>
    <mergeCell ref="C55:M55"/>
    <mergeCell ref="C56:M56"/>
    <mergeCell ref="C57:M57"/>
    <mergeCell ref="C58:M58"/>
    <mergeCell ref="C59:M59"/>
    <mergeCell ref="A17:A53"/>
    <mergeCell ref="C17:M17"/>
    <mergeCell ref="C18:M18"/>
    <mergeCell ref="B19:B25"/>
    <mergeCell ref="F24:M24"/>
    <mergeCell ref="B26:B29"/>
    <mergeCell ref="A60:A62"/>
    <mergeCell ref="C60:M60"/>
    <mergeCell ref="C61:M61"/>
    <mergeCell ref="C62:M62"/>
    <mergeCell ref="C63:M63"/>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000-000000000000}"/>
    <dataValidation allowBlank="1" showInputMessage="1" showErrorMessage="1" prompt="Determine si el indicador responde a un enfoque (Derechos Humanos, Género, Diferencial, Poblacional, Ambiental y Territorial). Si responde a más de enfoque separelos por ;" sqref="B17" xr:uid="{00000000-0002-0000-1000-000001000000}"/>
    <dataValidation allowBlank="1" showInputMessage="1" showErrorMessage="1" prompt="Identifique la meta ODS a que le apunta el indicador de producto. Seleccione de la lista desplegable." sqref="E15" xr:uid="{00000000-0002-0000-1000-000002000000}"/>
    <dataValidation allowBlank="1" showInputMessage="1" showErrorMessage="1" prompt="Identifique el ODS a que le apunta el indicador de producto. Seleccione de la lista desplegable._x000a_" sqref="B15:B16" xr:uid="{00000000-0002-0000-1000-000003000000}"/>
    <dataValidation allowBlank="1" showInputMessage="1" showErrorMessage="1" prompt="Incluir una ficha por cada indicador, ya sea de producto o de resultado" sqref="B1" xr:uid="{00000000-0002-0000-1000-000004000000}"/>
    <dataValidation allowBlank="1" showInputMessage="1" showErrorMessage="1" prompt="Seleccione de la lista desplegable" sqref="B4 H7 B7" xr:uid="{00000000-0002-0000-1000-000005000000}"/>
  </dataValidations>
  <hyperlinks>
    <hyperlink ref="C58" r:id="rId1" xr:uid="{00000000-0004-0000-1000-000000000000}"/>
  </hyperlinks>
  <pageMargins left="0.7" right="0.7" top="0.75" bottom="0.75" header="0.3" footer="0.3"/>
  <pageSetup orientation="portrait"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tabColor theme="0"/>
  </sheetPr>
  <dimension ref="A1:M62"/>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3014</v>
      </c>
      <c r="C1" s="141"/>
      <c r="D1" s="141"/>
      <c r="E1" s="141"/>
      <c r="F1" s="141"/>
      <c r="G1" s="141"/>
      <c r="H1" s="141"/>
      <c r="I1" s="141"/>
      <c r="J1" s="141"/>
      <c r="K1" s="141"/>
      <c r="L1" s="141"/>
      <c r="M1" s="142"/>
    </row>
    <row r="2" spans="1:13" ht="67.5" customHeight="1">
      <c r="A2" s="2494" t="s">
        <v>1</v>
      </c>
      <c r="B2" s="29" t="s">
        <v>2</v>
      </c>
      <c r="C2" s="2120" t="s">
        <v>3015</v>
      </c>
      <c r="D2" s="2121"/>
      <c r="E2" s="2121"/>
      <c r="F2" s="2121"/>
      <c r="G2" s="2121"/>
      <c r="H2" s="2121"/>
      <c r="I2" s="2121"/>
      <c r="J2" s="2121"/>
      <c r="K2" s="2121"/>
      <c r="L2" s="2121"/>
      <c r="M2" s="2122"/>
    </row>
    <row r="3" spans="1:13" ht="74.25" customHeight="1">
      <c r="A3" s="2093"/>
      <c r="B3" s="1331" t="s">
        <v>4</v>
      </c>
      <c r="C3" s="2495" t="s">
        <v>3016</v>
      </c>
      <c r="D3" s="2496"/>
      <c r="E3" s="2496"/>
      <c r="F3" s="2496"/>
      <c r="G3" s="2496"/>
      <c r="H3" s="2496"/>
      <c r="I3" s="2496"/>
      <c r="J3" s="2496"/>
      <c r="K3" s="2496"/>
      <c r="L3" s="2496"/>
      <c r="M3" s="2497"/>
    </row>
    <row r="4" spans="1:13">
      <c r="A4" s="2093"/>
      <c r="B4" s="31" t="s">
        <v>6</v>
      </c>
      <c r="C4" s="1507" t="s">
        <v>7</v>
      </c>
      <c r="D4" s="1508"/>
      <c r="E4" s="1509"/>
      <c r="F4" s="2498" t="s">
        <v>8</v>
      </c>
      <c r="G4" s="2499"/>
      <c r="H4" s="1510" t="s">
        <v>9</v>
      </c>
      <c r="I4" s="1511"/>
      <c r="J4" s="1511"/>
      <c r="K4" s="1511"/>
      <c r="L4" s="1511"/>
      <c r="M4" s="1512"/>
    </row>
    <row r="5" spans="1:13">
      <c r="A5" s="2093"/>
      <c r="B5" s="31" t="s">
        <v>10</v>
      </c>
      <c r="C5" s="1507" t="s">
        <v>17</v>
      </c>
      <c r="D5" s="1511"/>
      <c r="E5" s="1511"/>
      <c r="F5" s="1511"/>
      <c r="G5" s="1511"/>
      <c r="H5" s="1511"/>
      <c r="I5" s="1511"/>
      <c r="J5" s="1511"/>
      <c r="K5" s="1511"/>
      <c r="L5" s="1511"/>
      <c r="M5" s="1512"/>
    </row>
    <row r="6" spans="1:13">
      <c r="A6" s="2093"/>
      <c r="B6" s="31" t="s">
        <v>11</v>
      </c>
      <c r="C6" s="1507" t="s">
        <v>17</v>
      </c>
      <c r="D6" s="1511"/>
      <c r="E6" s="1511"/>
      <c r="F6" s="1511"/>
      <c r="G6" s="1511"/>
      <c r="H6" s="1511"/>
      <c r="I6" s="1511"/>
      <c r="J6" s="1511"/>
      <c r="K6" s="1511"/>
      <c r="L6" s="1511"/>
      <c r="M6" s="1512"/>
    </row>
    <row r="7" spans="1:13">
      <c r="A7" s="2093"/>
      <c r="B7" s="1331" t="s">
        <v>12</v>
      </c>
      <c r="C7" s="2512" t="s">
        <v>712</v>
      </c>
      <c r="D7" s="2513"/>
      <c r="E7" s="32"/>
      <c r="F7" s="32"/>
      <c r="G7" s="674"/>
      <c r="H7" s="1546" t="s">
        <v>14</v>
      </c>
      <c r="I7" s="2514" t="s">
        <v>1212</v>
      </c>
      <c r="J7" s="2513"/>
      <c r="K7" s="2513"/>
      <c r="L7" s="2513"/>
      <c r="M7" s="2515"/>
    </row>
    <row r="8" spans="1:13">
      <c r="A8" s="2093"/>
      <c r="B8" s="2504" t="s">
        <v>16</v>
      </c>
      <c r="C8" s="1700"/>
      <c r="D8" s="33"/>
      <c r="E8" s="33"/>
      <c r="F8" s="33"/>
      <c r="G8" s="33"/>
      <c r="H8" s="33"/>
      <c r="I8" s="33"/>
      <c r="J8" s="33"/>
      <c r="K8" s="33"/>
      <c r="L8" s="34"/>
      <c r="M8" s="1525"/>
    </row>
    <row r="9" spans="1:13">
      <c r="A9" s="2093"/>
      <c r="B9" s="2085"/>
      <c r="C9" s="2115"/>
      <c r="D9" s="2111"/>
      <c r="E9" s="36"/>
      <c r="F9" s="2111"/>
      <c r="G9" s="2111"/>
      <c r="H9" s="36"/>
      <c r="I9" s="2111"/>
      <c r="J9" s="2111"/>
      <c r="K9" s="36"/>
      <c r="L9" s="37"/>
      <c r="M9" s="38"/>
    </row>
    <row r="10" spans="1:13" ht="16.5" thickBot="1">
      <c r="A10" s="2093"/>
      <c r="B10" s="2123"/>
      <c r="C10" s="2115" t="s">
        <v>18</v>
      </c>
      <c r="D10" s="2111"/>
      <c r="E10" s="39"/>
      <c r="F10" s="2111" t="s">
        <v>18</v>
      </c>
      <c r="G10" s="2111"/>
      <c r="H10" s="39"/>
      <c r="I10" s="2111" t="s">
        <v>18</v>
      </c>
      <c r="J10" s="2111"/>
      <c r="K10" s="39"/>
      <c r="L10" s="40"/>
      <c r="M10" s="41"/>
    </row>
    <row r="11" spans="1:13" ht="47.25" customHeight="1">
      <c r="A11" s="2093"/>
      <c r="B11" s="1331" t="s">
        <v>19</v>
      </c>
      <c r="C11" s="2120" t="s">
        <v>3017</v>
      </c>
      <c r="D11" s="2121"/>
      <c r="E11" s="2121"/>
      <c r="F11" s="2121"/>
      <c r="G11" s="2121"/>
      <c r="H11" s="2121"/>
      <c r="I11" s="2121"/>
      <c r="J11" s="2121"/>
      <c r="K11" s="2121"/>
      <c r="L11" s="2121"/>
      <c r="M11" s="2122"/>
    </row>
    <row r="12" spans="1:13" ht="48.95" customHeight="1">
      <c r="A12" s="2093"/>
      <c r="B12" s="1434" t="s">
        <v>21</v>
      </c>
      <c r="C12" s="2491" t="s">
        <v>3018</v>
      </c>
      <c r="D12" s="2492"/>
      <c r="E12" s="2492"/>
      <c r="F12" s="2492"/>
      <c r="G12" s="2492"/>
      <c r="H12" s="2492"/>
      <c r="I12" s="2492"/>
      <c r="J12" s="2492"/>
      <c r="K12" s="2492"/>
      <c r="L12" s="2492"/>
      <c r="M12" s="2493"/>
    </row>
    <row r="13" spans="1:13" ht="110.25" customHeight="1">
      <c r="A13" s="2093"/>
      <c r="B13" s="1331" t="s">
        <v>23</v>
      </c>
      <c r="C13" s="3174" t="s">
        <v>3019</v>
      </c>
      <c r="D13" s="3175"/>
      <c r="E13" s="3175"/>
      <c r="F13" s="3175"/>
      <c r="G13" s="3175"/>
      <c r="H13" s="3175"/>
      <c r="I13" s="3175"/>
      <c r="J13" s="3175"/>
      <c r="K13" s="3175"/>
      <c r="L13" s="3175"/>
      <c r="M13" s="3176"/>
    </row>
    <row r="14" spans="1:13" ht="84" customHeight="1">
      <c r="A14" s="2093"/>
      <c r="B14" s="2504" t="s">
        <v>25</v>
      </c>
      <c r="C14" s="2482" t="s">
        <v>647</v>
      </c>
      <c r="D14" s="2483"/>
      <c r="E14" s="1518" t="s">
        <v>27</v>
      </c>
      <c r="F14" s="2490" t="s">
        <v>3020</v>
      </c>
      <c r="G14" s="2483"/>
      <c r="H14" s="2483"/>
      <c r="I14" s="2483"/>
      <c r="J14" s="2483"/>
      <c r="K14" s="2483"/>
      <c r="L14" s="2483"/>
      <c r="M14" s="2484"/>
    </row>
    <row r="15" spans="1:13">
      <c r="A15" s="2093"/>
      <c r="B15" s="2085"/>
      <c r="C15" s="2482"/>
      <c r="D15" s="2483"/>
      <c r="E15" s="2483"/>
      <c r="F15" s="2483"/>
      <c r="G15" s="2483"/>
      <c r="H15" s="2483"/>
      <c r="I15" s="2483"/>
      <c r="J15" s="2483"/>
      <c r="K15" s="2483"/>
      <c r="L15" s="2483"/>
      <c r="M15" s="2484"/>
    </row>
    <row r="16" spans="1:13" ht="21.75" customHeight="1">
      <c r="A16" s="2489" t="s">
        <v>29</v>
      </c>
      <c r="B16" s="1333" t="s">
        <v>30</v>
      </c>
      <c r="C16" s="2482" t="s">
        <v>3021</v>
      </c>
      <c r="D16" s="2483"/>
      <c r="E16" s="2483"/>
      <c r="F16" s="2483"/>
      <c r="G16" s="2483"/>
      <c r="H16" s="2483"/>
      <c r="I16" s="2483"/>
      <c r="J16" s="2483"/>
      <c r="K16" s="2483"/>
      <c r="L16" s="2483"/>
      <c r="M16" s="2484"/>
    </row>
    <row r="17" spans="1:13" ht="54" customHeight="1">
      <c r="A17" s="2064"/>
      <c r="B17" s="1333" t="s">
        <v>32</v>
      </c>
      <c r="C17" s="2482" t="s">
        <v>3022</v>
      </c>
      <c r="D17" s="2483"/>
      <c r="E17" s="2483"/>
      <c r="F17" s="2483"/>
      <c r="G17" s="2483"/>
      <c r="H17" s="2483"/>
      <c r="I17" s="2483"/>
      <c r="J17" s="2483"/>
      <c r="K17" s="2483"/>
      <c r="L17" s="2483"/>
      <c r="M17" s="2484"/>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521"/>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ht="37.5" customHeight="1">
      <c r="A23" s="2064"/>
      <c r="B23" s="1999"/>
      <c r="C23" s="47" t="s">
        <v>44</v>
      </c>
      <c r="D23" s="1522" t="s">
        <v>1495</v>
      </c>
      <c r="E23" s="49" t="s">
        <v>46</v>
      </c>
      <c r="F23" s="3172" t="s">
        <v>3023</v>
      </c>
      <c r="G23" s="3172"/>
      <c r="H23" s="3172"/>
      <c r="I23" s="3172"/>
      <c r="J23" s="3172"/>
      <c r="K23" s="3172"/>
      <c r="L23" s="3172"/>
      <c r="M23" s="3173"/>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t="s">
        <v>45</v>
      </c>
      <c r="H26" s="59"/>
      <c r="I26" s="49" t="s">
        <v>51</v>
      </c>
      <c r="J26" s="1522"/>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c r="A30" s="2064"/>
      <c r="B30" s="64"/>
      <c r="C30" s="65" t="s">
        <v>55</v>
      </c>
      <c r="D30" s="1702" t="s">
        <v>9</v>
      </c>
      <c r="E30" s="59"/>
      <c r="F30" s="66" t="s">
        <v>56</v>
      </c>
      <c r="G30" s="1523" t="s">
        <v>9</v>
      </c>
      <c r="H30" s="59"/>
      <c r="I30" s="66" t="s">
        <v>57</v>
      </c>
      <c r="J30" s="1703" t="s">
        <v>9</v>
      </c>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782">
        <v>2021</v>
      </c>
      <c r="E33" s="70"/>
      <c r="F33" s="59" t="s">
        <v>60</v>
      </c>
      <c r="G33" s="1768" t="s">
        <v>1778</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2566" t="s">
        <v>17</v>
      </c>
      <c r="E37" s="2567"/>
      <c r="F37" s="2566">
        <v>2</v>
      </c>
      <c r="G37" s="2567"/>
      <c r="H37" s="2566">
        <v>2</v>
      </c>
      <c r="I37" s="2567"/>
      <c r="J37" s="2566">
        <v>2</v>
      </c>
      <c r="K37" s="2567"/>
      <c r="L37" s="2566">
        <v>2</v>
      </c>
      <c r="M37" s="2567"/>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2566" t="s">
        <v>17</v>
      </c>
      <c r="E39" s="2567"/>
      <c r="F39" s="2566" t="s">
        <v>17</v>
      </c>
      <c r="G39" s="2567"/>
      <c r="H39" s="2566" t="s">
        <v>17</v>
      </c>
      <c r="I39" s="2567"/>
      <c r="J39" s="2566" t="s">
        <v>17</v>
      </c>
      <c r="K39" s="2567"/>
      <c r="L39" s="2566" t="s">
        <v>17</v>
      </c>
      <c r="M39" s="2567"/>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2566"/>
      <c r="E41" s="2567"/>
      <c r="F41" s="2566"/>
      <c r="G41" s="2567"/>
      <c r="H41" s="2566"/>
      <c r="I41" s="2567"/>
      <c r="J41" s="2566"/>
      <c r="K41" s="2567"/>
      <c r="L41" s="2566"/>
      <c r="M41" s="2497"/>
    </row>
    <row r="42" spans="1:13">
      <c r="A42" s="2064"/>
      <c r="B42" s="1999"/>
      <c r="C42" s="73"/>
      <c r="D42" s="1541" t="s">
        <v>77</v>
      </c>
      <c r="E42" s="1539"/>
      <c r="F42" s="1541" t="s">
        <v>78</v>
      </c>
      <c r="G42" s="1539"/>
      <c r="H42" s="96"/>
      <c r="I42" s="110"/>
      <c r="J42" s="96"/>
      <c r="K42" s="110"/>
      <c r="L42" s="96"/>
      <c r="M42" s="1540"/>
    </row>
    <row r="43" spans="1:13">
      <c r="A43" s="2064"/>
      <c r="B43" s="1999"/>
      <c r="C43" s="73"/>
      <c r="D43" s="2571"/>
      <c r="E43" s="2572"/>
      <c r="F43" s="2566">
        <v>8</v>
      </c>
      <c r="G43" s="2567"/>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c r="H46" s="2568"/>
      <c r="I46" s="2568"/>
      <c r="J46" s="2568"/>
      <c r="K46" s="91" t="s">
        <v>82</v>
      </c>
      <c r="L46" s="2480"/>
      <c r="M46" s="2481"/>
    </row>
    <row r="47" spans="1:13">
      <c r="A47" s="2064"/>
      <c r="B47" s="1999"/>
      <c r="C47" s="88"/>
      <c r="D47" s="1542"/>
      <c r="E47" s="1522" t="s">
        <v>1495</v>
      </c>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ht="101.1" customHeight="1">
      <c r="A49" s="2064"/>
      <c r="B49" s="1331" t="s">
        <v>83</v>
      </c>
      <c r="C49" s="2482" t="s">
        <v>3015</v>
      </c>
      <c r="D49" s="2483"/>
      <c r="E49" s="2483"/>
      <c r="F49" s="2483"/>
      <c r="G49" s="2483"/>
      <c r="H49" s="2483"/>
      <c r="I49" s="2483"/>
      <c r="J49" s="2483"/>
      <c r="K49" s="2483"/>
      <c r="L49" s="2483"/>
      <c r="M49" s="2484"/>
    </row>
    <row r="50" spans="1:13" ht="31.5" customHeight="1">
      <c r="A50" s="2064"/>
      <c r="B50" s="1333" t="s">
        <v>85</v>
      </c>
      <c r="C50" s="2482" t="s">
        <v>3024</v>
      </c>
      <c r="D50" s="2483"/>
      <c r="E50" s="2483"/>
      <c r="F50" s="2483"/>
      <c r="G50" s="2483"/>
      <c r="H50" s="2483"/>
      <c r="I50" s="2483"/>
      <c r="J50" s="2483"/>
      <c r="K50" s="2483"/>
      <c r="L50" s="2483"/>
      <c r="M50" s="2484"/>
    </row>
    <row r="51" spans="1:13">
      <c r="A51" s="2064"/>
      <c r="B51" s="1333" t="s">
        <v>87</v>
      </c>
      <c r="C51" s="2470">
        <v>30</v>
      </c>
      <c r="D51" s="2471"/>
      <c r="E51" s="2471"/>
      <c r="F51" s="2471"/>
      <c r="G51" s="2471"/>
      <c r="H51" s="2471"/>
      <c r="I51" s="2471"/>
      <c r="J51" s="2471"/>
      <c r="K51" s="2471"/>
      <c r="L51" s="2471"/>
      <c r="M51" s="2472"/>
    </row>
    <row r="52" spans="1:13">
      <c r="A52" s="2064"/>
      <c r="B52" s="1333" t="s">
        <v>88</v>
      </c>
      <c r="C52" s="2470">
        <v>2020</v>
      </c>
      <c r="D52" s="2471"/>
      <c r="E52" s="2471"/>
      <c r="F52" s="2471"/>
      <c r="G52" s="2471"/>
      <c r="H52" s="2471"/>
      <c r="I52" s="2471"/>
      <c r="J52" s="2471"/>
      <c r="K52" s="2471"/>
      <c r="L52" s="2471"/>
      <c r="M52" s="2472"/>
    </row>
    <row r="53" spans="1:13" ht="15.75" customHeight="1">
      <c r="A53" s="2469" t="s">
        <v>90</v>
      </c>
      <c r="B53" s="1413" t="s">
        <v>91</v>
      </c>
      <c r="C53" s="2455" t="s">
        <v>3006</v>
      </c>
      <c r="D53" s="2456"/>
      <c r="E53" s="2456"/>
      <c r="F53" s="2456"/>
      <c r="G53" s="2456"/>
      <c r="H53" s="2456"/>
      <c r="I53" s="2456"/>
      <c r="J53" s="2456"/>
      <c r="K53" s="2456"/>
      <c r="L53" s="2456"/>
      <c r="M53" s="2457"/>
    </row>
    <row r="54" spans="1:13">
      <c r="A54" s="2056"/>
      <c r="B54" s="1413" t="s">
        <v>93</v>
      </c>
      <c r="C54" s="2455" t="s">
        <v>3007</v>
      </c>
      <c r="D54" s="2456"/>
      <c r="E54" s="2456"/>
      <c r="F54" s="2456"/>
      <c r="G54" s="2456"/>
      <c r="H54" s="2456"/>
      <c r="I54" s="2456"/>
      <c r="J54" s="2456"/>
      <c r="K54" s="2456"/>
      <c r="L54" s="2456"/>
      <c r="M54" s="2457"/>
    </row>
    <row r="55" spans="1:13">
      <c r="A55" s="2056"/>
      <c r="B55" s="1413" t="s">
        <v>95</v>
      </c>
      <c r="C55" s="2455" t="s">
        <v>3008</v>
      </c>
      <c r="D55" s="2456"/>
      <c r="E55" s="2456"/>
      <c r="F55" s="2456"/>
      <c r="G55" s="2456"/>
      <c r="H55" s="2456"/>
      <c r="I55" s="2456"/>
      <c r="J55" s="2456"/>
      <c r="K55" s="2456"/>
      <c r="L55" s="2456"/>
      <c r="M55" s="2457"/>
    </row>
    <row r="56" spans="1:13" ht="15.75" customHeight="1">
      <c r="A56" s="2056"/>
      <c r="B56" s="1414" t="s">
        <v>97</v>
      </c>
      <c r="C56" s="2455" t="s">
        <v>3009</v>
      </c>
      <c r="D56" s="2456"/>
      <c r="E56" s="2456"/>
      <c r="F56" s="2456"/>
      <c r="G56" s="2456"/>
      <c r="H56" s="2456"/>
      <c r="I56" s="2456"/>
      <c r="J56" s="2456"/>
      <c r="K56" s="2456"/>
      <c r="L56" s="2456"/>
      <c r="M56" s="2457"/>
    </row>
    <row r="57" spans="1:13" ht="15.75" customHeight="1">
      <c r="A57" s="2056"/>
      <c r="B57" s="1413" t="s">
        <v>99</v>
      </c>
      <c r="C57" s="2625" t="s">
        <v>3010</v>
      </c>
      <c r="D57" s="2456"/>
      <c r="E57" s="2456"/>
      <c r="F57" s="2456"/>
      <c r="G57" s="2456"/>
      <c r="H57" s="2456"/>
      <c r="I57" s="2456"/>
      <c r="J57" s="2456"/>
      <c r="K57" s="2456"/>
      <c r="L57" s="2456"/>
      <c r="M57" s="2457"/>
    </row>
    <row r="58" spans="1:13" ht="16.5" thickBot="1">
      <c r="A58" s="2061"/>
      <c r="B58" s="1413" t="s">
        <v>101</v>
      </c>
      <c r="C58" s="2455">
        <v>3581600</v>
      </c>
      <c r="D58" s="2456"/>
      <c r="E58" s="2456"/>
      <c r="F58" s="2456"/>
      <c r="G58" s="2456"/>
      <c r="H58" s="2456"/>
      <c r="I58" s="2456"/>
      <c r="J58" s="2456"/>
      <c r="K58" s="2456"/>
      <c r="L58" s="2456"/>
      <c r="M58" s="2457"/>
    </row>
    <row r="59" spans="1:13" ht="15.75" customHeight="1">
      <c r="A59" s="2469" t="s">
        <v>103</v>
      </c>
      <c r="B59" s="1415" t="s">
        <v>104</v>
      </c>
      <c r="C59" s="2455" t="s">
        <v>3011</v>
      </c>
      <c r="D59" s="2456"/>
      <c r="E59" s="2456"/>
      <c r="F59" s="2456"/>
      <c r="G59" s="2456"/>
      <c r="H59" s="2456"/>
      <c r="I59" s="2456"/>
      <c r="J59" s="2456"/>
      <c r="K59" s="2456"/>
      <c r="L59" s="2456"/>
      <c r="M59" s="2457"/>
    </row>
    <row r="60" spans="1:13" ht="30" customHeight="1">
      <c r="A60" s="2056"/>
      <c r="B60" s="1415" t="s">
        <v>106</v>
      </c>
      <c r="C60" s="2455" t="s">
        <v>3012</v>
      </c>
      <c r="D60" s="2456"/>
      <c r="E60" s="2456"/>
      <c r="F60" s="2456"/>
      <c r="G60" s="2456"/>
      <c r="H60" s="2456"/>
      <c r="I60" s="2456"/>
      <c r="J60" s="2456"/>
      <c r="K60" s="2456"/>
      <c r="L60" s="2456"/>
      <c r="M60" s="2457"/>
    </row>
    <row r="61" spans="1:13" ht="30" customHeight="1" thickBot="1">
      <c r="A61" s="2056"/>
      <c r="B61" s="1416" t="s">
        <v>14</v>
      </c>
      <c r="C61" s="2455" t="s">
        <v>3008</v>
      </c>
      <c r="D61" s="2456"/>
      <c r="E61" s="2456"/>
      <c r="F61" s="2456"/>
      <c r="G61" s="2456"/>
      <c r="H61" s="2456"/>
      <c r="I61" s="2456"/>
      <c r="J61" s="2456"/>
      <c r="K61" s="2456"/>
      <c r="L61" s="2456"/>
      <c r="M61" s="2457"/>
    </row>
    <row r="62" spans="1:13" ht="48" customHeight="1" thickBot="1">
      <c r="A62" s="139" t="s">
        <v>109</v>
      </c>
      <c r="B62" s="108"/>
      <c r="C62" s="3169"/>
      <c r="D62" s="3170"/>
      <c r="E62" s="3170"/>
      <c r="F62" s="3170"/>
      <c r="G62" s="3170"/>
      <c r="H62" s="3170"/>
      <c r="I62" s="3170"/>
      <c r="J62" s="3170"/>
      <c r="K62" s="3170"/>
      <c r="L62" s="3170"/>
      <c r="M62" s="3171"/>
    </row>
  </sheetData>
  <mergeCells count="66">
    <mergeCell ref="C13:M13"/>
    <mergeCell ref="A2:A15"/>
    <mergeCell ref="C2:M2"/>
    <mergeCell ref="C3:M3"/>
    <mergeCell ref="F4:G4"/>
    <mergeCell ref="C7:D7"/>
    <mergeCell ref="I7:M7"/>
    <mergeCell ref="B8:B10"/>
    <mergeCell ref="C9:D9"/>
    <mergeCell ref="F9:G9"/>
    <mergeCell ref="I9:J9"/>
    <mergeCell ref="C10:D10"/>
    <mergeCell ref="F10:G10"/>
    <mergeCell ref="I10:J10"/>
    <mergeCell ref="C11:M11"/>
    <mergeCell ref="C12:M12"/>
    <mergeCell ref="A16:A52"/>
    <mergeCell ref="C16:M16"/>
    <mergeCell ref="C17:M17"/>
    <mergeCell ref="B18:B24"/>
    <mergeCell ref="F23:M23"/>
    <mergeCell ref="B25:B28"/>
    <mergeCell ref="B32:B34"/>
    <mergeCell ref="B35:B44"/>
    <mergeCell ref="D37:E37"/>
    <mergeCell ref="F37:G37"/>
    <mergeCell ref="H37:I37"/>
    <mergeCell ref="D41:E41"/>
    <mergeCell ref="L41:M41"/>
    <mergeCell ref="D39:E39"/>
    <mergeCell ref="F39:G39"/>
    <mergeCell ref="H39:I39"/>
    <mergeCell ref="B14:B15"/>
    <mergeCell ref="C14:D14"/>
    <mergeCell ref="F14:M14"/>
    <mergeCell ref="C15:M15"/>
    <mergeCell ref="L37:M37"/>
    <mergeCell ref="J39:K39"/>
    <mergeCell ref="L39:M39"/>
    <mergeCell ref="J37:K37"/>
    <mergeCell ref="B45:B48"/>
    <mergeCell ref="F46:F47"/>
    <mergeCell ref="G46:J47"/>
    <mergeCell ref="F41:G41"/>
    <mergeCell ref="H41:I41"/>
    <mergeCell ref="L46:M47"/>
    <mergeCell ref="J41:K41"/>
    <mergeCell ref="D43:E43"/>
    <mergeCell ref="F43:G43"/>
    <mergeCell ref="H43:I43"/>
    <mergeCell ref="C62:M62"/>
    <mergeCell ref="C49:M49"/>
    <mergeCell ref="C50:M50"/>
    <mergeCell ref="C51:M51"/>
    <mergeCell ref="C52:M52"/>
    <mergeCell ref="C53:M53"/>
    <mergeCell ref="C54:M54"/>
    <mergeCell ref="C55:M55"/>
    <mergeCell ref="C56:M56"/>
    <mergeCell ref="C57:M57"/>
    <mergeCell ref="C58:M58"/>
    <mergeCell ref="A59:A61"/>
    <mergeCell ref="C59:M59"/>
    <mergeCell ref="C60:M60"/>
    <mergeCell ref="C61:M61"/>
    <mergeCell ref="A53:A58"/>
  </mergeCells>
  <dataValidations count="8">
    <dataValidation type="list" allowBlank="1" showInputMessage="1" showErrorMessage="1" sqref="C4 G46:J47 C7 C14:D14" xr:uid="{00000000-0002-0000-A900-000000000000}"/>
    <dataValidation type="list" allowBlank="1" showInputMessage="1" showErrorMessage="1" sqref="I7:M7" xr:uid="{00000000-0002-0000-A9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900-000002000000}"/>
    <dataValidation allowBlank="1" showInputMessage="1" showErrorMessage="1" prompt="Determine si el indicador responde a un enfoque (Derechos Humanos, Género, Diferencial, Poblacional, Ambiental y Territorial). Si responde a más de enfoque separelos por ;" sqref="B16" xr:uid="{00000000-0002-0000-A900-000003000000}"/>
    <dataValidation allowBlank="1" showInputMessage="1" showErrorMessage="1" prompt="Identifique la meta ODS a que le apunta el indicador de producto. Seleccione de la lista desplegable." sqref="E14" xr:uid="{00000000-0002-0000-A900-000004000000}"/>
    <dataValidation allowBlank="1" showInputMessage="1" showErrorMessage="1" prompt="Identifique el ODS a que le apunta el indicador de producto. Seleccione de la lista desplegable._x000a_" sqref="B14:B15" xr:uid="{00000000-0002-0000-A900-000005000000}"/>
    <dataValidation allowBlank="1" showInputMessage="1" showErrorMessage="1" prompt="Incluir una ficha por cada indicador, ya sea de producto o de resultado" sqref="B1" xr:uid="{00000000-0002-0000-A900-000006000000}"/>
    <dataValidation allowBlank="1" showInputMessage="1" showErrorMessage="1" prompt="Seleccione de la lista desplegable" sqref="B4 B7 H7" xr:uid="{00000000-0002-0000-A900-000007000000}"/>
  </dataValidations>
  <hyperlinks>
    <hyperlink ref="C57" r:id="rId1" xr:uid="{00000000-0004-0000-A900-000000000000}"/>
  </hyperlinks>
  <pageMargins left="0.7" right="0.7" top="0.75" bottom="0.75" header="0.3" footer="0.3"/>
  <pageSetup paperSize="9" orientation="portrait" horizontalDpi="300" verticalDpi="300"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tabColor theme="0"/>
  </sheetPr>
  <dimension ref="A1:M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3025</v>
      </c>
      <c r="C1" s="141"/>
      <c r="D1" s="141"/>
      <c r="E1" s="141"/>
      <c r="F1" s="141"/>
      <c r="G1" s="141"/>
      <c r="H1" s="141"/>
      <c r="I1" s="141"/>
      <c r="J1" s="141"/>
      <c r="K1" s="141"/>
      <c r="L1" s="141"/>
      <c r="M1" s="142"/>
    </row>
    <row r="2" spans="1:13" ht="67.5" customHeight="1">
      <c r="A2" s="2494" t="s">
        <v>1</v>
      </c>
      <c r="B2" s="29" t="s">
        <v>2</v>
      </c>
      <c r="C2" s="3182" t="s">
        <v>3026</v>
      </c>
      <c r="D2" s="3183"/>
      <c r="E2" s="3183"/>
      <c r="F2" s="3183"/>
      <c r="G2" s="3183"/>
      <c r="H2" s="3183"/>
      <c r="I2" s="3183"/>
      <c r="J2" s="3183"/>
      <c r="K2" s="3183"/>
      <c r="L2" s="3183"/>
      <c r="M2" s="3184"/>
    </row>
    <row r="3" spans="1:13" ht="31.5">
      <c r="A3" s="2093"/>
      <c r="B3" s="1331" t="s">
        <v>4</v>
      </c>
      <c r="C3" s="2495" t="s">
        <v>3016</v>
      </c>
      <c r="D3" s="2496"/>
      <c r="E3" s="2496"/>
      <c r="F3" s="2496"/>
      <c r="G3" s="2496"/>
      <c r="H3" s="2496"/>
      <c r="I3" s="2496"/>
      <c r="J3" s="2496"/>
      <c r="K3" s="2496"/>
      <c r="L3" s="2496"/>
      <c r="M3" s="2497"/>
    </row>
    <row r="4" spans="1:13">
      <c r="A4" s="2093"/>
      <c r="B4" s="31" t="s">
        <v>6</v>
      </c>
      <c r="C4" s="1507" t="s">
        <v>7</v>
      </c>
      <c r="D4" s="1508"/>
      <c r="E4" s="1509"/>
      <c r="F4" s="2498" t="s">
        <v>8</v>
      </c>
      <c r="G4" s="2499"/>
      <c r="H4" s="1510" t="s">
        <v>9</v>
      </c>
      <c r="I4" s="1511"/>
      <c r="J4" s="1511"/>
      <c r="K4" s="1511"/>
      <c r="L4" s="1511"/>
      <c r="M4" s="1512"/>
    </row>
    <row r="5" spans="1:13">
      <c r="A5" s="2093"/>
      <c r="B5" s="31" t="s">
        <v>10</v>
      </c>
      <c r="C5" s="1507" t="s">
        <v>17</v>
      </c>
      <c r="D5" s="1511"/>
      <c r="E5" s="1511"/>
      <c r="F5" s="1511"/>
      <c r="G5" s="1511"/>
      <c r="H5" s="1511"/>
      <c r="I5" s="1511"/>
      <c r="J5" s="1511"/>
      <c r="K5" s="1511"/>
      <c r="L5" s="1511"/>
      <c r="M5" s="1512"/>
    </row>
    <row r="6" spans="1:13">
      <c r="A6" s="2093"/>
      <c r="B6" s="31" t="s">
        <v>11</v>
      </c>
      <c r="C6" s="1507" t="s">
        <v>17</v>
      </c>
      <c r="D6" s="1511"/>
      <c r="E6" s="1511"/>
      <c r="F6" s="1511"/>
      <c r="G6" s="1511"/>
      <c r="H6" s="1511"/>
      <c r="I6" s="1511"/>
      <c r="J6" s="1511"/>
      <c r="K6" s="1511"/>
      <c r="L6" s="1511"/>
      <c r="M6" s="1512"/>
    </row>
    <row r="7" spans="1:13">
      <c r="A7" s="2093"/>
      <c r="B7" s="1331" t="s">
        <v>12</v>
      </c>
      <c r="C7" s="2512" t="s">
        <v>712</v>
      </c>
      <c r="D7" s="2513"/>
      <c r="E7" s="32"/>
      <c r="F7" s="32"/>
      <c r="G7" s="674"/>
      <c r="H7" s="1546" t="s">
        <v>14</v>
      </c>
      <c r="I7" s="2514" t="s">
        <v>1224</v>
      </c>
      <c r="J7" s="2513"/>
      <c r="K7" s="2513"/>
      <c r="L7" s="2513"/>
      <c r="M7" s="2515"/>
    </row>
    <row r="8" spans="1:13">
      <c r="A8" s="2093"/>
      <c r="B8" s="2504" t="s">
        <v>16</v>
      </c>
      <c r="C8" s="1700"/>
      <c r="D8" s="33"/>
      <c r="E8" s="33"/>
      <c r="F8" s="33"/>
      <c r="G8" s="33"/>
      <c r="H8" s="33"/>
      <c r="I8" s="33"/>
      <c r="J8" s="33"/>
      <c r="K8" s="33"/>
      <c r="L8" s="34"/>
      <c r="M8" s="1525"/>
    </row>
    <row r="9" spans="1:13">
      <c r="A9" s="2093"/>
      <c r="B9" s="2085"/>
      <c r="C9" s="2115"/>
      <c r="D9" s="2111"/>
      <c r="E9" s="36"/>
      <c r="F9" s="2111"/>
      <c r="G9" s="2111"/>
      <c r="H9" s="36"/>
      <c r="I9" s="2111"/>
      <c r="J9" s="2111"/>
      <c r="K9" s="36"/>
      <c r="L9" s="37"/>
      <c r="M9" s="38"/>
    </row>
    <row r="10" spans="1:13">
      <c r="A10" s="2093"/>
      <c r="B10" s="2123"/>
      <c r="C10" s="2115" t="s">
        <v>18</v>
      </c>
      <c r="D10" s="2111"/>
      <c r="E10" s="39"/>
      <c r="F10" s="2111" t="s">
        <v>18</v>
      </c>
      <c r="G10" s="2111"/>
      <c r="H10" s="39"/>
      <c r="I10" s="2111" t="s">
        <v>18</v>
      </c>
      <c r="J10" s="2111"/>
      <c r="K10" s="39"/>
      <c r="L10" s="40"/>
      <c r="M10" s="41"/>
    </row>
    <row r="11" spans="1:13" ht="47.25" customHeight="1">
      <c r="A11" s="2093"/>
      <c r="B11" s="1331" t="s">
        <v>19</v>
      </c>
      <c r="C11" s="2482" t="s">
        <v>3027</v>
      </c>
      <c r="D11" s="2483"/>
      <c r="E11" s="2483"/>
      <c r="F11" s="2483"/>
      <c r="G11" s="2483"/>
      <c r="H11" s="2483"/>
      <c r="I11" s="2483"/>
      <c r="J11" s="2483"/>
      <c r="K11" s="2483"/>
      <c r="L11" s="2483"/>
      <c r="M11" s="2484"/>
    </row>
    <row r="12" spans="1:13" ht="30.95" customHeight="1">
      <c r="A12" s="2093"/>
      <c r="B12" s="1331" t="s">
        <v>21</v>
      </c>
      <c r="C12" s="2470" t="s">
        <v>3028</v>
      </c>
      <c r="D12" s="2471"/>
      <c r="E12" s="2471"/>
      <c r="F12" s="2471"/>
      <c r="G12" s="2471"/>
      <c r="H12" s="2471"/>
      <c r="I12" s="2471"/>
      <c r="J12" s="2471"/>
      <c r="K12" s="2471"/>
      <c r="L12" s="2471"/>
      <c r="M12" s="2472"/>
    </row>
    <row r="13" spans="1:13" ht="31.5">
      <c r="A13" s="2093"/>
      <c r="B13" s="1331" t="s">
        <v>23</v>
      </c>
      <c r="C13" s="3179" t="s">
        <v>1199</v>
      </c>
      <c r="D13" s="3180"/>
      <c r="E13" s="3180"/>
      <c r="F13" s="3180"/>
      <c r="G13" s="3180"/>
      <c r="H13" s="3180"/>
      <c r="I13" s="3180"/>
      <c r="J13" s="3180"/>
      <c r="K13" s="3180"/>
      <c r="L13" s="3180"/>
      <c r="M13" s="3181"/>
    </row>
    <row r="14" spans="1:13" ht="44.25" customHeight="1">
      <c r="A14" s="2093"/>
      <c r="B14" s="2504" t="s">
        <v>25</v>
      </c>
      <c r="C14" s="2482" t="s">
        <v>647</v>
      </c>
      <c r="D14" s="2483"/>
      <c r="E14" s="1518" t="s">
        <v>27</v>
      </c>
      <c r="F14" s="2490" t="s">
        <v>3020</v>
      </c>
      <c r="G14" s="2483"/>
      <c r="H14" s="2483"/>
      <c r="I14" s="2483"/>
      <c r="J14" s="2483"/>
      <c r="K14" s="2483"/>
      <c r="L14" s="2483"/>
      <c r="M14" s="2484"/>
    </row>
    <row r="15" spans="1:13">
      <c r="A15" s="2093"/>
      <c r="B15" s="2085"/>
      <c r="C15" s="2482"/>
      <c r="D15" s="2483"/>
      <c r="E15" s="2483"/>
      <c r="F15" s="2483"/>
      <c r="G15" s="2483"/>
      <c r="H15" s="2483"/>
      <c r="I15" s="2483"/>
      <c r="J15" s="2483"/>
      <c r="K15" s="2483"/>
      <c r="L15" s="2483"/>
      <c r="M15" s="2484"/>
    </row>
    <row r="16" spans="1:13" ht="21.75" customHeight="1">
      <c r="A16" s="2489" t="s">
        <v>29</v>
      </c>
      <c r="B16" s="1333" t="s">
        <v>30</v>
      </c>
      <c r="C16" s="2482" t="s">
        <v>3021</v>
      </c>
      <c r="D16" s="2483"/>
      <c r="E16" s="2483"/>
      <c r="F16" s="2483"/>
      <c r="G16" s="2483"/>
      <c r="H16" s="2483"/>
      <c r="I16" s="2483"/>
      <c r="J16" s="2483"/>
      <c r="K16" s="2483"/>
      <c r="L16" s="2483"/>
      <c r="M16" s="2484"/>
    </row>
    <row r="17" spans="1:13" ht="43.5" customHeight="1">
      <c r="A17" s="2064"/>
      <c r="B17" s="1333" t="s">
        <v>32</v>
      </c>
      <c r="C17" s="2482" t="s">
        <v>1223</v>
      </c>
      <c r="D17" s="2483"/>
      <c r="E17" s="2483"/>
      <c r="F17" s="2483"/>
      <c r="G17" s="2483"/>
      <c r="H17" s="2483"/>
      <c r="I17" s="2483"/>
      <c r="J17" s="2483"/>
      <c r="K17" s="2483"/>
      <c r="L17" s="2483"/>
      <c r="M17" s="2484"/>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59" t="s">
        <v>38</v>
      </c>
      <c r="J20" s="1522" t="s">
        <v>1495</v>
      </c>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ht="37.5" customHeight="1">
      <c r="A23" s="2064"/>
      <c r="B23" s="1999"/>
      <c r="C23" s="47" t="s">
        <v>44</v>
      </c>
      <c r="D23" s="1522" t="s">
        <v>1495</v>
      </c>
      <c r="E23" s="49" t="s">
        <v>46</v>
      </c>
      <c r="F23" s="3172"/>
      <c r="G23" s="3172"/>
      <c r="H23" s="3172"/>
      <c r="I23" s="3172"/>
      <c r="J23" s="3172"/>
      <c r="K23" s="3172"/>
      <c r="L23" s="3172"/>
      <c r="M23" s="3173"/>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t="s">
        <v>1495</v>
      </c>
      <c r="H26" s="59"/>
      <c r="I26" s="49" t="s">
        <v>51</v>
      </c>
      <c r="J26" s="1522"/>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c r="A30" s="2064"/>
      <c r="B30" s="64"/>
      <c r="C30" s="65" t="s">
        <v>55</v>
      </c>
      <c r="D30" s="1702" t="s">
        <v>9</v>
      </c>
      <c r="E30" s="59"/>
      <c r="F30" s="66" t="s">
        <v>56</v>
      </c>
      <c r="G30" s="1523" t="s">
        <v>9</v>
      </c>
      <c r="H30" s="59"/>
      <c r="I30" s="66" t="s">
        <v>57</v>
      </c>
      <c r="J30" s="1703" t="s">
        <v>9</v>
      </c>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782">
        <v>2020</v>
      </c>
      <c r="E33" s="70"/>
      <c r="F33" s="59" t="s">
        <v>60</v>
      </c>
      <c r="G33" s="1768"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2571">
        <v>0.2</v>
      </c>
      <c r="E37" s="2567"/>
      <c r="F37" s="2571">
        <v>0.2</v>
      </c>
      <c r="G37" s="2567"/>
      <c r="H37" s="2571">
        <v>0.2</v>
      </c>
      <c r="I37" s="2567"/>
      <c r="J37" s="2571">
        <v>0.2</v>
      </c>
      <c r="K37" s="2567"/>
      <c r="L37" s="2571">
        <v>0.2</v>
      </c>
      <c r="M37" s="2567"/>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2571">
        <v>0.2</v>
      </c>
      <c r="E39" s="2567"/>
      <c r="F39" s="2571">
        <v>0.2</v>
      </c>
      <c r="G39" s="2567"/>
      <c r="H39" s="2571">
        <v>0.2</v>
      </c>
      <c r="I39" s="2567"/>
      <c r="J39" s="2571">
        <v>0.2</v>
      </c>
      <c r="K39" s="2567"/>
      <c r="L39" s="2571">
        <v>0.2</v>
      </c>
      <c r="M39" s="2567"/>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2571">
        <v>0.2</v>
      </c>
      <c r="E41" s="2567"/>
      <c r="F41" s="2566"/>
      <c r="G41" s="2567"/>
      <c r="H41" s="2566"/>
      <c r="I41" s="2567"/>
      <c r="J41" s="2566"/>
      <c r="K41" s="2567"/>
      <c r="L41" s="2566"/>
      <c r="M41" s="2567"/>
    </row>
    <row r="42" spans="1:13">
      <c r="A42" s="2064"/>
      <c r="B42" s="1999"/>
      <c r="C42" s="73"/>
      <c r="D42" s="1541" t="s">
        <v>77</v>
      </c>
      <c r="E42" s="1539"/>
      <c r="F42" s="1541" t="s">
        <v>78</v>
      </c>
      <c r="G42" s="1539"/>
      <c r="H42" s="96"/>
      <c r="I42" s="110"/>
      <c r="J42" s="96"/>
      <c r="K42" s="110"/>
      <c r="L42" s="96"/>
      <c r="M42" s="1540"/>
    </row>
    <row r="43" spans="1:13" ht="15.75" customHeight="1">
      <c r="A43" s="2064"/>
      <c r="B43" s="1999"/>
      <c r="C43" s="73"/>
      <c r="D43" s="2566"/>
      <c r="E43" s="2567"/>
      <c r="F43" s="2571">
        <v>0.2</v>
      </c>
      <c r="G43" s="2567"/>
      <c r="H43" s="2070"/>
      <c r="I43" s="2070"/>
      <c r="J43" s="2070"/>
      <c r="K43" s="2070"/>
      <c r="L43" s="2070"/>
      <c r="M43" s="3177"/>
    </row>
    <row r="44" spans="1:13" ht="33" customHeight="1">
      <c r="A44" s="2064"/>
      <c r="B44" s="2000"/>
      <c r="C44" s="83"/>
      <c r="D44" s="1541"/>
      <c r="E44" s="1539"/>
      <c r="F44" s="1541"/>
      <c r="G44" s="1539"/>
      <c r="H44" s="2007"/>
      <c r="I44" s="2007"/>
      <c r="J44" s="2007"/>
      <c r="K44" s="2007"/>
      <c r="L44" s="2007"/>
      <c r="M44" s="3178"/>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c r="H46" s="2568"/>
      <c r="I46" s="2568"/>
      <c r="J46" s="2568"/>
      <c r="K46" s="91" t="s">
        <v>82</v>
      </c>
      <c r="L46" s="2480"/>
      <c r="M46" s="2481"/>
    </row>
    <row r="47" spans="1:13">
      <c r="A47" s="2064"/>
      <c r="B47" s="1999"/>
      <c r="C47" s="88"/>
      <c r="D47" s="1542"/>
      <c r="E47" s="1522" t="s">
        <v>45</v>
      </c>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ht="76.5" customHeight="1">
      <c r="A49" s="2064"/>
      <c r="B49" s="1331" t="s">
        <v>83</v>
      </c>
      <c r="C49" s="2470" t="s">
        <v>3029</v>
      </c>
      <c r="D49" s="2471"/>
      <c r="E49" s="2471"/>
      <c r="F49" s="2471"/>
      <c r="G49" s="2471"/>
      <c r="H49" s="2471"/>
      <c r="I49" s="2471"/>
      <c r="J49" s="2471"/>
      <c r="K49" s="2471"/>
      <c r="L49" s="2471"/>
      <c r="M49" s="2472"/>
    </row>
    <row r="50" spans="1:13" ht="31.5" customHeight="1">
      <c r="A50" s="2064"/>
      <c r="B50" s="1333" t="s">
        <v>85</v>
      </c>
      <c r="C50" s="2470" t="s">
        <v>3030</v>
      </c>
      <c r="D50" s="2471"/>
      <c r="E50" s="2471"/>
      <c r="F50" s="2471"/>
      <c r="G50" s="2471"/>
      <c r="H50" s="2471"/>
      <c r="I50" s="2471"/>
      <c r="J50" s="2471"/>
      <c r="K50" s="2471"/>
      <c r="L50" s="2471"/>
      <c r="M50" s="2472"/>
    </row>
    <row r="51" spans="1:13">
      <c r="A51" s="2064"/>
      <c r="B51" s="1333" t="s">
        <v>87</v>
      </c>
      <c r="C51" s="2482">
        <v>30</v>
      </c>
      <c r="D51" s="2483"/>
      <c r="E51" s="2483"/>
      <c r="F51" s="2483"/>
      <c r="G51" s="2483"/>
      <c r="H51" s="2483"/>
      <c r="I51" s="2483"/>
      <c r="J51" s="2483"/>
      <c r="K51" s="2483"/>
      <c r="L51" s="2483"/>
      <c r="M51" s="2484"/>
    </row>
    <row r="52" spans="1:13">
      <c r="A52" s="2064"/>
      <c r="B52" s="1333" t="s">
        <v>88</v>
      </c>
      <c r="C52" s="2482">
        <v>2020</v>
      </c>
      <c r="D52" s="2483"/>
      <c r="E52" s="2483"/>
      <c r="F52" s="2483"/>
      <c r="G52" s="2483"/>
      <c r="H52" s="2483"/>
      <c r="I52" s="2483"/>
      <c r="J52" s="2483"/>
      <c r="K52" s="2483"/>
      <c r="L52" s="2483"/>
      <c r="M52" s="2484"/>
    </row>
    <row r="53" spans="1:13" ht="15.75" customHeight="1">
      <c r="A53" s="2469" t="s">
        <v>90</v>
      </c>
      <c r="B53" s="1413" t="s">
        <v>91</v>
      </c>
      <c r="C53" s="2495" t="s">
        <v>3031</v>
      </c>
      <c r="D53" s="2496"/>
      <c r="E53" s="2496"/>
      <c r="F53" s="2496"/>
      <c r="G53" s="2496"/>
      <c r="H53" s="2496"/>
      <c r="I53" s="2496"/>
      <c r="J53" s="2496"/>
      <c r="K53" s="2496"/>
      <c r="L53" s="2496"/>
      <c r="M53" s="2497"/>
    </row>
    <row r="54" spans="1:13">
      <c r="A54" s="2056"/>
      <c r="B54" s="1413" t="s">
        <v>93</v>
      </c>
      <c r="C54" s="2495" t="s">
        <v>3032</v>
      </c>
      <c r="D54" s="2496"/>
      <c r="E54" s="2496"/>
      <c r="F54" s="2496"/>
      <c r="G54" s="2496"/>
      <c r="H54" s="2496"/>
      <c r="I54" s="2496"/>
      <c r="J54" s="2496"/>
      <c r="K54" s="2496"/>
      <c r="L54" s="2496"/>
      <c r="M54" s="2497"/>
    </row>
    <row r="55" spans="1:13">
      <c r="A55" s="2056"/>
      <c r="B55" s="1413" t="s">
        <v>95</v>
      </c>
      <c r="C55" s="2495" t="s">
        <v>3033</v>
      </c>
      <c r="D55" s="2496"/>
      <c r="E55" s="2496"/>
      <c r="F55" s="2496"/>
      <c r="G55" s="2496"/>
      <c r="H55" s="2496"/>
      <c r="I55" s="2496"/>
      <c r="J55" s="2496"/>
      <c r="K55" s="2496"/>
      <c r="L55" s="2496"/>
      <c r="M55" s="2497"/>
    </row>
    <row r="56" spans="1:13" ht="15.75" customHeight="1">
      <c r="A56" s="2056"/>
      <c r="B56" s="1414" t="s">
        <v>97</v>
      </c>
      <c r="C56" s="2495" t="s">
        <v>1426</v>
      </c>
      <c r="D56" s="2496"/>
      <c r="E56" s="2496"/>
      <c r="F56" s="2496"/>
      <c r="G56" s="2496"/>
      <c r="H56" s="2496"/>
      <c r="I56" s="2496"/>
      <c r="J56" s="2496"/>
      <c r="K56" s="2496"/>
      <c r="L56" s="2496"/>
      <c r="M56" s="2497"/>
    </row>
    <row r="57" spans="1:13" ht="15.75" customHeight="1">
      <c r="A57" s="2056"/>
      <c r="B57" s="1413" t="s">
        <v>99</v>
      </c>
      <c r="C57" s="2891" t="s">
        <v>3034</v>
      </c>
      <c r="D57" s="2496"/>
      <c r="E57" s="2496"/>
      <c r="F57" s="2496"/>
      <c r="G57" s="2496"/>
      <c r="H57" s="2496"/>
      <c r="I57" s="2496"/>
      <c r="J57" s="2496"/>
      <c r="K57" s="2496"/>
      <c r="L57" s="2496"/>
      <c r="M57" s="2497"/>
    </row>
    <row r="58" spans="1:13" ht="16.5" thickBot="1">
      <c r="A58" s="2061"/>
      <c r="B58" s="1413" t="s">
        <v>101</v>
      </c>
      <c r="C58" s="2495">
        <v>3599494</v>
      </c>
      <c r="D58" s="2496"/>
      <c r="E58" s="2496"/>
      <c r="F58" s="2496"/>
      <c r="G58" s="2496"/>
      <c r="H58" s="2496"/>
      <c r="I58" s="2496"/>
      <c r="J58" s="2496"/>
      <c r="K58" s="2496"/>
      <c r="L58" s="2496"/>
      <c r="M58" s="2497"/>
    </row>
    <row r="59" spans="1:13" ht="15.75" customHeight="1">
      <c r="A59" s="2469" t="s">
        <v>103</v>
      </c>
      <c r="B59" s="1415" t="s">
        <v>104</v>
      </c>
      <c r="C59" s="2495" t="s">
        <v>3035</v>
      </c>
      <c r="D59" s="2496"/>
      <c r="E59" s="2496"/>
      <c r="F59" s="2496"/>
      <c r="G59" s="2496"/>
      <c r="H59" s="2496"/>
      <c r="I59" s="2496"/>
      <c r="J59" s="2496"/>
      <c r="K59" s="2496"/>
      <c r="L59" s="2496"/>
      <c r="M59" s="2497"/>
    </row>
    <row r="60" spans="1:13" ht="30" customHeight="1">
      <c r="A60" s="2056"/>
      <c r="B60" s="1415" t="s">
        <v>106</v>
      </c>
      <c r="C60" s="2495" t="s">
        <v>3036</v>
      </c>
      <c r="D60" s="2496"/>
      <c r="E60" s="2496"/>
      <c r="F60" s="2496"/>
      <c r="G60" s="2496"/>
      <c r="H60" s="2496"/>
      <c r="I60" s="2496"/>
      <c r="J60" s="2496"/>
      <c r="K60" s="2496"/>
      <c r="L60" s="2496"/>
      <c r="M60" s="2497"/>
    </row>
    <row r="61" spans="1:13" ht="30" customHeight="1" thickBot="1">
      <c r="A61" s="2056"/>
      <c r="B61" s="1416" t="s">
        <v>14</v>
      </c>
      <c r="C61" s="2495" t="s">
        <v>3037</v>
      </c>
      <c r="D61" s="2496"/>
      <c r="E61" s="2496"/>
      <c r="F61" s="2496"/>
      <c r="G61" s="2496"/>
      <c r="H61" s="2496"/>
      <c r="I61" s="2496"/>
      <c r="J61" s="2496"/>
      <c r="K61" s="2496"/>
      <c r="L61" s="2496"/>
      <c r="M61" s="2497"/>
    </row>
    <row r="62" spans="1:13" ht="34.5" customHeight="1" thickBot="1">
      <c r="A62" s="139" t="s">
        <v>109</v>
      </c>
      <c r="B62" s="108"/>
      <c r="C62" s="2036" t="s">
        <v>3038</v>
      </c>
      <c r="D62" s="2275"/>
      <c r="E62" s="2275"/>
      <c r="F62" s="2275"/>
      <c r="G62" s="2275"/>
      <c r="H62" s="2275"/>
      <c r="I62" s="2275"/>
      <c r="J62" s="2275"/>
      <c r="K62" s="2275"/>
      <c r="L62" s="2275"/>
      <c r="M62" s="2276"/>
    </row>
  </sheetData>
  <mergeCells count="66">
    <mergeCell ref="C13:M13"/>
    <mergeCell ref="A2:A15"/>
    <mergeCell ref="C2:M2"/>
    <mergeCell ref="C3:M3"/>
    <mergeCell ref="F4:G4"/>
    <mergeCell ref="C7:D7"/>
    <mergeCell ref="I7:M7"/>
    <mergeCell ref="B8:B10"/>
    <mergeCell ref="C9:D9"/>
    <mergeCell ref="F9:G9"/>
    <mergeCell ref="I9:J9"/>
    <mergeCell ref="C10:D10"/>
    <mergeCell ref="F10:G10"/>
    <mergeCell ref="I10:J10"/>
    <mergeCell ref="C11:M11"/>
    <mergeCell ref="C12:M12"/>
    <mergeCell ref="B14:B15"/>
    <mergeCell ref="C14:D14"/>
    <mergeCell ref="F14:M14"/>
    <mergeCell ref="C15:M15"/>
    <mergeCell ref="A16:A52"/>
    <mergeCell ref="C16:M16"/>
    <mergeCell ref="C17:M17"/>
    <mergeCell ref="B18:B24"/>
    <mergeCell ref="F23:M23"/>
    <mergeCell ref="B25:B28"/>
    <mergeCell ref="B32:B34"/>
    <mergeCell ref="B35:B44"/>
    <mergeCell ref="D37:E37"/>
    <mergeCell ref="F37:G37"/>
    <mergeCell ref="H37:I37"/>
    <mergeCell ref="D41:E41"/>
    <mergeCell ref="F41:G41"/>
    <mergeCell ref="H41:I41"/>
    <mergeCell ref="L37:M37"/>
    <mergeCell ref="D39:E39"/>
    <mergeCell ref="F39:G39"/>
    <mergeCell ref="H39:I39"/>
    <mergeCell ref="J39:K39"/>
    <mergeCell ref="L39:M39"/>
    <mergeCell ref="J37:K37"/>
    <mergeCell ref="L41:M41"/>
    <mergeCell ref="J41:K41"/>
    <mergeCell ref="D43:E43"/>
    <mergeCell ref="F43:G43"/>
    <mergeCell ref="H43:M44"/>
    <mergeCell ref="B45:B48"/>
    <mergeCell ref="F46:F47"/>
    <mergeCell ref="G46:J47"/>
    <mergeCell ref="L46:M47"/>
    <mergeCell ref="C62:M62"/>
    <mergeCell ref="C49:M49"/>
    <mergeCell ref="C50:M50"/>
    <mergeCell ref="C51:M51"/>
    <mergeCell ref="C52:M52"/>
    <mergeCell ref="C53:M53"/>
    <mergeCell ref="C54:M54"/>
    <mergeCell ref="C55:M55"/>
    <mergeCell ref="C56:M56"/>
    <mergeCell ref="C57:M57"/>
    <mergeCell ref="C58:M58"/>
    <mergeCell ref="A59:A61"/>
    <mergeCell ref="C59:M59"/>
    <mergeCell ref="C60:M60"/>
    <mergeCell ref="C61:M61"/>
    <mergeCell ref="A53:A58"/>
  </mergeCells>
  <dataValidations count="8">
    <dataValidation type="list" allowBlank="1" showInputMessage="1" showErrorMessage="1" sqref="C14:D14 C7 G46:J47 C4" xr:uid="{00000000-0002-0000-AA00-000000000000}"/>
    <dataValidation type="list" allowBlank="1" showInputMessage="1" showErrorMessage="1" sqref="I7:M7" xr:uid="{00000000-0002-0000-AA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A00-000002000000}"/>
    <dataValidation allowBlank="1" showInputMessage="1" showErrorMessage="1" prompt="Determine si el indicador responde a un enfoque (Derechos Humanos, Género, Diferencial, Poblacional, Ambiental y Territorial). Si responde a más de enfoque separelos por ;" sqref="B16" xr:uid="{00000000-0002-0000-AA00-000003000000}"/>
    <dataValidation allowBlank="1" showInputMessage="1" showErrorMessage="1" prompt="Identifique la meta ODS a que le apunta el indicador de producto. Seleccione de la lista desplegable." sqref="E14" xr:uid="{00000000-0002-0000-AA00-000004000000}"/>
    <dataValidation allowBlank="1" showInputMessage="1" showErrorMessage="1" prompt="Identifique el ODS a que le apunta el indicador de producto. Seleccione de la lista desplegable._x000a_" sqref="B14:B15" xr:uid="{00000000-0002-0000-AA00-000005000000}"/>
    <dataValidation allowBlank="1" showInputMessage="1" showErrorMessage="1" prompt="Incluir una ficha por cada indicador, ya sea de producto o de resultado" sqref="B1" xr:uid="{00000000-0002-0000-AA00-000006000000}"/>
    <dataValidation allowBlank="1" showInputMessage="1" showErrorMessage="1" prompt="Seleccione de la lista desplegable" sqref="B4 B7 H7" xr:uid="{00000000-0002-0000-AA00-000007000000}"/>
  </dataValidations>
  <hyperlinks>
    <hyperlink ref="C57" r:id="rId1" xr:uid="{00000000-0004-0000-AA00-000000000000}"/>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tabColor theme="0"/>
  </sheetPr>
  <dimension ref="A1:M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3025</v>
      </c>
      <c r="C1" s="141"/>
      <c r="D1" s="141"/>
      <c r="E1" s="141"/>
      <c r="F1" s="141"/>
      <c r="G1" s="141"/>
      <c r="H1" s="141"/>
      <c r="I1" s="141"/>
      <c r="J1" s="141"/>
      <c r="K1" s="141"/>
      <c r="L1" s="141"/>
      <c r="M1" s="142"/>
    </row>
    <row r="2" spans="1:13">
      <c r="A2" s="2494" t="s">
        <v>1</v>
      </c>
      <c r="B2" s="29" t="s">
        <v>2</v>
      </c>
      <c r="C2" s="3196" t="s">
        <v>3039</v>
      </c>
      <c r="D2" s="3197"/>
      <c r="E2" s="3197"/>
      <c r="F2" s="3197"/>
      <c r="G2" s="3197"/>
      <c r="H2" s="3197"/>
      <c r="I2" s="3197"/>
      <c r="J2" s="3197"/>
      <c r="K2" s="3197"/>
      <c r="L2" s="3197"/>
      <c r="M2" s="3198"/>
    </row>
    <row r="3" spans="1:13" ht="31.5">
      <c r="A3" s="2093"/>
      <c r="B3" s="1331" t="s">
        <v>4</v>
      </c>
      <c r="C3" s="2455" t="s">
        <v>1200</v>
      </c>
      <c r="D3" s="2456"/>
      <c r="E3" s="2456"/>
      <c r="F3" s="2456"/>
      <c r="G3" s="2456"/>
      <c r="H3" s="2456"/>
      <c r="I3" s="2456"/>
      <c r="J3" s="2456"/>
      <c r="K3" s="2456"/>
      <c r="L3" s="2456"/>
      <c r="M3" s="2457"/>
    </row>
    <row r="4" spans="1:13">
      <c r="A4" s="2093"/>
      <c r="B4" s="31" t="s">
        <v>6</v>
      </c>
      <c r="C4" s="1507" t="s">
        <v>323</v>
      </c>
      <c r="D4" s="1508"/>
      <c r="E4" s="1509"/>
      <c r="F4" s="2498" t="s">
        <v>8</v>
      </c>
      <c r="G4" s="2499"/>
      <c r="H4" s="1510">
        <v>160</v>
      </c>
      <c r="I4" s="1511"/>
      <c r="J4" s="1511"/>
      <c r="K4" s="1511"/>
      <c r="L4" s="1511"/>
      <c r="M4" s="1512"/>
    </row>
    <row r="5" spans="1:13">
      <c r="A5" s="2093"/>
      <c r="B5" s="31" t="s">
        <v>10</v>
      </c>
      <c r="C5" s="1507" t="s">
        <v>17</v>
      </c>
      <c r="D5" s="1511"/>
      <c r="E5" s="1511"/>
      <c r="F5" s="1511"/>
      <c r="G5" s="1511"/>
      <c r="H5" s="1511"/>
      <c r="I5" s="1511"/>
      <c r="J5" s="1511"/>
      <c r="K5" s="1511"/>
      <c r="L5" s="1511"/>
      <c r="M5" s="1512"/>
    </row>
    <row r="6" spans="1:13">
      <c r="A6" s="2093"/>
      <c r="B6" s="31" t="s">
        <v>11</v>
      </c>
      <c r="C6" s="1507" t="s">
        <v>17</v>
      </c>
      <c r="D6" s="1511"/>
      <c r="E6" s="1511"/>
      <c r="F6" s="1511"/>
      <c r="G6" s="1511"/>
      <c r="H6" s="1511"/>
      <c r="I6" s="1511"/>
      <c r="J6" s="1511"/>
      <c r="K6" s="1511"/>
      <c r="L6" s="1511"/>
      <c r="M6" s="1512"/>
    </row>
    <row r="7" spans="1:13">
      <c r="A7" s="2093"/>
      <c r="B7" s="1331" t="s">
        <v>12</v>
      </c>
      <c r="C7" s="3199" t="s">
        <v>2269</v>
      </c>
      <c r="D7" s="3199"/>
      <c r="E7" s="32"/>
      <c r="F7" s="32"/>
      <c r="G7" s="674"/>
      <c r="H7" s="1546" t="s">
        <v>14</v>
      </c>
      <c r="I7" s="3199" t="s">
        <v>2270</v>
      </c>
      <c r="J7" s="3199"/>
      <c r="K7" s="3199"/>
      <c r="L7" s="3199"/>
      <c r="M7" s="3199"/>
    </row>
    <row r="8" spans="1:13">
      <c r="A8" s="2093"/>
      <c r="B8" s="2504" t="s">
        <v>16</v>
      </c>
      <c r="C8" s="1700"/>
      <c r="D8" s="33"/>
      <c r="E8" s="33"/>
      <c r="F8" s="33"/>
      <c r="G8" s="33"/>
      <c r="H8" s="33"/>
      <c r="I8" s="33"/>
      <c r="J8" s="33"/>
      <c r="K8" s="33"/>
      <c r="L8" s="34"/>
      <c r="M8" s="1525"/>
    </row>
    <row r="9" spans="1:13">
      <c r="A9" s="2093"/>
      <c r="B9" s="2085"/>
      <c r="C9" s="2115" t="s">
        <v>1234</v>
      </c>
      <c r="D9" s="2111"/>
      <c r="E9" s="36"/>
      <c r="F9" s="2111"/>
      <c r="G9" s="2111"/>
      <c r="H9" s="36"/>
      <c r="I9" s="2111"/>
      <c r="J9" s="2111"/>
      <c r="K9" s="36"/>
      <c r="L9" s="37"/>
      <c r="M9" s="38"/>
    </row>
    <row r="10" spans="1:13">
      <c r="A10" s="2093"/>
      <c r="B10" s="2123"/>
      <c r="C10" s="2115" t="s">
        <v>18</v>
      </c>
      <c r="D10" s="2111"/>
      <c r="E10" s="39"/>
      <c r="F10" s="2111" t="s">
        <v>18</v>
      </c>
      <c r="G10" s="2111"/>
      <c r="H10" s="39"/>
      <c r="I10" s="2111" t="s">
        <v>18</v>
      </c>
      <c r="J10" s="2111"/>
      <c r="K10" s="39"/>
      <c r="L10" s="40"/>
      <c r="M10" s="41"/>
    </row>
    <row r="11" spans="1:13" ht="107.1" customHeight="1">
      <c r="A11" s="2093"/>
      <c r="B11" s="1331" t="s">
        <v>19</v>
      </c>
      <c r="C11" s="3200" t="s">
        <v>3040</v>
      </c>
      <c r="D11" s="3200"/>
      <c r="E11" s="3200"/>
      <c r="F11" s="3200"/>
      <c r="G11" s="3200"/>
      <c r="H11" s="3200"/>
      <c r="I11" s="3200"/>
      <c r="J11" s="3200"/>
      <c r="K11" s="3200"/>
      <c r="L11" s="3200"/>
      <c r="M11" s="3200"/>
    </row>
    <row r="12" spans="1:13" ht="107.1" customHeight="1">
      <c r="A12" s="2093"/>
      <c r="B12" s="1331" t="s">
        <v>21</v>
      </c>
      <c r="C12" s="3200" t="s">
        <v>3041</v>
      </c>
      <c r="D12" s="3200"/>
      <c r="E12" s="3200"/>
      <c r="F12" s="3200"/>
      <c r="G12" s="3200"/>
      <c r="H12" s="3200"/>
      <c r="I12" s="3200"/>
      <c r="J12" s="3200"/>
      <c r="K12" s="3200"/>
      <c r="L12" s="3200"/>
      <c r="M12" s="3200"/>
    </row>
    <row r="13" spans="1:13" ht="31.5">
      <c r="A13" s="2093"/>
      <c r="B13" s="1331" t="s">
        <v>23</v>
      </c>
      <c r="C13" s="3179" t="s">
        <v>1199</v>
      </c>
      <c r="D13" s="3180"/>
      <c r="E13" s="3180"/>
      <c r="F13" s="3180"/>
      <c r="G13" s="3180"/>
      <c r="H13" s="3180"/>
      <c r="I13" s="3180"/>
      <c r="J13" s="3180"/>
      <c r="K13" s="3180"/>
      <c r="L13" s="3180"/>
      <c r="M13" s="3181"/>
    </row>
    <row r="14" spans="1:13" ht="44.25" customHeight="1">
      <c r="A14" s="2093"/>
      <c r="B14" s="2504" t="s">
        <v>25</v>
      </c>
      <c r="C14" s="3191" t="s">
        <v>26</v>
      </c>
      <c r="D14" s="3192"/>
      <c r="E14" s="1518" t="s">
        <v>27</v>
      </c>
      <c r="F14" s="3193" t="s">
        <v>252</v>
      </c>
      <c r="G14" s="3194"/>
      <c r="H14" s="3194"/>
      <c r="I14" s="3194"/>
      <c r="J14" s="3194"/>
      <c r="K14" s="3194"/>
      <c r="L14" s="3194"/>
      <c r="M14" s="3195"/>
    </row>
    <row r="15" spans="1:13">
      <c r="A15" s="2093"/>
      <c r="B15" s="2085"/>
      <c r="C15" s="2482"/>
      <c r="D15" s="2483"/>
      <c r="E15" s="2483"/>
      <c r="F15" s="2483"/>
      <c r="G15" s="2483"/>
      <c r="H15" s="2483"/>
      <c r="I15" s="2483"/>
      <c r="J15" s="2483"/>
      <c r="K15" s="2483"/>
      <c r="L15" s="2483"/>
      <c r="M15" s="2484"/>
    </row>
    <row r="16" spans="1:13">
      <c r="A16" s="2489" t="s">
        <v>29</v>
      </c>
      <c r="B16" s="1333" t="s">
        <v>30</v>
      </c>
      <c r="C16" s="2470" t="s">
        <v>3042</v>
      </c>
      <c r="D16" s="2471"/>
      <c r="E16" s="2471"/>
      <c r="F16" s="2471"/>
      <c r="G16" s="2471"/>
      <c r="H16" s="2471"/>
      <c r="I16" s="2471"/>
      <c r="J16" s="2471"/>
      <c r="K16" s="2471"/>
      <c r="L16" s="2471"/>
      <c r="M16" s="2472"/>
    </row>
    <row r="17" spans="1:13">
      <c r="A17" s="2064"/>
      <c r="B17" s="1333" t="s">
        <v>32</v>
      </c>
      <c r="C17" s="2470" t="s">
        <v>3043</v>
      </c>
      <c r="D17" s="2471"/>
      <c r="E17" s="2471"/>
      <c r="F17" s="2471"/>
      <c r="G17" s="2471"/>
      <c r="H17" s="2471"/>
      <c r="I17" s="2471"/>
      <c r="J17" s="2471"/>
      <c r="K17" s="2471"/>
      <c r="L17" s="2471"/>
      <c r="M17" s="2472"/>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59" t="s">
        <v>38</v>
      </c>
      <c r="J20" s="1522" t="s">
        <v>1495</v>
      </c>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c r="A23" s="2064"/>
      <c r="B23" s="1999"/>
      <c r="C23" s="47" t="s">
        <v>44</v>
      </c>
      <c r="D23" s="1522"/>
      <c r="E23" s="49" t="s">
        <v>46</v>
      </c>
      <c r="F23" s="3172"/>
      <c r="G23" s="3172"/>
      <c r="H23" s="3172"/>
      <c r="I23" s="3172"/>
      <c r="J23" s="3172"/>
      <c r="K23" s="3172"/>
      <c r="L23" s="3172"/>
      <c r="M23" s="3173"/>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t="s">
        <v>1495</v>
      </c>
      <c r="H26" s="59"/>
      <c r="I26" s="49" t="s">
        <v>51</v>
      </c>
      <c r="J26" s="1522"/>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c r="A30" s="2064"/>
      <c r="B30" s="64"/>
      <c r="C30" s="65" t="s">
        <v>55</v>
      </c>
      <c r="D30" s="1702" t="s">
        <v>9</v>
      </c>
      <c r="E30" s="59"/>
      <c r="F30" s="66" t="s">
        <v>56</v>
      </c>
      <c r="G30" s="1523" t="s">
        <v>9</v>
      </c>
      <c r="H30" s="59"/>
      <c r="I30" s="66" t="s">
        <v>57</v>
      </c>
      <c r="J30" s="1703" t="s">
        <v>9</v>
      </c>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782">
        <v>2021</v>
      </c>
      <c r="E33" s="70"/>
      <c r="F33" s="59" t="s">
        <v>60</v>
      </c>
      <c r="G33" s="1768"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2566" t="s">
        <v>17</v>
      </c>
      <c r="E37" s="2567"/>
      <c r="F37" s="2566">
        <v>200</v>
      </c>
      <c r="G37" s="2567"/>
      <c r="H37" s="2566">
        <v>220</v>
      </c>
      <c r="I37" s="2567"/>
      <c r="J37" s="2566">
        <v>240</v>
      </c>
      <c r="K37" s="2567"/>
      <c r="L37" s="2566">
        <v>260</v>
      </c>
      <c r="M37" s="2567"/>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2566">
        <v>290</v>
      </c>
      <c r="E39" s="2567"/>
      <c r="F39" s="2566">
        <v>320</v>
      </c>
      <c r="G39" s="2567"/>
      <c r="H39" s="2566">
        <v>340</v>
      </c>
      <c r="I39" s="2567"/>
      <c r="J39" s="2566">
        <v>380</v>
      </c>
      <c r="K39" s="2567"/>
      <c r="L39" s="2566">
        <v>430</v>
      </c>
      <c r="M39" s="2567"/>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2566">
        <v>480</v>
      </c>
      <c r="E41" s="2567"/>
      <c r="F41" s="2566"/>
      <c r="G41" s="2567"/>
      <c r="H41" s="2566"/>
      <c r="I41" s="2567"/>
      <c r="J41" s="2566"/>
      <c r="K41" s="2567"/>
      <c r="L41" s="2566"/>
      <c r="M41" s="2567"/>
    </row>
    <row r="42" spans="1:13">
      <c r="A42" s="2064"/>
      <c r="B42" s="1999"/>
      <c r="C42" s="73"/>
      <c r="D42" s="1539" t="s">
        <v>77</v>
      </c>
      <c r="E42" s="1539"/>
      <c r="F42" s="1539" t="s">
        <v>78</v>
      </c>
      <c r="G42" s="1539"/>
      <c r="H42" s="110"/>
      <c r="I42" s="110"/>
      <c r="J42" s="110"/>
      <c r="K42" s="110"/>
      <c r="L42" s="110"/>
      <c r="M42" s="1540"/>
    </row>
    <row r="43" spans="1:13" ht="15.75" customHeight="1">
      <c r="A43" s="2064"/>
      <c r="B43" s="1999"/>
      <c r="C43" s="73"/>
      <c r="D43" s="2566"/>
      <c r="E43" s="2567"/>
      <c r="F43" s="2566">
        <v>3160</v>
      </c>
      <c r="G43" s="2567"/>
      <c r="H43" s="2136"/>
      <c r="I43" s="2136"/>
      <c r="J43" s="2136"/>
      <c r="K43" s="2136"/>
      <c r="L43" s="2136"/>
      <c r="M43" s="3189"/>
    </row>
    <row r="44" spans="1:13">
      <c r="A44" s="2064"/>
      <c r="B44" s="2000"/>
      <c r="C44" s="83"/>
      <c r="D44" s="1539"/>
      <c r="E44" s="1539"/>
      <c r="F44" s="1539"/>
      <c r="G44" s="1539"/>
      <c r="H44" s="2013"/>
      <c r="I44" s="2013"/>
      <c r="J44" s="2013"/>
      <c r="K44" s="2013"/>
      <c r="L44" s="2013"/>
      <c r="M44" s="3190"/>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c r="H46" s="2568"/>
      <c r="I46" s="2568"/>
      <c r="J46" s="2568"/>
      <c r="K46" s="91" t="s">
        <v>82</v>
      </c>
      <c r="L46" s="2480"/>
      <c r="M46" s="2481"/>
    </row>
    <row r="47" spans="1:13">
      <c r="A47" s="2064"/>
      <c r="B47" s="1999"/>
      <c r="C47" s="88"/>
      <c r="D47" s="1542"/>
      <c r="E47" s="1522" t="s">
        <v>45</v>
      </c>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c r="A49" s="2064"/>
      <c r="B49" s="1331" t="s">
        <v>83</v>
      </c>
      <c r="C49" s="3185" t="s">
        <v>3044</v>
      </c>
      <c r="D49" s="3186"/>
      <c r="E49" s="3186"/>
      <c r="F49" s="3186"/>
      <c r="G49" s="3186"/>
      <c r="H49" s="3186"/>
      <c r="I49" s="3186"/>
      <c r="J49" s="3186"/>
      <c r="K49" s="3186"/>
      <c r="L49" s="3186"/>
      <c r="M49" s="3187"/>
    </row>
    <row r="50" spans="1:13">
      <c r="A50" s="2064"/>
      <c r="B50" s="1333" t="s">
        <v>85</v>
      </c>
      <c r="C50" s="3185" t="s">
        <v>3045</v>
      </c>
      <c r="D50" s="3186"/>
      <c r="E50" s="3186"/>
      <c r="F50" s="3186"/>
      <c r="G50" s="3186"/>
      <c r="H50" s="3186"/>
      <c r="I50" s="3186"/>
      <c r="J50" s="3186"/>
      <c r="K50" s="3186"/>
      <c r="L50" s="3186"/>
      <c r="M50" s="3187"/>
    </row>
    <row r="51" spans="1:13">
      <c r="A51" s="2064"/>
      <c r="B51" s="1333" t="s">
        <v>87</v>
      </c>
      <c r="C51" s="1807">
        <v>30</v>
      </c>
      <c r="D51" s="1808"/>
      <c r="E51" s="1808"/>
      <c r="F51" s="1808"/>
      <c r="G51" s="1808"/>
      <c r="H51" s="1808"/>
      <c r="I51" s="1808"/>
      <c r="J51" s="1808"/>
      <c r="K51" s="1808"/>
      <c r="L51" s="1808"/>
      <c r="M51" s="1809"/>
    </row>
    <row r="52" spans="1:13">
      <c r="A52" s="2064"/>
      <c r="B52" s="1333" t="s">
        <v>88</v>
      </c>
      <c r="C52" s="1807" t="s">
        <v>89</v>
      </c>
      <c r="D52" s="1808"/>
      <c r="E52" s="1808"/>
      <c r="F52" s="1808"/>
      <c r="G52" s="1808"/>
      <c r="H52" s="1808"/>
      <c r="I52" s="1808"/>
      <c r="J52" s="1808"/>
      <c r="K52" s="1808"/>
      <c r="L52" s="1808"/>
      <c r="M52" s="1809"/>
    </row>
    <row r="53" spans="1:13" ht="15.75" customHeight="1">
      <c r="A53" s="2469" t="s">
        <v>90</v>
      </c>
      <c r="B53" s="1413" t="s">
        <v>91</v>
      </c>
      <c r="C53" s="2456" t="s">
        <v>694</v>
      </c>
      <c r="D53" s="2456"/>
      <c r="E53" s="2456"/>
      <c r="F53" s="2456"/>
      <c r="G53" s="2456"/>
      <c r="H53" s="2456"/>
      <c r="I53" s="2456"/>
      <c r="J53" s="2456"/>
      <c r="K53" s="2456"/>
      <c r="L53" s="2456"/>
      <c r="M53" s="2457"/>
    </row>
    <row r="54" spans="1:13" ht="15.75" customHeight="1">
      <c r="A54" s="2056"/>
      <c r="B54" s="1413" t="s">
        <v>93</v>
      </c>
      <c r="C54" s="2456" t="s">
        <v>2279</v>
      </c>
      <c r="D54" s="2456"/>
      <c r="E54" s="2456"/>
      <c r="F54" s="2456"/>
      <c r="G54" s="2456"/>
      <c r="H54" s="2456"/>
      <c r="I54" s="2456"/>
      <c r="J54" s="2456"/>
      <c r="K54" s="2456"/>
      <c r="L54" s="2456"/>
      <c r="M54" s="2457"/>
    </row>
    <row r="55" spans="1:13" ht="15.75" customHeight="1">
      <c r="A55" s="2056"/>
      <c r="B55" s="1413" t="s">
        <v>95</v>
      </c>
      <c r="C55" s="2456" t="s">
        <v>2270</v>
      </c>
      <c r="D55" s="2456"/>
      <c r="E55" s="2456"/>
      <c r="F55" s="2456"/>
      <c r="G55" s="2456"/>
      <c r="H55" s="2456"/>
      <c r="I55" s="2456"/>
      <c r="J55" s="2456"/>
      <c r="K55" s="2456"/>
      <c r="L55" s="2456"/>
      <c r="M55" s="2457"/>
    </row>
    <row r="56" spans="1:13" ht="15.75" customHeight="1">
      <c r="A56" s="2056"/>
      <c r="B56" s="1414" t="s">
        <v>97</v>
      </c>
      <c r="C56" s="2456" t="s">
        <v>2280</v>
      </c>
      <c r="D56" s="2456"/>
      <c r="E56" s="2456"/>
      <c r="F56" s="2456"/>
      <c r="G56" s="2456"/>
      <c r="H56" s="2456"/>
      <c r="I56" s="2456"/>
      <c r="J56" s="2456"/>
      <c r="K56" s="2456"/>
      <c r="L56" s="2456"/>
      <c r="M56" s="2457"/>
    </row>
    <row r="57" spans="1:13" ht="15.75" customHeight="1">
      <c r="A57" s="2056"/>
      <c r="B57" s="1413" t="s">
        <v>99</v>
      </c>
      <c r="C57" s="3188" t="s">
        <v>695</v>
      </c>
      <c r="D57" s="2456"/>
      <c r="E57" s="2456"/>
      <c r="F57" s="2456"/>
      <c r="G57" s="2456"/>
      <c r="H57" s="2456"/>
      <c r="I57" s="2456"/>
      <c r="J57" s="2456"/>
      <c r="K57" s="2456"/>
      <c r="L57" s="2456"/>
      <c r="M57" s="2457"/>
    </row>
    <row r="58" spans="1:13" ht="16.5" thickBot="1">
      <c r="A58" s="2061"/>
      <c r="B58" s="1413" t="s">
        <v>101</v>
      </c>
      <c r="C58" s="2456">
        <v>3778881</v>
      </c>
      <c r="D58" s="2456"/>
      <c r="E58" s="2456"/>
      <c r="F58" s="2456"/>
      <c r="G58" s="2456"/>
      <c r="H58" s="2456"/>
      <c r="I58" s="2456"/>
      <c r="J58" s="2456"/>
      <c r="K58" s="2456"/>
      <c r="L58" s="2456"/>
      <c r="M58" s="2457"/>
    </row>
    <row r="59" spans="1:13" ht="15.75" customHeight="1">
      <c r="A59" s="2469" t="s">
        <v>103</v>
      </c>
      <c r="B59" s="1415" t="s">
        <v>104</v>
      </c>
      <c r="C59" s="2788" t="s">
        <v>2281</v>
      </c>
      <c r="D59" s="2789"/>
      <c r="E59" s="2789"/>
      <c r="F59" s="2789"/>
      <c r="G59" s="2789"/>
      <c r="H59" s="2789"/>
      <c r="I59" s="2789"/>
      <c r="J59" s="2789"/>
      <c r="K59" s="2789"/>
      <c r="L59" s="2789"/>
      <c r="M59" s="2790"/>
    </row>
    <row r="60" spans="1:13">
      <c r="A60" s="2056"/>
      <c r="B60" s="1415" t="s">
        <v>106</v>
      </c>
      <c r="C60" s="2788" t="s">
        <v>2282</v>
      </c>
      <c r="D60" s="2789"/>
      <c r="E60" s="2789"/>
      <c r="F60" s="2789"/>
      <c r="G60" s="2789"/>
      <c r="H60" s="2789"/>
      <c r="I60" s="2789"/>
      <c r="J60" s="2789"/>
      <c r="K60" s="2789"/>
      <c r="L60" s="2789"/>
      <c r="M60" s="2790"/>
    </row>
    <row r="61" spans="1:13" ht="16.5" thickBot="1">
      <c r="A61" s="2056"/>
      <c r="B61" s="1416" t="s">
        <v>14</v>
      </c>
      <c r="C61" s="2456" t="s">
        <v>2270</v>
      </c>
      <c r="D61" s="2456"/>
      <c r="E61" s="2456"/>
      <c r="F61" s="2456"/>
      <c r="G61" s="2456"/>
      <c r="H61" s="2456"/>
      <c r="I61" s="2456"/>
      <c r="J61" s="2456"/>
      <c r="K61" s="2456"/>
      <c r="L61" s="2456"/>
      <c r="M61" s="2457"/>
    </row>
    <row r="62" spans="1:13" ht="34.5" customHeight="1" thickBot="1">
      <c r="A62" s="139" t="s">
        <v>109</v>
      </c>
      <c r="B62" s="108"/>
      <c r="C62" s="2443" t="s">
        <v>3046</v>
      </c>
      <c r="D62" s="2037"/>
      <c r="E62" s="2037"/>
      <c r="F62" s="2037"/>
      <c r="G62" s="2037"/>
      <c r="H62" s="2037"/>
      <c r="I62" s="2037"/>
      <c r="J62" s="2037"/>
      <c r="K62" s="2037"/>
      <c r="L62" s="2037"/>
      <c r="M62" s="2038"/>
    </row>
  </sheetData>
  <mergeCells count="64">
    <mergeCell ref="C13:M13"/>
    <mergeCell ref="A2:A15"/>
    <mergeCell ref="C2:M2"/>
    <mergeCell ref="C3:M3"/>
    <mergeCell ref="F4:G4"/>
    <mergeCell ref="C7:D7"/>
    <mergeCell ref="I7:M7"/>
    <mergeCell ref="B8:B10"/>
    <mergeCell ref="C9:D9"/>
    <mergeCell ref="F9:G9"/>
    <mergeCell ref="I9:J9"/>
    <mergeCell ref="C10:D10"/>
    <mergeCell ref="F10:G10"/>
    <mergeCell ref="I10:J10"/>
    <mergeCell ref="C11:M11"/>
    <mergeCell ref="C12:M12"/>
    <mergeCell ref="B14:B15"/>
    <mergeCell ref="C14:D14"/>
    <mergeCell ref="F14:M14"/>
    <mergeCell ref="C15:M15"/>
    <mergeCell ref="A16:A52"/>
    <mergeCell ref="C16:M16"/>
    <mergeCell ref="C17:M17"/>
    <mergeCell ref="B18:B24"/>
    <mergeCell ref="F23:M23"/>
    <mergeCell ref="B25:B28"/>
    <mergeCell ref="B32:B34"/>
    <mergeCell ref="B35:B44"/>
    <mergeCell ref="D37:E37"/>
    <mergeCell ref="F37:G37"/>
    <mergeCell ref="H37:I37"/>
    <mergeCell ref="D41:E41"/>
    <mergeCell ref="F41:G41"/>
    <mergeCell ref="H41:I41"/>
    <mergeCell ref="L37:M37"/>
    <mergeCell ref="D39:E39"/>
    <mergeCell ref="F39:G39"/>
    <mergeCell ref="H39:I39"/>
    <mergeCell ref="J39:K39"/>
    <mergeCell ref="L39:M39"/>
    <mergeCell ref="J37:K37"/>
    <mergeCell ref="L41:M41"/>
    <mergeCell ref="J41:K41"/>
    <mergeCell ref="D43:E43"/>
    <mergeCell ref="F43:G43"/>
    <mergeCell ref="H43:M44"/>
    <mergeCell ref="B45:B48"/>
    <mergeCell ref="F46:F47"/>
    <mergeCell ref="G46:J47"/>
    <mergeCell ref="L46:M47"/>
    <mergeCell ref="C49:M49"/>
    <mergeCell ref="C50:M50"/>
    <mergeCell ref="A53:A58"/>
    <mergeCell ref="C53:M53"/>
    <mergeCell ref="C54:M54"/>
    <mergeCell ref="C55:M55"/>
    <mergeCell ref="C56:M56"/>
    <mergeCell ref="C57:M57"/>
    <mergeCell ref="C58:M58"/>
    <mergeCell ref="A59:A61"/>
    <mergeCell ref="C59:M59"/>
    <mergeCell ref="C60:M60"/>
    <mergeCell ref="C61:M61"/>
    <mergeCell ref="C62:M62"/>
  </mergeCells>
  <dataValidations count="7">
    <dataValidation type="list" allowBlank="1" showInputMessage="1" showErrorMessage="1" sqref="I7:M7" xr:uid="{00000000-0002-0000-AB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B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AB00-000002000000}"/>
    <dataValidation allowBlank="1" showInputMessage="1" showErrorMessage="1" prompt="Identifique la meta ODS a que le apunta el indicador de producto. Seleccione de la lista desplegable." sqref="E14" xr:uid="{00000000-0002-0000-AB00-000003000000}"/>
    <dataValidation allowBlank="1" showInputMessage="1" showErrorMessage="1" prompt="Identifique el ODS a que le apunta el indicador de producto. Seleccione de la lista desplegable._x000a_" sqref="B14:B15" xr:uid="{00000000-0002-0000-AB00-000004000000}"/>
    <dataValidation allowBlank="1" showInputMessage="1" showErrorMessage="1" prompt="Incluir una ficha por cada indicador, ya sea de producto o de resultado" sqref="B1" xr:uid="{00000000-0002-0000-AB00-000005000000}"/>
    <dataValidation allowBlank="1" showInputMessage="1" showErrorMessage="1" prompt="Seleccione de la lista desplegable" sqref="B4 B7 H7" xr:uid="{00000000-0002-0000-AB00-000006000000}"/>
  </dataValidations>
  <hyperlinks>
    <hyperlink ref="C57" r:id="rId1" xr:uid="{00000000-0004-0000-AB00-000000000000}"/>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3047</v>
      </c>
      <c r="C1" s="141"/>
      <c r="D1" s="141"/>
      <c r="E1" s="141"/>
      <c r="F1" s="141"/>
      <c r="G1" s="141"/>
      <c r="H1" s="141"/>
      <c r="I1" s="141"/>
      <c r="J1" s="141"/>
      <c r="K1" s="141"/>
      <c r="L1" s="141"/>
      <c r="M1" s="142"/>
    </row>
    <row r="2" spans="1:13">
      <c r="A2" s="2494" t="s">
        <v>1</v>
      </c>
      <c r="B2" s="29" t="s">
        <v>2</v>
      </c>
      <c r="C2" s="2018" t="s">
        <v>1238</v>
      </c>
      <c r="D2" s="2019"/>
      <c r="E2" s="2019"/>
      <c r="F2" s="2019"/>
      <c r="G2" s="2019"/>
      <c r="H2" s="2019"/>
      <c r="I2" s="2019"/>
      <c r="J2" s="2019"/>
      <c r="K2" s="2019"/>
      <c r="L2" s="2019"/>
      <c r="M2" s="2020"/>
    </row>
    <row r="3" spans="1:13" ht="41.1" customHeight="1">
      <c r="A3" s="2093"/>
      <c r="B3" s="1331" t="s">
        <v>4</v>
      </c>
      <c r="C3" s="2455" t="s">
        <v>1200</v>
      </c>
      <c r="D3" s="2456"/>
      <c r="E3" s="2456"/>
      <c r="F3" s="2456"/>
      <c r="G3" s="2456"/>
      <c r="H3" s="2456"/>
      <c r="I3" s="2456"/>
      <c r="J3" s="2456"/>
      <c r="K3" s="2456"/>
      <c r="L3" s="2456"/>
      <c r="M3" s="2457"/>
    </row>
    <row r="4" spans="1:13" ht="15.75" customHeight="1">
      <c r="A4" s="2093"/>
      <c r="B4" s="31" t="s">
        <v>6</v>
      </c>
      <c r="C4" s="1507" t="s">
        <v>323</v>
      </c>
      <c r="D4" s="1508"/>
      <c r="E4" s="1509"/>
      <c r="F4" s="2498" t="s">
        <v>8</v>
      </c>
      <c r="G4" s="2499"/>
      <c r="H4" s="1510">
        <v>160</v>
      </c>
      <c r="I4" s="1511"/>
      <c r="J4" s="1511"/>
      <c r="K4" s="1511"/>
      <c r="L4" s="1511"/>
      <c r="M4" s="1512"/>
    </row>
    <row r="5" spans="1:13">
      <c r="A5" s="2093"/>
      <c r="B5" s="31" t="s">
        <v>10</v>
      </c>
      <c r="C5" s="2455" t="s">
        <v>9</v>
      </c>
      <c r="D5" s="2456"/>
      <c r="E5" s="2456"/>
      <c r="F5" s="2456"/>
      <c r="G5" s="2456"/>
      <c r="H5" s="2456"/>
      <c r="I5" s="2456"/>
      <c r="J5" s="2456"/>
      <c r="K5" s="2456"/>
      <c r="L5" s="2456"/>
      <c r="M5" s="2457"/>
    </row>
    <row r="6" spans="1:13">
      <c r="A6" s="2093"/>
      <c r="B6" s="31" t="s">
        <v>11</v>
      </c>
      <c r="C6" s="2455" t="s">
        <v>9</v>
      </c>
      <c r="D6" s="2456"/>
      <c r="E6" s="2456"/>
      <c r="F6" s="2456"/>
      <c r="G6" s="2456"/>
      <c r="H6" s="2456"/>
      <c r="I6" s="2456"/>
      <c r="J6" s="2456"/>
      <c r="K6" s="2456"/>
      <c r="L6" s="2456"/>
      <c r="M6" s="2457"/>
    </row>
    <row r="7" spans="1:13" ht="15.75" customHeight="1">
      <c r="A7" s="2093"/>
      <c r="B7" s="1331" t="s">
        <v>12</v>
      </c>
      <c r="C7" s="2512" t="s">
        <v>691</v>
      </c>
      <c r="D7" s="2513"/>
      <c r="E7" s="1513"/>
      <c r="F7" s="1513"/>
      <c r="G7" s="1514"/>
      <c r="H7" s="1546" t="s">
        <v>14</v>
      </c>
      <c r="I7" s="2514" t="s">
        <v>692</v>
      </c>
      <c r="J7" s="2513"/>
      <c r="K7" s="2513"/>
      <c r="L7" s="2513"/>
      <c r="M7" s="2515"/>
    </row>
    <row r="8" spans="1:13" ht="15.75" customHeight="1">
      <c r="A8" s="2093"/>
      <c r="B8" s="2504" t="s">
        <v>16</v>
      </c>
      <c r="C8" s="2633" t="s">
        <v>3048</v>
      </c>
      <c r="D8" s="2031"/>
      <c r="E8" s="143"/>
      <c r="F8" s="1515"/>
      <c r="G8" s="143"/>
      <c r="H8" s="143"/>
      <c r="I8" s="2031" t="s">
        <v>3049</v>
      </c>
      <c r="J8" s="2031"/>
      <c r="K8" s="143"/>
      <c r="L8" s="143"/>
      <c r="M8" s="1516"/>
    </row>
    <row r="9" spans="1:13" ht="15.75" customHeight="1">
      <c r="A9" s="2093"/>
      <c r="B9" s="2085"/>
      <c r="C9" s="2032"/>
      <c r="D9" s="2033"/>
      <c r="E9" s="144"/>
      <c r="F9" s="2032" t="s">
        <v>3050</v>
      </c>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17.100000000000001" customHeight="1">
      <c r="A11" s="2093"/>
      <c r="B11" s="1331" t="s">
        <v>19</v>
      </c>
      <c r="C11" s="2609" t="s">
        <v>3051</v>
      </c>
      <c r="D11" s="2610"/>
      <c r="E11" s="2610"/>
      <c r="F11" s="2610"/>
      <c r="G11" s="2610"/>
      <c r="H11" s="2610"/>
      <c r="I11" s="2610"/>
      <c r="J11" s="2610"/>
      <c r="K11" s="2610"/>
      <c r="L11" s="2610"/>
      <c r="M11" s="2611"/>
    </row>
    <row r="12" spans="1:13" ht="269.10000000000002" customHeight="1">
      <c r="A12" s="2093"/>
      <c r="B12" s="1331" t="s">
        <v>21</v>
      </c>
      <c r="C12" s="2609" t="s">
        <v>3052</v>
      </c>
      <c r="D12" s="2610"/>
      <c r="E12" s="2610"/>
      <c r="F12" s="2610"/>
      <c r="G12" s="2610"/>
      <c r="H12" s="2610"/>
      <c r="I12" s="2610"/>
      <c r="J12" s="2610"/>
      <c r="K12" s="2610"/>
      <c r="L12" s="2610"/>
      <c r="M12" s="2611"/>
    </row>
    <row r="13" spans="1:13" ht="60" customHeight="1">
      <c r="A13" s="2093"/>
      <c r="B13" s="1331" t="s">
        <v>23</v>
      </c>
      <c r="C13" s="3179" t="s">
        <v>1199</v>
      </c>
      <c r="D13" s="3180"/>
      <c r="E13" s="3180"/>
      <c r="F13" s="3180"/>
      <c r="G13" s="3180"/>
      <c r="H13" s="3180"/>
      <c r="I13" s="3180"/>
      <c r="J13" s="3180"/>
      <c r="K13" s="3180"/>
      <c r="L13" s="3180"/>
      <c r="M13" s="3181"/>
    </row>
    <row r="14" spans="1:13" ht="102.95" customHeight="1">
      <c r="A14" s="2093"/>
      <c r="B14" s="1517" t="s">
        <v>25</v>
      </c>
      <c r="C14" s="2482" t="s">
        <v>1889</v>
      </c>
      <c r="D14" s="2487"/>
      <c r="E14" s="1518" t="s">
        <v>27</v>
      </c>
      <c r="F14" s="2488" t="s">
        <v>1834</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3053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t="s">
        <v>45</v>
      </c>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1495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89</v>
      </c>
      <c r="H29" s="59"/>
      <c r="I29" s="66" t="s">
        <v>57</v>
      </c>
      <c r="J29" s="2490"/>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t="s">
        <v>17</v>
      </c>
      <c r="E36" s="1537"/>
      <c r="F36" s="1536">
        <v>40</v>
      </c>
      <c r="G36" s="1537"/>
      <c r="H36" s="1536">
        <v>44</v>
      </c>
      <c r="I36" s="1537"/>
      <c r="J36" s="1536">
        <v>48</v>
      </c>
      <c r="K36" s="1537"/>
      <c r="L36" s="1536">
        <v>53</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58</v>
      </c>
      <c r="E38" s="1537"/>
      <c r="F38" s="1536">
        <v>64</v>
      </c>
      <c r="G38" s="1537"/>
      <c r="H38" s="1536">
        <v>70</v>
      </c>
      <c r="I38" s="1537"/>
      <c r="J38" s="1536">
        <v>77</v>
      </c>
      <c r="K38" s="1537"/>
      <c r="L38" s="1536">
        <v>85</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93</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485">
        <v>632</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36.950000000000003" customHeight="1">
      <c r="A48" s="2064"/>
      <c r="B48" s="1331" t="s">
        <v>83</v>
      </c>
      <c r="C48" s="3185" t="s">
        <v>3054</v>
      </c>
      <c r="D48" s="3186"/>
      <c r="E48" s="3186"/>
      <c r="F48" s="3186"/>
      <c r="G48" s="3186"/>
      <c r="H48" s="3186"/>
      <c r="I48" s="3186"/>
      <c r="J48" s="3186"/>
      <c r="K48" s="3186"/>
      <c r="L48" s="3186"/>
      <c r="M48" s="3187"/>
    </row>
    <row r="49" spans="1:13">
      <c r="A49" s="2064"/>
      <c r="B49" s="1333" t="s">
        <v>85</v>
      </c>
      <c r="C49" s="3185" t="s">
        <v>3055</v>
      </c>
      <c r="D49" s="3186"/>
      <c r="E49" s="3186"/>
      <c r="F49" s="3186"/>
      <c r="G49" s="3186"/>
      <c r="H49" s="3186"/>
      <c r="I49" s="3186"/>
      <c r="J49" s="3186"/>
      <c r="K49" s="3186"/>
      <c r="L49" s="3186"/>
      <c r="M49" s="3187"/>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c r="A52" s="2469" t="s">
        <v>90</v>
      </c>
      <c r="B52" s="1413" t="s">
        <v>91</v>
      </c>
      <c r="C52" s="2456" t="s">
        <v>694</v>
      </c>
      <c r="D52" s="2456"/>
      <c r="E52" s="2456"/>
      <c r="F52" s="2456"/>
      <c r="G52" s="2456"/>
      <c r="H52" s="2456"/>
      <c r="I52" s="2456"/>
      <c r="J52" s="2456"/>
      <c r="K52" s="2456"/>
      <c r="L52" s="2456"/>
      <c r="M52" s="2457"/>
    </row>
    <row r="53" spans="1:13" ht="15.75" customHeight="1">
      <c r="A53" s="2056"/>
      <c r="B53" s="1413" t="s">
        <v>93</v>
      </c>
      <c r="C53" s="2456" t="s">
        <v>2279</v>
      </c>
      <c r="D53" s="2456"/>
      <c r="E53" s="2456"/>
      <c r="F53" s="2456"/>
      <c r="G53" s="2456"/>
      <c r="H53" s="2456"/>
      <c r="I53" s="2456"/>
      <c r="J53" s="2456"/>
      <c r="K53" s="2456"/>
      <c r="L53" s="2456"/>
      <c r="M53" s="2457"/>
    </row>
    <row r="54" spans="1:13" ht="15.75" customHeight="1">
      <c r="A54" s="2056"/>
      <c r="B54" s="1413" t="s">
        <v>95</v>
      </c>
      <c r="C54" s="2456" t="s">
        <v>2270</v>
      </c>
      <c r="D54" s="2456"/>
      <c r="E54" s="2456"/>
      <c r="F54" s="2456"/>
      <c r="G54" s="2456"/>
      <c r="H54" s="2456"/>
      <c r="I54" s="2456"/>
      <c r="J54" s="2456"/>
      <c r="K54" s="2456"/>
      <c r="L54" s="2456"/>
      <c r="M54" s="2457"/>
    </row>
    <row r="55" spans="1:13" ht="15.75" customHeight="1">
      <c r="A55" s="2056"/>
      <c r="B55" s="1414" t="s">
        <v>97</v>
      </c>
      <c r="C55" s="2456" t="s">
        <v>2280</v>
      </c>
      <c r="D55" s="2456"/>
      <c r="E55" s="2456"/>
      <c r="F55" s="2456"/>
      <c r="G55" s="2456"/>
      <c r="H55" s="2456"/>
      <c r="I55" s="2456"/>
      <c r="J55" s="2456"/>
      <c r="K55" s="2456"/>
      <c r="L55" s="2456"/>
      <c r="M55" s="2457"/>
    </row>
    <row r="56" spans="1:13" ht="15.75" customHeight="1">
      <c r="A56" s="2056"/>
      <c r="B56" s="1413" t="s">
        <v>99</v>
      </c>
      <c r="C56" s="3188" t="s">
        <v>695</v>
      </c>
      <c r="D56" s="2456"/>
      <c r="E56" s="2456"/>
      <c r="F56" s="2456"/>
      <c r="G56" s="2456"/>
      <c r="H56" s="2456"/>
      <c r="I56" s="2456"/>
      <c r="J56" s="2456"/>
      <c r="K56" s="2456"/>
      <c r="L56" s="2456"/>
      <c r="M56" s="2457"/>
    </row>
    <row r="57" spans="1:13" ht="16.5" customHeight="1" thickBot="1">
      <c r="A57" s="2061"/>
      <c r="B57" s="1413" t="s">
        <v>101</v>
      </c>
      <c r="C57" s="2456">
        <v>3778881</v>
      </c>
      <c r="D57" s="2456"/>
      <c r="E57" s="2456"/>
      <c r="F57" s="2456"/>
      <c r="G57" s="2456"/>
      <c r="H57" s="2456"/>
      <c r="I57" s="2456"/>
      <c r="J57" s="2456"/>
      <c r="K57" s="2456"/>
      <c r="L57" s="2456"/>
      <c r="M57" s="2457"/>
    </row>
    <row r="58" spans="1:13" ht="15.75" customHeight="1">
      <c r="A58" s="2469" t="s">
        <v>103</v>
      </c>
      <c r="B58" s="1415" t="s">
        <v>104</v>
      </c>
      <c r="C58" s="2788" t="s">
        <v>2281</v>
      </c>
      <c r="D58" s="2789"/>
      <c r="E58" s="2789"/>
      <c r="F58" s="2789"/>
      <c r="G58" s="2789"/>
      <c r="H58" s="2789"/>
      <c r="I58" s="2789"/>
      <c r="J58" s="2789"/>
      <c r="K58" s="2789"/>
      <c r="L58" s="2789"/>
      <c r="M58" s="2790"/>
    </row>
    <row r="59" spans="1:13">
      <c r="A59" s="2056"/>
      <c r="B59" s="1415" t="s">
        <v>106</v>
      </c>
      <c r="C59" s="2788" t="s">
        <v>2282</v>
      </c>
      <c r="D59" s="2789"/>
      <c r="E59" s="2789"/>
      <c r="F59" s="2789"/>
      <c r="G59" s="2789"/>
      <c r="H59" s="2789"/>
      <c r="I59" s="2789"/>
      <c r="J59" s="2789"/>
      <c r="K59" s="2789"/>
      <c r="L59" s="2789"/>
      <c r="M59" s="2790"/>
    </row>
    <row r="60" spans="1:13" ht="16.5" thickBot="1">
      <c r="A60" s="2056"/>
      <c r="B60" s="1416" t="s">
        <v>14</v>
      </c>
      <c r="C60" s="2456" t="s">
        <v>2270</v>
      </c>
      <c r="D60" s="2456"/>
      <c r="E60" s="2456"/>
      <c r="F60" s="2456"/>
      <c r="G60" s="2456"/>
      <c r="H60" s="2456"/>
      <c r="I60" s="2456"/>
      <c r="J60" s="2456"/>
      <c r="K60" s="2456"/>
      <c r="L60" s="2456"/>
      <c r="M60" s="2457"/>
    </row>
    <row r="61" spans="1:13" ht="16.5" customHeight="1" thickBot="1">
      <c r="A61" s="139" t="s">
        <v>109</v>
      </c>
      <c r="B61" s="108"/>
      <c r="C61" s="2443" t="s">
        <v>3046</v>
      </c>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F10:G10"/>
    <mergeCell ref="I10:J10"/>
    <mergeCell ref="B31:B33"/>
    <mergeCell ref="B34:B43"/>
    <mergeCell ref="C11:M11"/>
    <mergeCell ref="C16:M16"/>
    <mergeCell ref="B17:B23"/>
    <mergeCell ref="F22:I22"/>
    <mergeCell ref="B24:B27"/>
    <mergeCell ref="J29:L29"/>
    <mergeCell ref="F14:M14"/>
    <mergeCell ref="C15:M15"/>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C51:M51"/>
    <mergeCell ref="B44:B47"/>
    <mergeCell ref="F45:F46"/>
    <mergeCell ref="G45:J46"/>
    <mergeCell ref="L45:M46"/>
    <mergeCell ref="A15:A51"/>
    <mergeCell ref="C63:M63"/>
    <mergeCell ref="A58:A60"/>
    <mergeCell ref="C58:M58"/>
    <mergeCell ref="C59:M59"/>
    <mergeCell ref="C60:M60"/>
    <mergeCell ref="C61:M61"/>
    <mergeCell ref="C62:M62"/>
    <mergeCell ref="A52:A57"/>
    <mergeCell ref="C52:M52"/>
    <mergeCell ref="C53:M53"/>
    <mergeCell ref="C54:M54"/>
    <mergeCell ref="C55:M55"/>
    <mergeCell ref="C56:M56"/>
    <mergeCell ref="C57:M57"/>
    <mergeCell ref="F42:G42"/>
  </mergeCells>
  <dataValidations count="7">
    <dataValidation type="list" allowBlank="1" showInputMessage="1" showErrorMessage="1" sqref="I7:M7" xr:uid="{00000000-0002-0000-AC00-000000000000}">
      <formula1>INDIRECT($C$7)</formula1>
    </dataValidation>
    <dataValidation allowBlank="1" showInputMessage="1" showErrorMessage="1" prompt="Seleccione de la lista desplegable" sqref="B4 B7 H7" xr:uid="{00000000-0002-0000-AC00-000001000000}"/>
    <dataValidation allowBlank="1" showInputMessage="1" showErrorMessage="1" prompt="Incluir una ficha por cada indicador, ya sea de producto o de resultado" sqref="B1" xr:uid="{00000000-0002-0000-AC00-000002000000}"/>
    <dataValidation allowBlank="1" showInputMessage="1" showErrorMessage="1" prompt="Identifique el ODS a que le apunta el indicador de producto. Seleccione de la lista desplegable._x000a_" sqref="B14" xr:uid="{00000000-0002-0000-AC00-000003000000}"/>
    <dataValidation allowBlank="1" showInputMessage="1" showErrorMessage="1" prompt="Identifique la meta ODS a que le apunta el indicador de producto. Seleccione de la lista desplegable." sqref="E14" xr:uid="{00000000-0002-0000-AC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AC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C00-000006000000}"/>
  </dataValidations>
  <hyperlinks>
    <hyperlink ref="C56" r:id="rId1" xr:uid="{00000000-0004-0000-AC00-000000000000}"/>
  </hyperlinks>
  <pageMargins left="0.7" right="0.7" top="0.75" bottom="0.75" header="0.3" footer="0.3"/>
  <pageSetup paperSize="9" orientation="portrait" horizontalDpi="1200" verticalDpi="1200"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tabColor theme="0"/>
  </sheetPr>
  <dimension ref="A1:M125"/>
  <sheetViews>
    <sheetView workbookViewId="0"/>
  </sheetViews>
  <sheetFormatPr baseColWidth="10" defaultColWidth="11.42578125" defaultRowHeight="15"/>
  <cols>
    <col min="1" max="1" width="33.140625" customWidth="1"/>
    <col min="2" max="2" width="39.140625" customWidth="1"/>
    <col min="5" max="5" width="21" customWidth="1"/>
    <col min="8" max="8" width="17.85546875" customWidth="1"/>
    <col min="13" max="13" width="15.5703125" customWidth="1"/>
  </cols>
  <sheetData>
    <row r="1" spans="1:13" ht="15.75" thickBot="1"/>
    <row r="2" spans="1:13" ht="36" customHeight="1" thickBot="1">
      <c r="A2" s="24"/>
      <c r="B2" s="99" t="s">
        <v>3056</v>
      </c>
      <c r="C2" s="24"/>
      <c r="D2" s="24"/>
      <c r="E2" s="960"/>
      <c r="F2" s="961"/>
      <c r="G2" s="961"/>
      <c r="H2" s="961"/>
      <c r="I2" s="961"/>
      <c r="J2" s="961"/>
      <c r="K2" s="961"/>
      <c r="L2" s="961"/>
      <c r="M2" s="962"/>
    </row>
    <row r="3" spans="1:13" ht="41.25" customHeight="1">
      <c r="A3" s="2494" t="s">
        <v>1</v>
      </c>
      <c r="B3" s="29" t="s">
        <v>2</v>
      </c>
      <c r="C3" s="3201" t="s">
        <v>1246</v>
      </c>
      <c r="D3" s="3194"/>
      <c r="E3" s="3194"/>
      <c r="F3" s="3194"/>
      <c r="G3" s="3194"/>
      <c r="H3" s="3194"/>
      <c r="I3" s="3194"/>
      <c r="J3" s="3194"/>
      <c r="K3" s="3194"/>
      <c r="L3" s="1810"/>
      <c r="M3" s="1811"/>
    </row>
    <row r="4" spans="1:13" ht="77.25" customHeight="1">
      <c r="A4" s="2093"/>
      <c r="B4" s="1333" t="s">
        <v>4</v>
      </c>
      <c r="C4" s="2455" t="s">
        <v>1200</v>
      </c>
      <c r="D4" s="2456"/>
      <c r="E4" s="2456"/>
      <c r="F4" s="2456"/>
      <c r="G4" s="2456"/>
      <c r="H4" s="2456"/>
      <c r="I4" s="2456"/>
      <c r="J4" s="2456"/>
      <c r="K4" s="2456"/>
      <c r="L4" s="2456"/>
      <c r="M4" s="2457"/>
    </row>
    <row r="5" spans="1:13" ht="15.75">
      <c r="A5" s="2093"/>
      <c r="B5" s="30" t="s">
        <v>6</v>
      </c>
      <c r="C5" s="1507" t="s">
        <v>7</v>
      </c>
      <c r="D5" s="1508"/>
      <c r="E5" s="1509"/>
      <c r="F5" s="2498" t="s">
        <v>8</v>
      </c>
      <c r="G5" s="2499"/>
      <c r="H5" s="1510" t="s">
        <v>17</v>
      </c>
      <c r="I5" s="1511"/>
      <c r="J5" s="1511"/>
      <c r="K5" s="1511"/>
      <c r="L5" s="1511"/>
      <c r="M5" s="1512"/>
    </row>
    <row r="6" spans="1:13" ht="37.5" customHeight="1">
      <c r="A6" s="2093"/>
      <c r="B6" s="31" t="s">
        <v>10</v>
      </c>
      <c r="C6" s="2495" t="s">
        <v>690</v>
      </c>
      <c r="D6" s="2496"/>
      <c r="E6" s="2496"/>
      <c r="F6" s="2496"/>
      <c r="G6" s="2496"/>
      <c r="H6" s="2496"/>
      <c r="I6" s="2496"/>
      <c r="J6" s="2496"/>
      <c r="K6" s="2496"/>
      <c r="L6" s="2496"/>
      <c r="M6" s="2497"/>
    </row>
    <row r="7" spans="1:13" ht="36" customHeight="1">
      <c r="A7" s="2093"/>
      <c r="B7" s="30" t="s">
        <v>11</v>
      </c>
      <c r="C7" s="1507" t="s">
        <v>17</v>
      </c>
      <c r="D7" s="1511"/>
      <c r="E7" s="1511"/>
      <c r="F7" s="1511"/>
      <c r="G7" s="1511"/>
      <c r="H7" s="1511"/>
      <c r="I7" s="1511"/>
      <c r="J7" s="1511"/>
      <c r="K7" s="1511"/>
      <c r="L7" s="1511"/>
      <c r="M7" s="1512"/>
    </row>
    <row r="8" spans="1:13" ht="37.5" customHeight="1">
      <c r="A8" s="2093"/>
      <c r="B8" s="1333" t="s">
        <v>12</v>
      </c>
      <c r="C8" s="2512" t="s">
        <v>2269</v>
      </c>
      <c r="D8" s="2513"/>
      <c r="E8" s="32"/>
      <c r="F8" s="32"/>
      <c r="G8" s="674"/>
      <c r="H8" s="1546" t="s">
        <v>14</v>
      </c>
      <c r="I8" s="3214" t="s">
        <v>1248</v>
      </c>
      <c r="J8" s="2074"/>
      <c r="K8" s="2074"/>
      <c r="L8" s="2074"/>
      <c r="M8" s="3215"/>
    </row>
    <row r="9" spans="1:13" ht="41.25" customHeight="1">
      <c r="A9" s="2093"/>
      <c r="B9" s="3216" t="s">
        <v>16</v>
      </c>
      <c r="C9" s="3219" t="s">
        <v>1248</v>
      </c>
      <c r="D9" s="3220"/>
      <c r="E9" s="3220"/>
      <c r="F9" s="3225"/>
      <c r="G9" s="3220"/>
      <c r="H9" s="3220"/>
      <c r="I9" s="3205" t="s">
        <v>1235</v>
      </c>
      <c r="J9" s="3206"/>
      <c r="K9" s="3206"/>
      <c r="L9" s="34"/>
      <c r="M9" s="963"/>
    </row>
    <row r="10" spans="1:13" ht="14.25" customHeight="1">
      <c r="A10" s="2093"/>
      <c r="B10" s="3217"/>
      <c r="C10" s="3221"/>
      <c r="D10" s="3222"/>
      <c r="E10" s="3222"/>
      <c r="F10" s="3222"/>
      <c r="G10" s="3222"/>
      <c r="H10" s="3222"/>
      <c r="I10" s="3207"/>
      <c r="J10" s="3207"/>
      <c r="K10" s="3207"/>
      <c r="L10" s="37"/>
      <c r="M10" s="964"/>
    </row>
    <row r="11" spans="1:13" ht="25.5" customHeight="1">
      <c r="A11" s="2093"/>
      <c r="B11" s="3218"/>
      <c r="C11" s="3223"/>
      <c r="D11" s="3224"/>
      <c r="E11" s="3224"/>
      <c r="F11" s="3224"/>
      <c r="G11" s="3224"/>
      <c r="H11" s="3224"/>
      <c r="I11" s="3208"/>
      <c r="J11" s="3208"/>
      <c r="K11" s="3208"/>
      <c r="L11" s="40"/>
      <c r="M11" s="965"/>
    </row>
    <row r="12" spans="1:13" ht="114.75" customHeight="1">
      <c r="A12" s="2093"/>
      <c r="B12" s="1333" t="s">
        <v>19</v>
      </c>
      <c r="C12" s="3209" t="s">
        <v>3057</v>
      </c>
      <c r="D12" s="3209"/>
      <c r="E12" s="3209"/>
      <c r="F12" s="3210"/>
      <c r="G12" s="3210"/>
      <c r="H12" s="3210"/>
      <c r="I12" s="3210"/>
      <c r="J12" s="3210"/>
      <c r="K12" s="3210"/>
      <c r="L12" s="3210"/>
      <c r="M12" s="3210"/>
    </row>
    <row r="13" spans="1:13" ht="238.5" customHeight="1">
      <c r="A13" s="2093"/>
      <c r="B13" s="1333" t="s">
        <v>21</v>
      </c>
      <c r="C13" s="3201" t="s">
        <v>3058</v>
      </c>
      <c r="D13" s="3211"/>
      <c r="E13" s="3211"/>
      <c r="F13" s="3211"/>
      <c r="G13" s="3211"/>
      <c r="H13" s="3211"/>
      <c r="I13" s="3211"/>
      <c r="J13" s="3211"/>
      <c r="K13" s="3211"/>
      <c r="L13" s="3211"/>
      <c r="M13" s="3212"/>
    </row>
    <row r="14" spans="1:13" ht="31.5" customHeight="1">
      <c r="A14" s="2093"/>
      <c r="B14" s="1333" t="s">
        <v>23</v>
      </c>
      <c r="C14" s="3179" t="s">
        <v>1199</v>
      </c>
      <c r="D14" s="3180"/>
      <c r="E14" s="3180"/>
      <c r="F14" s="3180"/>
      <c r="G14" s="3180"/>
      <c r="H14" s="3180"/>
      <c r="I14" s="3180"/>
      <c r="J14" s="3180"/>
      <c r="K14" s="3180"/>
      <c r="L14" s="3180"/>
      <c r="M14" s="3181"/>
    </row>
    <row r="15" spans="1:13" ht="93" customHeight="1">
      <c r="A15" s="2093"/>
      <c r="B15" s="1333" t="s">
        <v>3059</v>
      </c>
      <c r="C15" s="3209" t="s">
        <v>3060</v>
      </c>
      <c r="D15" s="3209"/>
      <c r="E15" s="3209"/>
      <c r="F15" s="3209"/>
      <c r="G15" s="3209"/>
      <c r="H15" s="3209"/>
      <c r="I15" s="3209"/>
      <c r="J15" s="3209"/>
      <c r="K15" s="3209"/>
      <c r="L15" s="3209"/>
      <c r="M15" s="3209"/>
    </row>
    <row r="16" spans="1:13" ht="29.25" customHeight="1">
      <c r="A16" s="2093"/>
      <c r="B16" s="2477" t="s">
        <v>25</v>
      </c>
      <c r="C16" s="3191" t="s">
        <v>3061</v>
      </c>
      <c r="D16" s="3192"/>
      <c r="E16" s="1812" t="s">
        <v>27</v>
      </c>
      <c r="F16" s="3193" t="s">
        <v>1834</v>
      </c>
      <c r="G16" s="3194"/>
      <c r="H16" s="3194"/>
      <c r="I16" s="3194"/>
      <c r="J16" s="3194"/>
      <c r="K16" s="3194"/>
      <c r="L16" s="3194"/>
      <c r="M16" s="3195"/>
    </row>
    <row r="17" spans="1:13" ht="29.25" customHeight="1">
      <c r="A17" s="2093"/>
      <c r="B17" s="1999"/>
      <c r="C17" s="3191"/>
      <c r="D17" s="3192"/>
      <c r="E17" s="3192"/>
      <c r="F17" s="3192"/>
      <c r="G17" s="3192"/>
      <c r="H17" s="3192"/>
      <c r="I17" s="3192"/>
      <c r="J17" s="3192"/>
      <c r="K17" s="3192"/>
      <c r="L17" s="3192"/>
      <c r="M17" s="3213"/>
    </row>
    <row r="18" spans="1:13" ht="21" customHeight="1">
      <c r="A18" s="2489" t="s">
        <v>29</v>
      </c>
      <c r="B18" s="1333" t="s">
        <v>30</v>
      </c>
      <c r="C18" s="3185" t="s">
        <v>2833</v>
      </c>
      <c r="D18" s="3186"/>
      <c r="E18" s="3186"/>
      <c r="F18" s="3186"/>
      <c r="G18" s="3186"/>
      <c r="H18" s="3186"/>
      <c r="I18" s="3186"/>
      <c r="J18" s="3186"/>
      <c r="K18" s="3186"/>
      <c r="L18" s="3186"/>
      <c r="M18" s="3187"/>
    </row>
    <row r="19" spans="1:13" ht="15.75">
      <c r="A19" s="2064"/>
      <c r="B19" s="1333" t="s">
        <v>32</v>
      </c>
      <c r="C19" s="3191" t="s">
        <v>1247</v>
      </c>
      <c r="D19" s="3202"/>
      <c r="E19" s="3202"/>
      <c r="F19" s="3202"/>
      <c r="G19" s="3202"/>
      <c r="H19" s="3202"/>
      <c r="I19" s="3202"/>
      <c r="J19" s="3202"/>
      <c r="K19" s="3202"/>
      <c r="L19" s="3202"/>
      <c r="M19" s="3203"/>
    </row>
    <row r="20" spans="1:13" ht="15.75">
      <c r="A20" s="2064"/>
      <c r="B20" s="2477" t="s">
        <v>34</v>
      </c>
      <c r="C20" s="1519"/>
      <c r="D20" s="42"/>
      <c r="E20" s="42"/>
      <c r="F20" s="42"/>
      <c r="G20" s="42"/>
      <c r="H20" s="42"/>
      <c r="I20" s="42"/>
      <c r="J20" s="42"/>
      <c r="K20" s="42"/>
      <c r="L20" s="42"/>
      <c r="M20" s="1520"/>
    </row>
    <row r="21" spans="1:13" ht="15.75">
      <c r="A21" s="2064"/>
      <c r="B21" s="1999"/>
      <c r="C21" s="43"/>
      <c r="D21" s="44"/>
      <c r="E21" s="45"/>
      <c r="F21" s="44"/>
      <c r="G21" s="45"/>
      <c r="H21" s="44"/>
      <c r="I21" s="45"/>
      <c r="J21" s="44"/>
      <c r="K21" s="45"/>
      <c r="L21" s="45"/>
      <c r="M21" s="46"/>
    </row>
    <row r="22" spans="1:13" ht="15.75">
      <c r="A22" s="2064"/>
      <c r="B22" s="1999"/>
      <c r="C22" s="966" t="s">
        <v>35</v>
      </c>
      <c r="D22" s="967"/>
      <c r="E22" s="968" t="s">
        <v>36</v>
      </c>
      <c r="F22" s="967"/>
      <c r="G22" s="968" t="s">
        <v>37</v>
      </c>
      <c r="H22" s="967"/>
      <c r="I22" s="968" t="s">
        <v>38</v>
      </c>
      <c r="J22" s="1813" t="s">
        <v>45</v>
      </c>
      <c r="K22" s="968"/>
      <c r="L22" s="968"/>
      <c r="M22" s="969"/>
    </row>
    <row r="23" spans="1:13" ht="15.75">
      <c r="A23" s="2064"/>
      <c r="B23" s="1999"/>
      <c r="C23" s="966" t="s">
        <v>39</v>
      </c>
      <c r="D23" s="1814"/>
      <c r="E23" s="968" t="s">
        <v>40</v>
      </c>
      <c r="F23" s="1815"/>
      <c r="G23" s="968" t="s">
        <v>41</v>
      </c>
      <c r="H23" s="1815"/>
      <c r="I23" s="968"/>
      <c r="J23" s="970"/>
      <c r="K23" s="968"/>
      <c r="L23" s="968"/>
      <c r="M23" s="969"/>
    </row>
    <row r="24" spans="1:13" ht="15.75">
      <c r="A24" s="2064"/>
      <c r="B24" s="1999"/>
      <c r="C24" s="966" t="s">
        <v>42</v>
      </c>
      <c r="D24" s="1814"/>
      <c r="E24" s="968" t="s">
        <v>43</v>
      </c>
      <c r="F24" s="1814"/>
      <c r="G24" s="968"/>
      <c r="H24" s="970"/>
      <c r="I24" s="968"/>
      <c r="J24" s="970"/>
      <c r="K24" s="968"/>
      <c r="L24" s="968"/>
      <c r="M24" s="969"/>
    </row>
    <row r="25" spans="1:13" ht="15.75">
      <c r="A25" s="2064"/>
      <c r="B25" s="1999"/>
      <c r="C25" s="966" t="s">
        <v>44</v>
      </c>
      <c r="D25" s="1815"/>
      <c r="E25" s="968" t="s">
        <v>46</v>
      </c>
      <c r="F25" s="53" t="s">
        <v>3062</v>
      </c>
      <c r="G25" s="53"/>
      <c r="H25" s="53"/>
      <c r="I25" s="53"/>
      <c r="J25" s="53"/>
      <c r="K25" s="53"/>
      <c r="L25" s="53"/>
      <c r="M25" s="54"/>
    </row>
    <row r="26" spans="1:13" ht="15.75">
      <c r="A26" s="2064"/>
      <c r="B26" s="2000"/>
      <c r="C26" s="971"/>
      <c r="D26" s="972"/>
      <c r="E26" s="972"/>
      <c r="F26" s="972"/>
      <c r="G26" s="972"/>
      <c r="H26" s="972"/>
      <c r="I26" s="972"/>
      <c r="J26" s="972"/>
      <c r="K26" s="972"/>
      <c r="L26" s="972"/>
      <c r="M26" s="973"/>
    </row>
    <row r="27" spans="1:13" ht="15.75">
      <c r="A27" s="2064"/>
      <c r="B27" s="2477" t="s">
        <v>48</v>
      </c>
      <c r="C27" s="1816"/>
      <c r="D27" s="974"/>
      <c r="E27" s="974"/>
      <c r="F27" s="974"/>
      <c r="G27" s="974"/>
      <c r="H27" s="974"/>
      <c r="I27" s="974"/>
      <c r="J27" s="974"/>
      <c r="K27" s="974"/>
      <c r="L27" s="34"/>
      <c r="M27" s="1525"/>
    </row>
    <row r="28" spans="1:13" ht="15.75">
      <c r="A28" s="2064"/>
      <c r="B28" s="1999"/>
      <c r="C28" s="966" t="s">
        <v>49</v>
      </c>
      <c r="D28" s="1815"/>
      <c r="E28" s="975"/>
      <c r="F28" s="968" t="s">
        <v>50</v>
      </c>
      <c r="G28" s="1814"/>
      <c r="H28" s="975"/>
      <c r="I28" s="968" t="s">
        <v>51</v>
      </c>
      <c r="J28" s="1814" t="s">
        <v>1495</v>
      </c>
      <c r="K28" s="975"/>
      <c r="L28" s="37"/>
      <c r="M28" s="38"/>
    </row>
    <row r="29" spans="1:13" ht="15.75">
      <c r="A29" s="2064"/>
      <c r="B29" s="1999"/>
      <c r="C29" s="966" t="s">
        <v>52</v>
      </c>
      <c r="D29" s="1526"/>
      <c r="E29" s="37"/>
      <c r="F29" s="968" t="s">
        <v>53</v>
      </c>
      <c r="G29" s="1815"/>
      <c r="H29" s="37"/>
      <c r="I29" s="60"/>
      <c r="J29" s="37"/>
      <c r="K29" s="36"/>
      <c r="L29" s="37"/>
      <c r="M29" s="38"/>
    </row>
    <row r="30" spans="1:13" ht="15.75">
      <c r="A30" s="2064"/>
      <c r="B30" s="2000"/>
      <c r="C30" s="976"/>
      <c r="D30" s="977"/>
      <c r="E30" s="977"/>
      <c r="F30" s="977"/>
      <c r="G30" s="977"/>
      <c r="H30" s="977"/>
      <c r="I30" s="977"/>
      <c r="J30" s="977"/>
      <c r="K30" s="977"/>
      <c r="L30" s="40"/>
      <c r="M30" s="41"/>
    </row>
    <row r="31" spans="1:13" ht="15.75">
      <c r="A31" s="2064"/>
      <c r="B31" s="64" t="s">
        <v>54</v>
      </c>
      <c r="C31" s="1817"/>
      <c r="D31" s="978"/>
      <c r="E31" s="978"/>
      <c r="F31" s="978"/>
      <c r="G31" s="978"/>
      <c r="H31" s="978"/>
      <c r="I31" s="978"/>
      <c r="J31" s="978"/>
      <c r="K31" s="978"/>
      <c r="L31" s="978"/>
      <c r="M31" s="1818"/>
    </row>
    <row r="32" spans="1:13" ht="15.75">
      <c r="A32" s="2064"/>
      <c r="B32" s="64"/>
      <c r="C32" s="979" t="s">
        <v>55</v>
      </c>
      <c r="D32" s="1819" t="s">
        <v>89</v>
      </c>
      <c r="E32" s="975"/>
      <c r="F32" s="980" t="s">
        <v>56</v>
      </c>
      <c r="G32" s="1815"/>
      <c r="H32" s="975"/>
      <c r="I32" s="980" t="s">
        <v>57</v>
      </c>
      <c r="J32" s="1820"/>
      <c r="K32" s="1821"/>
      <c r="L32" s="1822"/>
      <c r="M32" s="981"/>
    </row>
    <row r="33" spans="1:13" ht="15.75">
      <c r="A33" s="2064"/>
      <c r="B33" s="31"/>
      <c r="C33" s="971"/>
      <c r="D33" s="972"/>
      <c r="E33" s="972"/>
      <c r="F33" s="972"/>
      <c r="G33" s="972"/>
      <c r="H33" s="972"/>
      <c r="I33" s="972"/>
      <c r="J33" s="972"/>
      <c r="K33" s="972"/>
      <c r="L33" s="972"/>
      <c r="M33" s="973"/>
    </row>
    <row r="34" spans="1:13" ht="15.75">
      <c r="A34" s="2064"/>
      <c r="B34" s="2477" t="s">
        <v>58</v>
      </c>
      <c r="C34" s="1531"/>
      <c r="D34" s="68"/>
      <c r="E34" s="68"/>
      <c r="F34" s="68"/>
      <c r="G34" s="68"/>
      <c r="H34" s="68"/>
      <c r="I34" s="68"/>
      <c r="J34" s="68"/>
      <c r="K34" s="68"/>
      <c r="L34" s="34"/>
      <c r="M34" s="1525"/>
    </row>
    <row r="35" spans="1:13" ht="15.75">
      <c r="A35" s="2064"/>
      <c r="B35" s="1999"/>
      <c r="C35" s="982" t="s">
        <v>59</v>
      </c>
      <c r="D35" s="1532">
        <v>2021</v>
      </c>
      <c r="E35" s="70"/>
      <c r="F35" s="975" t="s">
        <v>60</v>
      </c>
      <c r="G35" s="1533" t="s">
        <v>61</v>
      </c>
      <c r="H35" s="70"/>
      <c r="I35" s="980"/>
      <c r="J35" s="70"/>
      <c r="K35" s="70"/>
      <c r="L35" s="37"/>
      <c r="M35" s="38"/>
    </row>
    <row r="36" spans="1:13" ht="15.75">
      <c r="A36" s="2064"/>
      <c r="B36" s="2000"/>
      <c r="C36" s="971"/>
      <c r="D36" s="135"/>
      <c r="E36" s="136"/>
      <c r="F36" s="972"/>
      <c r="G36" s="136"/>
      <c r="H36" s="136"/>
      <c r="I36" s="983"/>
      <c r="J36" s="136"/>
      <c r="K36" s="136"/>
      <c r="L36" s="40"/>
      <c r="M36" s="41"/>
    </row>
    <row r="37" spans="1:13" ht="15.75">
      <c r="A37" s="2064"/>
      <c r="B37" s="2477" t="s">
        <v>3063</v>
      </c>
      <c r="C37" s="322"/>
      <c r="D37" s="322"/>
      <c r="E37" s="322"/>
      <c r="F37" s="322"/>
      <c r="G37" s="322"/>
      <c r="H37" s="322"/>
      <c r="I37" s="322"/>
      <c r="J37" s="322"/>
      <c r="K37" s="322"/>
      <c r="L37" s="322"/>
      <c r="M37" s="76"/>
    </row>
    <row r="38" spans="1:13" ht="15.75">
      <c r="A38" s="2064"/>
      <c r="B38" s="1999"/>
      <c r="C38" s="984"/>
      <c r="D38" s="74" t="s">
        <v>63</v>
      </c>
      <c r="E38" s="74"/>
      <c r="F38" s="150" t="s">
        <v>64</v>
      </c>
      <c r="G38" s="150"/>
      <c r="H38" s="150" t="s">
        <v>65</v>
      </c>
      <c r="I38" s="74"/>
      <c r="J38" s="74" t="s">
        <v>66</v>
      </c>
      <c r="K38" s="74"/>
      <c r="L38" s="74" t="s">
        <v>67</v>
      </c>
      <c r="M38" s="76"/>
    </row>
    <row r="39" spans="1:13" ht="15.75">
      <c r="A39" s="2064"/>
      <c r="B39" s="1999"/>
      <c r="C39" s="984"/>
      <c r="D39" s="1536">
        <v>4</v>
      </c>
      <c r="E39" s="1537"/>
      <c r="F39" s="1536">
        <v>4</v>
      </c>
      <c r="G39" s="1537"/>
      <c r="H39" s="1536">
        <v>4</v>
      </c>
      <c r="I39" s="1537"/>
      <c r="J39" s="1536">
        <v>4</v>
      </c>
      <c r="K39" s="1537"/>
      <c r="L39" s="1536">
        <v>4</v>
      </c>
      <c r="M39" s="1538"/>
    </row>
    <row r="40" spans="1:13" ht="15.75">
      <c r="A40" s="2064"/>
      <c r="B40" s="1999"/>
      <c r="C40" s="984"/>
      <c r="D40" s="74" t="s">
        <v>68</v>
      </c>
      <c r="E40" s="74"/>
      <c r="F40" s="75" t="s">
        <v>69</v>
      </c>
      <c r="G40" s="75"/>
      <c r="H40" s="75" t="s">
        <v>70</v>
      </c>
      <c r="I40" s="74"/>
      <c r="J40" s="74" t="s">
        <v>71</v>
      </c>
      <c r="K40" s="74"/>
      <c r="L40" s="74" t="s">
        <v>72</v>
      </c>
      <c r="M40" s="46"/>
    </row>
    <row r="41" spans="1:13" ht="15.75">
      <c r="A41" s="2064"/>
      <c r="B41" s="1999"/>
      <c r="C41" s="984"/>
      <c r="D41" s="1536">
        <v>4</v>
      </c>
      <c r="E41" s="1537"/>
      <c r="F41" s="1536">
        <v>4</v>
      </c>
      <c r="G41" s="1537"/>
      <c r="H41" s="1536">
        <v>4</v>
      </c>
      <c r="I41" s="1537"/>
      <c r="J41" s="1536">
        <v>4</v>
      </c>
      <c r="K41" s="1537"/>
      <c r="L41" s="1536">
        <v>4</v>
      </c>
      <c r="M41" s="1538"/>
    </row>
    <row r="42" spans="1:13" ht="15.75">
      <c r="A42" s="2064"/>
      <c r="B42" s="1999"/>
      <c r="C42" s="984"/>
      <c r="D42" s="74" t="s">
        <v>3064</v>
      </c>
      <c r="E42" s="74"/>
      <c r="F42" s="74"/>
      <c r="G42" s="74"/>
      <c r="H42" s="75"/>
      <c r="I42" s="75"/>
      <c r="J42" s="75"/>
      <c r="K42" s="74"/>
      <c r="L42" s="74"/>
      <c r="M42" s="46"/>
    </row>
    <row r="43" spans="1:13" ht="15.75">
      <c r="A43" s="2064"/>
      <c r="B43" s="1999"/>
      <c r="C43" s="984"/>
      <c r="D43" s="1536">
        <v>40</v>
      </c>
      <c r="E43" s="1537"/>
      <c r="F43" s="1536"/>
      <c r="G43" s="1537"/>
      <c r="H43" s="1536"/>
      <c r="I43" s="1537"/>
      <c r="J43" s="1536"/>
      <c r="K43" s="1537"/>
      <c r="L43" s="1536"/>
      <c r="M43" s="1538"/>
    </row>
    <row r="44" spans="1:13" ht="15.75">
      <c r="A44" s="2064"/>
      <c r="B44" s="1999"/>
      <c r="C44" s="984"/>
      <c r="D44" s="1541"/>
      <c r="E44" s="1539"/>
      <c r="F44" s="1541"/>
      <c r="G44" s="1539"/>
      <c r="H44" s="1541"/>
      <c r="I44" s="1539"/>
      <c r="J44" s="1541"/>
      <c r="K44" s="1539"/>
      <c r="L44" s="1541"/>
      <c r="M44" s="1538"/>
    </row>
    <row r="45" spans="1:13" ht="15.75">
      <c r="A45" s="2064"/>
      <c r="B45" s="2477" t="s">
        <v>79</v>
      </c>
      <c r="C45" s="1816"/>
      <c r="D45" s="974"/>
      <c r="E45" s="974"/>
      <c r="F45" s="974"/>
      <c r="G45" s="974"/>
      <c r="H45" s="974"/>
      <c r="I45" s="974"/>
      <c r="J45" s="974"/>
      <c r="K45" s="974"/>
      <c r="L45" s="37"/>
      <c r="M45" s="38"/>
    </row>
    <row r="46" spans="1:13" ht="15.75">
      <c r="A46" s="2064"/>
      <c r="B46" s="1999"/>
      <c r="C46" s="88"/>
      <c r="D46" s="89" t="s">
        <v>80</v>
      </c>
      <c r="E46" s="90" t="s">
        <v>7</v>
      </c>
      <c r="F46" s="3204" t="s">
        <v>81</v>
      </c>
      <c r="G46" s="2568"/>
      <c r="H46" s="2568"/>
      <c r="I46" s="2568"/>
      <c r="J46" s="2568"/>
      <c r="K46" s="985" t="s">
        <v>46</v>
      </c>
      <c r="L46" s="2480"/>
      <c r="M46" s="2481"/>
    </row>
    <row r="47" spans="1:13" ht="15.75">
      <c r="A47" s="2064"/>
      <c r="B47" s="1999"/>
      <c r="C47" s="88"/>
      <c r="D47" s="1542"/>
      <c r="E47" s="1814" t="s">
        <v>1495</v>
      </c>
      <c r="F47" s="3204"/>
      <c r="G47" s="2568"/>
      <c r="H47" s="2568"/>
      <c r="I47" s="2568"/>
      <c r="J47" s="2568"/>
      <c r="K47" s="37"/>
      <c r="L47" s="2003"/>
      <c r="M47" s="2004"/>
    </row>
    <row r="48" spans="1:13" ht="15.75">
      <c r="A48" s="2064"/>
      <c r="B48" s="2000"/>
      <c r="C48" s="92"/>
      <c r="D48" s="40"/>
      <c r="E48" s="40"/>
      <c r="F48" s="40"/>
      <c r="G48" s="40"/>
      <c r="H48" s="40"/>
      <c r="I48" s="40"/>
      <c r="J48" s="40"/>
      <c r="K48" s="40"/>
      <c r="L48" s="37"/>
      <c r="M48" s="38"/>
    </row>
    <row r="49" spans="1:13" ht="15.75">
      <c r="A49" s="2064"/>
      <c r="B49" s="1333" t="s">
        <v>83</v>
      </c>
      <c r="C49" s="3201" t="s">
        <v>3065</v>
      </c>
      <c r="D49" s="3194"/>
      <c r="E49" s="3194"/>
      <c r="F49" s="3194"/>
      <c r="G49" s="3194"/>
      <c r="H49" s="3194"/>
      <c r="I49" s="3194"/>
      <c r="J49" s="3194"/>
      <c r="K49" s="3194"/>
      <c r="L49" s="3194"/>
      <c r="M49" s="3195"/>
    </row>
    <row r="50" spans="1:13" ht="15.75">
      <c r="A50" s="2064"/>
      <c r="B50" s="1333" t="s">
        <v>85</v>
      </c>
      <c r="C50" s="3185" t="s">
        <v>3066</v>
      </c>
      <c r="D50" s="3186"/>
      <c r="E50" s="3186"/>
      <c r="F50" s="3186"/>
      <c r="G50" s="3186"/>
      <c r="H50" s="3186"/>
      <c r="I50" s="3186"/>
      <c r="J50" s="3186"/>
      <c r="K50" s="3186"/>
      <c r="L50" s="3186"/>
      <c r="M50" s="3187"/>
    </row>
    <row r="51" spans="1:13" ht="15.75">
      <c r="A51" s="2064"/>
      <c r="B51" s="1333" t="s">
        <v>87</v>
      </c>
      <c r="C51" s="1807">
        <v>15</v>
      </c>
      <c r="D51" s="1808"/>
      <c r="E51" s="1808"/>
      <c r="F51" s="1808"/>
      <c r="G51" s="1808"/>
      <c r="H51" s="1808"/>
      <c r="I51" s="1808"/>
      <c r="J51" s="1808"/>
      <c r="K51" s="1808"/>
      <c r="L51" s="1808"/>
      <c r="M51" s="1809"/>
    </row>
    <row r="52" spans="1:13" ht="15.75">
      <c r="A52" s="2064"/>
      <c r="B52" s="1333" t="s">
        <v>88</v>
      </c>
      <c r="C52" s="1807" t="s">
        <v>89</v>
      </c>
      <c r="D52" s="1808"/>
      <c r="E52" s="1808"/>
      <c r="F52" s="1808"/>
      <c r="G52" s="1808"/>
      <c r="H52" s="1808"/>
      <c r="I52" s="1808"/>
      <c r="J52" s="1808"/>
      <c r="K52" s="1808"/>
      <c r="L52" s="1808"/>
      <c r="M52" s="1809"/>
    </row>
    <row r="53" spans="1:13" ht="15.75">
      <c r="A53" s="2469" t="s">
        <v>90</v>
      </c>
      <c r="B53" s="1413" t="s">
        <v>91</v>
      </c>
      <c r="C53" s="2456" t="s">
        <v>698</v>
      </c>
      <c r="D53" s="2456"/>
      <c r="E53" s="2456"/>
      <c r="F53" s="2456"/>
      <c r="G53" s="2456"/>
      <c r="H53" s="2456"/>
      <c r="I53" s="2456"/>
      <c r="J53" s="2456"/>
      <c r="K53" s="2456"/>
      <c r="L53" s="2456"/>
      <c r="M53" s="2457"/>
    </row>
    <row r="54" spans="1:13" ht="15.75">
      <c r="A54" s="2056"/>
      <c r="B54" s="1413" t="s">
        <v>93</v>
      </c>
      <c r="C54" s="2456" t="s">
        <v>2546</v>
      </c>
      <c r="D54" s="2456"/>
      <c r="E54" s="2456"/>
      <c r="F54" s="2456"/>
      <c r="G54" s="2456"/>
      <c r="H54" s="2456"/>
      <c r="I54" s="2456"/>
      <c r="J54" s="2456"/>
      <c r="K54" s="2456"/>
      <c r="L54" s="2456"/>
      <c r="M54" s="2457"/>
    </row>
    <row r="55" spans="1:13" ht="15.75">
      <c r="A55" s="2056"/>
      <c r="B55" s="1413" t="s">
        <v>95</v>
      </c>
      <c r="C55" s="2456" t="s">
        <v>1248</v>
      </c>
      <c r="D55" s="2456"/>
      <c r="E55" s="2456"/>
      <c r="F55" s="2456"/>
      <c r="G55" s="2456"/>
      <c r="H55" s="2456"/>
      <c r="I55" s="2456"/>
      <c r="J55" s="2456"/>
      <c r="K55" s="2456"/>
      <c r="L55" s="2456"/>
      <c r="M55" s="2457"/>
    </row>
    <row r="56" spans="1:13" ht="15.75">
      <c r="A56" s="2056"/>
      <c r="B56" s="1414" t="s">
        <v>97</v>
      </c>
      <c r="C56" s="2456" t="s">
        <v>1249</v>
      </c>
      <c r="D56" s="2456"/>
      <c r="E56" s="2456"/>
      <c r="F56" s="2456"/>
      <c r="G56" s="2456"/>
      <c r="H56" s="2456"/>
      <c r="I56" s="2456"/>
      <c r="J56" s="2456"/>
      <c r="K56" s="2456"/>
      <c r="L56" s="2456"/>
      <c r="M56" s="2457"/>
    </row>
    <row r="57" spans="1:13" ht="15.75">
      <c r="A57" s="2056"/>
      <c r="B57" s="1413" t="s">
        <v>99</v>
      </c>
      <c r="C57" s="3188" t="s">
        <v>1250</v>
      </c>
      <c r="D57" s="2456"/>
      <c r="E57" s="2456"/>
      <c r="F57" s="2456"/>
      <c r="G57" s="2456"/>
      <c r="H57" s="2456"/>
      <c r="I57" s="2456"/>
      <c r="J57" s="2456"/>
      <c r="K57" s="2456"/>
      <c r="L57" s="2456"/>
      <c r="M57" s="2457"/>
    </row>
    <row r="58" spans="1:13" ht="16.5" thickBot="1">
      <c r="A58" s="2061"/>
      <c r="B58" s="1413" t="s">
        <v>101</v>
      </c>
      <c r="C58" s="2456">
        <v>6477117</v>
      </c>
      <c r="D58" s="2456"/>
      <c r="E58" s="2456"/>
      <c r="F58" s="2456"/>
      <c r="G58" s="2456"/>
      <c r="H58" s="2456"/>
      <c r="I58" s="2456"/>
      <c r="J58" s="2456"/>
      <c r="K58" s="2456"/>
      <c r="L58" s="2456"/>
      <c r="M58" s="2457"/>
    </row>
    <row r="59" spans="1:13" ht="30.75" customHeight="1">
      <c r="A59" s="2469" t="s">
        <v>103</v>
      </c>
      <c r="B59" s="1415" t="s">
        <v>104</v>
      </c>
      <c r="C59" s="2455" t="s">
        <v>3067</v>
      </c>
      <c r="D59" s="2456"/>
      <c r="E59" s="2456"/>
      <c r="F59" s="2456"/>
      <c r="G59" s="2456"/>
      <c r="H59" s="2456"/>
      <c r="I59" s="2456"/>
      <c r="J59" s="2456"/>
      <c r="K59" s="2456"/>
      <c r="L59" s="2456"/>
      <c r="M59" s="2457"/>
    </row>
    <row r="60" spans="1:13" ht="28.5" customHeight="1">
      <c r="A60" s="2056"/>
      <c r="B60" s="1415" t="s">
        <v>106</v>
      </c>
      <c r="C60" s="2455" t="s">
        <v>107</v>
      </c>
      <c r="D60" s="2456"/>
      <c r="E60" s="2456"/>
      <c r="F60" s="2456"/>
      <c r="G60" s="2456"/>
      <c r="H60" s="2456"/>
      <c r="I60" s="2456"/>
      <c r="J60" s="2456"/>
      <c r="K60" s="2456"/>
      <c r="L60" s="2456"/>
      <c r="M60" s="2457"/>
    </row>
    <row r="61" spans="1:13" ht="35.25" customHeight="1" thickBot="1">
      <c r="A61" s="2056"/>
      <c r="B61" s="1416" t="s">
        <v>14</v>
      </c>
      <c r="C61" s="2456" t="s">
        <v>1248</v>
      </c>
      <c r="D61" s="2456"/>
      <c r="E61" s="2456"/>
      <c r="F61" s="2456"/>
      <c r="G61" s="2456"/>
      <c r="H61" s="2456"/>
      <c r="I61" s="2456"/>
      <c r="J61" s="2456"/>
      <c r="K61" s="2456"/>
      <c r="L61" s="2456"/>
      <c r="M61" s="2457"/>
    </row>
    <row r="62" spans="1:13" ht="24" customHeight="1" thickBot="1">
      <c r="A62" s="139" t="s">
        <v>109</v>
      </c>
      <c r="B62" s="108"/>
      <c r="C62" s="2443"/>
      <c r="D62" s="2037"/>
      <c r="E62" s="2037"/>
      <c r="F62" s="2037"/>
      <c r="G62" s="2037"/>
      <c r="H62" s="2037"/>
      <c r="I62" s="2037"/>
      <c r="J62" s="2037"/>
      <c r="K62" s="2037"/>
      <c r="L62" s="2037"/>
      <c r="M62" s="2038"/>
    </row>
    <row r="64" spans="1:13" ht="20.25" customHeight="1"/>
    <row r="66" ht="101.25" customHeight="1"/>
    <row r="71" ht="42" customHeight="1"/>
    <row r="72" ht="22.5" customHeight="1"/>
    <row r="73" ht="19.5" customHeight="1"/>
    <row r="74" ht="21.75" customHeight="1"/>
    <row r="75" ht="25.5" customHeight="1"/>
    <row r="76" ht="144.75" customHeight="1"/>
    <row r="78" ht="96.75" customHeight="1"/>
    <row r="112" ht="40.5" customHeight="1"/>
    <row r="125" ht="25.5" customHeight="1"/>
  </sheetData>
  <mergeCells count="44">
    <mergeCell ref="A3:A17"/>
    <mergeCell ref="C3:K3"/>
    <mergeCell ref="C4:M4"/>
    <mergeCell ref="F5:G5"/>
    <mergeCell ref="C6:M6"/>
    <mergeCell ref="C8:D8"/>
    <mergeCell ref="I8:M8"/>
    <mergeCell ref="B9:B11"/>
    <mergeCell ref="C9:E11"/>
    <mergeCell ref="F9:H11"/>
    <mergeCell ref="B45:B48"/>
    <mergeCell ref="F46:F47"/>
    <mergeCell ref="G46:J47"/>
    <mergeCell ref="I9:K11"/>
    <mergeCell ref="C12:M12"/>
    <mergeCell ref="C13:M13"/>
    <mergeCell ref="C14:M14"/>
    <mergeCell ref="C15:M15"/>
    <mergeCell ref="B16:B17"/>
    <mergeCell ref="C16:D16"/>
    <mergeCell ref="F16:M16"/>
    <mergeCell ref="C17:M17"/>
    <mergeCell ref="L46:M47"/>
    <mergeCell ref="C49:M49"/>
    <mergeCell ref="C50:M50"/>
    <mergeCell ref="A53:A58"/>
    <mergeCell ref="C53:M53"/>
    <mergeCell ref="C54:M54"/>
    <mergeCell ref="C55:M55"/>
    <mergeCell ref="C56:M56"/>
    <mergeCell ref="C57:M57"/>
    <mergeCell ref="C58:M58"/>
    <mergeCell ref="A18:A52"/>
    <mergeCell ref="C18:M18"/>
    <mergeCell ref="C19:M19"/>
    <mergeCell ref="B20:B26"/>
    <mergeCell ref="B27:B30"/>
    <mergeCell ref="B34:B36"/>
    <mergeCell ref="B37:B44"/>
    <mergeCell ref="A59:A61"/>
    <mergeCell ref="C59:M59"/>
    <mergeCell ref="C60:M60"/>
    <mergeCell ref="C61:M61"/>
    <mergeCell ref="C62:M62"/>
  </mergeCells>
  <dataValidations count="7">
    <dataValidation type="list" allowBlank="1" showInputMessage="1" showErrorMessage="1" sqref="I8:M8" xr:uid="{00000000-0002-0000-AD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5" xr:uid="{00000000-0002-0000-AD00-000001000000}"/>
    <dataValidation allowBlank="1" showInputMessage="1" showErrorMessage="1" prompt="Determine si el indicador responde a un enfoque (Derechos Humanos, Género, Diferencial, Poblacional, Ambiental y Territorial). Si responde a más de enfoque separelos por ;" sqref="B18" xr:uid="{00000000-0002-0000-AD00-000002000000}"/>
    <dataValidation allowBlank="1" showInputMessage="1" showErrorMessage="1" prompt="Identifique la meta ODS a que le apunta el indicador de producto. Seleccione de la lista desplegable." sqref="E16" xr:uid="{00000000-0002-0000-AD00-000003000000}"/>
    <dataValidation allowBlank="1" showInputMessage="1" showErrorMessage="1" prompt="Identifique el ODS a que le apunta el indicador de producto. Seleccione de la lista desplegable._x000a_" sqref="B16:B17" xr:uid="{00000000-0002-0000-AD00-000004000000}"/>
    <dataValidation allowBlank="1" showInputMessage="1" showErrorMessage="1" prompt="Incluir una ficha por cada indicador, ya sea de producto o de resultado" sqref="B2" xr:uid="{00000000-0002-0000-AD00-000005000000}"/>
    <dataValidation allowBlank="1" showInputMessage="1" showErrorMessage="1" prompt="Seleccione de la lista desplegable" sqref="B5 B8 H8" xr:uid="{00000000-0002-0000-AD00-000006000000}"/>
  </dataValidations>
  <hyperlinks>
    <hyperlink ref="C57" r:id="rId1" xr:uid="{00000000-0004-0000-AD00-000000000000}"/>
  </hyperlinks>
  <pageMargins left="0.7" right="0.7" top="0.75" bottom="0.75" header="0.3" footer="0.3"/>
  <pageSetup orientation="portrait" horizontalDpi="300" verticalDpi="300"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3068</v>
      </c>
      <c r="C1" s="141"/>
      <c r="D1" s="141"/>
      <c r="E1" s="141"/>
      <c r="F1" s="141"/>
      <c r="G1" s="141"/>
      <c r="H1" s="141"/>
      <c r="I1" s="141"/>
      <c r="J1" s="141"/>
      <c r="K1" s="141"/>
      <c r="L1" s="141"/>
      <c r="M1" s="142"/>
    </row>
    <row r="2" spans="1:13" ht="39" customHeight="1">
      <c r="A2" s="2494" t="s">
        <v>1</v>
      </c>
      <c r="B2" s="29" t="s">
        <v>2</v>
      </c>
      <c r="C2" s="2120" t="s">
        <v>3069</v>
      </c>
      <c r="D2" s="2121"/>
      <c r="E2" s="2121"/>
      <c r="F2" s="2121"/>
      <c r="G2" s="2121"/>
      <c r="H2" s="2121"/>
      <c r="I2" s="2121"/>
      <c r="J2" s="2121"/>
      <c r="K2" s="2121"/>
      <c r="L2" s="2121"/>
      <c r="M2" s="2122"/>
    </row>
    <row r="3" spans="1:13" ht="36" customHeight="1">
      <c r="A3" s="2093"/>
      <c r="B3" s="1331" t="s">
        <v>4</v>
      </c>
      <c r="C3" s="2455" t="s">
        <v>1200</v>
      </c>
      <c r="D3" s="2456"/>
      <c r="E3" s="2456"/>
      <c r="F3" s="2456"/>
      <c r="G3" s="2456"/>
      <c r="H3" s="2456"/>
      <c r="I3" s="2456"/>
      <c r="J3" s="2456"/>
      <c r="K3" s="2456"/>
      <c r="L3" s="2456"/>
      <c r="M3" s="2457"/>
    </row>
    <row r="4" spans="1:13">
      <c r="A4" s="2093"/>
      <c r="B4" s="31" t="s">
        <v>6</v>
      </c>
      <c r="C4" s="1507" t="s">
        <v>7</v>
      </c>
      <c r="D4" s="1508"/>
      <c r="E4" s="1509"/>
      <c r="F4" s="2498" t="s">
        <v>8</v>
      </c>
      <c r="G4" s="2499"/>
      <c r="H4" s="2566" t="s">
        <v>9</v>
      </c>
      <c r="I4" s="2496"/>
      <c r="J4" s="2496"/>
      <c r="K4" s="2496"/>
      <c r="L4" s="2496"/>
      <c r="M4" s="2497"/>
    </row>
    <row r="5" spans="1:13" ht="45" customHeight="1">
      <c r="A5" s="2093"/>
      <c r="B5" s="31" t="s">
        <v>10</v>
      </c>
      <c r="C5" s="3140" t="s">
        <v>9</v>
      </c>
      <c r="D5" s="3052"/>
      <c r="E5" s="3052"/>
      <c r="F5" s="3052"/>
      <c r="G5" s="3052"/>
      <c r="H5" s="3052"/>
      <c r="I5" s="3052"/>
      <c r="J5" s="3052"/>
      <c r="K5" s="3052"/>
      <c r="L5" s="3052"/>
      <c r="M5" s="3053"/>
    </row>
    <row r="6" spans="1:13" ht="45" customHeight="1">
      <c r="A6" s="2093"/>
      <c r="B6" s="31" t="s">
        <v>11</v>
      </c>
      <c r="C6" s="3140" t="s">
        <v>9</v>
      </c>
      <c r="D6" s="3052"/>
      <c r="E6" s="3052"/>
      <c r="F6" s="3052"/>
      <c r="G6" s="3052"/>
      <c r="H6" s="3052"/>
      <c r="I6" s="3052"/>
      <c r="J6" s="3052"/>
      <c r="K6" s="3052"/>
      <c r="L6" s="3052"/>
      <c r="M6" s="3053"/>
    </row>
    <row r="7" spans="1:13">
      <c r="A7" s="2093"/>
      <c r="B7" s="1331" t="s">
        <v>12</v>
      </c>
      <c r="C7" s="2630" t="s">
        <v>3070</v>
      </c>
      <c r="D7" s="2631"/>
      <c r="E7" s="2631"/>
      <c r="F7" s="2631"/>
      <c r="G7" s="2632"/>
      <c r="H7" s="1546" t="s">
        <v>14</v>
      </c>
      <c r="I7" s="2514" t="s">
        <v>1212</v>
      </c>
      <c r="J7" s="2513"/>
      <c r="K7" s="2513"/>
      <c r="L7" s="2513"/>
      <c r="M7" s="2515"/>
    </row>
    <row r="8" spans="1:13">
      <c r="A8" s="2093"/>
      <c r="B8" s="2504" t="s">
        <v>16</v>
      </c>
      <c r="C8" s="1700"/>
      <c r="D8" s="33"/>
      <c r="E8" s="33"/>
      <c r="F8" s="33"/>
      <c r="G8" s="33"/>
      <c r="H8" s="33"/>
      <c r="I8" s="33"/>
      <c r="J8" s="33"/>
      <c r="K8" s="33"/>
      <c r="L8" s="34"/>
      <c r="M8" s="1525"/>
    </row>
    <row r="9" spans="1:13" ht="15.75" customHeight="1">
      <c r="A9" s="2093"/>
      <c r="B9" s="2085"/>
      <c r="C9" s="2111"/>
      <c r="D9" s="2111"/>
      <c r="E9" s="2111"/>
      <c r="F9" s="2111" t="s">
        <v>9</v>
      </c>
      <c r="G9" s="2111"/>
      <c r="H9" s="36"/>
      <c r="I9" s="2111" t="s">
        <v>9</v>
      </c>
      <c r="J9" s="2111"/>
      <c r="K9" s="36"/>
      <c r="L9" s="37"/>
      <c r="M9" s="38"/>
    </row>
    <row r="10" spans="1:13">
      <c r="A10" s="2093"/>
      <c r="B10" s="2123"/>
      <c r="C10" s="2505" t="s">
        <v>18</v>
      </c>
      <c r="D10" s="2506"/>
      <c r="E10" s="39"/>
      <c r="F10" s="2111" t="s">
        <v>18</v>
      </c>
      <c r="G10" s="2111"/>
      <c r="H10" s="39"/>
      <c r="I10" s="2111" t="s">
        <v>18</v>
      </c>
      <c r="J10" s="2111"/>
      <c r="K10" s="39"/>
      <c r="L10" s="40"/>
      <c r="M10" s="41"/>
    </row>
    <row r="11" spans="1:13" ht="84" customHeight="1">
      <c r="A11" s="2093"/>
      <c r="B11" s="1331" t="s">
        <v>19</v>
      </c>
      <c r="C11" s="2491" t="s">
        <v>3071</v>
      </c>
      <c r="D11" s="2492"/>
      <c r="E11" s="2492"/>
      <c r="F11" s="2492"/>
      <c r="G11" s="2492"/>
      <c r="H11" s="2492"/>
      <c r="I11" s="2492"/>
      <c r="J11" s="2492"/>
      <c r="K11" s="2492"/>
      <c r="L11" s="2492"/>
      <c r="M11" s="2493"/>
    </row>
    <row r="12" spans="1:13" ht="75" customHeight="1">
      <c r="A12" s="2093"/>
      <c r="B12" s="1331" t="s">
        <v>21</v>
      </c>
      <c r="C12" s="2491" t="s">
        <v>3072</v>
      </c>
      <c r="D12" s="2492"/>
      <c r="E12" s="2492"/>
      <c r="F12" s="2492"/>
      <c r="G12" s="2492"/>
      <c r="H12" s="2492"/>
      <c r="I12" s="2492"/>
      <c r="J12" s="2492"/>
      <c r="K12" s="2492"/>
      <c r="L12" s="2492"/>
      <c r="M12" s="2493"/>
    </row>
    <row r="13" spans="1:13" ht="60.75" customHeight="1">
      <c r="A13" s="2093"/>
      <c r="B13" s="1331" t="s">
        <v>23</v>
      </c>
      <c r="C13" s="3179" t="s">
        <v>1199</v>
      </c>
      <c r="D13" s="3180"/>
      <c r="E13" s="3180"/>
      <c r="F13" s="3180"/>
      <c r="G13" s="3180"/>
      <c r="H13" s="3180"/>
      <c r="I13" s="3180"/>
      <c r="J13" s="3180"/>
      <c r="K13" s="3180"/>
      <c r="L13" s="3180"/>
      <c r="M13" s="3181"/>
    </row>
    <row r="14" spans="1:13" ht="51" customHeight="1">
      <c r="A14" s="2093"/>
      <c r="B14" s="1517" t="s">
        <v>25</v>
      </c>
      <c r="C14" s="2482" t="s">
        <v>3073</v>
      </c>
      <c r="D14" s="2487"/>
      <c r="E14" s="1518" t="s">
        <v>27</v>
      </c>
      <c r="F14" s="2488" t="s">
        <v>3074</v>
      </c>
      <c r="G14" s="2471"/>
      <c r="H14" s="2471"/>
      <c r="I14" s="2471"/>
      <c r="J14" s="2471"/>
      <c r="K14" s="2471"/>
      <c r="L14" s="2471"/>
      <c r="M14" s="2472"/>
    </row>
    <row r="15" spans="1:13">
      <c r="A15" s="2489" t="s">
        <v>29</v>
      </c>
      <c r="B15" s="1333" t="s">
        <v>30</v>
      </c>
      <c r="C15" s="2482"/>
      <c r="D15" s="2483"/>
      <c r="E15" s="2483"/>
      <c r="F15" s="2483"/>
      <c r="G15" s="2483"/>
      <c r="H15" s="2483"/>
      <c r="I15" s="2483"/>
      <c r="J15" s="2483"/>
      <c r="K15" s="2483"/>
      <c r="L15" s="2483"/>
      <c r="M15" s="2484"/>
    </row>
    <row r="16" spans="1:13" ht="48.75" customHeight="1">
      <c r="A16" s="2064"/>
      <c r="B16" s="1333" t="s">
        <v>32</v>
      </c>
      <c r="C16" s="2482" t="s">
        <v>1253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3075</v>
      </c>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34.5" customHeight="1">
      <c r="A29" s="2064"/>
      <c r="B29" s="64"/>
      <c r="C29" s="65" t="s">
        <v>55</v>
      </c>
      <c r="D29" s="1823">
        <v>21056</v>
      </c>
      <c r="E29" s="59"/>
      <c r="F29" s="66" t="s">
        <v>56</v>
      </c>
      <c r="G29" s="1532">
        <v>2019</v>
      </c>
      <c r="H29" s="59"/>
      <c r="I29" s="66" t="s">
        <v>57</v>
      </c>
      <c r="J29" s="2490"/>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824">
        <v>1900</v>
      </c>
      <c r="E36" s="1825"/>
      <c r="F36" s="1824">
        <v>2450</v>
      </c>
      <c r="G36" s="1825"/>
      <c r="H36" s="1824">
        <v>2450</v>
      </c>
      <c r="I36" s="1825"/>
      <c r="J36" s="1824">
        <v>1200</v>
      </c>
      <c r="K36" s="1825"/>
      <c r="L36" s="1824">
        <v>2000</v>
      </c>
      <c r="M36" s="1825"/>
    </row>
    <row r="37" spans="1:13">
      <c r="A37" s="2064"/>
      <c r="B37" s="1999"/>
      <c r="C37" s="73"/>
      <c r="D37" s="77" t="s">
        <v>68</v>
      </c>
      <c r="E37" s="77"/>
      <c r="F37" s="77" t="s">
        <v>69</v>
      </c>
      <c r="G37" s="77"/>
      <c r="H37" s="78" t="s">
        <v>70</v>
      </c>
      <c r="I37" s="78"/>
      <c r="J37" s="78" t="s">
        <v>71</v>
      </c>
      <c r="K37" s="77"/>
      <c r="L37" s="77" t="s">
        <v>72</v>
      </c>
      <c r="M37" s="79"/>
    </row>
    <row r="38" spans="1:13">
      <c r="A38" s="2064"/>
      <c r="B38" s="1999"/>
      <c r="C38" s="73"/>
      <c r="D38" s="1824">
        <v>2000</v>
      </c>
      <c r="E38" s="1825"/>
      <c r="F38" s="1824">
        <v>2000</v>
      </c>
      <c r="G38" s="1825"/>
      <c r="H38" s="1824">
        <v>2000</v>
      </c>
      <c r="I38" s="1825"/>
      <c r="J38" s="1824">
        <v>2000</v>
      </c>
      <c r="K38" s="1825"/>
      <c r="L38" s="1824">
        <v>2000</v>
      </c>
      <c r="M38" s="1775"/>
    </row>
    <row r="39" spans="1:13">
      <c r="A39" s="2064"/>
      <c r="B39" s="1999"/>
      <c r="C39" s="73"/>
      <c r="D39" s="77" t="s">
        <v>73</v>
      </c>
      <c r="E39" s="77"/>
      <c r="F39" s="77" t="s">
        <v>74</v>
      </c>
      <c r="G39" s="77"/>
      <c r="H39" s="78" t="s">
        <v>75</v>
      </c>
      <c r="I39" s="78"/>
      <c r="J39" s="78" t="s">
        <v>76</v>
      </c>
      <c r="K39" s="77"/>
      <c r="L39" s="77" t="s">
        <v>77</v>
      </c>
      <c r="M39" s="79"/>
    </row>
    <row r="40" spans="1:13">
      <c r="A40" s="2064"/>
      <c r="B40" s="1999"/>
      <c r="C40" s="73"/>
      <c r="D40" s="1824">
        <v>2000</v>
      </c>
      <c r="E40" s="1724"/>
      <c r="F40" s="1721" t="s">
        <v>9</v>
      </c>
      <c r="G40" s="1724"/>
      <c r="H40" s="1721" t="s">
        <v>17</v>
      </c>
      <c r="I40" s="1724"/>
      <c r="J40" s="1721" t="s">
        <v>17</v>
      </c>
      <c r="K40" s="1724"/>
      <c r="L40" s="1721" t="s">
        <v>17</v>
      </c>
      <c r="M40" s="1723"/>
    </row>
    <row r="41" spans="1:13">
      <c r="A41" s="2064"/>
      <c r="B41" s="1999"/>
      <c r="C41" s="73"/>
      <c r="D41" s="1541" t="s">
        <v>77</v>
      </c>
      <c r="E41" s="1541"/>
      <c r="F41" s="1541" t="s">
        <v>78</v>
      </c>
      <c r="G41" s="1541"/>
      <c r="H41" s="96"/>
      <c r="I41" s="96"/>
      <c r="J41" s="96"/>
      <c r="K41" s="96"/>
      <c r="L41" s="96"/>
      <c r="M41" s="1826"/>
    </row>
    <row r="42" spans="1:13">
      <c r="A42" s="2064"/>
      <c r="B42" s="1999"/>
      <c r="C42" s="73"/>
      <c r="D42" s="1721"/>
      <c r="E42" s="1709"/>
      <c r="F42" s="2485">
        <v>22000</v>
      </c>
      <c r="G42" s="2486"/>
      <c r="H42" s="2070"/>
      <c r="I42" s="2070"/>
      <c r="J42" s="77"/>
      <c r="K42" s="77"/>
      <c r="L42" s="77"/>
      <c r="M42" s="9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c r="A45" s="2064"/>
      <c r="B45" s="1999"/>
      <c r="C45" s="88"/>
      <c r="D45" s="89" t="s">
        <v>80</v>
      </c>
      <c r="E45" s="90" t="s">
        <v>7</v>
      </c>
      <c r="F45" s="2008" t="s">
        <v>81</v>
      </c>
      <c r="G45" s="2568"/>
      <c r="H45" s="2568"/>
      <c r="I45" s="2568"/>
      <c r="J45" s="2568"/>
      <c r="K45" s="91" t="s">
        <v>82</v>
      </c>
      <c r="L45" s="2480"/>
      <c r="M45" s="2481"/>
    </row>
    <row r="46" spans="1:13">
      <c r="A46" s="2064"/>
      <c r="B46" s="1999"/>
      <c r="C46" s="88"/>
      <c r="D46" s="1542"/>
      <c r="E46" s="1522" t="s">
        <v>1495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78.75" customHeight="1">
      <c r="A48" s="2064"/>
      <c r="B48" s="1331" t="s">
        <v>83</v>
      </c>
      <c r="C48" s="2491" t="s">
        <v>3076</v>
      </c>
      <c r="D48" s="2492"/>
      <c r="E48" s="2492"/>
      <c r="F48" s="2492"/>
      <c r="G48" s="2492"/>
      <c r="H48" s="2492"/>
      <c r="I48" s="2492"/>
      <c r="J48" s="2492"/>
      <c r="K48" s="2492"/>
      <c r="L48" s="2492"/>
      <c r="M48" s="2493"/>
    </row>
    <row r="49" spans="1:13" ht="30.75" customHeight="1">
      <c r="A49" s="2064"/>
      <c r="B49" s="1333" t="s">
        <v>85</v>
      </c>
      <c r="C49" s="2491" t="s">
        <v>3077</v>
      </c>
      <c r="D49" s="2492"/>
      <c r="E49" s="2492"/>
      <c r="F49" s="2492"/>
      <c r="G49" s="2492"/>
      <c r="H49" s="2492"/>
      <c r="I49" s="2492"/>
      <c r="J49" s="2492"/>
      <c r="K49" s="2492"/>
      <c r="L49" s="2492"/>
      <c r="M49" s="2493"/>
    </row>
    <row r="50" spans="1:13">
      <c r="A50" s="2064"/>
      <c r="B50" s="1333" t="s">
        <v>87</v>
      </c>
      <c r="C50" s="1543">
        <v>30</v>
      </c>
      <c r="D50" s="1544"/>
      <c r="E50" s="1544"/>
      <c r="F50" s="1544"/>
      <c r="G50" s="1544"/>
      <c r="H50" s="1544"/>
      <c r="I50" s="1544"/>
      <c r="J50" s="1544"/>
      <c r="K50" s="1544"/>
      <c r="L50" s="1544"/>
      <c r="M50" s="1545"/>
    </row>
    <row r="51" spans="1:13">
      <c r="A51" s="2064"/>
      <c r="B51" s="1333" t="s">
        <v>88</v>
      </c>
      <c r="C51" s="1725" t="s">
        <v>89</v>
      </c>
      <c r="D51" s="1544"/>
      <c r="E51" s="1544"/>
      <c r="F51" s="1544"/>
      <c r="G51" s="1544"/>
      <c r="H51" s="1544"/>
      <c r="I51" s="1544"/>
      <c r="J51" s="1544"/>
      <c r="K51" s="1544"/>
      <c r="L51" s="1544"/>
      <c r="M51" s="1545"/>
    </row>
    <row r="52" spans="1:13" ht="15.75" customHeight="1">
      <c r="A52" s="2469" t="s">
        <v>90</v>
      </c>
      <c r="B52" s="1413" t="s">
        <v>91</v>
      </c>
      <c r="C52" s="2455" t="s">
        <v>1257</v>
      </c>
      <c r="D52" s="2456"/>
      <c r="E52" s="2456"/>
      <c r="F52" s="2456"/>
      <c r="G52" s="2456"/>
      <c r="H52" s="2456"/>
      <c r="I52" s="2456"/>
      <c r="J52" s="2456"/>
      <c r="K52" s="2456"/>
      <c r="L52" s="2456"/>
      <c r="M52" s="2457"/>
    </row>
    <row r="53" spans="1:13" ht="15.75" customHeight="1">
      <c r="A53" s="2056"/>
      <c r="B53" s="1413" t="s">
        <v>93</v>
      </c>
      <c r="C53" s="2455" t="s">
        <v>3078</v>
      </c>
      <c r="D53" s="2456"/>
      <c r="E53" s="2456"/>
      <c r="F53" s="2456"/>
      <c r="G53" s="2456"/>
      <c r="H53" s="2456"/>
      <c r="I53" s="2456"/>
      <c r="J53" s="2456"/>
      <c r="K53" s="2456"/>
      <c r="L53" s="2456"/>
      <c r="M53" s="2457"/>
    </row>
    <row r="54" spans="1:13" ht="15.75" customHeight="1">
      <c r="A54" s="2056"/>
      <c r="B54" s="1413" t="s">
        <v>95</v>
      </c>
      <c r="C54" s="2455" t="s">
        <v>1212</v>
      </c>
      <c r="D54" s="2456"/>
      <c r="E54" s="2456"/>
      <c r="F54" s="2456"/>
      <c r="G54" s="2456"/>
      <c r="H54" s="2456"/>
      <c r="I54" s="2456"/>
      <c r="J54" s="2456"/>
      <c r="K54" s="2456"/>
      <c r="L54" s="2456"/>
      <c r="M54" s="2457"/>
    </row>
    <row r="55" spans="1:13" ht="15.75" customHeight="1">
      <c r="A55" s="2056"/>
      <c r="B55" s="1414" t="s">
        <v>97</v>
      </c>
      <c r="C55" s="2455" t="s">
        <v>1256</v>
      </c>
      <c r="D55" s="2456"/>
      <c r="E55" s="2456"/>
      <c r="F55" s="2456"/>
      <c r="G55" s="2456"/>
      <c r="H55" s="2456"/>
      <c r="I55" s="2456"/>
      <c r="J55" s="2456"/>
      <c r="K55" s="2456"/>
      <c r="L55" s="2456"/>
      <c r="M55" s="2457"/>
    </row>
    <row r="56" spans="1:13" ht="15.75" customHeight="1">
      <c r="A56" s="2056"/>
      <c r="B56" s="1413" t="s">
        <v>99</v>
      </c>
      <c r="C56" s="3226" t="s">
        <v>1258</v>
      </c>
      <c r="D56" s="2456"/>
      <c r="E56" s="2456"/>
      <c r="F56" s="2456"/>
      <c r="G56" s="2456"/>
      <c r="H56" s="2456"/>
      <c r="I56" s="2456"/>
      <c r="J56" s="2456"/>
      <c r="K56" s="2456"/>
      <c r="L56" s="2456"/>
      <c r="M56" s="2457"/>
    </row>
    <row r="57" spans="1:13" ht="16.5" customHeight="1" thickBot="1">
      <c r="A57" s="2061"/>
      <c r="B57" s="1413" t="s">
        <v>101</v>
      </c>
      <c r="C57" s="2455">
        <v>3107688787</v>
      </c>
      <c r="D57" s="2456"/>
      <c r="E57" s="2456"/>
      <c r="F57" s="2456"/>
      <c r="G57" s="2456"/>
      <c r="H57" s="2456"/>
      <c r="I57" s="2456"/>
      <c r="J57" s="2456"/>
      <c r="K57" s="2456"/>
      <c r="L57" s="2456"/>
      <c r="M57" s="2457"/>
    </row>
    <row r="58" spans="1:13" ht="15.75" customHeight="1">
      <c r="A58" s="2469" t="s">
        <v>103</v>
      </c>
      <c r="B58" s="1415" t="s">
        <v>104</v>
      </c>
      <c r="C58" s="2455" t="s">
        <v>3011</v>
      </c>
      <c r="D58" s="2456"/>
      <c r="E58" s="2456"/>
      <c r="F58" s="2456"/>
      <c r="G58" s="2456"/>
      <c r="H58" s="2456"/>
      <c r="I58" s="2456"/>
      <c r="J58" s="2456"/>
      <c r="K58" s="2456"/>
      <c r="L58" s="2456"/>
      <c r="M58" s="2457"/>
    </row>
    <row r="59" spans="1:13" ht="30" customHeight="1">
      <c r="A59" s="2056"/>
      <c r="B59" s="1415" t="s">
        <v>106</v>
      </c>
      <c r="C59" s="2455" t="s">
        <v>3079</v>
      </c>
      <c r="D59" s="2456"/>
      <c r="E59" s="2456"/>
      <c r="F59" s="2456"/>
      <c r="G59" s="2456"/>
      <c r="H59" s="2456"/>
      <c r="I59" s="2456"/>
      <c r="J59" s="2456"/>
      <c r="K59" s="2456"/>
      <c r="L59" s="2456"/>
      <c r="M59" s="2457"/>
    </row>
    <row r="60" spans="1:13" ht="30" customHeight="1" thickBot="1">
      <c r="A60" s="2056"/>
      <c r="B60" s="1416" t="s">
        <v>14</v>
      </c>
      <c r="C60" s="2455" t="s">
        <v>1212</v>
      </c>
      <c r="D60" s="2456"/>
      <c r="E60" s="2456"/>
      <c r="F60" s="2456"/>
      <c r="G60" s="2456"/>
      <c r="H60" s="2456"/>
      <c r="I60" s="2456"/>
      <c r="J60" s="2456"/>
      <c r="K60" s="2456"/>
      <c r="L60" s="2456"/>
      <c r="M60" s="2457"/>
    </row>
    <row r="61" spans="1:13" ht="37.5" customHeight="1" thickBot="1">
      <c r="A61" s="139" t="s">
        <v>109</v>
      </c>
      <c r="B61" s="108"/>
      <c r="C61" s="2036"/>
      <c r="D61" s="2037"/>
      <c r="E61" s="2037"/>
      <c r="F61" s="2037"/>
      <c r="G61" s="2037"/>
      <c r="H61" s="2037"/>
      <c r="I61" s="2037"/>
      <c r="J61" s="2037"/>
      <c r="K61" s="2037"/>
      <c r="L61" s="2037"/>
      <c r="M61" s="2038"/>
    </row>
  </sheetData>
  <mergeCells count="50">
    <mergeCell ref="I10:J10"/>
    <mergeCell ref="A2:A14"/>
    <mergeCell ref="C2:M2"/>
    <mergeCell ref="C3:M3"/>
    <mergeCell ref="F4:G4"/>
    <mergeCell ref="H4:M4"/>
    <mergeCell ref="C5:M5"/>
    <mergeCell ref="C6:M6"/>
    <mergeCell ref="C7:G7"/>
    <mergeCell ref="I7:M7"/>
    <mergeCell ref="B8:B10"/>
    <mergeCell ref="C9:E9"/>
    <mergeCell ref="F9:G9"/>
    <mergeCell ref="I9:J9"/>
    <mergeCell ref="C10:D10"/>
    <mergeCell ref="F10:G10"/>
    <mergeCell ref="B44:B47"/>
    <mergeCell ref="F45:F46"/>
    <mergeCell ref="G45:J46"/>
    <mergeCell ref="C11:M11"/>
    <mergeCell ref="C12:M12"/>
    <mergeCell ref="C13:M13"/>
    <mergeCell ref="C14:D14"/>
    <mergeCell ref="F14:M14"/>
    <mergeCell ref="L45:M46"/>
    <mergeCell ref="B31:B33"/>
    <mergeCell ref="B34:B43"/>
    <mergeCell ref="F42:G42"/>
    <mergeCell ref="H42:I42"/>
    <mergeCell ref="C48:M48"/>
    <mergeCell ref="A52:A57"/>
    <mergeCell ref="C52:M52"/>
    <mergeCell ref="C53:M53"/>
    <mergeCell ref="C54:M54"/>
    <mergeCell ref="C55:M55"/>
    <mergeCell ref="C56:M56"/>
    <mergeCell ref="C57:M57"/>
    <mergeCell ref="A15:A51"/>
    <mergeCell ref="C15:M15"/>
    <mergeCell ref="C16:M16"/>
    <mergeCell ref="B17:B23"/>
    <mergeCell ref="F22:G22"/>
    <mergeCell ref="C49:M49"/>
    <mergeCell ref="B24:B27"/>
    <mergeCell ref="J29:L29"/>
    <mergeCell ref="A58:A60"/>
    <mergeCell ref="C58:M58"/>
    <mergeCell ref="C59:M59"/>
    <mergeCell ref="C60:M60"/>
    <mergeCell ref="C61:M61"/>
  </mergeCells>
  <dataValidations count="8">
    <dataValidation type="list" allowBlank="1" showInputMessage="1" showErrorMessage="1" sqref="C7 G45:J46 C4 C14:D14" xr:uid="{00000000-0002-0000-AE00-000000000000}"/>
    <dataValidation type="list" allowBlank="1" showInputMessage="1" showErrorMessage="1" sqref="I7:M7" xr:uid="{00000000-0002-0000-AE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E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AE00-000003000000}"/>
    <dataValidation allowBlank="1" showInputMessage="1" showErrorMessage="1" prompt="Identifique la meta ODS a que le apunta el indicador de producto. Seleccione de la lista desplegable." sqref="E14" xr:uid="{00000000-0002-0000-AE00-000004000000}"/>
    <dataValidation allowBlank="1" showInputMessage="1" showErrorMessage="1" prompt="Identifique el ODS a que le apunta el indicador de producto. Seleccione de la lista desplegable._x000a_" sqref="B14" xr:uid="{00000000-0002-0000-AE00-000005000000}"/>
    <dataValidation allowBlank="1" showInputMessage="1" showErrorMessage="1" prompt="Incluir una ficha por cada indicador, ya sea de producto o de resultado" sqref="B1" xr:uid="{00000000-0002-0000-AE00-000006000000}"/>
    <dataValidation allowBlank="1" showInputMessage="1" showErrorMessage="1" prompt="Seleccione de la lista desplegable" sqref="B4 B7 H7" xr:uid="{00000000-0002-0000-AE00-000007000000}"/>
  </dataValidations>
  <hyperlinks>
    <hyperlink ref="C56" r:id="rId1" xr:uid="{00000000-0004-0000-AE00-000000000000}"/>
  </hyperlinks>
  <pageMargins left="0.7" right="0.7" top="0.75" bottom="0.75" header="0.3" footer="0.3"/>
  <pageSetup paperSize="9" orientation="portrait" horizontalDpi="1200" verticalDpi="1200"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3068</v>
      </c>
      <c r="C1" s="141"/>
      <c r="D1" s="141"/>
      <c r="E1" s="141"/>
      <c r="F1" s="141"/>
      <c r="G1" s="141"/>
      <c r="H1" s="141"/>
      <c r="I1" s="141"/>
      <c r="J1" s="141"/>
      <c r="K1" s="141"/>
      <c r="L1" s="141"/>
      <c r="M1" s="142"/>
    </row>
    <row r="2" spans="1:13" ht="39" customHeight="1">
      <c r="A2" s="2494" t="s">
        <v>1</v>
      </c>
      <c r="B2" s="29" t="s">
        <v>2</v>
      </c>
      <c r="C2" s="2120" t="s">
        <v>1260</v>
      </c>
      <c r="D2" s="2121"/>
      <c r="E2" s="2121"/>
      <c r="F2" s="2121"/>
      <c r="G2" s="2121"/>
      <c r="H2" s="2121"/>
      <c r="I2" s="2121"/>
      <c r="J2" s="2121"/>
      <c r="K2" s="2121"/>
      <c r="L2" s="2121"/>
      <c r="M2" s="2122"/>
    </row>
    <row r="3" spans="1:13" ht="36" customHeight="1">
      <c r="A3" s="2093"/>
      <c r="B3" s="1331" t="s">
        <v>4</v>
      </c>
      <c r="C3" s="2455" t="s">
        <v>1200</v>
      </c>
      <c r="D3" s="2456"/>
      <c r="E3" s="2456"/>
      <c r="F3" s="2456"/>
      <c r="G3" s="2456"/>
      <c r="H3" s="2456"/>
      <c r="I3" s="2456"/>
      <c r="J3" s="2456"/>
      <c r="K3" s="2456"/>
      <c r="L3" s="2456"/>
      <c r="M3" s="2457"/>
    </row>
    <row r="4" spans="1:13">
      <c r="A4" s="2093"/>
      <c r="B4" s="31" t="s">
        <v>6</v>
      </c>
      <c r="C4" s="1507"/>
      <c r="D4" s="1508" t="s">
        <v>323</v>
      </c>
      <c r="E4" s="1509"/>
      <c r="F4" s="2498" t="s">
        <v>8</v>
      </c>
      <c r="G4" s="2499"/>
      <c r="H4" s="2566">
        <v>336</v>
      </c>
      <c r="I4" s="2496"/>
      <c r="J4" s="2496"/>
      <c r="K4" s="2496"/>
      <c r="L4" s="2496"/>
      <c r="M4" s="2497"/>
    </row>
    <row r="5" spans="1:13" ht="45" customHeight="1">
      <c r="A5" s="2093"/>
      <c r="B5" s="31" t="s">
        <v>10</v>
      </c>
      <c r="C5" s="3140" t="s">
        <v>9</v>
      </c>
      <c r="D5" s="3052"/>
      <c r="E5" s="3052"/>
      <c r="F5" s="3052"/>
      <c r="G5" s="3052"/>
      <c r="H5" s="3052"/>
      <c r="I5" s="3052"/>
      <c r="J5" s="3052"/>
      <c r="K5" s="3052"/>
      <c r="L5" s="3052"/>
      <c r="M5" s="3053"/>
    </row>
    <row r="6" spans="1:13" ht="45" customHeight="1">
      <c r="A6" s="2093"/>
      <c r="B6" s="31" t="s">
        <v>11</v>
      </c>
      <c r="C6" s="3140" t="s">
        <v>9</v>
      </c>
      <c r="D6" s="3052"/>
      <c r="E6" s="3052"/>
      <c r="F6" s="3052"/>
      <c r="G6" s="3052"/>
      <c r="H6" s="3052"/>
      <c r="I6" s="3052"/>
      <c r="J6" s="3052"/>
      <c r="K6" s="3052"/>
      <c r="L6" s="3052"/>
      <c r="M6" s="3053"/>
    </row>
    <row r="7" spans="1:13">
      <c r="A7" s="2093"/>
      <c r="B7" s="1331" t="s">
        <v>12</v>
      </c>
      <c r="C7" s="2630" t="s">
        <v>3070</v>
      </c>
      <c r="D7" s="2631"/>
      <c r="E7" s="2631"/>
      <c r="F7" s="2631"/>
      <c r="G7" s="2632"/>
      <c r="H7" s="1546" t="s">
        <v>14</v>
      </c>
      <c r="I7" s="2514" t="s">
        <v>1212</v>
      </c>
      <c r="J7" s="2513"/>
      <c r="K7" s="2513"/>
      <c r="L7" s="2513"/>
      <c r="M7" s="2515"/>
    </row>
    <row r="8" spans="1:13">
      <c r="A8" s="2093"/>
      <c r="B8" s="2504" t="s">
        <v>16</v>
      </c>
      <c r="C8" s="1700"/>
      <c r="D8" s="33"/>
      <c r="E8" s="33"/>
      <c r="F8" s="33"/>
      <c r="G8" s="33"/>
      <c r="H8" s="33"/>
      <c r="I8" s="33"/>
      <c r="J8" s="33"/>
      <c r="K8" s="33"/>
      <c r="L8" s="34"/>
      <c r="M8" s="1525"/>
    </row>
    <row r="9" spans="1:13" ht="15.75" customHeight="1">
      <c r="A9" s="2093"/>
      <c r="B9" s="2085"/>
      <c r="C9" s="2111" t="s">
        <v>9</v>
      </c>
      <c r="D9" s="2111"/>
      <c r="E9" s="2111"/>
      <c r="F9" s="2111" t="s">
        <v>9</v>
      </c>
      <c r="G9" s="2111"/>
      <c r="H9" s="36"/>
      <c r="I9" s="2111" t="s">
        <v>9</v>
      </c>
      <c r="J9" s="2111"/>
      <c r="K9" s="36"/>
      <c r="L9" s="37"/>
      <c r="M9" s="38"/>
    </row>
    <row r="10" spans="1:13">
      <c r="A10" s="2093"/>
      <c r="B10" s="2123"/>
      <c r="C10" s="2505" t="s">
        <v>18</v>
      </c>
      <c r="D10" s="2506"/>
      <c r="E10" s="39"/>
      <c r="F10" s="2111" t="s">
        <v>18</v>
      </c>
      <c r="G10" s="2111"/>
      <c r="H10" s="39"/>
      <c r="I10" s="2111" t="s">
        <v>18</v>
      </c>
      <c r="J10" s="2111"/>
      <c r="K10" s="39"/>
      <c r="L10" s="40"/>
      <c r="M10" s="41"/>
    </row>
    <row r="11" spans="1:13" ht="84" customHeight="1">
      <c r="A11" s="2093"/>
      <c r="B11" s="1331" t="s">
        <v>19</v>
      </c>
      <c r="C11" s="2491" t="s">
        <v>3080</v>
      </c>
      <c r="D11" s="2492"/>
      <c r="E11" s="2492"/>
      <c r="F11" s="2492"/>
      <c r="G11" s="2492"/>
      <c r="H11" s="2492"/>
      <c r="I11" s="2492"/>
      <c r="J11" s="2492"/>
      <c r="K11" s="2492"/>
      <c r="L11" s="2492"/>
      <c r="M11" s="2493"/>
    </row>
    <row r="12" spans="1:13" ht="75" customHeight="1">
      <c r="A12" s="2093"/>
      <c r="B12" s="1331" t="s">
        <v>21</v>
      </c>
      <c r="C12" s="2491" t="s">
        <v>3081</v>
      </c>
      <c r="D12" s="2492"/>
      <c r="E12" s="2492"/>
      <c r="F12" s="2492"/>
      <c r="G12" s="2492"/>
      <c r="H12" s="2492"/>
      <c r="I12" s="2492"/>
      <c r="J12" s="2492"/>
      <c r="K12" s="2492"/>
      <c r="L12" s="2492"/>
      <c r="M12" s="2493"/>
    </row>
    <row r="13" spans="1:13" ht="60.75" customHeight="1">
      <c r="A13" s="2093"/>
      <c r="B13" s="1331" t="s">
        <v>23</v>
      </c>
      <c r="C13" s="3179" t="s">
        <v>1199</v>
      </c>
      <c r="D13" s="3180"/>
      <c r="E13" s="3180"/>
      <c r="F13" s="3180"/>
      <c r="G13" s="3180"/>
      <c r="H13" s="3180"/>
      <c r="I13" s="3180"/>
      <c r="J13" s="3180"/>
      <c r="K13" s="3180"/>
      <c r="L13" s="3180"/>
      <c r="M13" s="3181"/>
    </row>
    <row r="14" spans="1:13" ht="51" customHeight="1">
      <c r="A14" s="2093"/>
      <c r="B14" s="1517" t="s">
        <v>25</v>
      </c>
      <c r="C14" s="2482" t="s">
        <v>251</v>
      </c>
      <c r="D14" s="2487"/>
      <c r="E14" s="1518" t="s">
        <v>27</v>
      </c>
      <c r="F14" s="2488" t="s">
        <v>1262</v>
      </c>
      <c r="G14" s="2471"/>
      <c r="H14" s="2471"/>
      <c r="I14" s="2471"/>
      <c r="J14" s="2471"/>
      <c r="K14" s="2471"/>
      <c r="L14" s="2471"/>
      <c r="M14" s="2472"/>
    </row>
    <row r="15" spans="1:13">
      <c r="A15" s="2489" t="s">
        <v>29</v>
      </c>
      <c r="B15" s="1333" t="s">
        <v>30</v>
      </c>
      <c r="C15" s="2482" t="s">
        <v>1901</v>
      </c>
      <c r="D15" s="2483"/>
      <c r="E15" s="2483"/>
      <c r="F15" s="2483"/>
      <c r="G15" s="2483"/>
      <c r="H15" s="2483"/>
      <c r="I15" s="2483"/>
      <c r="J15" s="2483"/>
      <c r="K15" s="2483"/>
      <c r="L15" s="2483"/>
      <c r="M15" s="2484"/>
    </row>
    <row r="16" spans="1:13" ht="48.75" customHeight="1">
      <c r="A16" s="2064"/>
      <c r="B16" s="1333" t="s">
        <v>32</v>
      </c>
      <c r="C16" s="2482" t="s">
        <v>1261</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3082</v>
      </c>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34.5" customHeight="1">
      <c r="A29" s="2064"/>
      <c r="B29" s="64"/>
      <c r="C29" s="65" t="s">
        <v>55</v>
      </c>
      <c r="D29" s="1827" t="s">
        <v>231</v>
      </c>
      <c r="E29" s="59"/>
      <c r="F29" s="66" t="s">
        <v>56</v>
      </c>
      <c r="G29" s="1828"/>
      <c r="H29" s="59"/>
      <c r="I29" s="66" t="s">
        <v>57</v>
      </c>
      <c r="J29" s="2490"/>
      <c r="K29" s="2483"/>
      <c r="L29" s="2487"/>
      <c r="M29" s="67"/>
    </row>
    <row r="30" spans="1:13" hidden="1">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824">
        <v>1</v>
      </c>
      <c r="E36" s="1825"/>
      <c r="F36" s="1824">
        <v>10</v>
      </c>
      <c r="G36" s="1825"/>
      <c r="H36" s="1824">
        <v>15</v>
      </c>
      <c r="I36" s="1825"/>
      <c r="J36" s="1824">
        <v>3</v>
      </c>
      <c r="K36" s="1825"/>
      <c r="L36" s="1824">
        <v>1</v>
      </c>
      <c r="M36" s="1825"/>
    </row>
    <row r="37" spans="1:13">
      <c r="A37" s="2064"/>
      <c r="B37" s="1999"/>
      <c r="C37" s="73"/>
      <c r="D37" s="77" t="s">
        <v>68</v>
      </c>
      <c r="E37" s="77"/>
      <c r="F37" s="77" t="s">
        <v>69</v>
      </c>
      <c r="G37" s="77"/>
      <c r="H37" s="78" t="s">
        <v>70</v>
      </c>
      <c r="I37" s="78"/>
      <c r="J37" s="78" t="s">
        <v>71</v>
      </c>
      <c r="K37" s="77"/>
      <c r="L37" s="77" t="s">
        <v>72</v>
      </c>
      <c r="M37" s="79"/>
    </row>
    <row r="38" spans="1:13">
      <c r="A38" s="2064"/>
      <c r="B38" s="1999"/>
      <c r="C38" s="73"/>
      <c r="D38" s="1721" t="s">
        <v>9</v>
      </c>
      <c r="E38" s="1825"/>
      <c r="F38" s="1721" t="s">
        <v>9</v>
      </c>
      <c r="G38" s="1825"/>
      <c r="H38" s="1721" t="s">
        <v>9</v>
      </c>
      <c r="I38" s="1825"/>
      <c r="J38" s="1721" t="s">
        <v>9</v>
      </c>
      <c r="K38" s="1825"/>
      <c r="L38" s="1721" t="s">
        <v>9</v>
      </c>
      <c r="M38" s="1775"/>
    </row>
    <row r="39" spans="1:13">
      <c r="A39" s="2064"/>
      <c r="B39" s="1999"/>
      <c r="C39" s="73"/>
      <c r="D39" s="77" t="s">
        <v>73</v>
      </c>
      <c r="E39" s="77"/>
      <c r="F39" s="77" t="s">
        <v>74</v>
      </c>
      <c r="G39" s="77"/>
      <c r="H39" s="78" t="s">
        <v>75</v>
      </c>
      <c r="I39" s="78"/>
      <c r="J39" s="78" t="s">
        <v>76</v>
      </c>
      <c r="K39" s="77"/>
      <c r="L39" s="77" t="s">
        <v>77</v>
      </c>
      <c r="M39" s="79"/>
    </row>
    <row r="40" spans="1:13">
      <c r="A40" s="2064"/>
      <c r="B40" s="1999"/>
      <c r="C40" s="73"/>
      <c r="D40" s="1721" t="s">
        <v>9</v>
      </c>
      <c r="E40" s="1724"/>
      <c r="F40" s="1721" t="s">
        <v>9</v>
      </c>
      <c r="G40" s="1724"/>
      <c r="H40" s="1721" t="s">
        <v>17</v>
      </c>
      <c r="I40" s="1724"/>
      <c r="J40" s="1721" t="s">
        <v>17</v>
      </c>
      <c r="K40" s="1724"/>
      <c r="L40" s="1721" t="s">
        <v>17</v>
      </c>
      <c r="M40" s="1723"/>
    </row>
    <row r="41" spans="1:13">
      <c r="A41" s="2064"/>
      <c r="B41" s="1999"/>
      <c r="C41" s="73"/>
      <c r="D41" s="1541" t="s">
        <v>77</v>
      </c>
      <c r="E41" s="1541"/>
      <c r="F41" s="1541" t="s">
        <v>78</v>
      </c>
      <c r="G41" s="1541"/>
      <c r="H41" s="96"/>
      <c r="I41" s="96"/>
      <c r="J41" s="96"/>
      <c r="K41" s="96"/>
      <c r="L41" s="96"/>
      <c r="M41" s="1826"/>
    </row>
    <row r="42" spans="1:13">
      <c r="A42" s="2064"/>
      <c r="B42" s="1999"/>
      <c r="C42" s="73"/>
      <c r="D42" s="1721"/>
      <c r="E42" s="1709"/>
      <c r="F42" s="2485">
        <v>30</v>
      </c>
      <c r="G42" s="2486"/>
      <c r="H42" s="2070"/>
      <c r="I42" s="2070"/>
      <c r="J42" s="77"/>
      <c r="K42" s="77"/>
      <c r="L42" s="77"/>
      <c r="M42" s="9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c r="A45" s="2064"/>
      <c r="B45" s="1999"/>
      <c r="C45" s="88"/>
      <c r="D45" s="89" t="s">
        <v>80</v>
      </c>
      <c r="E45" s="90" t="s">
        <v>7</v>
      </c>
      <c r="F45" s="2008" t="s">
        <v>81</v>
      </c>
      <c r="G45" s="2568"/>
      <c r="H45" s="2568"/>
      <c r="I45" s="2568"/>
      <c r="J45" s="2568"/>
      <c r="K45" s="91" t="s">
        <v>82</v>
      </c>
      <c r="L45" s="2480"/>
      <c r="M45" s="2481"/>
    </row>
    <row r="46" spans="1:13">
      <c r="A46" s="2064"/>
      <c r="B46" s="1999"/>
      <c r="C46" s="88"/>
      <c r="D46" s="1542"/>
      <c r="E46" s="1522" t="s">
        <v>1495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78.75" customHeight="1">
      <c r="A48" s="2064"/>
      <c r="B48" s="1331" t="s">
        <v>83</v>
      </c>
      <c r="C48" s="2491" t="s">
        <v>3083</v>
      </c>
      <c r="D48" s="2492"/>
      <c r="E48" s="2492"/>
      <c r="F48" s="2492"/>
      <c r="G48" s="2492"/>
      <c r="H48" s="2492"/>
      <c r="I48" s="2492"/>
      <c r="J48" s="2492"/>
      <c r="K48" s="2492"/>
      <c r="L48" s="2492"/>
      <c r="M48" s="2493"/>
    </row>
    <row r="49" spans="1:13" ht="30.75" customHeight="1">
      <c r="A49" s="2064"/>
      <c r="B49" s="1333" t="s">
        <v>85</v>
      </c>
      <c r="C49" s="2491" t="s">
        <v>3077</v>
      </c>
      <c r="D49" s="2492"/>
      <c r="E49" s="2492"/>
      <c r="F49" s="2492"/>
      <c r="G49" s="2492"/>
      <c r="H49" s="2492"/>
      <c r="I49" s="2492"/>
      <c r="J49" s="2492"/>
      <c r="K49" s="2492"/>
      <c r="L49" s="2492"/>
      <c r="M49" s="2493"/>
    </row>
    <row r="50" spans="1:13">
      <c r="A50" s="2064"/>
      <c r="B50" s="1333" t="s">
        <v>87</v>
      </c>
      <c r="C50" s="1543">
        <v>30</v>
      </c>
      <c r="D50" s="1544"/>
      <c r="E50" s="1544"/>
      <c r="F50" s="1544"/>
      <c r="G50" s="1544"/>
      <c r="H50" s="1544"/>
      <c r="I50" s="1544"/>
      <c r="J50" s="1544"/>
      <c r="K50" s="1544"/>
      <c r="L50" s="1544"/>
      <c r="M50" s="1545"/>
    </row>
    <row r="51" spans="1:13">
      <c r="A51" s="2064"/>
      <c r="B51" s="1333" t="s">
        <v>88</v>
      </c>
      <c r="C51" s="1725" t="s">
        <v>89</v>
      </c>
      <c r="D51" s="1544"/>
      <c r="E51" s="1544"/>
      <c r="F51" s="1544"/>
      <c r="G51" s="1544"/>
      <c r="H51" s="1544"/>
      <c r="I51" s="1544"/>
      <c r="J51" s="1544"/>
      <c r="K51" s="1544"/>
      <c r="L51" s="1544"/>
      <c r="M51" s="1545"/>
    </row>
    <row r="52" spans="1:13" ht="15.75" customHeight="1">
      <c r="A52" s="2469" t="s">
        <v>90</v>
      </c>
      <c r="B52" s="1413" t="s">
        <v>91</v>
      </c>
      <c r="C52" s="2455" t="s">
        <v>1257</v>
      </c>
      <c r="D52" s="2456"/>
      <c r="E52" s="2456"/>
      <c r="F52" s="2456"/>
      <c r="G52" s="2456"/>
      <c r="H52" s="2456"/>
      <c r="I52" s="2456"/>
      <c r="J52" s="2456"/>
      <c r="K52" s="2456"/>
      <c r="L52" s="2456"/>
      <c r="M52" s="2457"/>
    </row>
    <row r="53" spans="1:13" ht="15.75" customHeight="1">
      <c r="A53" s="2056"/>
      <c r="B53" s="1413" t="s">
        <v>93</v>
      </c>
      <c r="C53" s="2455" t="s">
        <v>3078</v>
      </c>
      <c r="D53" s="2456"/>
      <c r="E53" s="2456"/>
      <c r="F53" s="2456"/>
      <c r="G53" s="2456"/>
      <c r="H53" s="2456"/>
      <c r="I53" s="2456"/>
      <c r="J53" s="2456"/>
      <c r="K53" s="2456"/>
      <c r="L53" s="2456"/>
      <c r="M53" s="2457"/>
    </row>
    <row r="54" spans="1:13" ht="15.75" customHeight="1">
      <c r="A54" s="2056"/>
      <c r="B54" s="1413" t="s">
        <v>95</v>
      </c>
      <c r="C54" s="2455" t="s">
        <v>1212</v>
      </c>
      <c r="D54" s="2456"/>
      <c r="E54" s="2456"/>
      <c r="F54" s="2456"/>
      <c r="G54" s="2456"/>
      <c r="H54" s="2456"/>
      <c r="I54" s="2456"/>
      <c r="J54" s="2456"/>
      <c r="K54" s="2456"/>
      <c r="L54" s="2456"/>
      <c r="M54" s="2457"/>
    </row>
    <row r="55" spans="1:13" ht="15.75" customHeight="1">
      <c r="A55" s="2056"/>
      <c r="B55" s="1414" t="s">
        <v>97</v>
      </c>
      <c r="C55" s="2455" t="s">
        <v>1256</v>
      </c>
      <c r="D55" s="2456"/>
      <c r="E55" s="2456"/>
      <c r="F55" s="2456"/>
      <c r="G55" s="2456"/>
      <c r="H55" s="2456"/>
      <c r="I55" s="2456"/>
      <c r="J55" s="2456"/>
      <c r="K55" s="2456"/>
      <c r="L55" s="2456"/>
      <c r="M55" s="2457"/>
    </row>
    <row r="56" spans="1:13" ht="15.75" customHeight="1">
      <c r="A56" s="2056"/>
      <c r="B56" s="1413" t="s">
        <v>99</v>
      </c>
      <c r="C56" s="3226" t="s">
        <v>1258</v>
      </c>
      <c r="D56" s="2456"/>
      <c r="E56" s="2456"/>
      <c r="F56" s="2456"/>
      <c r="G56" s="2456"/>
      <c r="H56" s="2456"/>
      <c r="I56" s="2456"/>
      <c r="J56" s="2456"/>
      <c r="K56" s="2456"/>
      <c r="L56" s="2456"/>
      <c r="M56" s="2457"/>
    </row>
    <row r="57" spans="1:13" ht="16.5" customHeight="1" thickBot="1">
      <c r="A57" s="2061"/>
      <c r="B57" s="1413" t="s">
        <v>101</v>
      </c>
      <c r="C57" s="2455">
        <v>3107688787</v>
      </c>
      <c r="D57" s="2456"/>
      <c r="E57" s="2456"/>
      <c r="F57" s="2456"/>
      <c r="G57" s="2456"/>
      <c r="H57" s="2456"/>
      <c r="I57" s="2456"/>
      <c r="J57" s="2456"/>
      <c r="K57" s="2456"/>
      <c r="L57" s="2456"/>
      <c r="M57" s="2457"/>
    </row>
    <row r="58" spans="1:13" ht="15.75" customHeight="1">
      <c r="A58" s="2469" t="s">
        <v>103</v>
      </c>
      <c r="B58" s="1415" t="s">
        <v>104</v>
      </c>
      <c r="C58" s="2455" t="s">
        <v>3011</v>
      </c>
      <c r="D58" s="2456"/>
      <c r="E58" s="2456"/>
      <c r="F58" s="2456"/>
      <c r="G58" s="2456"/>
      <c r="H58" s="2456"/>
      <c r="I58" s="2456"/>
      <c r="J58" s="2456"/>
      <c r="K58" s="2456"/>
      <c r="L58" s="2456"/>
      <c r="M58" s="2457"/>
    </row>
    <row r="59" spans="1:13" ht="30" customHeight="1">
      <c r="A59" s="2056"/>
      <c r="B59" s="1415" t="s">
        <v>106</v>
      </c>
      <c r="C59" s="2455" t="s">
        <v>3079</v>
      </c>
      <c r="D59" s="2456"/>
      <c r="E59" s="2456"/>
      <c r="F59" s="2456"/>
      <c r="G59" s="2456"/>
      <c r="H59" s="2456"/>
      <c r="I59" s="2456"/>
      <c r="J59" s="2456"/>
      <c r="K59" s="2456"/>
      <c r="L59" s="2456"/>
      <c r="M59" s="2457"/>
    </row>
    <row r="60" spans="1:13" ht="30" customHeight="1" thickBot="1">
      <c r="A60" s="2056"/>
      <c r="B60" s="1416" t="s">
        <v>14</v>
      </c>
      <c r="C60" s="2455" t="s">
        <v>1212</v>
      </c>
      <c r="D60" s="2456"/>
      <c r="E60" s="2456"/>
      <c r="F60" s="2456"/>
      <c r="G60" s="2456"/>
      <c r="H60" s="2456"/>
      <c r="I60" s="2456"/>
      <c r="J60" s="2456"/>
      <c r="K60" s="2456"/>
      <c r="L60" s="2456"/>
      <c r="M60" s="2457"/>
    </row>
    <row r="61" spans="1:13" ht="37.5" customHeight="1" thickBot="1">
      <c r="A61" s="139" t="s">
        <v>109</v>
      </c>
      <c r="B61" s="108"/>
      <c r="C61" s="2036"/>
      <c r="D61" s="2037"/>
      <c r="E61" s="2037"/>
      <c r="F61" s="2037"/>
      <c r="G61" s="2037"/>
      <c r="H61" s="2037"/>
      <c r="I61" s="2037"/>
      <c r="J61" s="2037"/>
      <c r="K61" s="2037"/>
      <c r="L61" s="2037"/>
      <c r="M61" s="2038"/>
    </row>
  </sheetData>
  <mergeCells count="50">
    <mergeCell ref="I10:J10"/>
    <mergeCell ref="A2:A14"/>
    <mergeCell ref="C2:M2"/>
    <mergeCell ref="C3:M3"/>
    <mergeCell ref="F4:G4"/>
    <mergeCell ref="H4:M4"/>
    <mergeCell ref="C5:M5"/>
    <mergeCell ref="C6:M6"/>
    <mergeCell ref="C7:G7"/>
    <mergeCell ref="I7:M7"/>
    <mergeCell ref="B8:B10"/>
    <mergeCell ref="C9:E9"/>
    <mergeCell ref="F9:G9"/>
    <mergeCell ref="I9:J9"/>
    <mergeCell ref="C10:D10"/>
    <mergeCell ref="F10:G10"/>
    <mergeCell ref="B44:B47"/>
    <mergeCell ref="F45:F46"/>
    <mergeCell ref="G45:J46"/>
    <mergeCell ref="C11:M11"/>
    <mergeCell ref="C12:M12"/>
    <mergeCell ref="C13:M13"/>
    <mergeCell ref="C14:D14"/>
    <mergeCell ref="F14:M14"/>
    <mergeCell ref="L45:M46"/>
    <mergeCell ref="B31:B33"/>
    <mergeCell ref="B34:B43"/>
    <mergeCell ref="F42:G42"/>
    <mergeCell ref="H42:I42"/>
    <mergeCell ref="C48:M48"/>
    <mergeCell ref="A52:A57"/>
    <mergeCell ref="C52:M52"/>
    <mergeCell ref="C53:M53"/>
    <mergeCell ref="C54:M54"/>
    <mergeCell ref="C55:M55"/>
    <mergeCell ref="C56:M56"/>
    <mergeCell ref="C57:M57"/>
    <mergeCell ref="A15:A51"/>
    <mergeCell ref="C15:M15"/>
    <mergeCell ref="C16:M16"/>
    <mergeCell ref="B17:B23"/>
    <mergeCell ref="F22:G22"/>
    <mergeCell ref="C49:M49"/>
    <mergeCell ref="B24:B27"/>
    <mergeCell ref="J29:L29"/>
    <mergeCell ref="A58:A60"/>
    <mergeCell ref="C58:M58"/>
    <mergeCell ref="C59:M59"/>
    <mergeCell ref="C60:M60"/>
    <mergeCell ref="C61:M61"/>
  </mergeCells>
  <dataValidations count="8">
    <dataValidation type="list" allowBlank="1" showInputMessage="1" showErrorMessage="1" sqref="G45:J46 C4 C14:D14 C7" xr:uid="{00000000-0002-0000-AF00-000000000000}"/>
    <dataValidation allowBlank="1" showInputMessage="1" showErrorMessage="1" prompt="Seleccione de la lista desplegable" sqref="B4 B7 H7" xr:uid="{00000000-0002-0000-AF00-000001000000}"/>
    <dataValidation allowBlank="1" showInputMessage="1" showErrorMessage="1" prompt="Incluir una ficha por cada indicador, ya sea de producto o de resultado" sqref="B1" xr:uid="{00000000-0002-0000-AF00-000002000000}"/>
    <dataValidation allowBlank="1" showInputMessage="1" showErrorMessage="1" prompt="Identifique el ODS a que le apunta el indicador de producto. Seleccione de la lista desplegable._x000a_" sqref="B14" xr:uid="{00000000-0002-0000-AF00-000003000000}"/>
    <dataValidation allowBlank="1" showInputMessage="1" showErrorMessage="1" prompt="Identifique la meta ODS a que le apunta el indicador de producto. Seleccione de la lista desplegable." sqref="E14" xr:uid="{00000000-0002-0000-AF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AF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F00-000006000000}"/>
    <dataValidation type="list" allowBlank="1" showInputMessage="1" showErrorMessage="1" sqref="I7:M7" xr:uid="{00000000-0002-0000-AF00-000007000000}">
      <formula1>INDIRECT($C$7)</formula1>
    </dataValidation>
  </dataValidations>
  <hyperlinks>
    <hyperlink ref="C56" r:id="rId1" xr:uid="{00000000-0004-0000-AF00-000000000000}"/>
  </hyperlinks>
  <pageMargins left="0.7" right="0.7" top="0.75" bottom="0.75" header="0.3" footer="0.3"/>
  <pageSetup paperSize="9" orientation="portrait" horizontalDpi="1200" verticalDpi="1200"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tabColor theme="0"/>
  </sheetPr>
  <dimension ref="A1:N100"/>
  <sheetViews>
    <sheetView workbookViewId="0"/>
  </sheetViews>
  <sheetFormatPr baseColWidth="10" defaultColWidth="14.42578125" defaultRowHeight="15"/>
  <cols>
    <col min="1" max="1" width="12.140625" customWidth="1"/>
    <col min="2" max="2" width="39.85546875" customWidth="1"/>
    <col min="3" max="3" width="19" customWidth="1"/>
    <col min="4" max="13" width="13.140625" customWidth="1"/>
    <col min="14" max="14" width="25.140625" customWidth="1"/>
    <col min="257" max="257" width="12.140625" customWidth="1"/>
    <col min="258" max="258" width="39.85546875" customWidth="1"/>
    <col min="259" max="259" width="19" customWidth="1"/>
    <col min="260" max="269" width="13.140625" customWidth="1"/>
    <col min="270" max="270" width="25.140625" customWidth="1"/>
    <col min="513" max="513" width="12.140625" customWidth="1"/>
    <col min="514" max="514" width="39.85546875" customWidth="1"/>
    <col min="515" max="515" width="19" customWidth="1"/>
    <col min="516" max="525" width="13.140625" customWidth="1"/>
    <col min="526" max="526" width="25.140625" customWidth="1"/>
    <col min="769" max="769" width="12.140625" customWidth="1"/>
    <col min="770" max="770" width="39.85546875" customWidth="1"/>
    <col min="771" max="771" width="19" customWidth="1"/>
    <col min="772" max="781" width="13.140625" customWidth="1"/>
    <col min="782" max="782" width="25.140625" customWidth="1"/>
    <col min="1025" max="1025" width="12.140625" customWidth="1"/>
    <col min="1026" max="1026" width="39.85546875" customWidth="1"/>
    <col min="1027" max="1027" width="19" customWidth="1"/>
    <col min="1028" max="1037" width="13.140625" customWidth="1"/>
    <col min="1038" max="1038" width="25.140625" customWidth="1"/>
    <col min="1281" max="1281" width="12.140625" customWidth="1"/>
    <col min="1282" max="1282" width="39.85546875" customWidth="1"/>
    <col min="1283" max="1283" width="19" customWidth="1"/>
    <col min="1284" max="1293" width="13.140625" customWidth="1"/>
    <col min="1294" max="1294" width="25.140625" customWidth="1"/>
    <col min="1537" max="1537" width="12.140625" customWidth="1"/>
    <col min="1538" max="1538" width="39.85546875" customWidth="1"/>
    <col min="1539" max="1539" width="19" customWidth="1"/>
    <col min="1540" max="1549" width="13.140625" customWidth="1"/>
    <col min="1550" max="1550" width="25.140625" customWidth="1"/>
    <col min="1793" max="1793" width="12.140625" customWidth="1"/>
    <col min="1794" max="1794" width="39.85546875" customWidth="1"/>
    <col min="1795" max="1795" width="19" customWidth="1"/>
    <col min="1796" max="1805" width="13.140625" customWidth="1"/>
    <col min="1806" max="1806" width="25.140625" customWidth="1"/>
    <col min="2049" max="2049" width="12.140625" customWidth="1"/>
    <col min="2050" max="2050" width="39.85546875" customWidth="1"/>
    <col min="2051" max="2051" width="19" customWidth="1"/>
    <col min="2052" max="2061" width="13.140625" customWidth="1"/>
    <col min="2062" max="2062" width="25.140625" customWidth="1"/>
    <col min="2305" max="2305" width="12.140625" customWidth="1"/>
    <col min="2306" max="2306" width="39.85546875" customWidth="1"/>
    <col min="2307" max="2307" width="19" customWidth="1"/>
    <col min="2308" max="2317" width="13.140625" customWidth="1"/>
    <col min="2318" max="2318" width="25.140625" customWidth="1"/>
    <col min="2561" max="2561" width="12.140625" customWidth="1"/>
    <col min="2562" max="2562" width="39.85546875" customWidth="1"/>
    <col min="2563" max="2563" width="19" customWidth="1"/>
    <col min="2564" max="2573" width="13.140625" customWidth="1"/>
    <col min="2574" max="2574" width="25.140625" customWidth="1"/>
    <col min="2817" max="2817" width="12.140625" customWidth="1"/>
    <col min="2818" max="2818" width="39.85546875" customWidth="1"/>
    <col min="2819" max="2819" width="19" customWidth="1"/>
    <col min="2820" max="2829" width="13.140625" customWidth="1"/>
    <col min="2830" max="2830" width="25.140625" customWidth="1"/>
    <col min="3073" max="3073" width="12.140625" customWidth="1"/>
    <col min="3074" max="3074" width="39.85546875" customWidth="1"/>
    <col min="3075" max="3075" width="19" customWidth="1"/>
    <col min="3076" max="3085" width="13.140625" customWidth="1"/>
    <col min="3086" max="3086" width="25.140625" customWidth="1"/>
    <col min="3329" max="3329" width="12.140625" customWidth="1"/>
    <col min="3330" max="3330" width="39.85546875" customWidth="1"/>
    <col min="3331" max="3331" width="19" customWidth="1"/>
    <col min="3332" max="3341" width="13.140625" customWidth="1"/>
    <col min="3342" max="3342" width="25.140625" customWidth="1"/>
    <col min="3585" max="3585" width="12.140625" customWidth="1"/>
    <col min="3586" max="3586" width="39.85546875" customWidth="1"/>
    <col min="3587" max="3587" width="19" customWidth="1"/>
    <col min="3588" max="3597" width="13.140625" customWidth="1"/>
    <col min="3598" max="3598" width="25.140625" customWidth="1"/>
    <col min="3841" max="3841" width="12.140625" customWidth="1"/>
    <col min="3842" max="3842" width="39.85546875" customWidth="1"/>
    <col min="3843" max="3843" width="19" customWidth="1"/>
    <col min="3844" max="3853" width="13.140625" customWidth="1"/>
    <col min="3854" max="3854" width="25.140625" customWidth="1"/>
    <col min="4097" max="4097" width="12.140625" customWidth="1"/>
    <col min="4098" max="4098" width="39.85546875" customWidth="1"/>
    <col min="4099" max="4099" width="19" customWidth="1"/>
    <col min="4100" max="4109" width="13.140625" customWidth="1"/>
    <col min="4110" max="4110" width="25.140625" customWidth="1"/>
    <col min="4353" max="4353" width="12.140625" customWidth="1"/>
    <col min="4354" max="4354" width="39.85546875" customWidth="1"/>
    <col min="4355" max="4355" width="19" customWidth="1"/>
    <col min="4356" max="4365" width="13.140625" customWidth="1"/>
    <col min="4366" max="4366" width="25.140625" customWidth="1"/>
    <col min="4609" max="4609" width="12.140625" customWidth="1"/>
    <col min="4610" max="4610" width="39.85546875" customWidth="1"/>
    <col min="4611" max="4611" width="19" customWidth="1"/>
    <col min="4612" max="4621" width="13.140625" customWidth="1"/>
    <col min="4622" max="4622" width="25.140625" customWidth="1"/>
    <col min="4865" max="4865" width="12.140625" customWidth="1"/>
    <col min="4866" max="4866" width="39.85546875" customWidth="1"/>
    <col min="4867" max="4867" width="19" customWidth="1"/>
    <col min="4868" max="4877" width="13.140625" customWidth="1"/>
    <col min="4878" max="4878" width="25.140625" customWidth="1"/>
    <col min="5121" max="5121" width="12.140625" customWidth="1"/>
    <col min="5122" max="5122" width="39.85546875" customWidth="1"/>
    <col min="5123" max="5123" width="19" customWidth="1"/>
    <col min="5124" max="5133" width="13.140625" customWidth="1"/>
    <col min="5134" max="5134" width="25.140625" customWidth="1"/>
    <col min="5377" max="5377" width="12.140625" customWidth="1"/>
    <col min="5378" max="5378" width="39.85546875" customWidth="1"/>
    <col min="5379" max="5379" width="19" customWidth="1"/>
    <col min="5380" max="5389" width="13.140625" customWidth="1"/>
    <col min="5390" max="5390" width="25.140625" customWidth="1"/>
    <col min="5633" max="5633" width="12.140625" customWidth="1"/>
    <col min="5634" max="5634" width="39.85546875" customWidth="1"/>
    <col min="5635" max="5635" width="19" customWidth="1"/>
    <col min="5636" max="5645" width="13.140625" customWidth="1"/>
    <col min="5646" max="5646" width="25.140625" customWidth="1"/>
    <col min="5889" max="5889" width="12.140625" customWidth="1"/>
    <col min="5890" max="5890" width="39.85546875" customWidth="1"/>
    <col min="5891" max="5891" width="19" customWidth="1"/>
    <col min="5892" max="5901" width="13.140625" customWidth="1"/>
    <col min="5902" max="5902" width="25.140625" customWidth="1"/>
    <col min="6145" max="6145" width="12.140625" customWidth="1"/>
    <col min="6146" max="6146" width="39.85546875" customWidth="1"/>
    <col min="6147" max="6147" width="19" customWidth="1"/>
    <col min="6148" max="6157" width="13.140625" customWidth="1"/>
    <col min="6158" max="6158" width="25.140625" customWidth="1"/>
    <col min="6401" max="6401" width="12.140625" customWidth="1"/>
    <col min="6402" max="6402" width="39.85546875" customWidth="1"/>
    <col min="6403" max="6403" width="19" customWidth="1"/>
    <col min="6404" max="6413" width="13.140625" customWidth="1"/>
    <col min="6414" max="6414" width="25.140625" customWidth="1"/>
    <col min="6657" max="6657" width="12.140625" customWidth="1"/>
    <col min="6658" max="6658" width="39.85546875" customWidth="1"/>
    <col min="6659" max="6659" width="19" customWidth="1"/>
    <col min="6660" max="6669" width="13.140625" customWidth="1"/>
    <col min="6670" max="6670" width="25.140625" customWidth="1"/>
    <col min="6913" max="6913" width="12.140625" customWidth="1"/>
    <col min="6914" max="6914" width="39.85546875" customWidth="1"/>
    <col min="6915" max="6915" width="19" customWidth="1"/>
    <col min="6916" max="6925" width="13.140625" customWidth="1"/>
    <col min="6926" max="6926" width="25.140625" customWidth="1"/>
    <col min="7169" max="7169" width="12.140625" customWidth="1"/>
    <col min="7170" max="7170" width="39.85546875" customWidth="1"/>
    <col min="7171" max="7171" width="19" customWidth="1"/>
    <col min="7172" max="7181" width="13.140625" customWidth="1"/>
    <col min="7182" max="7182" width="25.140625" customWidth="1"/>
    <col min="7425" max="7425" width="12.140625" customWidth="1"/>
    <col min="7426" max="7426" width="39.85546875" customWidth="1"/>
    <col min="7427" max="7427" width="19" customWidth="1"/>
    <col min="7428" max="7437" width="13.140625" customWidth="1"/>
    <col min="7438" max="7438" width="25.140625" customWidth="1"/>
    <col min="7681" max="7681" width="12.140625" customWidth="1"/>
    <col min="7682" max="7682" width="39.85546875" customWidth="1"/>
    <col min="7683" max="7683" width="19" customWidth="1"/>
    <col min="7684" max="7693" width="13.140625" customWidth="1"/>
    <col min="7694" max="7694" width="25.140625" customWidth="1"/>
    <col min="7937" max="7937" width="12.140625" customWidth="1"/>
    <col min="7938" max="7938" width="39.85546875" customWidth="1"/>
    <col min="7939" max="7939" width="19" customWidth="1"/>
    <col min="7940" max="7949" width="13.140625" customWidth="1"/>
    <col min="7950" max="7950" width="25.140625" customWidth="1"/>
    <col min="8193" max="8193" width="12.140625" customWidth="1"/>
    <col min="8194" max="8194" width="39.85546875" customWidth="1"/>
    <col min="8195" max="8195" width="19" customWidth="1"/>
    <col min="8196" max="8205" width="13.140625" customWidth="1"/>
    <col min="8206" max="8206" width="25.140625" customWidth="1"/>
    <col min="8449" max="8449" width="12.140625" customWidth="1"/>
    <col min="8450" max="8450" width="39.85546875" customWidth="1"/>
    <col min="8451" max="8451" width="19" customWidth="1"/>
    <col min="8452" max="8461" width="13.140625" customWidth="1"/>
    <col min="8462" max="8462" width="25.140625" customWidth="1"/>
    <col min="8705" max="8705" width="12.140625" customWidth="1"/>
    <col min="8706" max="8706" width="39.85546875" customWidth="1"/>
    <col min="8707" max="8707" width="19" customWidth="1"/>
    <col min="8708" max="8717" width="13.140625" customWidth="1"/>
    <col min="8718" max="8718" width="25.140625" customWidth="1"/>
    <col min="8961" max="8961" width="12.140625" customWidth="1"/>
    <col min="8962" max="8962" width="39.85546875" customWidth="1"/>
    <col min="8963" max="8963" width="19" customWidth="1"/>
    <col min="8964" max="8973" width="13.140625" customWidth="1"/>
    <col min="8974" max="8974" width="25.140625" customWidth="1"/>
    <col min="9217" max="9217" width="12.140625" customWidth="1"/>
    <col min="9218" max="9218" width="39.85546875" customWidth="1"/>
    <col min="9219" max="9219" width="19" customWidth="1"/>
    <col min="9220" max="9229" width="13.140625" customWidth="1"/>
    <col min="9230" max="9230" width="25.140625" customWidth="1"/>
    <col min="9473" max="9473" width="12.140625" customWidth="1"/>
    <col min="9474" max="9474" width="39.85546875" customWidth="1"/>
    <col min="9475" max="9475" width="19" customWidth="1"/>
    <col min="9476" max="9485" width="13.140625" customWidth="1"/>
    <col min="9486" max="9486" width="25.140625" customWidth="1"/>
    <col min="9729" max="9729" width="12.140625" customWidth="1"/>
    <col min="9730" max="9730" width="39.85546875" customWidth="1"/>
    <col min="9731" max="9731" width="19" customWidth="1"/>
    <col min="9732" max="9741" width="13.140625" customWidth="1"/>
    <col min="9742" max="9742" width="25.140625" customWidth="1"/>
    <col min="9985" max="9985" width="12.140625" customWidth="1"/>
    <col min="9986" max="9986" width="39.85546875" customWidth="1"/>
    <col min="9987" max="9987" width="19" customWidth="1"/>
    <col min="9988" max="9997" width="13.140625" customWidth="1"/>
    <col min="9998" max="9998" width="25.140625" customWidth="1"/>
    <col min="10241" max="10241" width="12.140625" customWidth="1"/>
    <col min="10242" max="10242" width="39.85546875" customWidth="1"/>
    <col min="10243" max="10243" width="19" customWidth="1"/>
    <col min="10244" max="10253" width="13.140625" customWidth="1"/>
    <col min="10254" max="10254" width="25.140625" customWidth="1"/>
    <col min="10497" max="10497" width="12.140625" customWidth="1"/>
    <col min="10498" max="10498" width="39.85546875" customWidth="1"/>
    <col min="10499" max="10499" width="19" customWidth="1"/>
    <col min="10500" max="10509" width="13.140625" customWidth="1"/>
    <col min="10510" max="10510" width="25.140625" customWidth="1"/>
    <col min="10753" max="10753" width="12.140625" customWidth="1"/>
    <col min="10754" max="10754" width="39.85546875" customWidth="1"/>
    <col min="10755" max="10755" width="19" customWidth="1"/>
    <col min="10756" max="10765" width="13.140625" customWidth="1"/>
    <col min="10766" max="10766" width="25.140625" customWidth="1"/>
    <col min="11009" max="11009" width="12.140625" customWidth="1"/>
    <col min="11010" max="11010" width="39.85546875" customWidth="1"/>
    <col min="11011" max="11011" width="19" customWidth="1"/>
    <col min="11012" max="11021" width="13.140625" customWidth="1"/>
    <col min="11022" max="11022" width="25.140625" customWidth="1"/>
    <col min="11265" max="11265" width="12.140625" customWidth="1"/>
    <col min="11266" max="11266" width="39.85546875" customWidth="1"/>
    <col min="11267" max="11267" width="19" customWidth="1"/>
    <col min="11268" max="11277" width="13.140625" customWidth="1"/>
    <col min="11278" max="11278" width="25.140625" customWidth="1"/>
    <col min="11521" max="11521" width="12.140625" customWidth="1"/>
    <col min="11522" max="11522" width="39.85546875" customWidth="1"/>
    <col min="11523" max="11523" width="19" customWidth="1"/>
    <col min="11524" max="11533" width="13.140625" customWidth="1"/>
    <col min="11534" max="11534" width="25.140625" customWidth="1"/>
    <col min="11777" max="11777" width="12.140625" customWidth="1"/>
    <col min="11778" max="11778" width="39.85546875" customWidth="1"/>
    <col min="11779" max="11779" width="19" customWidth="1"/>
    <col min="11780" max="11789" width="13.140625" customWidth="1"/>
    <col min="11790" max="11790" width="25.140625" customWidth="1"/>
    <col min="12033" max="12033" width="12.140625" customWidth="1"/>
    <col min="12034" max="12034" width="39.85546875" customWidth="1"/>
    <col min="12035" max="12035" width="19" customWidth="1"/>
    <col min="12036" max="12045" width="13.140625" customWidth="1"/>
    <col min="12046" max="12046" width="25.140625" customWidth="1"/>
    <col min="12289" max="12289" width="12.140625" customWidth="1"/>
    <col min="12290" max="12290" width="39.85546875" customWidth="1"/>
    <col min="12291" max="12291" width="19" customWidth="1"/>
    <col min="12292" max="12301" width="13.140625" customWidth="1"/>
    <col min="12302" max="12302" width="25.140625" customWidth="1"/>
    <col min="12545" max="12545" width="12.140625" customWidth="1"/>
    <col min="12546" max="12546" width="39.85546875" customWidth="1"/>
    <col min="12547" max="12547" width="19" customWidth="1"/>
    <col min="12548" max="12557" width="13.140625" customWidth="1"/>
    <col min="12558" max="12558" width="25.140625" customWidth="1"/>
    <col min="12801" max="12801" width="12.140625" customWidth="1"/>
    <col min="12802" max="12802" width="39.85546875" customWidth="1"/>
    <col min="12803" max="12803" width="19" customWidth="1"/>
    <col min="12804" max="12813" width="13.140625" customWidth="1"/>
    <col min="12814" max="12814" width="25.140625" customWidth="1"/>
    <col min="13057" max="13057" width="12.140625" customWidth="1"/>
    <col min="13058" max="13058" width="39.85546875" customWidth="1"/>
    <col min="13059" max="13059" width="19" customWidth="1"/>
    <col min="13060" max="13069" width="13.140625" customWidth="1"/>
    <col min="13070" max="13070" width="25.140625" customWidth="1"/>
    <col min="13313" max="13313" width="12.140625" customWidth="1"/>
    <col min="13314" max="13314" width="39.85546875" customWidth="1"/>
    <col min="13315" max="13315" width="19" customWidth="1"/>
    <col min="13316" max="13325" width="13.140625" customWidth="1"/>
    <col min="13326" max="13326" width="25.140625" customWidth="1"/>
    <col min="13569" max="13569" width="12.140625" customWidth="1"/>
    <col min="13570" max="13570" width="39.85546875" customWidth="1"/>
    <col min="13571" max="13571" width="19" customWidth="1"/>
    <col min="13572" max="13581" width="13.140625" customWidth="1"/>
    <col min="13582" max="13582" width="25.140625" customWidth="1"/>
    <col min="13825" max="13825" width="12.140625" customWidth="1"/>
    <col min="13826" max="13826" width="39.85546875" customWidth="1"/>
    <col min="13827" max="13827" width="19" customWidth="1"/>
    <col min="13828" max="13837" width="13.140625" customWidth="1"/>
    <col min="13838" max="13838" width="25.140625" customWidth="1"/>
    <col min="14081" max="14081" width="12.140625" customWidth="1"/>
    <col min="14082" max="14082" width="39.85546875" customWidth="1"/>
    <col min="14083" max="14083" width="19" customWidth="1"/>
    <col min="14084" max="14093" width="13.140625" customWidth="1"/>
    <col min="14094" max="14094" width="25.140625" customWidth="1"/>
    <col min="14337" max="14337" width="12.140625" customWidth="1"/>
    <col min="14338" max="14338" width="39.85546875" customWidth="1"/>
    <col min="14339" max="14339" width="19" customWidth="1"/>
    <col min="14340" max="14349" width="13.140625" customWidth="1"/>
    <col min="14350" max="14350" width="25.140625" customWidth="1"/>
    <col min="14593" max="14593" width="12.140625" customWidth="1"/>
    <col min="14594" max="14594" width="39.85546875" customWidth="1"/>
    <col min="14595" max="14595" width="19" customWidth="1"/>
    <col min="14596" max="14605" width="13.140625" customWidth="1"/>
    <col min="14606" max="14606" width="25.140625" customWidth="1"/>
    <col min="14849" max="14849" width="12.140625" customWidth="1"/>
    <col min="14850" max="14850" width="39.85546875" customWidth="1"/>
    <col min="14851" max="14851" width="19" customWidth="1"/>
    <col min="14852" max="14861" width="13.140625" customWidth="1"/>
    <col min="14862" max="14862" width="25.140625" customWidth="1"/>
    <col min="15105" max="15105" width="12.140625" customWidth="1"/>
    <col min="15106" max="15106" width="39.85546875" customWidth="1"/>
    <col min="15107" max="15107" width="19" customWidth="1"/>
    <col min="15108" max="15117" width="13.140625" customWidth="1"/>
    <col min="15118" max="15118" width="25.140625" customWidth="1"/>
    <col min="15361" max="15361" width="12.140625" customWidth="1"/>
    <col min="15362" max="15362" width="39.85546875" customWidth="1"/>
    <col min="15363" max="15363" width="19" customWidth="1"/>
    <col min="15364" max="15373" width="13.140625" customWidth="1"/>
    <col min="15374" max="15374" width="25.140625" customWidth="1"/>
    <col min="15617" max="15617" width="12.140625" customWidth="1"/>
    <col min="15618" max="15618" width="39.85546875" customWidth="1"/>
    <col min="15619" max="15619" width="19" customWidth="1"/>
    <col min="15620" max="15629" width="13.140625" customWidth="1"/>
    <col min="15630" max="15630" width="25.140625" customWidth="1"/>
    <col min="15873" max="15873" width="12.140625" customWidth="1"/>
    <col min="15874" max="15874" width="39.85546875" customWidth="1"/>
    <col min="15875" max="15875" width="19" customWidth="1"/>
    <col min="15876" max="15885" width="13.140625" customWidth="1"/>
    <col min="15886" max="15886" width="25.140625" customWidth="1"/>
    <col min="16129" max="16129" width="12.140625" customWidth="1"/>
    <col min="16130" max="16130" width="39.85546875" customWidth="1"/>
    <col min="16131" max="16131" width="19" customWidth="1"/>
    <col min="16132" max="16141" width="13.140625" customWidth="1"/>
    <col min="16142" max="16142" width="25.140625" customWidth="1"/>
  </cols>
  <sheetData>
    <row r="1" spans="1:14" ht="42.75" customHeight="1" thickBot="1">
      <c r="A1" s="987"/>
      <c r="B1" s="3248" t="s">
        <v>3084</v>
      </c>
      <c r="C1" s="3249"/>
      <c r="D1" s="3249"/>
      <c r="E1" s="3249"/>
      <c r="F1" s="3249"/>
      <c r="G1" s="3249"/>
      <c r="H1" s="3249"/>
      <c r="I1" s="3249"/>
      <c r="J1" s="3249"/>
      <c r="K1" s="3249"/>
      <c r="L1" s="3249"/>
      <c r="M1" s="3250"/>
      <c r="N1" s="269"/>
    </row>
    <row r="2" spans="1:14" ht="33" customHeight="1">
      <c r="A2" s="3227" t="s">
        <v>1</v>
      </c>
      <c r="B2" s="988" t="s">
        <v>2</v>
      </c>
      <c r="C2" s="3251" t="s">
        <v>1264</v>
      </c>
      <c r="D2" s="2552"/>
      <c r="E2" s="2552"/>
      <c r="F2" s="2552"/>
      <c r="G2" s="2552"/>
      <c r="H2" s="2552"/>
      <c r="I2" s="2552"/>
      <c r="J2" s="2552"/>
      <c r="K2" s="2552"/>
      <c r="L2" s="2552"/>
      <c r="M2" s="2553"/>
      <c r="N2" s="269"/>
    </row>
    <row r="3" spans="1:14" ht="51.75" customHeight="1">
      <c r="A3" s="2517"/>
      <c r="B3" s="989" t="s">
        <v>4</v>
      </c>
      <c r="C3" s="2455" t="s">
        <v>1200</v>
      </c>
      <c r="D3" s="2456"/>
      <c r="E3" s="2456"/>
      <c r="F3" s="2456"/>
      <c r="G3" s="2456"/>
      <c r="H3" s="2456"/>
      <c r="I3" s="2456"/>
      <c r="J3" s="2456"/>
      <c r="K3" s="2456"/>
      <c r="L3" s="2456"/>
      <c r="M3" s="2457"/>
      <c r="N3" s="269"/>
    </row>
    <row r="4" spans="1:14" ht="15.75" customHeight="1">
      <c r="A4" s="2517"/>
      <c r="B4" s="990" t="s">
        <v>6</v>
      </c>
      <c r="C4" s="3252" t="s">
        <v>323</v>
      </c>
      <c r="D4" s="2180"/>
      <c r="E4" s="2542"/>
      <c r="F4" s="3253" t="s">
        <v>8</v>
      </c>
      <c r="G4" s="2542"/>
      <c r="H4" s="3254">
        <v>435</v>
      </c>
      <c r="I4" s="2180"/>
      <c r="J4" s="2180"/>
      <c r="K4" s="2180"/>
      <c r="L4" s="2180"/>
      <c r="M4" s="2181"/>
      <c r="N4" s="269"/>
    </row>
    <row r="5" spans="1:14" ht="31.5" customHeight="1">
      <c r="A5" s="2517"/>
      <c r="B5" s="990" t="s">
        <v>10</v>
      </c>
      <c r="C5" s="3255" t="s">
        <v>9</v>
      </c>
      <c r="D5" s="2180"/>
      <c r="E5" s="2180"/>
      <c r="F5" s="2180"/>
      <c r="G5" s="2180"/>
      <c r="H5" s="2180"/>
      <c r="I5" s="2180"/>
      <c r="J5" s="2180"/>
      <c r="K5" s="2180"/>
      <c r="L5" s="2180"/>
      <c r="M5" s="2181"/>
      <c r="N5" s="269"/>
    </row>
    <row r="6" spans="1:14" ht="15.75" customHeight="1">
      <c r="A6" s="2517"/>
      <c r="B6" s="990" t="s">
        <v>11</v>
      </c>
      <c r="C6" s="3252" t="s">
        <v>9</v>
      </c>
      <c r="D6" s="2180"/>
      <c r="E6" s="2180"/>
      <c r="F6" s="2180"/>
      <c r="G6" s="2180"/>
      <c r="H6" s="2180"/>
      <c r="I6" s="2180"/>
      <c r="J6" s="2180"/>
      <c r="K6" s="2180"/>
      <c r="L6" s="2180"/>
      <c r="M6" s="2181"/>
      <c r="N6" s="269"/>
    </row>
    <row r="7" spans="1:14" ht="35.25" customHeight="1" thickBot="1">
      <c r="A7" s="2517"/>
      <c r="B7" s="991" t="s">
        <v>12</v>
      </c>
      <c r="C7" s="3256" t="s">
        <v>189</v>
      </c>
      <c r="D7" s="2530"/>
      <c r="E7" s="2530"/>
      <c r="F7" s="2530"/>
      <c r="G7" s="2531"/>
      <c r="H7" s="992" t="s">
        <v>14</v>
      </c>
      <c r="I7" s="3257" t="s">
        <v>190</v>
      </c>
      <c r="J7" s="2520"/>
      <c r="K7" s="2520"/>
      <c r="L7" s="2520"/>
      <c r="M7" s="2521"/>
      <c r="N7" s="269"/>
    </row>
    <row r="8" spans="1:14" ht="15.75" customHeight="1">
      <c r="A8" s="2517"/>
      <c r="B8" s="3258" t="s">
        <v>16</v>
      </c>
      <c r="C8" s="1700"/>
      <c r="D8" s="33"/>
      <c r="E8" s="33"/>
      <c r="F8" s="33"/>
      <c r="G8" s="33"/>
      <c r="H8" s="33"/>
      <c r="I8" s="33"/>
      <c r="J8" s="33"/>
      <c r="K8" s="33"/>
      <c r="L8" s="993"/>
      <c r="M8" s="994"/>
      <c r="N8" s="269"/>
    </row>
    <row r="9" spans="1:14" ht="15.75" customHeight="1">
      <c r="A9" s="2517"/>
      <c r="B9" s="2517"/>
      <c r="C9" s="2111" t="s">
        <v>9</v>
      </c>
      <c r="D9" s="2111"/>
      <c r="E9" s="2111"/>
      <c r="F9" s="2111" t="s">
        <v>9</v>
      </c>
      <c r="G9" s="2111"/>
      <c r="H9" s="36"/>
      <c r="I9" s="2111" t="s">
        <v>9</v>
      </c>
      <c r="J9" s="2111"/>
      <c r="K9" s="36"/>
      <c r="L9" s="995"/>
      <c r="M9" s="996"/>
      <c r="N9" s="269"/>
    </row>
    <row r="10" spans="1:14" ht="15.75" customHeight="1">
      <c r="A10" s="2517"/>
      <c r="B10" s="2517"/>
      <c r="C10" s="2505" t="s">
        <v>18</v>
      </c>
      <c r="D10" s="2506"/>
      <c r="E10" s="39"/>
      <c r="F10" s="2111" t="s">
        <v>18</v>
      </c>
      <c r="G10" s="2111"/>
      <c r="H10" s="39"/>
      <c r="I10" s="2111" t="s">
        <v>18</v>
      </c>
      <c r="J10" s="2111"/>
      <c r="K10" s="39"/>
      <c r="L10" s="995"/>
      <c r="M10" s="996"/>
      <c r="N10" s="269"/>
    </row>
    <row r="11" spans="1:14" ht="15.75" customHeight="1" thickBot="1">
      <c r="A11" s="2517"/>
      <c r="B11" s="2517"/>
      <c r="C11" s="997"/>
      <c r="D11" s="998"/>
      <c r="E11" s="999"/>
      <c r="F11" s="998"/>
      <c r="G11" s="998"/>
      <c r="H11" s="999"/>
      <c r="I11" s="998"/>
      <c r="J11" s="998"/>
      <c r="K11" s="999"/>
      <c r="L11" s="998"/>
      <c r="M11" s="1000"/>
      <c r="N11" s="269"/>
    </row>
    <row r="12" spans="1:14" ht="114.75" customHeight="1">
      <c r="A12" s="2517"/>
      <c r="B12" s="991" t="s">
        <v>19</v>
      </c>
      <c r="C12" s="2179" t="s">
        <v>3085</v>
      </c>
      <c r="D12" s="2180"/>
      <c r="E12" s="2180"/>
      <c r="F12" s="2180"/>
      <c r="G12" s="2180"/>
      <c r="H12" s="2180"/>
      <c r="I12" s="2180"/>
      <c r="J12" s="2180"/>
      <c r="K12" s="2180"/>
      <c r="L12" s="2180"/>
      <c r="M12" s="2181"/>
      <c r="N12" s="269"/>
    </row>
    <row r="13" spans="1:14" ht="131.25" customHeight="1">
      <c r="A13" s="2517"/>
      <c r="B13" s="991" t="s">
        <v>21</v>
      </c>
      <c r="C13" s="2179" t="s">
        <v>3086</v>
      </c>
      <c r="D13" s="2180"/>
      <c r="E13" s="2180"/>
      <c r="F13" s="2180"/>
      <c r="G13" s="2180"/>
      <c r="H13" s="2180"/>
      <c r="I13" s="2180"/>
      <c r="J13" s="2180"/>
      <c r="K13" s="2180"/>
      <c r="L13" s="2180"/>
      <c r="M13" s="2181"/>
      <c r="N13" s="269"/>
    </row>
    <row r="14" spans="1:14" ht="60" customHeight="1">
      <c r="A14" s="2517"/>
      <c r="B14" s="989" t="s">
        <v>23</v>
      </c>
      <c r="C14" s="3179" t="s">
        <v>1199</v>
      </c>
      <c r="D14" s="3180"/>
      <c r="E14" s="3180"/>
      <c r="F14" s="3180"/>
      <c r="G14" s="3180"/>
      <c r="H14" s="3180"/>
      <c r="I14" s="3180"/>
      <c r="J14" s="3180"/>
      <c r="K14" s="3180"/>
      <c r="L14" s="3180"/>
      <c r="M14" s="3181"/>
      <c r="N14" s="269"/>
    </row>
    <row r="15" spans="1:14" ht="61.5" customHeight="1">
      <c r="A15" s="2517"/>
      <c r="B15" s="3243" t="s">
        <v>25</v>
      </c>
      <c r="C15" s="2179" t="s">
        <v>1889</v>
      </c>
      <c r="D15" s="2180"/>
      <c r="E15" s="1001" t="s">
        <v>27</v>
      </c>
      <c r="F15" s="3244" t="s">
        <v>2732</v>
      </c>
      <c r="G15" s="2180"/>
      <c r="H15" s="2180"/>
      <c r="I15" s="2180"/>
      <c r="J15" s="2180"/>
      <c r="K15" s="2180"/>
      <c r="L15" s="2180"/>
      <c r="M15" s="2181"/>
      <c r="N15" s="269"/>
    </row>
    <row r="16" spans="1:14" ht="15.75" hidden="1" customHeight="1">
      <c r="A16" s="2517"/>
      <c r="B16" s="2525"/>
      <c r="C16" s="2179"/>
      <c r="D16" s="2180"/>
      <c r="E16" s="2180"/>
      <c r="F16" s="2180"/>
      <c r="G16" s="2180"/>
      <c r="H16" s="2180"/>
      <c r="I16" s="2180"/>
      <c r="J16" s="2180"/>
      <c r="K16" s="2180"/>
      <c r="L16" s="2180"/>
      <c r="M16" s="2181"/>
      <c r="N16" s="269" t="s">
        <v>825</v>
      </c>
    </row>
    <row r="17" spans="1:14" ht="15.75" customHeight="1">
      <c r="A17" s="3245" t="s">
        <v>29</v>
      </c>
      <c r="B17" s="1002" t="s">
        <v>30</v>
      </c>
      <c r="C17" s="2179" t="s">
        <v>361</v>
      </c>
      <c r="D17" s="2180"/>
      <c r="E17" s="2180"/>
      <c r="F17" s="2180"/>
      <c r="G17" s="2180"/>
      <c r="H17" s="2180"/>
      <c r="I17" s="2180"/>
      <c r="J17" s="2180"/>
      <c r="K17" s="2180"/>
      <c r="L17" s="2180"/>
      <c r="M17" s="2181"/>
      <c r="N17" s="269"/>
    </row>
    <row r="18" spans="1:14" ht="40.5" customHeight="1">
      <c r="A18" s="2517"/>
      <c r="B18" s="1002" t="s">
        <v>32</v>
      </c>
      <c r="C18" s="3246" t="s">
        <v>3087</v>
      </c>
      <c r="D18" s="2180"/>
      <c r="E18" s="2180"/>
      <c r="F18" s="2180"/>
      <c r="G18" s="2180"/>
      <c r="H18" s="2180"/>
      <c r="I18" s="2180"/>
      <c r="J18" s="2180"/>
      <c r="K18" s="2180"/>
      <c r="L18" s="2180"/>
      <c r="M18" s="2181"/>
      <c r="N18" s="1003"/>
    </row>
    <row r="19" spans="1:14" ht="8.25" customHeight="1">
      <c r="A19" s="2517"/>
      <c r="B19" s="3239" t="s">
        <v>34</v>
      </c>
      <c r="C19" s="1004"/>
      <c r="D19" s="1005"/>
      <c r="E19" s="1005"/>
      <c r="F19" s="1005"/>
      <c r="G19" s="1005"/>
      <c r="H19" s="1005"/>
      <c r="I19" s="1005"/>
      <c r="J19" s="1005"/>
      <c r="K19" s="1005"/>
      <c r="L19" s="1005"/>
      <c r="M19" s="1006"/>
      <c r="N19" s="269"/>
    </row>
    <row r="20" spans="1:14" ht="9" customHeight="1">
      <c r="A20" s="2517"/>
      <c r="B20" s="2525"/>
      <c r="C20" s="1007"/>
      <c r="D20" s="1008"/>
      <c r="E20" s="1009"/>
      <c r="F20" s="1008"/>
      <c r="G20" s="1009"/>
      <c r="H20" s="1008"/>
      <c r="I20" s="1009"/>
      <c r="J20" s="1008"/>
      <c r="K20" s="1009"/>
      <c r="L20" s="1009"/>
      <c r="M20" s="1010"/>
      <c r="N20" s="269"/>
    </row>
    <row r="21" spans="1:14" ht="15.75" customHeight="1">
      <c r="A21" s="2517"/>
      <c r="B21" s="2525"/>
      <c r="C21" s="1011" t="s">
        <v>35</v>
      </c>
      <c r="D21" s="1012"/>
      <c r="E21" s="1013" t="s">
        <v>36</v>
      </c>
      <c r="F21" s="1012"/>
      <c r="G21" s="1013" t="s">
        <v>37</v>
      </c>
      <c r="H21" s="1012"/>
      <c r="I21" s="1013" t="s">
        <v>38</v>
      </c>
      <c r="J21" s="1014"/>
      <c r="K21" s="1013"/>
      <c r="L21" s="1013"/>
      <c r="M21" s="1010"/>
      <c r="N21" s="269"/>
    </row>
    <row r="22" spans="1:14" ht="15.75" customHeight="1">
      <c r="A22" s="2517"/>
      <c r="B22" s="2525"/>
      <c r="C22" s="1011" t="s">
        <v>39</v>
      </c>
      <c r="D22" s="1015"/>
      <c r="E22" s="1013" t="s">
        <v>40</v>
      </c>
      <c r="F22" s="1016"/>
      <c r="G22" s="1013" t="s">
        <v>41</v>
      </c>
      <c r="H22" s="1016"/>
      <c r="I22" s="1013"/>
      <c r="J22" s="1009"/>
      <c r="K22" s="1013"/>
      <c r="L22" s="1013"/>
      <c r="M22" s="1010"/>
      <c r="N22" s="269"/>
    </row>
    <row r="23" spans="1:14" ht="15.75" customHeight="1">
      <c r="A23" s="2517"/>
      <c r="B23" s="2525"/>
      <c r="C23" s="1011" t="s">
        <v>42</v>
      </c>
      <c r="D23" s="1015" t="s">
        <v>1495</v>
      </c>
      <c r="E23" s="1013" t="s">
        <v>43</v>
      </c>
      <c r="F23" s="1015"/>
      <c r="G23" s="1013"/>
      <c r="H23" s="1009"/>
      <c r="I23" s="1013"/>
      <c r="J23" s="1009"/>
      <c r="K23" s="1013"/>
      <c r="L23" s="1013"/>
      <c r="M23" s="1010"/>
      <c r="N23" s="1017"/>
    </row>
    <row r="24" spans="1:14" ht="15.75" customHeight="1">
      <c r="A24" s="2517"/>
      <c r="B24" s="2525"/>
      <c r="C24" s="1011" t="s">
        <v>44</v>
      </c>
      <c r="D24" s="1016"/>
      <c r="E24" s="1013" t="s">
        <v>46</v>
      </c>
      <c r="F24" s="3247"/>
      <c r="G24" s="2533"/>
      <c r="H24" s="2533"/>
      <c r="I24" s="2533"/>
      <c r="J24" s="2533"/>
      <c r="K24" s="2533"/>
      <c r="L24" s="2533"/>
      <c r="M24" s="2537"/>
      <c r="N24" s="1017"/>
    </row>
    <row r="25" spans="1:14" ht="9.75" customHeight="1">
      <c r="A25" s="2517"/>
      <c r="B25" s="2526"/>
      <c r="C25" s="1018"/>
      <c r="D25" s="1019"/>
      <c r="E25" s="1019"/>
      <c r="F25" s="1019"/>
      <c r="G25" s="1019"/>
      <c r="H25" s="1019"/>
      <c r="I25" s="1019"/>
      <c r="J25" s="1019"/>
      <c r="K25" s="1019"/>
      <c r="L25" s="1019"/>
      <c r="M25" s="1020"/>
      <c r="N25" s="269"/>
    </row>
    <row r="26" spans="1:14" ht="15.75" customHeight="1">
      <c r="A26" s="2517"/>
      <c r="B26" s="3239" t="s">
        <v>48</v>
      </c>
      <c r="C26" s="1021"/>
      <c r="D26" s="1005"/>
      <c r="E26" s="1005"/>
      <c r="F26" s="1005"/>
      <c r="G26" s="1005"/>
      <c r="H26" s="1005"/>
      <c r="I26" s="1005"/>
      <c r="J26" s="1005"/>
      <c r="K26" s="1005"/>
      <c r="L26" s="1022"/>
      <c r="M26" s="1023"/>
      <c r="N26" s="269"/>
    </row>
    <row r="27" spans="1:14" ht="15.75" customHeight="1">
      <c r="A27" s="2517"/>
      <c r="B27" s="2525"/>
      <c r="C27" s="1011" t="s">
        <v>49</v>
      </c>
      <c r="D27" s="1016"/>
      <c r="E27" s="1024"/>
      <c r="F27" s="1013" t="s">
        <v>50</v>
      </c>
      <c r="G27" s="1015"/>
      <c r="H27" s="1024"/>
      <c r="I27" s="1013" t="s">
        <v>51</v>
      </c>
      <c r="J27" s="1015" t="s">
        <v>1495</v>
      </c>
      <c r="K27" s="1024"/>
      <c r="L27" s="995"/>
      <c r="M27" s="996"/>
      <c r="N27" s="269"/>
    </row>
    <row r="28" spans="1:14" ht="15.75" customHeight="1">
      <c r="A28" s="2517"/>
      <c r="B28" s="2525"/>
      <c r="C28" s="1011" t="s">
        <v>52</v>
      </c>
      <c r="D28" s="1025"/>
      <c r="E28" s="995"/>
      <c r="F28" s="1013" t="s">
        <v>53</v>
      </c>
      <c r="G28" s="1016"/>
      <c r="H28" s="995"/>
      <c r="I28" s="1026"/>
      <c r="J28" s="995"/>
      <c r="K28" s="1027"/>
      <c r="L28" s="995"/>
      <c r="M28" s="996"/>
      <c r="N28" s="269"/>
    </row>
    <row r="29" spans="1:14" ht="15.75" customHeight="1">
      <c r="A29" s="2517"/>
      <c r="B29" s="2526"/>
      <c r="C29" s="1028"/>
      <c r="D29" s="1008"/>
      <c r="E29" s="1008"/>
      <c r="F29" s="1008"/>
      <c r="G29" s="1008"/>
      <c r="H29" s="1008"/>
      <c r="I29" s="1008"/>
      <c r="J29" s="1008"/>
      <c r="K29" s="1008"/>
      <c r="L29" s="1029"/>
      <c r="M29" s="1030"/>
      <c r="N29" s="269"/>
    </row>
    <row r="30" spans="1:14" ht="15.75" customHeight="1">
      <c r="A30" s="2517"/>
      <c r="B30" s="1031" t="s">
        <v>54</v>
      </c>
      <c r="C30" s="1032"/>
      <c r="D30" s="1033"/>
      <c r="E30" s="1033"/>
      <c r="F30" s="1033"/>
      <c r="G30" s="1033"/>
      <c r="H30" s="1033"/>
      <c r="I30" s="1033"/>
      <c r="J30" s="1033"/>
      <c r="K30" s="1033"/>
      <c r="L30" s="1033"/>
      <c r="M30" s="1034"/>
      <c r="N30" s="269"/>
    </row>
    <row r="31" spans="1:14" ht="15.75" customHeight="1">
      <c r="A31" s="2517"/>
      <c r="B31" s="1031"/>
      <c r="C31" s="1035" t="s">
        <v>55</v>
      </c>
      <c r="D31" s="1016" t="s">
        <v>89</v>
      </c>
      <c r="E31" s="1024"/>
      <c r="F31" s="1036" t="s">
        <v>56</v>
      </c>
      <c r="G31" s="1016" t="s">
        <v>89</v>
      </c>
      <c r="H31" s="1024"/>
      <c r="I31" s="1036" t="s">
        <v>57</v>
      </c>
      <c r="J31" s="1037"/>
      <c r="K31" s="1016" t="s">
        <v>89</v>
      </c>
      <c r="L31" s="1038"/>
      <c r="M31" s="1039"/>
      <c r="N31" s="269"/>
    </row>
    <row r="32" spans="1:14" ht="15.75" customHeight="1">
      <c r="A32" s="2517"/>
      <c r="B32" s="990"/>
      <c r="C32" s="1018"/>
      <c r="D32" s="1019"/>
      <c r="E32" s="1019"/>
      <c r="F32" s="1019"/>
      <c r="G32" s="1019"/>
      <c r="H32" s="1019"/>
      <c r="I32" s="1019"/>
      <c r="J32" s="1019"/>
      <c r="K32" s="1019"/>
      <c r="L32" s="1019"/>
      <c r="M32" s="1020"/>
      <c r="N32" s="269"/>
    </row>
    <row r="33" spans="1:14" ht="15.75" customHeight="1">
      <c r="A33" s="2517"/>
      <c r="B33" s="3239" t="s">
        <v>58</v>
      </c>
      <c r="C33" s="1040"/>
      <c r="D33" s="1041"/>
      <c r="E33" s="1041"/>
      <c r="F33" s="1041"/>
      <c r="G33" s="1041"/>
      <c r="H33" s="1041"/>
      <c r="I33" s="1041"/>
      <c r="J33" s="1041"/>
      <c r="K33" s="1041"/>
      <c r="L33" s="1022"/>
      <c r="M33" s="1023"/>
      <c r="N33" s="269"/>
    </row>
    <row r="34" spans="1:14" ht="15.75" customHeight="1">
      <c r="A34" s="2517"/>
      <c r="B34" s="2525"/>
      <c r="C34" s="1042" t="s">
        <v>59</v>
      </c>
      <c r="D34" s="1015">
        <v>2020</v>
      </c>
      <c r="E34" s="1043"/>
      <c r="F34" s="1024" t="s">
        <v>60</v>
      </c>
      <c r="G34" s="1044">
        <v>2021</v>
      </c>
      <c r="H34" s="1043"/>
      <c r="I34" s="1036"/>
      <c r="J34" s="1043"/>
      <c r="K34" s="1043"/>
      <c r="L34" s="995"/>
      <c r="M34" s="996"/>
      <c r="N34" s="269"/>
    </row>
    <row r="35" spans="1:14" ht="15.75" customHeight="1">
      <c r="A35" s="2517"/>
      <c r="B35" s="2526"/>
      <c r="C35" s="1018"/>
      <c r="D35" s="1045"/>
      <c r="E35" s="1046"/>
      <c r="F35" s="1019"/>
      <c r="G35" s="1046"/>
      <c r="H35" s="1046"/>
      <c r="I35" s="1047"/>
      <c r="J35" s="1046"/>
      <c r="K35" s="1046"/>
      <c r="L35" s="1029"/>
      <c r="M35" s="1030"/>
      <c r="N35" s="269"/>
    </row>
    <row r="36" spans="1:14" ht="15.75" customHeight="1">
      <c r="A36" s="2517"/>
      <c r="B36" s="3239" t="s">
        <v>62</v>
      </c>
      <c r="C36" s="1048"/>
      <c r="D36" s="1049"/>
      <c r="E36" s="1049"/>
      <c r="F36" s="1049"/>
      <c r="G36" s="1049"/>
      <c r="H36" s="1049"/>
      <c r="I36" s="1049"/>
      <c r="J36" s="1049"/>
      <c r="K36" s="1049"/>
      <c r="L36" s="1049"/>
      <c r="M36" s="1050"/>
      <c r="N36" s="269"/>
    </row>
    <row r="37" spans="1:14" ht="15.75" customHeight="1">
      <c r="A37" s="2517"/>
      <c r="B37" s="2525"/>
      <c r="C37" s="1011"/>
      <c r="D37" s="1024" t="s">
        <v>63</v>
      </c>
      <c r="E37" s="1024"/>
      <c r="F37" s="1024" t="s">
        <v>64</v>
      </c>
      <c r="G37" s="1024"/>
      <c r="H37" s="1027" t="s">
        <v>65</v>
      </c>
      <c r="I37" s="1027"/>
      <c r="J37" s="1027" t="s">
        <v>66</v>
      </c>
      <c r="K37" s="1024"/>
      <c r="L37" s="1024" t="s">
        <v>67</v>
      </c>
      <c r="M37" s="1051"/>
      <c r="N37" s="269"/>
    </row>
    <row r="38" spans="1:14" ht="15.75" customHeight="1">
      <c r="A38" s="2517"/>
      <c r="B38" s="2525"/>
      <c r="C38" s="1011"/>
      <c r="D38" s="3242">
        <v>0.6</v>
      </c>
      <c r="E38" s="2542"/>
      <c r="F38" s="3242">
        <v>0.4</v>
      </c>
      <c r="G38" s="2542"/>
      <c r="H38" s="3242">
        <v>0</v>
      </c>
      <c r="I38" s="2542"/>
      <c r="J38" s="3242">
        <v>0</v>
      </c>
      <c r="K38" s="2542"/>
      <c r="L38" s="3242">
        <v>0</v>
      </c>
      <c r="M38" s="2542"/>
      <c r="N38" s="269"/>
    </row>
    <row r="39" spans="1:14" ht="15.75" customHeight="1">
      <c r="A39" s="2517"/>
      <c r="B39" s="2525"/>
      <c r="C39" s="1011"/>
      <c r="D39" s="1024" t="s">
        <v>68</v>
      </c>
      <c r="E39" s="1024"/>
      <c r="F39" s="1024" t="s">
        <v>69</v>
      </c>
      <c r="G39" s="1024"/>
      <c r="H39" s="1027" t="s">
        <v>70</v>
      </c>
      <c r="I39" s="1027"/>
      <c r="J39" s="1027" t="s">
        <v>71</v>
      </c>
      <c r="K39" s="1024"/>
      <c r="L39" s="1024" t="s">
        <v>72</v>
      </c>
      <c r="M39" s="1010"/>
      <c r="N39" s="269"/>
    </row>
    <row r="40" spans="1:14" ht="15.75" customHeight="1">
      <c r="A40" s="2517"/>
      <c r="B40" s="2525"/>
      <c r="C40" s="1011"/>
      <c r="D40" s="3242">
        <v>0</v>
      </c>
      <c r="E40" s="2542"/>
      <c r="F40" s="3242">
        <v>0</v>
      </c>
      <c r="G40" s="2542"/>
      <c r="H40" s="3242">
        <v>0</v>
      </c>
      <c r="I40" s="2542"/>
      <c r="J40" s="3242">
        <v>0</v>
      </c>
      <c r="K40" s="2542"/>
      <c r="L40" s="3242">
        <v>0</v>
      </c>
      <c r="M40" s="2542"/>
      <c r="N40" s="269"/>
    </row>
    <row r="41" spans="1:14" ht="15.75" customHeight="1">
      <c r="A41" s="2517"/>
      <c r="B41" s="2525"/>
      <c r="C41" s="1011"/>
      <c r="D41" s="1024" t="s">
        <v>73</v>
      </c>
      <c r="E41" s="1024"/>
      <c r="F41" s="1024" t="s">
        <v>74</v>
      </c>
      <c r="G41" s="1024"/>
      <c r="H41" s="1027" t="s">
        <v>75</v>
      </c>
      <c r="I41" s="1027"/>
      <c r="J41" s="1027" t="s">
        <v>76</v>
      </c>
      <c r="K41" s="1024"/>
      <c r="L41" s="1024" t="s">
        <v>77</v>
      </c>
      <c r="M41" s="1010"/>
      <c r="N41" s="269"/>
    </row>
    <row r="42" spans="1:14" ht="15.75" customHeight="1">
      <c r="A42" s="2517"/>
      <c r="B42" s="2525"/>
      <c r="C42" s="1011"/>
      <c r="D42" s="3236"/>
      <c r="E42" s="2542"/>
      <c r="F42" s="3236"/>
      <c r="G42" s="2542"/>
      <c r="H42" s="1052"/>
      <c r="I42" s="1038"/>
      <c r="J42" s="1052"/>
      <c r="K42" s="1038"/>
      <c r="L42" s="1052"/>
      <c r="M42" s="1053"/>
      <c r="N42" s="269"/>
    </row>
    <row r="43" spans="1:14" ht="15.75" customHeight="1">
      <c r="A43" s="2517"/>
      <c r="B43" s="2525"/>
      <c r="C43" s="1011"/>
      <c r="D43" s="1054" t="s">
        <v>77</v>
      </c>
      <c r="E43" s="1055"/>
      <c r="F43" s="1054" t="s">
        <v>78</v>
      </c>
      <c r="G43" s="1055"/>
      <c r="H43" s="1056"/>
      <c r="I43" s="1033"/>
      <c r="J43" s="1056"/>
      <c r="K43" s="1033"/>
      <c r="L43" s="1056"/>
      <c r="M43" s="1034"/>
      <c r="N43" s="269"/>
    </row>
    <row r="44" spans="1:14" ht="15.75" customHeight="1">
      <c r="A44" s="2517"/>
      <c r="B44" s="2525"/>
      <c r="C44" s="1011"/>
      <c r="D44" s="1052"/>
      <c r="E44" s="1038"/>
      <c r="F44" s="3237">
        <v>1</v>
      </c>
      <c r="G44" s="2542"/>
      <c r="H44" s="3238"/>
      <c r="I44" s="2546"/>
      <c r="J44" s="1057"/>
      <c r="K44" s="1024"/>
      <c r="L44" s="1057"/>
      <c r="M44" s="1039"/>
      <c r="N44" s="269"/>
    </row>
    <row r="45" spans="1:14" ht="15.75" customHeight="1">
      <c r="A45" s="2517"/>
      <c r="B45" s="2525"/>
      <c r="C45" s="1058"/>
      <c r="D45" s="1054"/>
      <c r="E45" s="1055"/>
      <c r="F45" s="1054"/>
      <c r="G45" s="1055"/>
      <c r="H45" s="1059"/>
      <c r="I45" s="1019"/>
      <c r="J45" s="1059"/>
      <c r="K45" s="1019"/>
      <c r="L45" s="1059"/>
      <c r="M45" s="1020"/>
      <c r="N45" s="269"/>
    </row>
    <row r="46" spans="1:14" ht="18" customHeight="1">
      <c r="A46" s="2517"/>
      <c r="B46" s="3239" t="s">
        <v>79</v>
      </c>
      <c r="C46" s="1021"/>
      <c r="D46" s="1005"/>
      <c r="E46" s="1005"/>
      <c r="F46" s="1005"/>
      <c r="G46" s="1005"/>
      <c r="H46" s="1005"/>
      <c r="I46" s="1005"/>
      <c r="J46" s="1005"/>
      <c r="K46" s="1005"/>
      <c r="L46" s="995"/>
      <c r="M46" s="996"/>
      <c r="N46" s="269"/>
    </row>
    <row r="47" spans="1:14" ht="15.75" customHeight="1">
      <c r="A47" s="2517"/>
      <c r="B47" s="2525"/>
      <c r="C47" s="1060"/>
      <c r="D47" s="1061" t="s">
        <v>80</v>
      </c>
      <c r="E47" s="1062" t="s">
        <v>7</v>
      </c>
      <c r="F47" s="3240" t="s">
        <v>81</v>
      </c>
      <c r="G47" s="3241"/>
      <c r="H47" s="2530"/>
      <c r="I47" s="2530"/>
      <c r="J47" s="2531"/>
      <c r="K47" s="1063" t="s">
        <v>82</v>
      </c>
      <c r="L47" s="3230"/>
      <c r="M47" s="2536"/>
      <c r="N47" s="269"/>
    </row>
    <row r="48" spans="1:14" ht="15.75" customHeight="1">
      <c r="A48" s="2517"/>
      <c r="B48" s="2525"/>
      <c r="C48" s="1060"/>
      <c r="D48" s="1064"/>
      <c r="E48" s="1015" t="s">
        <v>1495</v>
      </c>
      <c r="F48" s="2528"/>
      <c r="G48" s="2532"/>
      <c r="H48" s="2533"/>
      <c r="I48" s="2533"/>
      <c r="J48" s="2534"/>
      <c r="K48" s="995"/>
      <c r="L48" s="2532"/>
      <c r="M48" s="2537"/>
      <c r="N48" s="269"/>
    </row>
    <row r="49" spans="1:14" ht="15.75" customHeight="1">
      <c r="A49" s="2517"/>
      <c r="B49" s="2526"/>
      <c r="C49" s="1065"/>
      <c r="D49" s="1029"/>
      <c r="E49" s="1029"/>
      <c r="F49" s="1029"/>
      <c r="G49" s="1029"/>
      <c r="H49" s="1029"/>
      <c r="I49" s="1029"/>
      <c r="J49" s="1029"/>
      <c r="K49" s="1029"/>
      <c r="L49" s="995"/>
      <c r="M49" s="996"/>
      <c r="N49" s="269"/>
    </row>
    <row r="50" spans="1:14" ht="48" customHeight="1">
      <c r="A50" s="2517"/>
      <c r="B50" s="991" t="s">
        <v>83</v>
      </c>
      <c r="C50" s="2179" t="s">
        <v>3088</v>
      </c>
      <c r="D50" s="2180"/>
      <c r="E50" s="2180"/>
      <c r="F50" s="2180"/>
      <c r="G50" s="2180"/>
      <c r="H50" s="2180"/>
      <c r="I50" s="2180"/>
      <c r="J50" s="2180"/>
      <c r="K50" s="2180"/>
      <c r="L50" s="2180"/>
      <c r="M50" s="2181"/>
      <c r="N50" s="269"/>
    </row>
    <row r="51" spans="1:14" ht="15.75" customHeight="1">
      <c r="A51" s="2517"/>
      <c r="B51" s="1002" t="s">
        <v>85</v>
      </c>
      <c r="C51" s="2179" t="s">
        <v>3089</v>
      </c>
      <c r="D51" s="2180"/>
      <c r="E51" s="2180"/>
      <c r="F51" s="2180"/>
      <c r="G51" s="2180"/>
      <c r="H51" s="2180"/>
      <c r="I51" s="2180"/>
      <c r="J51" s="2180"/>
      <c r="K51" s="2180"/>
      <c r="L51" s="2180"/>
      <c r="M51" s="2181"/>
      <c r="N51" s="269"/>
    </row>
    <row r="52" spans="1:14" ht="15.75" customHeight="1">
      <c r="A52" s="2517"/>
      <c r="B52" s="1002" t="s">
        <v>87</v>
      </c>
      <c r="C52" s="1066">
        <v>30</v>
      </c>
      <c r="D52" s="1067"/>
      <c r="E52" s="1067"/>
      <c r="F52" s="1067"/>
      <c r="G52" s="1067"/>
      <c r="H52" s="1067"/>
      <c r="I52" s="1067"/>
      <c r="J52" s="1067"/>
      <c r="K52" s="1067"/>
      <c r="L52" s="1067"/>
      <c r="M52" s="1068"/>
      <c r="N52" s="3231"/>
    </row>
    <row r="53" spans="1:14" ht="15.75" customHeight="1">
      <c r="A53" s="2517"/>
      <c r="B53" s="1002" t="s">
        <v>88</v>
      </c>
      <c r="C53" s="1066" t="s">
        <v>89</v>
      </c>
      <c r="D53" s="1067"/>
      <c r="E53" s="1067"/>
      <c r="F53" s="1067"/>
      <c r="G53" s="1067"/>
      <c r="H53" s="1067"/>
      <c r="I53" s="1067"/>
      <c r="J53" s="1067"/>
      <c r="K53" s="1067"/>
      <c r="L53" s="1067"/>
      <c r="M53" s="1068"/>
      <c r="N53" s="3231"/>
    </row>
    <row r="54" spans="1:14" ht="15.75" customHeight="1">
      <c r="A54" s="3227" t="s">
        <v>90</v>
      </c>
      <c r="B54" s="1069" t="s">
        <v>91</v>
      </c>
      <c r="C54" s="3232" t="s">
        <v>1269</v>
      </c>
      <c r="D54" s="3233"/>
      <c r="E54" s="3233"/>
      <c r="F54" s="3233"/>
      <c r="G54" s="3233"/>
      <c r="H54" s="3233"/>
      <c r="I54" s="3233"/>
      <c r="J54" s="3233"/>
      <c r="K54" s="3233"/>
      <c r="L54" s="3233"/>
      <c r="M54" s="3234"/>
      <c r="N54" s="269"/>
    </row>
    <row r="55" spans="1:14" ht="15.75" customHeight="1">
      <c r="A55" s="2517"/>
      <c r="B55" s="1069" t="s">
        <v>93</v>
      </c>
      <c r="C55" s="3232" t="s">
        <v>3090</v>
      </c>
      <c r="D55" s="3233"/>
      <c r="E55" s="3233"/>
      <c r="F55" s="3233"/>
      <c r="G55" s="3233"/>
      <c r="H55" s="3233"/>
      <c r="I55" s="3233"/>
      <c r="J55" s="3233"/>
      <c r="K55" s="3233"/>
      <c r="L55" s="3233"/>
      <c r="M55" s="3234"/>
      <c r="N55" s="269"/>
    </row>
    <row r="56" spans="1:14" ht="15.75" customHeight="1">
      <c r="A56" s="2517"/>
      <c r="B56" s="1069" t="s">
        <v>95</v>
      </c>
      <c r="C56" s="3232" t="s">
        <v>1616</v>
      </c>
      <c r="D56" s="3233"/>
      <c r="E56" s="3233"/>
      <c r="F56" s="3233"/>
      <c r="G56" s="3233"/>
      <c r="H56" s="3233"/>
      <c r="I56" s="3233"/>
      <c r="J56" s="3233"/>
      <c r="K56" s="3233"/>
      <c r="L56" s="3233"/>
      <c r="M56" s="3234"/>
      <c r="N56" s="269"/>
    </row>
    <row r="57" spans="1:14" ht="15.75" customHeight="1">
      <c r="A57" s="2517"/>
      <c r="B57" s="1070" t="s">
        <v>97</v>
      </c>
      <c r="C57" s="3232" t="s">
        <v>1268</v>
      </c>
      <c r="D57" s="3233"/>
      <c r="E57" s="3233"/>
      <c r="F57" s="3233"/>
      <c r="G57" s="3233"/>
      <c r="H57" s="3233"/>
      <c r="I57" s="3233"/>
      <c r="J57" s="3233"/>
      <c r="K57" s="3233"/>
      <c r="L57" s="3233"/>
      <c r="M57" s="3234"/>
      <c r="N57" s="269"/>
    </row>
    <row r="58" spans="1:14" ht="15.75" customHeight="1">
      <c r="A58" s="2517"/>
      <c r="B58" s="1069" t="s">
        <v>99</v>
      </c>
      <c r="C58" s="3235" t="s">
        <v>1270</v>
      </c>
      <c r="D58" s="3233"/>
      <c r="E58" s="3233"/>
      <c r="F58" s="3233"/>
      <c r="G58" s="3233"/>
      <c r="H58" s="3233"/>
      <c r="I58" s="3233"/>
      <c r="J58" s="3233"/>
      <c r="K58" s="3233"/>
      <c r="L58" s="3233"/>
      <c r="M58" s="3234"/>
      <c r="N58" s="269"/>
    </row>
    <row r="59" spans="1:14" ht="15.75" customHeight="1" thickBot="1">
      <c r="A59" s="2522"/>
      <c r="B59" s="1069" t="s">
        <v>101</v>
      </c>
      <c r="C59" s="3232">
        <v>3358000</v>
      </c>
      <c r="D59" s="3233"/>
      <c r="E59" s="3233"/>
      <c r="F59" s="3233"/>
      <c r="G59" s="3233"/>
      <c r="H59" s="3233"/>
      <c r="I59" s="3233"/>
      <c r="J59" s="3233"/>
      <c r="K59" s="3233"/>
      <c r="L59" s="3233"/>
      <c r="M59" s="3234"/>
      <c r="N59" s="269"/>
    </row>
    <row r="60" spans="1:14" ht="15.75" customHeight="1">
      <c r="A60" s="3227" t="s">
        <v>103</v>
      </c>
      <c r="B60" s="1071" t="s">
        <v>104</v>
      </c>
      <c r="C60" s="2455" t="s">
        <v>1790</v>
      </c>
      <c r="D60" s="2456"/>
      <c r="E60" s="2456"/>
      <c r="F60" s="2456"/>
      <c r="G60" s="2456"/>
      <c r="H60" s="2456"/>
      <c r="I60" s="2456"/>
      <c r="J60" s="2456"/>
      <c r="K60" s="2456"/>
      <c r="L60" s="2456"/>
      <c r="M60" s="2457"/>
      <c r="N60" s="269"/>
    </row>
    <row r="61" spans="1:14" ht="30" customHeight="1">
      <c r="A61" s="2517"/>
      <c r="B61" s="1071" t="s">
        <v>106</v>
      </c>
      <c r="C61" s="2455" t="s">
        <v>1791</v>
      </c>
      <c r="D61" s="2456"/>
      <c r="E61" s="2456"/>
      <c r="F61" s="2456"/>
      <c r="G61" s="2456"/>
      <c r="H61" s="2456"/>
      <c r="I61" s="2456"/>
      <c r="J61" s="2456"/>
      <c r="K61" s="2456"/>
      <c r="L61" s="2456"/>
      <c r="M61" s="2457"/>
      <c r="N61" s="269"/>
    </row>
    <row r="62" spans="1:14" ht="30" customHeight="1" thickBot="1">
      <c r="A62" s="2517"/>
      <c r="B62" s="1072" t="s">
        <v>14</v>
      </c>
      <c r="C62" s="3228" t="s">
        <v>1619</v>
      </c>
      <c r="D62" s="2539"/>
      <c r="E62" s="2539"/>
      <c r="F62" s="2539"/>
      <c r="G62" s="2539"/>
      <c r="H62" s="2539"/>
      <c r="I62" s="2539"/>
      <c r="J62" s="2539"/>
      <c r="K62" s="2539"/>
      <c r="L62" s="2539"/>
      <c r="M62" s="2540"/>
      <c r="N62" s="269"/>
    </row>
    <row r="63" spans="1:14" ht="15.75" customHeight="1" thickBot="1">
      <c r="A63" s="1073" t="s">
        <v>109</v>
      </c>
      <c r="B63" s="1074"/>
      <c r="C63" s="3229"/>
      <c r="D63" s="2520"/>
      <c r="E63" s="2520"/>
      <c r="F63" s="2520"/>
      <c r="G63" s="2520"/>
      <c r="H63" s="2520"/>
      <c r="I63" s="2520"/>
      <c r="J63" s="2520"/>
      <c r="K63" s="2520"/>
      <c r="L63" s="2520"/>
      <c r="M63" s="2521"/>
      <c r="N63" s="269"/>
    </row>
    <row r="64" spans="1:14" ht="15.75" customHeight="1">
      <c r="A64" s="269"/>
      <c r="B64" s="95"/>
      <c r="C64" s="269"/>
      <c r="D64" s="269"/>
      <c r="E64" s="269"/>
      <c r="F64" s="269"/>
      <c r="G64" s="269"/>
      <c r="H64" s="269"/>
      <c r="I64" s="269"/>
      <c r="J64" s="269"/>
      <c r="K64" s="269"/>
      <c r="L64" s="269"/>
      <c r="M64" s="269"/>
      <c r="N64" s="269"/>
    </row>
    <row r="65" spans="1:14" ht="15.75" customHeight="1">
      <c r="A65" s="269"/>
      <c r="B65" s="95"/>
      <c r="C65" s="269"/>
      <c r="D65" s="269"/>
      <c r="E65" s="269"/>
      <c r="F65" s="269"/>
      <c r="G65" s="269"/>
      <c r="H65" s="269"/>
      <c r="I65" s="269"/>
      <c r="J65" s="269"/>
      <c r="K65" s="269"/>
      <c r="L65" s="269"/>
      <c r="M65" s="269"/>
      <c r="N65" s="269"/>
    </row>
    <row r="66" spans="1:14" ht="15.75" customHeight="1">
      <c r="A66" s="269"/>
      <c r="B66" s="95"/>
      <c r="C66" s="269"/>
      <c r="D66" s="269"/>
      <c r="E66" s="269"/>
      <c r="F66" s="269"/>
      <c r="G66" s="269"/>
      <c r="H66" s="269"/>
      <c r="I66" s="269"/>
      <c r="J66" s="269"/>
      <c r="K66" s="269"/>
      <c r="L66" s="269"/>
      <c r="M66" s="269"/>
      <c r="N66" s="269"/>
    </row>
    <row r="67" spans="1:14" ht="15.75" customHeight="1">
      <c r="A67" s="269"/>
      <c r="B67" s="95"/>
      <c r="C67" s="269"/>
      <c r="D67" s="269"/>
      <c r="E67" s="269"/>
      <c r="F67" s="269"/>
      <c r="G67" s="269"/>
      <c r="H67" s="269"/>
      <c r="I67" s="269"/>
      <c r="J67" s="269"/>
      <c r="K67" s="269"/>
      <c r="L67" s="269"/>
      <c r="M67" s="269"/>
      <c r="N67" s="269"/>
    </row>
    <row r="68" spans="1:14" ht="15.75" customHeight="1">
      <c r="A68" s="269"/>
      <c r="B68" s="95"/>
      <c r="C68" s="269"/>
      <c r="D68" s="269"/>
      <c r="E68" s="269"/>
      <c r="F68" s="269"/>
      <c r="G68" s="269"/>
      <c r="H68" s="269"/>
      <c r="I68" s="269"/>
      <c r="J68" s="269"/>
      <c r="K68" s="269"/>
      <c r="L68" s="269"/>
      <c r="M68" s="269"/>
      <c r="N68" s="269"/>
    </row>
    <row r="69" spans="1:14" ht="15.75" customHeight="1">
      <c r="A69" s="269"/>
      <c r="B69" s="95"/>
      <c r="C69" s="269"/>
      <c r="D69" s="269"/>
      <c r="E69" s="269"/>
      <c r="F69" s="269"/>
      <c r="G69" s="269"/>
      <c r="H69" s="269"/>
      <c r="I69" s="269"/>
      <c r="J69" s="269"/>
      <c r="K69" s="269"/>
      <c r="L69" s="269"/>
      <c r="M69" s="269"/>
      <c r="N69" s="269"/>
    </row>
    <row r="70" spans="1:14" ht="15.75" customHeight="1">
      <c r="A70" s="269"/>
      <c r="B70" s="95"/>
      <c r="C70" s="269"/>
      <c r="D70" s="269"/>
      <c r="E70" s="269"/>
      <c r="F70" s="269"/>
      <c r="G70" s="269"/>
      <c r="H70" s="269"/>
      <c r="I70" s="269"/>
      <c r="J70" s="269"/>
      <c r="K70" s="269"/>
      <c r="L70" s="269"/>
      <c r="M70" s="269"/>
      <c r="N70" s="269"/>
    </row>
    <row r="71" spans="1:14" ht="15.75" customHeight="1">
      <c r="A71" s="269"/>
      <c r="B71" s="95"/>
      <c r="C71" s="269"/>
      <c r="D71" s="269"/>
      <c r="E71" s="269"/>
      <c r="F71" s="269"/>
      <c r="G71" s="269"/>
      <c r="H71" s="269"/>
      <c r="I71" s="269"/>
      <c r="J71" s="269"/>
      <c r="K71" s="269"/>
      <c r="L71" s="269"/>
      <c r="M71" s="269"/>
      <c r="N71" s="269"/>
    </row>
    <row r="72" spans="1:14" ht="15.75" customHeight="1">
      <c r="A72" s="269"/>
      <c r="B72" s="95"/>
      <c r="C72" s="269"/>
      <c r="D72" s="269"/>
      <c r="E72" s="269"/>
      <c r="F72" s="269"/>
      <c r="G72" s="269"/>
      <c r="H72" s="269"/>
      <c r="I72" s="269"/>
      <c r="J72" s="269"/>
      <c r="K72" s="269"/>
      <c r="L72" s="269"/>
      <c r="M72" s="269"/>
      <c r="N72" s="269"/>
    </row>
    <row r="73" spans="1:14" ht="15.75" customHeight="1">
      <c r="A73" s="269"/>
      <c r="B73" s="95"/>
      <c r="C73" s="269"/>
      <c r="D73" s="269"/>
      <c r="E73" s="269"/>
      <c r="F73" s="269"/>
      <c r="G73" s="269"/>
      <c r="H73" s="269"/>
      <c r="I73" s="269"/>
      <c r="J73" s="269"/>
      <c r="K73" s="269"/>
      <c r="L73" s="269"/>
      <c r="M73" s="269"/>
      <c r="N73" s="269"/>
    </row>
    <row r="74" spans="1:14" ht="15.75" customHeight="1">
      <c r="A74" s="269"/>
      <c r="B74" s="95"/>
      <c r="C74" s="269"/>
      <c r="D74" s="269"/>
      <c r="E74" s="269"/>
      <c r="F74" s="269"/>
      <c r="G74" s="269"/>
      <c r="H74" s="269"/>
      <c r="I74" s="269"/>
      <c r="J74" s="269"/>
      <c r="K74" s="269"/>
      <c r="L74" s="269"/>
      <c r="M74" s="269"/>
      <c r="N74" s="269"/>
    </row>
    <row r="75" spans="1:14" ht="15.75" customHeight="1">
      <c r="A75" s="269"/>
      <c r="B75" s="95"/>
      <c r="C75" s="269"/>
      <c r="D75" s="269"/>
      <c r="E75" s="269"/>
      <c r="F75" s="269"/>
      <c r="G75" s="269"/>
      <c r="H75" s="269"/>
      <c r="I75" s="269"/>
      <c r="J75" s="269"/>
      <c r="K75" s="269"/>
      <c r="L75" s="269"/>
      <c r="M75" s="269"/>
      <c r="N75" s="269"/>
    </row>
    <row r="76" spans="1:14" ht="15.75" customHeight="1">
      <c r="A76" s="269"/>
      <c r="B76" s="95"/>
      <c r="C76" s="269"/>
      <c r="D76" s="269"/>
      <c r="E76" s="269"/>
      <c r="F76" s="269"/>
      <c r="G76" s="269"/>
      <c r="H76" s="269"/>
      <c r="I76" s="269"/>
      <c r="J76" s="269"/>
      <c r="K76" s="269"/>
      <c r="L76" s="269"/>
      <c r="M76" s="269"/>
      <c r="N76" s="269"/>
    </row>
    <row r="77" spans="1:14" ht="15.75" customHeight="1">
      <c r="A77" s="269"/>
      <c r="B77" s="95"/>
      <c r="C77" s="269"/>
      <c r="D77" s="269"/>
      <c r="E77" s="269"/>
      <c r="F77" s="269"/>
      <c r="G77" s="269"/>
      <c r="H77" s="269"/>
      <c r="I77" s="269"/>
      <c r="J77" s="269"/>
      <c r="K77" s="269"/>
      <c r="L77" s="269"/>
      <c r="M77" s="269"/>
      <c r="N77" s="269"/>
    </row>
    <row r="78" spans="1:14" ht="15.75" customHeight="1">
      <c r="A78" s="269"/>
      <c r="B78" s="95"/>
      <c r="C78" s="269"/>
      <c r="D78" s="269"/>
      <c r="E78" s="269"/>
      <c r="F78" s="269"/>
      <c r="G78" s="269"/>
      <c r="H78" s="269"/>
      <c r="I78" s="269"/>
      <c r="J78" s="269"/>
      <c r="K78" s="269"/>
      <c r="L78" s="269"/>
      <c r="M78" s="269"/>
      <c r="N78" s="269"/>
    </row>
    <row r="79" spans="1:14" ht="15.75" customHeight="1">
      <c r="A79" s="269"/>
      <c r="B79" s="95"/>
      <c r="C79" s="269"/>
      <c r="D79" s="269"/>
      <c r="E79" s="269"/>
      <c r="F79" s="269"/>
      <c r="G79" s="269"/>
      <c r="H79" s="269"/>
      <c r="I79" s="269"/>
      <c r="J79" s="269"/>
      <c r="K79" s="269"/>
      <c r="L79" s="269"/>
      <c r="M79" s="269"/>
      <c r="N79" s="269"/>
    </row>
    <row r="80" spans="1:14" ht="15.75" customHeight="1">
      <c r="A80" s="269"/>
      <c r="B80" s="95"/>
      <c r="C80" s="269"/>
      <c r="D80" s="269"/>
      <c r="E80" s="269"/>
      <c r="F80" s="269"/>
      <c r="G80" s="269"/>
      <c r="H80" s="269"/>
      <c r="I80" s="269"/>
      <c r="J80" s="269"/>
      <c r="K80" s="269"/>
      <c r="L80" s="269"/>
      <c r="M80" s="269"/>
      <c r="N80" s="269"/>
    </row>
    <row r="81" spans="1:14" ht="15.75" customHeight="1">
      <c r="A81" s="269"/>
      <c r="B81" s="95"/>
      <c r="C81" s="269"/>
      <c r="D81" s="269"/>
      <c r="E81" s="269"/>
      <c r="F81" s="269"/>
      <c r="G81" s="269"/>
      <c r="H81" s="269"/>
      <c r="I81" s="269"/>
      <c r="J81" s="269"/>
      <c r="K81" s="269"/>
      <c r="L81" s="269"/>
      <c r="M81" s="269"/>
      <c r="N81" s="269"/>
    </row>
    <row r="82" spans="1:14" ht="15.75" customHeight="1">
      <c r="A82" s="269"/>
      <c r="B82" s="95"/>
      <c r="C82" s="269"/>
      <c r="D82" s="269"/>
      <c r="E82" s="269"/>
      <c r="F82" s="269"/>
      <c r="G82" s="269"/>
      <c r="H82" s="269"/>
      <c r="I82" s="269"/>
      <c r="J82" s="269"/>
      <c r="K82" s="269"/>
      <c r="L82" s="269"/>
      <c r="M82" s="269"/>
      <c r="N82" s="269"/>
    </row>
    <row r="83" spans="1:14" ht="15.75" customHeight="1">
      <c r="A83" s="269"/>
      <c r="B83" s="95"/>
      <c r="C83" s="269"/>
      <c r="D83" s="269"/>
      <c r="E83" s="269"/>
      <c r="F83" s="269"/>
      <c r="G83" s="269"/>
      <c r="H83" s="269"/>
      <c r="I83" s="269"/>
      <c r="J83" s="269"/>
      <c r="K83" s="269"/>
      <c r="L83" s="269"/>
      <c r="M83" s="269"/>
      <c r="N83" s="269"/>
    </row>
    <row r="84" spans="1:14" ht="15.75" customHeight="1">
      <c r="A84" s="269"/>
      <c r="B84" s="95"/>
      <c r="C84" s="269"/>
      <c r="D84" s="269"/>
      <c r="E84" s="269"/>
      <c r="F84" s="269"/>
      <c r="G84" s="269"/>
      <c r="H84" s="269"/>
      <c r="I84" s="269"/>
      <c r="J84" s="269"/>
      <c r="K84" s="269"/>
      <c r="L84" s="269"/>
      <c r="M84" s="269"/>
      <c r="N84" s="269"/>
    </row>
    <row r="85" spans="1:14" ht="15.75" customHeight="1">
      <c r="A85" s="269"/>
      <c r="B85" s="95"/>
      <c r="C85" s="269"/>
      <c r="D85" s="269"/>
      <c r="E85" s="269"/>
      <c r="F85" s="269"/>
      <c r="G85" s="269"/>
      <c r="H85" s="269"/>
      <c r="I85" s="269"/>
      <c r="J85" s="269"/>
      <c r="K85" s="269"/>
      <c r="L85" s="269"/>
      <c r="M85" s="269"/>
      <c r="N85" s="269"/>
    </row>
    <row r="86" spans="1:14" ht="15.75" customHeight="1">
      <c r="A86" s="269"/>
      <c r="B86" s="95"/>
      <c r="C86" s="269"/>
      <c r="D86" s="269"/>
      <c r="E86" s="269"/>
      <c r="F86" s="269"/>
      <c r="G86" s="269"/>
      <c r="H86" s="269"/>
      <c r="I86" s="269"/>
      <c r="J86" s="269"/>
      <c r="K86" s="269"/>
      <c r="L86" s="269"/>
      <c r="M86" s="269"/>
      <c r="N86" s="269"/>
    </row>
    <row r="87" spans="1:14" ht="15.75" customHeight="1">
      <c r="A87" s="269"/>
      <c r="B87" s="95"/>
      <c r="C87" s="269"/>
      <c r="D87" s="269"/>
      <c r="E87" s="269"/>
      <c r="F87" s="269"/>
      <c r="G87" s="269"/>
      <c r="H87" s="269"/>
      <c r="I87" s="269"/>
      <c r="J87" s="269"/>
      <c r="K87" s="269"/>
      <c r="L87" s="269"/>
      <c r="M87" s="269"/>
      <c r="N87" s="269"/>
    </row>
    <row r="88" spans="1:14" ht="15.75" customHeight="1">
      <c r="A88" s="269"/>
      <c r="B88" s="95"/>
      <c r="C88" s="269"/>
      <c r="D88" s="269"/>
      <c r="E88" s="269"/>
      <c r="F88" s="269"/>
      <c r="G88" s="269"/>
      <c r="H88" s="269"/>
      <c r="I88" s="269"/>
      <c r="J88" s="269"/>
      <c r="K88" s="269"/>
      <c r="L88" s="269"/>
      <c r="M88" s="269"/>
      <c r="N88" s="269"/>
    </row>
    <row r="89" spans="1:14" ht="15.75" customHeight="1">
      <c r="A89" s="269"/>
      <c r="B89" s="95"/>
      <c r="C89" s="269"/>
      <c r="D89" s="269"/>
      <c r="E89" s="269"/>
      <c r="F89" s="269"/>
      <c r="G89" s="269"/>
      <c r="H89" s="269"/>
      <c r="I89" s="269"/>
      <c r="J89" s="269"/>
      <c r="K89" s="269"/>
      <c r="L89" s="269"/>
      <c r="M89" s="269"/>
      <c r="N89" s="269"/>
    </row>
    <row r="90" spans="1:14" ht="15.75" customHeight="1">
      <c r="A90" s="269"/>
      <c r="B90" s="95"/>
      <c r="C90" s="269"/>
      <c r="D90" s="269"/>
      <c r="E90" s="269"/>
      <c r="F90" s="269"/>
      <c r="G90" s="269"/>
      <c r="H90" s="269"/>
      <c r="I90" s="269"/>
      <c r="J90" s="269"/>
      <c r="K90" s="269"/>
      <c r="L90" s="269"/>
      <c r="M90" s="269"/>
      <c r="N90" s="269"/>
    </row>
    <row r="91" spans="1:14" ht="15.75" customHeight="1">
      <c r="A91" s="269"/>
      <c r="B91" s="95"/>
      <c r="C91" s="269"/>
      <c r="D91" s="269"/>
      <c r="E91" s="269"/>
      <c r="F91" s="269"/>
      <c r="G91" s="269"/>
      <c r="H91" s="269"/>
      <c r="I91" s="269"/>
      <c r="J91" s="269"/>
      <c r="K91" s="269"/>
      <c r="L91" s="269"/>
      <c r="M91" s="269"/>
      <c r="N91" s="269"/>
    </row>
    <row r="92" spans="1:14" ht="15.75" customHeight="1">
      <c r="A92" s="269"/>
      <c r="B92" s="95"/>
      <c r="C92" s="269"/>
      <c r="D92" s="269"/>
      <c r="E92" s="269"/>
      <c r="F92" s="269"/>
      <c r="G92" s="269"/>
      <c r="H92" s="269"/>
      <c r="I92" s="269"/>
      <c r="J92" s="269"/>
      <c r="K92" s="269"/>
      <c r="L92" s="269"/>
      <c r="M92" s="269"/>
      <c r="N92" s="269"/>
    </row>
    <row r="93" spans="1:14" ht="15.75" customHeight="1">
      <c r="A93" s="269"/>
      <c r="B93" s="95"/>
      <c r="C93" s="269"/>
      <c r="D93" s="269"/>
      <c r="E93" s="269"/>
      <c r="F93" s="269"/>
      <c r="G93" s="269"/>
      <c r="H93" s="269"/>
      <c r="I93" s="269"/>
      <c r="J93" s="269"/>
      <c r="K93" s="269"/>
      <c r="L93" s="269"/>
      <c r="M93" s="269"/>
      <c r="N93" s="269"/>
    </row>
    <row r="94" spans="1:14" ht="15.75" customHeight="1">
      <c r="A94" s="269"/>
      <c r="B94" s="95"/>
      <c r="C94" s="269"/>
      <c r="D94" s="269"/>
      <c r="E94" s="269"/>
      <c r="F94" s="269"/>
      <c r="G94" s="269"/>
      <c r="H94" s="269"/>
      <c r="I94" s="269"/>
      <c r="J94" s="269"/>
      <c r="K94" s="269"/>
      <c r="L94" s="269"/>
      <c r="M94" s="269"/>
      <c r="N94" s="269"/>
    </row>
    <row r="95" spans="1:14" ht="15.75" customHeight="1">
      <c r="A95" s="269"/>
      <c r="B95" s="95"/>
      <c r="C95" s="269"/>
      <c r="D95" s="269"/>
      <c r="E95" s="269"/>
      <c r="F95" s="269"/>
      <c r="G95" s="269"/>
      <c r="H95" s="269"/>
      <c r="I95" s="269"/>
      <c r="J95" s="269"/>
      <c r="K95" s="269"/>
      <c r="L95" s="269"/>
      <c r="M95" s="269"/>
      <c r="N95" s="269"/>
    </row>
    <row r="96" spans="1:14" ht="15.75" customHeight="1">
      <c r="A96" s="269"/>
      <c r="B96" s="95"/>
      <c r="C96" s="269"/>
      <c r="D96" s="269"/>
      <c r="E96" s="269"/>
      <c r="F96" s="269"/>
      <c r="G96" s="269"/>
      <c r="H96" s="269"/>
      <c r="I96" s="269"/>
      <c r="J96" s="269"/>
      <c r="K96" s="269"/>
      <c r="L96" s="269"/>
      <c r="M96" s="269"/>
      <c r="N96" s="269"/>
    </row>
    <row r="97" spans="1:14" ht="15.75" customHeight="1">
      <c r="A97" s="269"/>
      <c r="B97" s="95"/>
      <c r="C97" s="269"/>
      <c r="D97" s="269"/>
      <c r="E97" s="269"/>
      <c r="F97" s="269"/>
      <c r="G97" s="269"/>
      <c r="H97" s="269"/>
      <c r="I97" s="269"/>
      <c r="J97" s="269"/>
      <c r="K97" s="269"/>
      <c r="L97" s="269"/>
      <c r="M97" s="269"/>
      <c r="N97" s="269"/>
    </row>
    <row r="98" spans="1:14" ht="15.75" customHeight="1">
      <c r="A98" s="269"/>
      <c r="B98" s="95"/>
      <c r="C98" s="269"/>
      <c r="D98" s="269"/>
      <c r="E98" s="269"/>
      <c r="F98" s="269"/>
      <c r="G98" s="269"/>
      <c r="H98" s="269"/>
      <c r="I98" s="269"/>
      <c r="J98" s="269"/>
      <c r="K98" s="269"/>
      <c r="L98" s="269"/>
      <c r="M98" s="269"/>
      <c r="N98" s="269"/>
    </row>
    <row r="99" spans="1:14" ht="15.75" customHeight="1">
      <c r="A99" s="269"/>
      <c r="B99" s="95"/>
      <c r="C99" s="269"/>
      <c r="D99" s="269"/>
      <c r="E99" s="269"/>
      <c r="F99" s="269"/>
      <c r="G99" s="269"/>
      <c r="H99" s="269"/>
      <c r="I99" s="269"/>
      <c r="J99" s="269"/>
      <c r="K99" s="269"/>
      <c r="L99" s="269"/>
      <c r="M99" s="269"/>
      <c r="N99" s="269"/>
    </row>
    <row r="100" spans="1:14" ht="15.75" customHeight="1">
      <c r="A100" s="269"/>
      <c r="B100" s="95"/>
      <c r="C100" s="269"/>
      <c r="D100" s="269"/>
      <c r="E100" s="269"/>
      <c r="F100" s="269"/>
      <c r="G100" s="269"/>
      <c r="H100" s="269"/>
      <c r="I100" s="269"/>
      <c r="J100" s="269"/>
      <c r="K100" s="269"/>
      <c r="L100" s="269"/>
      <c r="M100" s="269"/>
      <c r="N100" s="269"/>
    </row>
  </sheetData>
  <mergeCells count="66">
    <mergeCell ref="B1:M1"/>
    <mergeCell ref="A2:A16"/>
    <mergeCell ref="C2:M2"/>
    <mergeCell ref="C3:M3"/>
    <mergeCell ref="C4:E4"/>
    <mergeCell ref="F4:G4"/>
    <mergeCell ref="H4:M4"/>
    <mergeCell ref="C5:M5"/>
    <mergeCell ref="C6:M6"/>
    <mergeCell ref="C7:G7"/>
    <mergeCell ref="I7:M7"/>
    <mergeCell ref="B8:B11"/>
    <mergeCell ref="C9:E9"/>
    <mergeCell ref="F9:G9"/>
    <mergeCell ref="I9:J9"/>
    <mergeCell ref="C10:D10"/>
    <mergeCell ref="F10:G10"/>
    <mergeCell ref="I10:J10"/>
    <mergeCell ref="C12:M12"/>
    <mergeCell ref="C13:M13"/>
    <mergeCell ref="C14:M14"/>
    <mergeCell ref="B15:B16"/>
    <mergeCell ref="C15:D15"/>
    <mergeCell ref="F15:M15"/>
    <mergeCell ref="C16:M16"/>
    <mergeCell ref="A17:A53"/>
    <mergeCell ref="C17:M17"/>
    <mergeCell ref="C18:M18"/>
    <mergeCell ref="B19:B25"/>
    <mergeCell ref="F24:M24"/>
    <mergeCell ref="B26:B29"/>
    <mergeCell ref="B33:B35"/>
    <mergeCell ref="B36:B45"/>
    <mergeCell ref="D38:E38"/>
    <mergeCell ref="F38:G38"/>
    <mergeCell ref="H38:I38"/>
    <mergeCell ref="J38:K38"/>
    <mergeCell ref="L38:M38"/>
    <mergeCell ref="D40:E40"/>
    <mergeCell ref="F40:G40"/>
    <mergeCell ref="H40:I40"/>
    <mergeCell ref="J40:K40"/>
    <mergeCell ref="L40:M40"/>
    <mergeCell ref="D42:E42"/>
    <mergeCell ref="F42:G42"/>
    <mergeCell ref="F44:G44"/>
    <mergeCell ref="H44:I44"/>
    <mergeCell ref="B46:B49"/>
    <mergeCell ref="F47:F48"/>
    <mergeCell ref="G47:J48"/>
    <mergeCell ref="C63:M63"/>
    <mergeCell ref="L47:M48"/>
    <mergeCell ref="C50:M50"/>
    <mergeCell ref="C51:M51"/>
    <mergeCell ref="N52:N53"/>
    <mergeCell ref="C54:M54"/>
    <mergeCell ref="C55:M55"/>
    <mergeCell ref="C56:M56"/>
    <mergeCell ref="C57:M57"/>
    <mergeCell ref="C58:M58"/>
    <mergeCell ref="C59:M59"/>
    <mergeCell ref="A60:A62"/>
    <mergeCell ref="C60:M60"/>
    <mergeCell ref="C61:M61"/>
    <mergeCell ref="C62:M62"/>
    <mergeCell ref="A54:A59"/>
  </mergeCells>
  <hyperlinks>
    <hyperlink ref="C58" r:id="rId1" xr:uid="{00000000-0004-0000-B000-000000000000}"/>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tabColor theme="0"/>
  </sheetPr>
  <dimension ref="A1:N100"/>
  <sheetViews>
    <sheetView topLeftCell="A13" zoomScale="50" zoomScaleNormal="50" workbookViewId="0"/>
  </sheetViews>
  <sheetFormatPr baseColWidth="10" defaultColWidth="14.42578125" defaultRowHeight="15"/>
  <cols>
    <col min="1" max="1" width="13.140625" customWidth="1"/>
    <col min="2" max="2" width="44.85546875" customWidth="1"/>
    <col min="3" max="3" width="19" customWidth="1"/>
    <col min="4" max="14" width="13.140625" customWidth="1"/>
  </cols>
  <sheetData>
    <row r="1" spans="1:14" ht="42.75" customHeight="1" thickBot="1">
      <c r="A1" s="1075"/>
      <c r="B1" s="3267" t="s">
        <v>3091</v>
      </c>
      <c r="C1" s="3249"/>
      <c r="D1" s="3249"/>
      <c r="E1" s="3249"/>
      <c r="F1" s="3249"/>
      <c r="G1" s="3249"/>
      <c r="H1" s="3249"/>
      <c r="I1" s="3249"/>
      <c r="J1" s="3249"/>
      <c r="K1" s="3249"/>
      <c r="L1" s="3249"/>
      <c r="M1" s="3250"/>
      <c r="N1" s="212"/>
    </row>
    <row r="2" spans="1:14" ht="33" customHeight="1">
      <c r="A2" s="3268" t="s">
        <v>1</v>
      </c>
      <c r="B2" s="988" t="s">
        <v>2</v>
      </c>
      <c r="C2" s="3251" t="s">
        <v>1272</v>
      </c>
      <c r="D2" s="2552"/>
      <c r="E2" s="2552"/>
      <c r="F2" s="2552"/>
      <c r="G2" s="2552"/>
      <c r="H2" s="2552"/>
      <c r="I2" s="2552"/>
      <c r="J2" s="2552"/>
      <c r="K2" s="2552"/>
      <c r="L2" s="2552"/>
      <c r="M2" s="2553"/>
      <c r="N2" s="212"/>
    </row>
    <row r="3" spans="1:14" ht="51.75" customHeight="1">
      <c r="A3" s="2517"/>
      <c r="B3" s="989" t="s">
        <v>4</v>
      </c>
      <c r="C3" s="2455" t="s">
        <v>1200</v>
      </c>
      <c r="D3" s="2456"/>
      <c r="E3" s="2456"/>
      <c r="F3" s="2456"/>
      <c r="G3" s="2456"/>
      <c r="H3" s="2456"/>
      <c r="I3" s="2456"/>
      <c r="J3" s="2456"/>
      <c r="K3" s="2456"/>
      <c r="L3" s="2456"/>
      <c r="M3" s="2457"/>
      <c r="N3" s="212"/>
    </row>
    <row r="4" spans="1:14" ht="33" customHeight="1">
      <c r="A4" s="2517"/>
      <c r="B4" s="990" t="s">
        <v>6</v>
      </c>
      <c r="C4" s="3255" t="s">
        <v>3092</v>
      </c>
      <c r="D4" s="2180"/>
      <c r="E4" s="2542"/>
      <c r="F4" s="3253" t="s">
        <v>8</v>
      </c>
      <c r="G4" s="2542"/>
      <c r="H4" s="3269" t="s">
        <v>3093</v>
      </c>
      <c r="I4" s="2180"/>
      <c r="J4" s="2180"/>
      <c r="K4" s="2180"/>
      <c r="L4" s="2180"/>
      <c r="M4" s="2181"/>
      <c r="N4" s="212"/>
    </row>
    <row r="5" spans="1:14" ht="31.5" customHeight="1">
      <c r="A5" s="2517"/>
      <c r="B5" s="990" t="s">
        <v>10</v>
      </c>
      <c r="C5" s="3255" t="s">
        <v>1783</v>
      </c>
      <c r="D5" s="2180"/>
      <c r="E5" s="2180"/>
      <c r="F5" s="2180"/>
      <c r="G5" s="2180"/>
      <c r="H5" s="2180"/>
      <c r="I5" s="2180"/>
      <c r="J5" s="2180"/>
      <c r="K5" s="2180"/>
      <c r="L5" s="2180"/>
      <c r="M5" s="2181"/>
      <c r="N5" s="212"/>
    </row>
    <row r="6" spans="1:14" ht="15.75" customHeight="1">
      <c r="A6" s="2517"/>
      <c r="B6" s="990" t="s">
        <v>11</v>
      </c>
      <c r="C6" s="3252" t="s">
        <v>3094</v>
      </c>
      <c r="D6" s="2180"/>
      <c r="E6" s="2180"/>
      <c r="F6" s="2180"/>
      <c r="G6" s="2180"/>
      <c r="H6" s="2180"/>
      <c r="I6" s="2180"/>
      <c r="J6" s="2180"/>
      <c r="K6" s="2180"/>
      <c r="L6" s="2180"/>
      <c r="M6" s="2181"/>
      <c r="N6" s="212"/>
    </row>
    <row r="7" spans="1:14" ht="35.25" customHeight="1" thickBot="1">
      <c r="A7" s="2517"/>
      <c r="B7" s="991" t="s">
        <v>12</v>
      </c>
      <c r="C7" s="3256" t="s">
        <v>189</v>
      </c>
      <c r="D7" s="2530"/>
      <c r="E7" s="2530"/>
      <c r="F7" s="2530"/>
      <c r="G7" s="2531"/>
      <c r="H7" s="992" t="s">
        <v>14</v>
      </c>
      <c r="I7" s="3256" t="s">
        <v>190</v>
      </c>
      <c r="J7" s="2530"/>
      <c r="K7" s="2530"/>
      <c r="L7" s="2530"/>
      <c r="M7" s="2531"/>
      <c r="N7" s="212"/>
    </row>
    <row r="8" spans="1:14" ht="15.75" customHeight="1">
      <c r="A8" s="2517"/>
      <c r="B8" s="3258" t="s">
        <v>16</v>
      </c>
      <c r="C8" s="1700"/>
      <c r="D8" s="33"/>
      <c r="E8" s="33"/>
      <c r="F8" s="33"/>
      <c r="G8" s="33"/>
      <c r="H8" s="33"/>
      <c r="I8" s="33"/>
      <c r="J8" s="33"/>
      <c r="K8" s="33"/>
      <c r="L8" s="993"/>
      <c r="M8" s="994"/>
      <c r="N8" s="212"/>
    </row>
    <row r="9" spans="1:14" ht="15.75" customHeight="1">
      <c r="A9" s="2517"/>
      <c r="B9" s="2517"/>
      <c r="C9" s="2195" t="s">
        <v>9</v>
      </c>
      <c r="D9" s="2111"/>
      <c r="E9" s="2111"/>
      <c r="F9" s="2111" t="s">
        <v>9</v>
      </c>
      <c r="G9" s="2111"/>
      <c r="H9" s="36"/>
      <c r="I9" s="2111" t="s">
        <v>9</v>
      </c>
      <c r="J9" s="2111"/>
      <c r="K9" s="36"/>
      <c r="L9" s="995"/>
      <c r="M9" s="996"/>
      <c r="N9" s="212"/>
    </row>
    <row r="10" spans="1:14" ht="15.75" customHeight="1">
      <c r="A10" s="2517"/>
      <c r="B10" s="2517"/>
      <c r="C10" s="2505" t="s">
        <v>18</v>
      </c>
      <c r="D10" s="2506"/>
      <c r="E10" s="39"/>
      <c r="F10" s="2111" t="s">
        <v>18</v>
      </c>
      <c r="G10" s="2111"/>
      <c r="H10" s="39"/>
      <c r="I10" s="2111" t="s">
        <v>18</v>
      </c>
      <c r="J10" s="2111"/>
      <c r="K10" s="39"/>
      <c r="L10" s="995"/>
      <c r="M10" s="996"/>
      <c r="N10" s="212"/>
    </row>
    <row r="11" spans="1:14" ht="15.75" customHeight="1" thickBot="1">
      <c r="A11" s="2517"/>
      <c r="B11" s="2517"/>
      <c r="C11" s="997"/>
      <c r="D11" s="998"/>
      <c r="E11" s="999"/>
      <c r="F11" s="1076"/>
      <c r="G11" s="1076"/>
      <c r="H11" s="999"/>
      <c r="I11" s="1076"/>
      <c r="J11" s="1076"/>
      <c r="K11" s="999"/>
      <c r="L11" s="1076"/>
      <c r="M11" s="1077"/>
      <c r="N11" s="212"/>
    </row>
    <row r="12" spans="1:14" ht="56.25" customHeight="1">
      <c r="A12" s="2517"/>
      <c r="B12" s="991" t="s">
        <v>19</v>
      </c>
      <c r="C12" s="3265" t="s">
        <v>3095</v>
      </c>
      <c r="D12" s="2533"/>
      <c r="E12" s="2533"/>
      <c r="F12" s="2533"/>
      <c r="G12" s="2533"/>
      <c r="H12" s="2533"/>
      <c r="I12" s="2533"/>
      <c r="J12" s="2533"/>
      <c r="K12" s="2533"/>
      <c r="L12" s="2533"/>
      <c r="M12" s="2537"/>
      <c r="N12" s="212"/>
    </row>
    <row r="13" spans="1:14" ht="112.5" customHeight="1">
      <c r="A13" s="2517"/>
      <c r="B13" s="991" t="s">
        <v>21</v>
      </c>
      <c r="C13" s="2179" t="s">
        <v>3096</v>
      </c>
      <c r="D13" s="2180"/>
      <c r="E13" s="2180"/>
      <c r="F13" s="2180"/>
      <c r="G13" s="2180"/>
      <c r="H13" s="2180"/>
      <c r="I13" s="2180"/>
      <c r="J13" s="2180"/>
      <c r="K13" s="2180"/>
      <c r="L13" s="2180"/>
      <c r="M13" s="2181"/>
      <c r="N13" s="212"/>
    </row>
    <row r="14" spans="1:14" ht="60" customHeight="1">
      <c r="A14" s="2517"/>
      <c r="B14" s="989" t="s">
        <v>23</v>
      </c>
      <c r="C14" s="3179" t="s">
        <v>1199</v>
      </c>
      <c r="D14" s="3180"/>
      <c r="E14" s="3180"/>
      <c r="F14" s="3180"/>
      <c r="G14" s="3180"/>
      <c r="H14" s="3180"/>
      <c r="I14" s="3180"/>
      <c r="J14" s="3180"/>
      <c r="K14" s="3180"/>
      <c r="L14" s="3180"/>
      <c r="M14" s="3181"/>
      <c r="N14" s="212"/>
    </row>
    <row r="15" spans="1:14" ht="61.5" customHeight="1">
      <c r="A15" s="2517"/>
      <c r="B15" s="3243" t="s">
        <v>25</v>
      </c>
      <c r="C15" s="2179" t="s">
        <v>1889</v>
      </c>
      <c r="D15" s="2180"/>
      <c r="E15" s="1001" t="s">
        <v>27</v>
      </c>
      <c r="F15" s="3266" t="s">
        <v>2732</v>
      </c>
      <c r="G15" s="2180"/>
      <c r="H15" s="2180"/>
      <c r="I15" s="2180"/>
      <c r="J15" s="2180"/>
      <c r="K15" s="2180"/>
      <c r="L15" s="2180"/>
      <c r="M15" s="2181"/>
      <c r="N15" s="212"/>
    </row>
    <row r="16" spans="1:14" ht="15.75" hidden="1" customHeight="1">
      <c r="A16" s="2517"/>
      <c r="B16" s="2525"/>
      <c r="C16" s="2179"/>
      <c r="D16" s="2180"/>
      <c r="E16" s="2180"/>
      <c r="F16" s="2180"/>
      <c r="G16" s="2180"/>
      <c r="H16" s="2180"/>
      <c r="I16" s="2180"/>
      <c r="J16" s="2180"/>
      <c r="K16" s="2180"/>
      <c r="L16" s="2180"/>
      <c r="M16" s="2181"/>
      <c r="N16" s="212" t="s">
        <v>825</v>
      </c>
    </row>
    <row r="17" spans="1:14" ht="15.75" customHeight="1">
      <c r="A17" s="3263" t="s">
        <v>29</v>
      </c>
      <c r="B17" s="1002" t="s">
        <v>30</v>
      </c>
      <c r="C17" s="2179" t="s">
        <v>3097</v>
      </c>
      <c r="D17" s="2180"/>
      <c r="E17" s="2180"/>
      <c r="F17" s="2180"/>
      <c r="G17" s="2180"/>
      <c r="H17" s="2180"/>
      <c r="I17" s="2180"/>
      <c r="J17" s="2180"/>
      <c r="K17" s="2180"/>
      <c r="L17" s="2180"/>
      <c r="M17" s="2181"/>
      <c r="N17" s="212"/>
    </row>
    <row r="18" spans="1:14" ht="18.75" customHeight="1">
      <c r="A18" s="2517"/>
      <c r="B18" s="1002" t="s">
        <v>32</v>
      </c>
      <c r="C18" s="3246" t="s">
        <v>1273</v>
      </c>
      <c r="D18" s="2180"/>
      <c r="E18" s="2180"/>
      <c r="F18" s="2180"/>
      <c r="G18" s="2180"/>
      <c r="H18" s="2180"/>
      <c r="I18" s="2180"/>
      <c r="J18" s="2180"/>
      <c r="K18" s="2180"/>
      <c r="L18" s="2180"/>
      <c r="M18" s="2181"/>
      <c r="N18" s="212"/>
    </row>
    <row r="19" spans="1:14" ht="8.25" customHeight="1">
      <c r="A19" s="2517"/>
      <c r="B19" s="3239" t="s">
        <v>34</v>
      </c>
      <c r="C19" s="1004"/>
      <c r="D19" s="1005"/>
      <c r="E19" s="1005"/>
      <c r="F19" s="1005"/>
      <c r="G19" s="1005"/>
      <c r="H19" s="1005"/>
      <c r="I19" s="1005"/>
      <c r="J19" s="1005"/>
      <c r="K19" s="1005"/>
      <c r="L19" s="1005"/>
      <c r="M19" s="1006"/>
      <c r="N19" s="212"/>
    </row>
    <row r="20" spans="1:14" ht="9" customHeight="1">
      <c r="A20" s="2517"/>
      <c r="B20" s="2525"/>
      <c r="C20" s="1007"/>
      <c r="D20" s="1008"/>
      <c r="E20" s="1009"/>
      <c r="F20" s="1008"/>
      <c r="G20" s="1009"/>
      <c r="H20" s="1008"/>
      <c r="I20" s="1009"/>
      <c r="J20" s="1008"/>
      <c r="K20" s="1009"/>
      <c r="L20" s="1009"/>
      <c r="M20" s="1010"/>
      <c r="N20" s="212"/>
    </row>
    <row r="21" spans="1:14" ht="15.75" customHeight="1">
      <c r="A21" s="2517"/>
      <c r="B21" s="2525"/>
      <c r="C21" s="1011" t="s">
        <v>35</v>
      </c>
      <c r="D21" s="1012"/>
      <c r="E21" s="1013" t="s">
        <v>36</v>
      </c>
      <c r="F21" s="1012"/>
      <c r="G21" s="1013" t="s">
        <v>37</v>
      </c>
      <c r="H21" s="1012"/>
      <c r="I21" s="1013" t="s">
        <v>38</v>
      </c>
      <c r="J21" s="1014"/>
      <c r="K21" s="1013"/>
      <c r="L21" s="1013"/>
      <c r="M21" s="1010"/>
      <c r="N21" s="212"/>
    </row>
    <row r="22" spans="1:14" ht="15.75" customHeight="1">
      <c r="A22" s="2517"/>
      <c r="B22" s="2525"/>
      <c r="C22" s="1011" t="s">
        <v>39</v>
      </c>
      <c r="D22" s="1015"/>
      <c r="E22" s="1013" t="s">
        <v>40</v>
      </c>
      <c r="F22" s="1016"/>
      <c r="G22" s="1013" t="s">
        <v>41</v>
      </c>
      <c r="H22" s="1016"/>
      <c r="I22" s="1013"/>
      <c r="J22" s="1009"/>
      <c r="K22" s="1013"/>
      <c r="L22" s="1013"/>
      <c r="M22" s="1010"/>
      <c r="N22" s="212"/>
    </row>
    <row r="23" spans="1:14" ht="15.75" customHeight="1">
      <c r="A23" s="2517"/>
      <c r="B23" s="2525"/>
      <c r="C23" s="1011" t="s">
        <v>42</v>
      </c>
      <c r="D23" s="1015"/>
      <c r="E23" s="1013" t="s">
        <v>43</v>
      </c>
      <c r="F23" s="1015"/>
      <c r="G23" s="1013"/>
      <c r="H23" s="1009"/>
      <c r="I23" s="1013"/>
      <c r="J23" s="1009"/>
      <c r="K23" s="1013"/>
      <c r="L23" s="1013"/>
      <c r="M23" s="1010"/>
      <c r="N23" s="1078"/>
    </row>
    <row r="24" spans="1:14" ht="15.75" customHeight="1">
      <c r="A24" s="2517"/>
      <c r="B24" s="2525"/>
      <c r="C24" s="1011" t="s">
        <v>44</v>
      </c>
      <c r="D24" s="1016" t="s">
        <v>45</v>
      </c>
      <c r="E24" s="1013" t="s">
        <v>46</v>
      </c>
      <c r="F24" s="3247" t="s">
        <v>47</v>
      </c>
      <c r="G24" s="2533"/>
      <c r="H24" s="2533"/>
      <c r="I24" s="2533"/>
      <c r="J24" s="2533"/>
      <c r="K24" s="2533"/>
      <c r="L24" s="2533"/>
      <c r="M24" s="2537"/>
      <c r="N24" s="1078"/>
    </row>
    <row r="25" spans="1:14" ht="9.75" customHeight="1">
      <c r="A25" s="2517"/>
      <c r="B25" s="2526"/>
      <c r="C25" s="1018"/>
      <c r="D25" s="1019"/>
      <c r="E25" s="1019"/>
      <c r="F25" s="1019"/>
      <c r="G25" s="1019"/>
      <c r="H25" s="1019"/>
      <c r="I25" s="1019"/>
      <c r="J25" s="1019"/>
      <c r="K25" s="1019"/>
      <c r="L25" s="1019"/>
      <c r="M25" s="1020"/>
      <c r="N25" s="212"/>
    </row>
    <row r="26" spans="1:14" ht="15.75" customHeight="1">
      <c r="A26" s="2517"/>
      <c r="B26" s="3239" t="s">
        <v>48</v>
      </c>
      <c r="C26" s="1021"/>
      <c r="D26" s="1005"/>
      <c r="E26" s="1005"/>
      <c r="F26" s="1005"/>
      <c r="G26" s="1005"/>
      <c r="H26" s="1005"/>
      <c r="I26" s="1005"/>
      <c r="J26" s="1005"/>
      <c r="K26" s="1005"/>
      <c r="L26" s="1022"/>
      <c r="M26" s="1023"/>
      <c r="N26" s="212"/>
    </row>
    <row r="27" spans="1:14" ht="15.75" customHeight="1">
      <c r="A27" s="2517"/>
      <c r="B27" s="2525"/>
      <c r="C27" s="1011" t="s">
        <v>49</v>
      </c>
      <c r="D27" s="1016"/>
      <c r="E27" s="1024"/>
      <c r="F27" s="1013" t="s">
        <v>50</v>
      </c>
      <c r="G27" s="1015"/>
      <c r="H27" s="1024"/>
      <c r="I27" s="1013" t="s">
        <v>51</v>
      </c>
      <c r="J27" s="1015" t="s">
        <v>1495</v>
      </c>
      <c r="K27" s="1024"/>
      <c r="L27" s="995"/>
      <c r="M27" s="996"/>
      <c r="N27" s="212"/>
    </row>
    <row r="28" spans="1:14" ht="15.75" customHeight="1">
      <c r="A28" s="2517"/>
      <c r="B28" s="2525"/>
      <c r="C28" s="1011" t="s">
        <v>52</v>
      </c>
      <c r="D28" s="1025"/>
      <c r="E28" s="995"/>
      <c r="F28" s="1013" t="s">
        <v>53</v>
      </c>
      <c r="G28" s="1016"/>
      <c r="H28" s="995"/>
      <c r="I28" s="1026"/>
      <c r="J28" s="995"/>
      <c r="K28" s="1027"/>
      <c r="L28" s="995"/>
      <c r="M28" s="996"/>
      <c r="N28" s="212"/>
    </row>
    <row r="29" spans="1:14" ht="15.75" customHeight="1">
      <c r="A29" s="2517"/>
      <c r="B29" s="2526"/>
      <c r="C29" s="1028"/>
      <c r="D29" s="1008"/>
      <c r="E29" s="1008"/>
      <c r="F29" s="1008"/>
      <c r="G29" s="1008"/>
      <c r="H29" s="1008"/>
      <c r="I29" s="1008"/>
      <c r="J29" s="1008"/>
      <c r="K29" s="1008"/>
      <c r="L29" s="1029"/>
      <c r="M29" s="1030"/>
      <c r="N29" s="212"/>
    </row>
    <row r="30" spans="1:14" ht="15.75" customHeight="1">
      <c r="A30" s="2517"/>
      <c r="B30" s="1031" t="s">
        <v>54</v>
      </c>
      <c r="C30" s="1032"/>
      <c r="D30" s="1033"/>
      <c r="E30" s="1033"/>
      <c r="F30" s="1033"/>
      <c r="G30" s="1033"/>
      <c r="H30" s="1033"/>
      <c r="I30" s="1033"/>
      <c r="J30" s="1033"/>
      <c r="K30" s="1033"/>
      <c r="L30" s="1033"/>
      <c r="M30" s="1034"/>
      <c r="N30" s="212"/>
    </row>
    <row r="31" spans="1:14" ht="15.75" customHeight="1">
      <c r="A31" s="2517"/>
      <c r="B31" s="1031"/>
      <c r="C31" s="1035" t="s">
        <v>55</v>
      </c>
      <c r="D31" s="1016" t="s">
        <v>89</v>
      </c>
      <c r="E31" s="1024"/>
      <c r="F31" s="1036" t="s">
        <v>56</v>
      </c>
      <c r="G31" s="1016" t="s">
        <v>89</v>
      </c>
      <c r="H31" s="1024"/>
      <c r="I31" s="1036" t="s">
        <v>57</v>
      </c>
      <c r="J31" s="1037"/>
      <c r="K31" s="1016" t="s">
        <v>89</v>
      </c>
      <c r="L31" s="1038"/>
      <c r="M31" s="1039"/>
      <c r="N31" s="212"/>
    </row>
    <row r="32" spans="1:14" ht="15.75" customHeight="1">
      <c r="A32" s="2517"/>
      <c r="B32" s="990"/>
      <c r="C32" s="1018"/>
      <c r="D32" s="1019"/>
      <c r="E32" s="1019"/>
      <c r="F32" s="1019"/>
      <c r="G32" s="1019"/>
      <c r="H32" s="1019"/>
      <c r="I32" s="1019"/>
      <c r="J32" s="1019"/>
      <c r="K32" s="1019"/>
      <c r="L32" s="1019"/>
      <c r="M32" s="1020"/>
      <c r="N32" s="212"/>
    </row>
    <row r="33" spans="1:14" ht="15.75" customHeight="1">
      <c r="A33" s="2517"/>
      <c r="B33" s="3239" t="s">
        <v>58</v>
      </c>
      <c r="C33" s="1040"/>
      <c r="D33" s="1041"/>
      <c r="E33" s="1041"/>
      <c r="F33" s="1041"/>
      <c r="G33" s="1041"/>
      <c r="H33" s="1041"/>
      <c r="I33" s="1041"/>
      <c r="J33" s="1041"/>
      <c r="K33" s="1041"/>
      <c r="L33" s="1022"/>
      <c r="M33" s="1023"/>
      <c r="N33" s="212"/>
    </row>
    <row r="34" spans="1:14" ht="15.75" customHeight="1">
      <c r="A34" s="2517"/>
      <c r="B34" s="2525"/>
      <c r="C34" s="1042" t="s">
        <v>59</v>
      </c>
      <c r="D34" s="1015">
        <v>2020</v>
      </c>
      <c r="E34" s="1043"/>
      <c r="F34" s="1024" t="s">
        <v>60</v>
      </c>
      <c r="G34" s="1044">
        <v>2024</v>
      </c>
      <c r="H34" s="1043"/>
      <c r="I34" s="1036"/>
      <c r="J34" s="1043"/>
      <c r="K34" s="1043"/>
      <c r="L34" s="995"/>
      <c r="M34" s="996"/>
      <c r="N34" s="212"/>
    </row>
    <row r="35" spans="1:14" ht="15.75" customHeight="1">
      <c r="A35" s="2517"/>
      <c r="B35" s="2526"/>
      <c r="C35" s="1018"/>
      <c r="D35" s="1045"/>
      <c r="E35" s="1046"/>
      <c r="F35" s="1019"/>
      <c r="G35" s="1046"/>
      <c r="H35" s="1046"/>
      <c r="I35" s="1047"/>
      <c r="J35" s="1046"/>
      <c r="K35" s="1046"/>
      <c r="L35" s="1029"/>
      <c r="M35" s="1030"/>
      <c r="N35" s="212"/>
    </row>
    <row r="36" spans="1:14" ht="15.75" customHeight="1">
      <c r="A36" s="2517"/>
      <c r="B36" s="3239" t="s">
        <v>62</v>
      </c>
      <c r="C36" s="1048"/>
      <c r="D36" s="1049"/>
      <c r="E36" s="1049"/>
      <c r="F36" s="1049"/>
      <c r="G36" s="1049"/>
      <c r="H36" s="1049"/>
      <c r="I36" s="1049"/>
      <c r="J36" s="1049"/>
      <c r="K36" s="1049"/>
      <c r="L36" s="1049"/>
      <c r="M36" s="1050"/>
      <c r="N36" s="212"/>
    </row>
    <row r="37" spans="1:14" ht="15.75" customHeight="1">
      <c r="A37" s="2517"/>
      <c r="B37" s="2525"/>
      <c r="C37" s="1011"/>
      <c r="D37" s="1024" t="s">
        <v>63</v>
      </c>
      <c r="E37" s="1024"/>
      <c r="F37" s="1024" t="s">
        <v>64</v>
      </c>
      <c r="G37" s="1024"/>
      <c r="H37" s="1027" t="s">
        <v>65</v>
      </c>
      <c r="I37" s="1027"/>
      <c r="J37" s="1027" t="s">
        <v>66</v>
      </c>
      <c r="K37" s="1024"/>
      <c r="L37" s="1024" t="s">
        <v>67</v>
      </c>
      <c r="M37" s="1051"/>
      <c r="N37" s="212"/>
    </row>
    <row r="38" spans="1:14" ht="15.75" customHeight="1">
      <c r="A38" s="2517"/>
      <c r="B38" s="2525"/>
      <c r="C38" s="1011"/>
      <c r="D38" s="3236">
        <v>1</v>
      </c>
      <c r="E38" s="2542"/>
      <c r="F38" s="3236">
        <v>1</v>
      </c>
      <c r="G38" s="2542"/>
      <c r="H38" s="3236">
        <v>1</v>
      </c>
      <c r="I38" s="2542"/>
      <c r="J38" s="3236">
        <v>1</v>
      </c>
      <c r="K38" s="2542"/>
      <c r="L38" s="3236">
        <v>1</v>
      </c>
      <c r="M38" s="2542"/>
      <c r="N38" s="212"/>
    </row>
    <row r="39" spans="1:14" ht="15.75" customHeight="1">
      <c r="A39" s="2517"/>
      <c r="B39" s="2525"/>
      <c r="C39" s="1011"/>
      <c r="D39" s="1024" t="s">
        <v>68</v>
      </c>
      <c r="E39" s="1024"/>
      <c r="F39" s="1024" t="s">
        <v>69</v>
      </c>
      <c r="G39" s="1024"/>
      <c r="H39" s="1027" t="s">
        <v>70</v>
      </c>
      <c r="I39" s="1027"/>
      <c r="J39" s="1027" t="s">
        <v>71</v>
      </c>
      <c r="K39" s="1024"/>
      <c r="L39" s="1024" t="s">
        <v>72</v>
      </c>
      <c r="M39" s="1010"/>
      <c r="N39" s="212"/>
    </row>
    <row r="40" spans="1:14" ht="15.75" customHeight="1">
      <c r="A40" s="2517"/>
      <c r="B40" s="2525"/>
      <c r="C40" s="1011"/>
      <c r="D40" s="3242">
        <v>0</v>
      </c>
      <c r="E40" s="2542"/>
      <c r="F40" s="3242">
        <v>0</v>
      </c>
      <c r="G40" s="2542"/>
      <c r="H40" s="3242">
        <v>0</v>
      </c>
      <c r="I40" s="2542"/>
      <c r="J40" s="3242">
        <v>0</v>
      </c>
      <c r="K40" s="2542"/>
      <c r="L40" s="3242">
        <v>0</v>
      </c>
      <c r="M40" s="2542"/>
      <c r="N40" s="212"/>
    </row>
    <row r="41" spans="1:14" ht="15.75" customHeight="1">
      <c r="A41" s="2517"/>
      <c r="B41" s="2525"/>
      <c r="C41" s="1011"/>
      <c r="D41" s="1024" t="s">
        <v>73</v>
      </c>
      <c r="E41" s="1024"/>
      <c r="F41" s="1024" t="s">
        <v>74</v>
      </c>
      <c r="G41" s="1024"/>
      <c r="H41" s="1027" t="s">
        <v>75</v>
      </c>
      <c r="I41" s="1027"/>
      <c r="J41" s="1027" t="s">
        <v>76</v>
      </c>
      <c r="K41" s="1024"/>
      <c r="L41" s="1024" t="s">
        <v>77</v>
      </c>
      <c r="M41" s="1010"/>
      <c r="N41" s="212"/>
    </row>
    <row r="42" spans="1:14" ht="15.75" customHeight="1">
      <c r="A42" s="2517"/>
      <c r="B42" s="2525"/>
      <c r="C42" s="1011"/>
      <c r="D42" s="3236"/>
      <c r="E42" s="2542"/>
      <c r="F42" s="3236"/>
      <c r="G42" s="2542"/>
      <c r="H42" s="1052"/>
      <c r="I42" s="1038"/>
      <c r="J42" s="1052"/>
      <c r="K42" s="1038"/>
      <c r="L42" s="1052"/>
      <c r="M42" s="1053"/>
      <c r="N42" s="212"/>
    </row>
    <row r="43" spans="1:14" ht="15.75" customHeight="1">
      <c r="A43" s="2517"/>
      <c r="B43" s="2525"/>
      <c r="C43" s="1011"/>
      <c r="D43" s="1054" t="s">
        <v>77</v>
      </c>
      <c r="E43" s="1055"/>
      <c r="F43" s="1054" t="s">
        <v>78</v>
      </c>
      <c r="G43" s="1055"/>
      <c r="H43" s="1056"/>
      <c r="I43" s="1033"/>
      <c r="J43" s="1056"/>
      <c r="K43" s="1033"/>
      <c r="L43" s="1056"/>
      <c r="M43" s="1034"/>
      <c r="N43" s="212"/>
    </row>
    <row r="44" spans="1:14" ht="15.75" customHeight="1">
      <c r="A44" s="2517"/>
      <c r="B44" s="2525"/>
      <c r="C44" s="1011"/>
      <c r="D44" s="1052"/>
      <c r="E44" s="1038"/>
      <c r="F44" s="3236">
        <v>1</v>
      </c>
      <c r="G44" s="2542"/>
      <c r="H44" s="3238"/>
      <c r="I44" s="2546"/>
      <c r="J44" s="1057"/>
      <c r="K44" s="1024"/>
      <c r="L44" s="1057"/>
      <c r="M44" s="1039"/>
      <c r="N44" s="212"/>
    </row>
    <row r="45" spans="1:14" ht="15.75" customHeight="1">
      <c r="A45" s="2517"/>
      <c r="B45" s="2525"/>
      <c r="C45" s="1058"/>
      <c r="D45" s="1054"/>
      <c r="E45" s="1055"/>
      <c r="F45" s="1054"/>
      <c r="G45" s="1055"/>
      <c r="H45" s="1059"/>
      <c r="I45" s="1019"/>
      <c r="J45" s="1059"/>
      <c r="K45" s="1019"/>
      <c r="L45" s="1059"/>
      <c r="M45" s="1020"/>
      <c r="N45" s="212"/>
    </row>
    <row r="46" spans="1:14" ht="18" customHeight="1">
      <c r="A46" s="2517"/>
      <c r="B46" s="3239" t="s">
        <v>79</v>
      </c>
      <c r="C46" s="1021"/>
      <c r="D46" s="1005"/>
      <c r="E46" s="1005"/>
      <c r="F46" s="1005"/>
      <c r="G46" s="1005"/>
      <c r="H46" s="1005"/>
      <c r="I46" s="1005"/>
      <c r="J46" s="1005"/>
      <c r="K46" s="1005"/>
      <c r="L46" s="995"/>
      <c r="M46" s="996"/>
      <c r="N46" s="3264"/>
    </row>
    <row r="47" spans="1:14" ht="15.75" customHeight="1">
      <c r="A47" s="2517"/>
      <c r="B47" s="2525"/>
      <c r="C47" s="1060"/>
      <c r="D47" s="1061" t="s">
        <v>80</v>
      </c>
      <c r="E47" s="1062" t="s">
        <v>7</v>
      </c>
      <c r="F47" s="3240" t="s">
        <v>81</v>
      </c>
      <c r="G47" s="3241"/>
      <c r="H47" s="2530"/>
      <c r="I47" s="2530"/>
      <c r="J47" s="2531"/>
      <c r="K47" s="1063" t="s">
        <v>82</v>
      </c>
      <c r="L47" s="3230"/>
      <c r="M47" s="2536"/>
      <c r="N47" s="3264"/>
    </row>
    <row r="48" spans="1:14" ht="15.75" customHeight="1">
      <c r="A48" s="2517"/>
      <c r="B48" s="2525"/>
      <c r="C48" s="1060"/>
      <c r="D48" s="1064"/>
      <c r="E48" s="1015" t="s">
        <v>1495</v>
      </c>
      <c r="F48" s="2528"/>
      <c r="G48" s="2532"/>
      <c r="H48" s="2533"/>
      <c r="I48" s="2533"/>
      <c r="J48" s="2534"/>
      <c r="K48" s="995"/>
      <c r="L48" s="2532"/>
      <c r="M48" s="2537"/>
      <c r="N48" s="3264"/>
    </row>
    <row r="49" spans="1:14" ht="15.75" customHeight="1">
      <c r="A49" s="2517"/>
      <c r="B49" s="2526"/>
      <c r="C49" s="1065"/>
      <c r="D49" s="1029"/>
      <c r="E49" s="1029"/>
      <c r="F49" s="1029"/>
      <c r="G49" s="1029"/>
      <c r="H49" s="1029"/>
      <c r="I49" s="1029"/>
      <c r="J49" s="1029"/>
      <c r="K49" s="1029"/>
      <c r="L49" s="995"/>
      <c r="M49" s="996"/>
      <c r="N49" s="3264"/>
    </row>
    <row r="50" spans="1:14" ht="48" customHeight="1">
      <c r="A50" s="2517"/>
      <c r="B50" s="991" t="s">
        <v>83</v>
      </c>
      <c r="C50" s="2179" t="s">
        <v>3098</v>
      </c>
      <c r="D50" s="2180"/>
      <c r="E50" s="2180"/>
      <c r="F50" s="2180"/>
      <c r="G50" s="2180"/>
      <c r="H50" s="2180"/>
      <c r="I50" s="2180"/>
      <c r="J50" s="2180"/>
      <c r="K50" s="2180"/>
      <c r="L50" s="2180"/>
      <c r="M50" s="2181"/>
      <c r="N50" s="212"/>
    </row>
    <row r="51" spans="1:14" ht="15.75" customHeight="1">
      <c r="A51" s="2517"/>
      <c r="B51" s="1002" t="s">
        <v>85</v>
      </c>
      <c r="C51" s="2179" t="s">
        <v>3089</v>
      </c>
      <c r="D51" s="2180"/>
      <c r="E51" s="2180"/>
      <c r="F51" s="2180"/>
      <c r="G51" s="2180"/>
      <c r="H51" s="2180"/>
      <c r="I51" s="2180"/>
      <c r="J51" s="2180"/>
      <c r="K51" s="2180"/>
      <c r="L51" s="2180"/>
      <c r="M51" s="2181"/>
      <c r="N51" s="212"/>
    </row>
    <row r="52" spans="1:14" ht="15.75" customHeight="1">
      <c r="A52" s="2517"/>
      <c r="B52" s="1002" t="s">
        <v>87</v>
      </c>
      <c r="C52" s="1066">
        <v>30</v>
      </c>
      <c r="D52" s="1067"/>
      <c r="E52" s="1067"/>
      <c r="F52" s="1067"/>
      <c r="G52" s="1067"/>
      <c r="H52" s="1067"/>
      <c r="I52" s="1067"/>
      <c r="J52" s="1067"/>
      <c r="K52" s="1067"/>
      <c r="L52" s="1067"/>
      <c r="M52" s="1068"/>
      <c r="N52" s="3262"/>
    </row>
    <row r="53" spans="1:14" ht="15.75" customHeight="1">
      <c r="A53" s="2517"/>
      <c r="B53" s="1002" t="s">
        <v>88</v>
      </c>
      <c r="C53" s="1066" t="s">
        <v>89</v>
      </c>
      <c r="D53" s="1067"/>
      <c r="E53" s="1067"/>
      <c r="F53" s="1067"/>
      <c r="G53" s="1067"/>
      <c r="H53" s="1067"/>
      <c r="I53" s="1067"/>
      <c r="J53" s="1067"/>
      <c r="K53" s="1067"/>
      <c r="L53" s="1067"/>
      <c r="M53" s="1068"/>
      <c r="N53" s="3262"/>
    </row>
    <row r="54" spans="1:14" ht="15.75" customHeight="1">
      <c r="A54" s="3227" t="s">
        <v>90</v>
      </c>
      <c r="B54" s="1069" t="s">
        <v>91</v>
      </c>
      <c r="C54" s="3232" t="s">
        <v>1269</v>
      </c>
      <c r="D54" s="3233"/>
      <c r="E54" s="3233"/>
      <c r="F54" s="3233"/>
      <c r="G54" s="3233"/>
      <c r="H54" s="3233"/>
      <c r="I54" s="3233"/>
      <c r="J54" s="3233"/>
      <c r="K54" s="3233"/>
      <c r="L54" s="3233"/>
      <c r="M54" s="3234"/>
      <c r="N54" s="212"/>
    </row>
    <row r="55" spans="1:14" ht="15.75" customHeight="1">
      <c r="A55" s="2517"/>
      <c r="B55" s="1069" t="s">
        <v>93</v>
      </c>
      <c r="C55" s="3232" t="s">
        <v>3090</v>
      </c>
      <c r="D55" s="3233"/>
      <c r="E55" s="3233"/>
      <c r="F55" s="3233"/>
      <c r="G55" s="3233"/>
      <c r="H55" s="3233"/>
      <c r="I55" s="3233"/>
      <c r="J55" s="3233"/>
      <c r="K55" s="3233"/>
      <c r="L55" s="3233"/>
      <c r="M55" s="3234"/>
      <c r="N55" s="212"/>
    </row>
    <row r="56" spans="1:14" ht="15.75" customHeight="1">
      <c r="A56" s="2517"/>
      <c r="B56" s="1069" t="s">
        <v>95</v>
      </c>
      <c r="C56" s="3232" t="s">
        <v>1616</v>
      </c>
      <c r="D56" s="3233"/>
      <c r="E56" s="3233"/>
      <c r="F56" s="3233"/>
      <c r="G56" s="3233"/>
      <c r="H56" s="3233"/>
      <c r="I56" s="3233"/>
      <c r="J56" s="3233"/>
      <c r="K56" s="3233"/>
      <c r="L56" s="3233"/>
      <c r="M56" s="3234"/>
      <c r="N56" s="212"/>
    </row>
    <row r="57" spans="1:14" ht="15.75" customHeight="1">
      <c r="A57" s="2517"/>
      <c r="B57" s="1070" t="s">
        <v>97</v>
      </c>
      <c r="C57" s="3232" t="s">
        <v>1268</v>
      </c>
      <c r="D57" s="3233"/>
      <c r="E57" s="3233"/>
      <c r="F57" s="3233"/>
      <c r="G57" s="3233"/>
      <c r="H57" s="3233"/>
      <c r="I57" s="3233"/>
      <c r="J57" s="3233"/>
      <c r="K57" s="3233"/>
      <c r="L57" s="3233"/>
      <c r="M57" s="3234"/>
      <c r="N57" s="212"/>
    </row>
    <row r="58" spans="1:14" ht="15.75" customHeight="1">
      <c r="A58" s="2517"/>
      <c r="B58" s="1069" t="s">
        <v>99</v>
      </c>
      <c r="C58" s="3235" t="s">
        <v>1270</v>
      </c>
      <c r="D58" s="3233"/>
      <c r="E58" s="3233"/>
      <c r="F58" s="3233"/>
      <c r="G58" s="3233"/>
      <c r="H58" s="3233"/>
      <c r="I58" s="3233"/>
      <c r="J58" s="3233"/>
      <c r="K58" s="3233"/>
      <c r="L58" s="3233"/>
      <c r="M58" s="3234"/>
      <c r="N58" s="212"/>
    </row>
    <row r="59" spans="1:14" ht="15.75" customHeight="1" thickBot="1">
      <c r="A59" s="2522"/>
      <c r="B59" s="1069" t="s">
        <v>101</v>
      </c>
      <c r="C59" s="3232">
        <v>3358000</v>
      </c>
      <c r="D59" s="3233"/>
      <c r="E59" s="3233"/>
      <c r="F59" s="3233"/>
      <c r="G59" s="3233"/>
      <c r="H59" s="3233"/>
      <c r="I59" s="3233"/>
      <c r="J59" s="3233"/>
      <c r="K59" s="3233"/>
      <c r="L59" s="3233"/>
      <c r="M59" s="3234"/>
      <c r="N59" s="212"/>
    </row>
    <row r="60" spans="1:14" ht="15.75" customHeight="1">
      <c r="A60" s="3227" t="s">
        <v>103</v>
      </c>
      <c r="B60" s="1071" t="s">
        <v>104</v>
      </c>
      <c r="C60" s="2455" t="s">
        <v>1790</v>
      </c>
      <c r="D60" s="2456"/>
      <c r="E60" s="2456"/>
      <c r="F60" s="2456"/>
      <c r="G60" s="2456"/>
      <c r="H60" s="2456"/>
      <c r="I60" s="2456"/>
      <c r="J60" s="2456"/>
      <c r="K60" s="2456"/>
      <c r="L60" s="2456"/>
      <c r="M60" s="2457"/>
      <c r="N60" s="212"/>
    </row>
    <row r="61" spans="1:14" ht="30" customHeight="1">
      <c r="A61" s="2517"/>
      <c r="B61" s="1071" t="s">
        <v>106</v>
      </c>
      <c r="C61" s="2455" t="s">
        <v>1791</v>
      </c>
      <c r="D61" s="2456"/>
      <c r="E61" s="2456"/>
      <c r="F61" s="2456"/>
      <c r="G61" s="2456"/>
      <c r="H61" s="2456"/>
      <c r="I61" s="2456"/>
      <c r="J61" s="2456"/>
      <c r="K61" s="2456"/>
      <c r="L61" s="2456"/>
      <c r="M61" s="2457"/>
      <c r="N61" s="212"/>
    </row>
    <row r="62" spans="1:14" ht="30" customHeight="1" thickBot="1">
      <c r="A62" s="2517"/>
      <c r="B62" s="1072" t="s">
        <v>14</v>
      </c>
      <c r="C62" s="3259" t="s">
        <v>1619</v>
      </c>
      <c r="D62" s="3260"/>
      <c r="E62" s="3260"/>
      <c r="F62" s="3260"/>
      <c r="G62" s="3260"/>
      <c r="H62" s="3260"/>
      <c r="I62" s="3260"/>
      <c r="J62" s="3260"/>
      <c r="K62" s="3260"/>
      <c r="L62" s="3260"/>
      <c r="M62" s="3261"/>
      <c r="N62" s="212"/>
    </row>
    <row r="63" spans="1:14" ht="15.75" customHeight="1" thickBot="1">
      <c r="A63" s="1073" t="s">
        <v>109</v>
      </c>
      <c r="B63" s="1079"/>
      <c r="C63" s="3229"/>
      <c r="D63" s="2520"/>
      <c r="E63" s="2520"/>
      <c r="F63" s="2520"/>
      <c r="G63" s="2520"/>
      <c r="H63" s="2520"/>
      <c r="I63" s="2520"/>
      <c r="J63" s="2520"/>
      <c r="K63" s="2520"/>
      <c r="L63" s="2520"/>
      <c r="M63" s="2521"/>
      <c r="N63" s="212"/>
    </row>
    <row r="64" spans="1:14" ht="15.75" customHeight="1">
      <c r="A64" s="212"/>
      <c r="B64" s="1080"/>
      <c r="C64" s="212"/>
      <c r="D64" s="212"/>
      <c r="E64" s="212"/>
      <c r="F64" s="212"/>
      <c r="G64" s="212"/>
      <c r="H64" s="212"/>
      <c r="I64" s="212"/>
      <c r="J64" s="212"/>
      <c r="K64" s="212"/>
      <c r="L64" s="212"/>
      <c r="M64" s="212"/>
      <c r="N64" s="212"/>
    </row>
    <row r="65" spans="1:14" ht="15.75" customHeight="1">
      <c r="A65" s="212"/>
      <c r="B65" s="1080"/>
      <c r="C65" s="212"/>
      <c r="D65" s="212"/>
      <c r="E65" s="212"/>
      <c r="F65" s="212"/>
      <c r="G65" s="212"/>
      <c r="H65" s="212"/>
      <c r="I65" s="212"/>
      <c r="J65" s="212"/>
      <c r="K65" s="212"/>
      <c r="L65" s="212"/>
      <c r="M65" s="212"/>
      <c r="N65" s="212"/>
    </row>
    <row r="66" spans="1:14" ht="15.75" customHeight="1">
      <c r="A66" s="212"/>
      <c r="B66" s="1080"/>
      <c r="C66" s="212"/>
      <c r="D66" s="212"/>
      <c r="E66" s="212"/>
      <c r="F66" s="212"/>
      <c r="G66" s="212"/>
      <c r="H66" s="212"/>
      <c r="I66" s="212"/>
      <c r="J66" s="212"/>
      <c r="K66" s="212"/>
      <c r="L66" s="212"/>
      <c r="M66" s="212"/>
      <c r="N66" s="212"/>
    </row>
    <row r="67" spans="1:14" ht="15.75" customHeight="1">
      <c r="A67" s="212"/>
      <c r="B67" s="1080"/>
      <c r="C67" s="212"/>
      <c r="D67" s="212"/>
      <c r="E67" s="212"/>
      <c r="F67" s="212"/>
      <c r="G67" s="212"/>
      <c r="H67" s="212"/>
      <c r="I67" s="212"/>
      <c r="J67" s="212"/>
      <c r="K67" s="212"/>
      <c r="L67" s="212"/>
      <c r="M67" s="212"/>
      <c r="N67" s="212"/>
    </row>
    <row r="68" spans="1:14" ht="15.75" customHeight="1">
      <c r="A68" s="212"/>
      <c r="B68" s="1080"/>
      <c r="C68" s="212"/>
      <c r="D68" s="212"/>
      <c r="E68" s="212"/>
      <c r="F68" s="212"/>
      <c r="G68" s="212"/>
      <c r="H68" s="212"/>
      <c r="I68" s="212"/>
      <c r="J68" s="212"/>
      <c r="K68" s="212"/>
      <c r="L68" s="212"/>
      <c r="M68" s="212"/>
      <c r="N68" s="212"/>
    </row>
    <row r="69" spans="1:14" ht="15.75" customHeight="1">
      <c r="A69" s="212"/>
      <c r="B69" s="1080"/>
      <c r="C69" s="212"/>
      <c r="D69" s="212"/>
      <c r="E69" s="212"/>
      <c r="F69" s="212"/>
      <c r="G69" s="212"/>
      <c r="H69" s="212"/>
      <c r="I69" s="212"/>
      <c r="J69" s="212"/>
      <c r="K69" s="212"/>
      <c r="L69" s="212"/>
      <c r="M69" s="212"/>
      <c r="N69" s="212"/>
    </row>
    <row r="70" spans="1:14" ht="15.75" customHeight="1">
      <c r="A70" s="212"/>
      <c r="B70" s="1080"/>
      <c r="C70" s="212"/>
      <c r="D70" s="212"/>
      <c r="E70" s="212"/>
      <c r="F70" s="212"/>
      <c r="G70" s="212"/>
      <c r="H70" s="212"/>
      <c r="I70" s="212"/>
      <c r="J70" s="212"/>
      <c r="K70" s="212"/>
      <c r="L70" s="212"/>
      <c r="M70" s="212"/>
      <c r="N70" s="212"/>
    </row>
    <row r="71" spans="1:14" ht="15.75" customHeight="1">
      <c r="A71" s="212"/>
      <c r="B71" s="1080"/>
      <c r="C71" s="212"/>
      <c r="D71" s="212"/>
      <c r="E71" s="212"/>
      <c r="F71" s="212"/>
      <c r="G71" s="212"/>
      <c r="H71" s="212"/>
      <c r="I71" s="212"/>
      <c r="J71" s="212"/>
      <c r="K71" s="212"/>
      <c r="L71" s="212"/>
      <c r="M71" s="212"/>
      <c r="N71" s="212"/>
    </row>
    <row r="72" spans="1:14" ht="15.75" customHeight="1">
      <c r="A72" s="212"/>
      <c r="B72" s="1080"/>
      <c r="C72" s="212"/>
      <c r="D72" s="212"/>
      <c r="E72" s="212"/>
      <c r="F72" s="212"/>
      <c r="G72" s="212"/>
      <c r="H72" s="212"/>
      <c r="I72" s="212"/>
      <c r="J72" s="212"/>
      <c r="K72" s="212"/>
      <c r="L72" s="212"/>
      <c r="M72" s="212"/>
      <c r="N72" s="212"/>
    </row>
    <row r="73" spans="1:14" ht="15.75" customHeight="1">
      <c r="A73" s="212"/>
      <c r="B73" s="1080"/>
      <c r="C73" s="212"/>
      <c r="D73" s="212"/>
      <c r="E73" s="212"/>
      <c r="F73" s="212"/>
      <c r="G73" s="212"/>
      <c r="H73" s="212"/>
      <c r="I73" s="212"/>
      <c r="J73" s="212"/>
      <c r="K73" s="212"/>
      <c r="L73" s="212"/>
      <c r="M73" s="212"/>
      <c r="N73" s="212"/>
    </row>
    <row r="74" spans="1:14" ht="15.75" customHeight="1">
      <c r="A74" s="212"/>
      <c r="B74" s="1080"/>
      <c r="C74" s="212"/>
      <c r="D74" s="212"/>
      <c r="E74" s="212"/>
      <c r="F74" s="212"/>
      <c r="G74" s="212"/>
      <c r="H74" s="212"/>
      <c r="I74" s="212"/>
      <c r="J74" s="212"/>
      <c r="K74" s="212"/>
      <c r="L74" s="212"/>
      <c r="M74" s="212"/>
      <c r="N74" s="212"/>
    </row>
    <row r="75" spans="1:14" ht="15.75" customHeight="1">
      <c r="A75" s="212"/>
      <c r="B75" s="1080"/>
      <c r="C75" s="212"/>
      <c r="D75" s="212"/>
      <c r="E75" s="212"/>
      <c r="F75" s="212"/>
      <c r="G75" s="212"/>
      <c r="H75" s="212"/>
      <c r="I75" s="212"/>
      <c r="J75" s="212"/>
      <c r="K75" s="212"/>
      <c r="L75" s="212"/>
      <c r="M75" s="212"/>
      <c r="N75" s="212"/>
    </row>
    <row r="76" spans="1:14" ht="15.75" customHeight="1">
      <c r="A76" s="212"/>
      <c r="B76" s="1080"/>
      <c r="C76" s="212"/>
      <c r="D76" s="212"/>
      <c r="E76" s="212"/>
      <c r="F76" s="212"/>
      <c r="G76" s="212"/>
      <c r="H76" s="212"/>
      <c r="I76" s="212"/>
      <c r="J76" s="212"/>
      <c r="K76" s="212"/>
      <c r="L76" s="212"/>
      <c r="M76" s="212"/>
      <c r="N76" s="212"/>
    </row>
    <row r="77" spans="1:14" ht="15.75" customHeight="1">
      <c r="A77" s="212"/>
      <c r="B77" s="1080"/>
      <c r="C77" s="212"/>
      <c r="D77" s="212"/>
      <c r="E77" s="212"/>
      <c r="F77" s="212"/>
      <c r="G77" s="212"/>
      <c r="H77" s="212"/>
      <c r="I77" s="212"/>
      <c r="J77" s="212"/>
      <c r="K77" s="212"/>
      <c r="L77" s="212"/>
      <c r="M77" s="212"/>
      <c r="N77" s="212"/>
    </row>
    <row r="78" spans="1:14" ht="15.75" customHeight="1">
      <c r="A78" s="212"/>
      <c r="B78" s="1080"/>
      <c r="C78" s="212"/>
      <c r="D78" s="212"/>
      <c r="E78" s="212"/>
      <c r="F78" s="212"/>
      <c r="G78" s="212"/>
      <c r="H78" s="212"/>
      <c r="I78" s="212"/>
      <c r="J78" s="212"/>
      <c r="K78" s="212"/>
      <c r="L78" s="212"/>
      <c r="M78" s="212"/>
      <c r="N78" s="212"/>
    </row>
    <row r="79" spans="1:14" ht="15.75" customHeight="1">
      <c r="A79" s="212"/>
      <c r="B79" s="1080"/>
      <c r="C79" s="212"/>
      <c r="D79" s="212"/>
      <c r="E79" s="212"/>
      <c r="F79" s="212"/>
      <c r="G79" s="212"/>
      <c r="H79" s="212"/>
      <c r="I79" s="212"/>
      <c r="J79" s="212"/>
      <c r="K79" s="212"/>
      <c r="L79" s="212"/>
      <c r="M79" s="212"/>
      <c r="N79" s="212"/>
    </row>
    <row r="80" spans="1:14" ht="15.75" customHeight="1">
      <c r="A80" s="212"/>
      <c r="B80" s="1080"/>
      <c r="C80" s="212"/>
      <c r="D80" s="212"/>
      <c r="E80" s="212"/>
      <c r="F80" s="212"/>
      <c r="G80" s="212"/>
      <c r="H80" s="212"/>
      <c r="I80" s="212"/>
      <c r="J80" s="212"/>
      <c r="K80" s="212"/>
      <c r="L80" s="212"/>
      <c r="M80" s="212"/>
      <c r="N80" s="212"/>
    </row>
    <row r="81" spans="1:14" ht="15.75" customHeight="1">
      <c r="A81" s="212"/>
      <c r="B81" s="1080"/>
      <c r="C81" s="212"/>
      <c r="D81" s="212"/>
      <c r="E81" s="212"/>
      <c r="F81" s="212"/>
      <c r="G81" s="212"/>
      <c r="H81" s="212"/>
      <c r="I81" s="212"/>
      <c r="J81" s="212"/>
      <c r="K81" s="212"/>
      <c r="L81" s="212"/>
      <c r="M81" s="212"/>
      <c r="N81" s="212"/>
    </row>
    <row r="82" spans="1:14" ht="15.75" customHeight="1">
      <c r="A82" s="212"/>
      <c r="B82" s="1080"/>
      <c r="C82" s="212"/>
      <c r="D82" s="212"/>
      <c r="E82" s="212"/>
      <c r="F82" s="212"/>
      <c r="G82" s="212"/>
      <c r="H82" s="212"/>
      <c r="I82" s="212"/>
      <c r="J82" s="212"/>
      <c r="K82" s="212"/>
      <c r="L82" s="212"/>
      <c r="M82" s="212"/>
      <c r="N82" s="212"/>
    </row>
    <row r="83" spans="1:14" ht="15.75" customHeight="1">
      <c r="A83" s="212"/>
      <c r="B83" s="1080"/>
      <c r="C83" s="212"/>
      <c r="D83" s="212"/>
      <c r="E83" s="212"/>
      <c r="F83" s="212"/>
      <c r="G83" s="212"/>
      <c r="H83" s="212"/>
      <c r="I83" s="212"/>
      <c r="J83" s="212"/>
      <c r="K83" s="212"/>
      <c r="L83" s="212"/>
      <c r="M83" s="212"/>
      <c r="N83" s="212"/>
    </row>
    <row r="84" spans="1:14" ht="15.75" customHeight="1">
      <c r="A84" s="212"/>
      <c r="B84" s="1080"/>
      <c r="C84" s="212"/>
      <c r="D84" s="212"/>
      <c r="E84" s="212"/>
      <c r="F84" s="212"/>
      <c r="G84" s="212"/>
      <c r="H84" s="212"/>
      <c r="I84" s="212"/>
      <c r="J84" s="212"/>
      <c r="K84" s="212"/>
      <c r="L84" s="212"/>
      <c r="M84" s="212"/>
      <c r="N84" s="212"/>
    </row>
    <row r="85" spans="1:14" ht="15.75" customHeight="1">
      <c r="A85" s="212"/>
      <c r="B85" s="1080"/>
      <c r="C85" s="212"/>
      <c r="D85" s="212"/>
      <c r="E85" s="212"/>
      <c r="F85" s="212"/>
      <c r="G85" s="212"/>
      <c r="H85" s="212"/>
      <c r="I85" s="212"/>
      <c r="J85" s="212"/>
      <c r="K85" s="212"/>
      <c r="L85" s="212"/>
      <c r="M85" s="212"/>
      <c r="N85" s="212"/>
    </row>
    <row r="86" spans="1:14" ht="15.75" customHeight="1">
      <c r="A86" s="212"/>
      <c r="B86" s="1080"/>
      <c r="C86" s="212"/>
      <c r="D86" s="212"/>
      <c r="E86" s="212"/>
      <c r="F86" s="212"/>
      <c r="G86" s="212"/>
      <c r="H86" s="212"/>
      <c r="I86" s="212"/>
      <c r="J86" s="212"/>
      <c r="K86" s="212"/>
      <c r="L86" s="212"/>
      <c r="M86" s="212"/>
      <c r="N86" s="212"/>
    </row>
    <row r="87" spans="1:14" ht="15.75" customHeight="1">
      <c r="A87" s="212"/>
      <c r="B87" s="1080"/>
      <c r="C87" s="212"/>
      <c r="D87" s="212"/>
      <c r="E87" s="212"/>
      <c r="F87" s="212"/>
      <c r="G87" s="212"/>
      <c r="H87" s="212"/>
      <c r="I87" s="212"/>
      <c r="J87" s="212"/>
      <c r="K87" s="212"/>
      <c r="L87" s="212"/>
      <c r="M87" s="212"/>
      <c r="N87" s="212"/>
    </row>
    <row r="88" spans="1:14" ht="15.75" customHeight="1">
      <c r="A88" s="212"/>
      <c r="B88" s="1080"/>
      <c r="C88" s="212"/>
      <c r="D88" s="212"/>
      <c r="E88" s="212"/>
      <c r="F88" s="212"/>
      <c r="G88" s="212"/>
      <c r="H88" s="212"/>
      <c r="I88" s="212"/>
      <c r="J88" s="212"/>
      <c r="K88" s="212"/>
      <c r="L88" s="212"/>
      <c r="M88" s="212"/>
      <c r="N88" s="212"/>
    </row>
    <row r="89" spans="1:14" ht="15.75" customHeight="1">
      <c r="A89" s="212"/>
      <c r="B89" s="1080"/>
      <c r="C89" s="212"/>
      <c r="D89" s="212"/>
      <c r="E89" s="212"/>
      <c r="F89" s="212"/>
      <c r="G89" s="212"/>
      <c r="H89" s="212"/>
      <c r="I89" s="212"/>
      <c r="J89" s="212"/>
      <c r="K89" s="212"/>
      <c r="L89" s="212"/>
      <c r="M89" s="212"/>
      <c r="N89" s="212"/>
    </row>
    <row r="90" spans="1:14" ht="15.75" customHeight="1">
      <c r="A90" s="212"/>
      <c r="B90" s="1080"/>
      <c r="C90" s="212"/>
      <c r="D90" s="212"/>
      <c r="E90" s="212"/>
      <c r="F90" s="212"/>
      <c r="G90" s="212"/>
      <c r="H90" s="212"/>
      <c r="I90" s="212"/>
      <c r="J90" s="212"/>
      <c r="K90" s="212"/>
      <c r="L90" s="212"/>
      <c r="M90" s="212"/>
      <c r="N90" s="212"/>
    </row>
    <row r="91" spans="1:14" ht="15.75" customHeight="1">
      <c r="A91" s="212"/>
      <c r="B91" s="1080"/>
      <c r="C91" s="212"/>
      <c r="D91" s="212"/>
      <c r="E91" s="212"/>
      <c r="F91" s="212"/>
      <c r="G91" s="212"/>
      <c r="H91" s="212"/>
      <c r="I91" s="212"/>
      <c r="J91" s="212"/>
      <c r="K91" s="212"/>
      <c r="L91" s="212"/>
      <c r="M91" s="212"/>
      <c r="N91" s="212"/>
    </row>
    <row r="92" spans="1:14" ht="15.75" customHeight="1">
      <c r="A92" s="212"/>
      <c r="B92" s="1080"/>
      <c r="C92" s="212"/>
      <c r="D92" s="212"/>
      <c r="E92" s="212"/>
      <c r="F92" s="212"/>
      <c r="G92" s="212"/>
      <c r="H92" s="212"/>
      <c r="I92" s="212"/>
      <c r="J92" s="212"/>
      <c r="K92" s="212"/>
      <c r="L92" s="212"/>
      <c r="M92" s="212"/>
      <c r="N92" s="212"/>
    </row>
    <row r="93" spans="1:14" ht="15.75" customHeight="1">
      <c r="A93" s="212"/>
      <c r="B93" s="1080"/>
      <c r="C93" s="212"/>
      <c r="D93" s="212"/>
      <c r="E93" s="212"/>
      <c r="F93" s="212"/>
      <c r="G93" s="212"/>
      <c r="H93" s="212"/>
      <c r="I93" s="212"/>
      <c r="J93" s="212"/>
      <c r="K93" s="212"/>
      <c r="L93" s="212"/>
      <c r="M93" s="212"/>
      <c r="N93" s="212"/>
    </row>
    <row r="94" spans="1:14" ht="15.75" customHeight="1">
      <c r="A94" s="212"/>
      <c r="B94" s="1080"/>
      <c r="C94" s="212"/>
      <c r="D94" s="212"/>
      <c r="E94" s="212"/>
      <c r="F94" s="212"/>
      <c r="G94" s="212"/>
      <c r="H94" s="212"/>
      <c r="I94" s="212"/>
      <c r="J94" s="212"/>
      <c r="K94" s="212"/>
      <c r="L94" s="212"/>
      <c r="M94" s="212"/>
      <c r="N94" s="212"/>
    </row>
    <row r="95" spans="1:14" ht="15.75" customHeight="1">
      <c r="A95" s="212"/>
      <c r="B95" s="1080"/>
      <c r="C95" s="212"/>
      <c r="D95" s="212"/>
      <c r="E95" s="212"/>
      <c r="F95" s="212"/>
      <c r="G95" s="212"/>
      <c r="H95" s="212"/>
      <c r="I95" s="212"/>
      <c r="J95" s="212"/>
      <c r="K95" s="212"/>
      <c r="L95" s="212"/>
      <c r="M95" s="212"/>
      <c r="N95" s="212"/>
    </row>
    <row r="96" spans="1:14" ht="15.75" customHeight="1">
      <c r="A96" s="212"/>
      <c r="B96" s="1080"/>
      <c r="C96" s="212"/>
      <c r="D96" s="212"/>
      <c r="E96" s="212"/>
      <c r="F96" s="212"/>
      <c r="G96" s="212"/>
      <c r="H96" s="212"/>
      <c r="I96" s="212"/>
      <c r="J96" s="212"/>
      <c r="K96" s="212"/>
      <c r="L96" s="212"/>
      <c r="M96" s="212"/>
      <c r="N96" s="212"/>
    </row>
    <row r="97" spans="1:14" ht="15.75" customHeight="1">
      <c r="A97" s="212"/>
      <c r="B97" s="1080"/>
      <c r="C97" s="212"/>
      <c r="D97" s="212"/>
      <c r="E97" s="212"/>
      <c r="F97" s="212"/>
      <c r="G97" s="212"/>
      <c r="H97" s="212"/>
      <c r="I97" s="212"/>
      <c r="J97" s="212"/>
      <c r="K97" s="212"/>
      <c r="L97" s="212"/>
      <c r="M97" s="212"/>
      <c r="N97" s="212"/>
    </row>
    <row r="98" spans="1:14" ht="15.75" customHeight="1">
      <c r="A98" s="212"/>
      <c r="B98" s="1080"/>
      <c r="C98" s="212"/>
      <c r="D98" s="212"/>
      <c r="E98" s="212"/>
      <c r="F98" s="212"/>
      <c r="G98" s="212"/>
      <c r="H98" s="212"/>
      <c r="I98" s="212"/>
      <c r="J98" s="212"/>
      <c r="K98" s="212"/>
      <c r="L98" s="212"/>
      <c r="M98" s="212"/>
      <c r="N98" s="212"/>
    </row>
    <row r="99" spans="1:14" ht="15.75" customHeight="1">
      <c r="A99" s="212"/>
      <c r="B99" s="1080"/>
      <c r="C99" s="212"/>
      <c r="D99" s="212"/>
      <c r="E99" s="212"/>
      <c r="F99" s="212"/>
      <c r="G99" s="212"/>
      <c r="H99" s="212"/>
      <c r="I99" s="212"/>
      <c r="J99" s="212"/>
      <c r="K99" s="212"/>
      <c r="L99" s="212"/>
      <c r="M99" s="212"/>
      <c r="N99" s="212"/>
    </row>
    <row r="100" spans="1:14" ht="15.75" customHeight="1">
      <c r="A100" s="212"/>
      <c r="B100" s="1080"/>
      <c r="C100" s="212"/>
      <c r="D100" s="212"/>
      <c r="E100" s="212"/>
      <c r="F100" s="212"/>
      <c r="G100" s="212"/>
      <c r="H100" s="212"/>
      <c r="I100" s="212"/>
      <c r="J100" s="212"/>
      <c r="K100" s="212"/>
      <c r="L100" s="212"/>
      <c r="M100" s="212"/>
      <c r="N100" s="212"/>
    </row>
  </sheetData>
  <mergeCells count="67">
    <mergeCell ref="B1:M1"/>
    <mergeCell ref="A2:A16"/>
    <mergeCell ref="C2:M2"/>
    <mergeCell ref="C3:M3"/>
    <mergeCell ref="C4:E4"/>
    <mergeCell ref="F4:G4"/>
    <mergeCell ref="H4:M4"/>
    <mergeCell ref="C5:M5"/>
    <mergeCell ref="C6:M6"/>
    <mergeCell ref="C7:G7"/>
    <mergeCell ref="I7:M7"/>
    <mergeCell ref="B8:B11"/>
    <mergeCell ref="C9:E9"/>
    <mergeCell ref="F9:G9"/>
    <mergeCell ref="I9:J9"/>
    <mergeCell ref="C10:D10"/>
    <mergeCell ref="F10:G10"/>
    <mergeCell ref="I10:J10"/>
    <mergeCell ref="B33:B35"/>
    <mergeCell ref="B36:B45"/>
    <mergeCell ref="D38:E38"/>
    <mergeCell ref="F38:G38"/>
    <mergeCell ref="C12:M12"/>
    <mergeCell ref="C13:M13"/>
    <mergeCell ref="C14:M14"/>
    <mergeCell ref="B15:B16"/>
    <mergeCell ref="C15:D15"/>
    <mergeCell ref="F15:M15"/>
    <mergeCell ref="C16:M16"/>
    <mergeCell ref="D40:E40"/>
    <mergeCell ref="F40:G40"/>
    <mergeCell ref="H40:I40"/>
    <mergeCell ref="N46:N49"/>
    <mergeCell ref="F47:F48"/>
    <mergeCell ref="G47:J48"/>
    <mergeCell ref="L47:M48"/>
    <mergeCell ref="F44:G44"/>
    <mergeCell ref="H44:I44"/>
    <mergeCell ref="N52:N53"/>
    <mergeCell ref="A54:A59"/>
    <mergeCell ref="C54:M54"/>
    <mergeCell ref="C55:M55"/>
    <mergeCell ref="C56:M56"/>
    <mergeCell ref="C57:M57"/>
    <mergeCell ref="C58:M58"/>
    <mergeCell ref="C59:M59"/>
    <mergeCell ref="A17:A53"/>
    <mergeCell ref="C17:M17"/>
    <mergeCell ref="C18:M18"/>
    <mergeCell ref="B19:B25"/>
    <mergeCell ref="F24:M24"/>
    <mergeCell ref="H38:I38"/>
    <mergeCell ref="J38:K38"/>
    <mergeCell ref="L38:M38"/>
    <mergeCell ref="C63:M63"/>
    <mergeCell ref="B26:B29"/>
    <mergeCell ref="A60:A62"/>
    <mergeCell ref="C60:M60"/>
    <mergeCell ref="C61:M61"/>
    <mergeCell ref="C62:M62"/>
    <mergeCell ref="B46:B49"/>
    <mergeCell ref="C50:M50"/>
    <mergeCell ref="C51:M51"/>
    <mergeCell ref="D42:E42"/>
    <mergeCell ref="F42:G42"/>
    <mergeCell ref="J40:K40"/>
    <mergeCell ref="L40:M40"/>
  </mergeCells>
  <hyperlinks>
    <hyperlink ref="C58" r:id="rId1" xr:uid="{00000000-0004-0000-B100-000000000000}"/>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tabColor theme="0"/>
  </sheetPr>
  <dimension ref="A1:N100"/>
  <sheetViews>
    <sheetView workbookViewId="0"/>
  </sheetViews>
  <sheetFormatPr baseColWidth="10" defaultColWidth="14.42578125" defaultRowHeight="15"/>
  <cols>
    <col min="1" max="1" width="7.140625" customWidth="1"/>
    <col min="2" max="2" width="44.85546875" customWidth="1"/>
    <col min="3" max="3" width="19" customWidth="1"/>
    <col min="4" max="14" width="13.140625" customWidth="1"/>
    <col min="257" max="257" width="7.140625" customWidth="1"/>
    <col min="258" max="258" width="44.85546875" customWidth="1"/>
    <col min="259" max="259" width="19" customWidth="1"/>
    <col min="260" max="270" width="13.140625" customWidth="1"/>
    <col min="513" max="513" width="7.140625" customWidth="1"/>
    <col min="514" max="514" width="44.85546875" customWidth="1"/>
    <col min="515" max="515" width="19" customWidth="1"/>
    <col min="516" max="526" width="13.140625" customWidth="1"/>
    <col min="769" max="769" width="7.140625" customWidth="1"/>
    <col min="770" max="770" width="44.85546875" customWidth="1"/>
    <col min="771" max="771" width="19" customWidth="1"/>
    <col min="772" max="782" width="13.140625" customWidth="1"/>
    <col min="1025" max="1025" width="7.140625" customWidth="1"/>
    <col min="1026" max="1026" width="44.85546875" customWidth="1"/>
    <col min="1027" max="1027" width="19" customWidth="1"/>
    <col min="1028" max="1038" width="13.140625" customWidth="1"/>
    <col min="1281" max="1281" width="7.140625" customWidth="1"/>
    <col min="1282" max="1282" width="44.85546875" customWidth="1"/>
    <col min="1283" max="1283" width="19" customWidth="1"/>
    <col min="1284" max="1294" width="13.140625" customWidth="1"/>
    <col min="1537" max="1537" width="7.140625" customWidth="1"/>
    <col min="1538" max="1538" width="44.85546875" customWidth="1"/>
    <col min="1539" max="1539" width="19" customWidth="1"/>
    <col min="1540" max="1550" width="13.140625" customWidth="1"/>
    <col min="1793" max="1793" width="7.140625" customWidth="1"/>
    <col min="1794" max="1794" width="44.85546875" customWidth="1"/>
    <col min="1795" max="1795" width="19" customWidth="1"/>
    <col min="1796" max="1806" width="13.140625" customWidth="1"/>
    <col min="2049" max="2049" width="7.140625" customWidth="1"/>
    <col min="2050" max="2050" width="44.85546875" customWidth="1"/>
    <col min="2051" max="2051" width="19" customWidth="1"/>
    <col min="2052" max="2062" width="13.140625" customWidth="1"/>
    <col min="2305" max="2305" width="7.140625" customWidth="1"/>
    <col min="2306" max="2306" width="44.85546875" customWidth="1"/>
    <col min="2307" max="2307" width="19" customWidth="1"/>
    <col min="2308" max="2318" width="13.140625" customWidth="1"/>
    <col min="2561" max="2561" width="7.140625" customWidth="1"/>
    <col min="2562" max="2562" width="44.85546875" customWidth="1"/>
    <col min="2563" max="2563" width="19" customWidth="1"/>
    <col min="2564" max="2574" width="13.140625" customWidth="1"/>
    <col min="2817" max="2817" width="7.140625" customWidth="1"/>
    <col min="2818" max="2818" width="44.85546875" customWidth="1"/>
    <col min="2819" max="2819" width="19" customWidth="1"/>
    <col min="2820" max="2830" width="13.140625" customWidth="1"/>
    <col min="3073" max="3073" width="7.140625" customWidth="1"/>
    <col min="3074" max="3074" width="44.85546875" customWidth="1"/>
    <col min="3075" max="3075" width="19" customWidth="1"/>
    <col min="3076" max="3086" width="13.140625" customWidth="1"/>
    <col min="3329" max="3329" width="7.140625" customWidth="1"/>
    <col min="3330" max="3330" width="44.85546875" customWidth="1"/>
    <col min="3331" max="3331" width="19" customWidth="1"/>
    <col min="3332" max="3342" width="13.140625" customWidth="1"/>
    <col min="3585" max="3585" width="7.140625" customWidth="1"/>
    <col min="3586" max="3586" width="44.85546875" customWidth="1"/>
    <col min="3587" max="3587" width="19" customWidth="1"/>
    <col min="3588" max="3598" width="13.140625" customWidth="1"/>
    <col min="3841" max="3841" width="7.140625" customWidth="1"/>
    <col min="3842" max="3842" width="44.85546875" customWidth="1"/>
    <col min="3843" max="3843" width="19" customWidth="1"/>
    <col min="3844" max="3854" width="13.140625" customWidth="1"/>
    <col min="4097" max="4097" width="7.140625" customWidth="1"/>
    <col min="4098" max="4098" width="44.85546875" customWidth="1"/>
    <col min="4099" max="4099" width="19" customWidth="1"/>
    <col min="4100" max="4110" width="13.140625" customWidth="1"/>
    <col min="4353" max="4353" width="7.140625" customWidth="1"/>
    <col min="4354" max="4354" width="44.85546875" customWidth="1"/>
    <col min="4355" max="4355" width="19" customWidth="1"/>
    <col min="4356" max="4366" width="13.140625" customWidth="1"/>
    <col min="4609" max="4609" width="7.140625" customWidth="1"/>
    <col min="4610" max="4610" width="44.85546875" customWidth="1"/>
    <col min="4611" max="4611" width="19" customWidth="1"/>
    <col min="4612" max="4622" width="13.140625" customWidth="1"/>
    <col min="4865" max="4865" width="7.140625" customWidth="1"/>
    <col min="4866" max="4866" width="44.85546875" customWidth="1"/>
    <col min="4867" max="4867" width="19" customWidth="1"/>
    <col min="4868" max="4878" width="13.140625" customWidth="1"/>
    <col min="5121" max="5121" width="7.140625" customWidth="1"/>
    <col min="5122" max="5122" width="44.85546875" customWidth="1"/>
    <col min="5123" max="5123" width="19" customWidth="1"/>
    <col min="5124" max="5134" width="13.140625" customWidth="1"/>
    <col min="5377" max="5377" width="7.140625" customWidth="1"/>
    <col min="5378" max="5378" width="44.85546875" customWidth="1"/>
    <col min="5379" max="5379" width="19" customWidth="1"/>
    <col min="5380" max="5390" width="13.140625" customWidth="1"/>
    <col min="5633" max="5633" width="7.140625" customWidth="1"/>
    <col min="5634" max="5634" width="44.85546875" customWidth="1"/>
    <col min="5635" max="5635" width="19" customWidth="1"/>
    <col min="5636" max="5646" width="13.140625" customWidth="1"/>
    <col min="5889" max="5889" width="7.140625" customWidth="1"/>
    <col min="5890" max="5890" width="44.85546875" customWidth="1"/>
    <col min="5891" max="5891" width="19" customWidth="1"/>
    <col min="5892" max="5902" width="13.140625" customWidth="1"/>
    <col min="6145" max="6145" width="7.140625" customWidth="1"/>
    <col min="6146" max="6146" width="44.85546875" customWidth="1"/>
    <col min="6147" max="6147" width="19" customWidth="1"/>
    <col min="6148" max="6158" width="13.140625" customWidth="1"/>
    <col min="6401" max="6401" width="7.140625" customWidth="1"/>
    <col min="6402" max="6402" width="44.85546875" customWidth="1"/>
    <col min="6403" max="6403" width="19" customWidth="1"/>
    <col min="6404" max="6414" width="13.140625" customWidth="1"/>
    <col min="6657" max="6657" width="7.140625" customWidth="1"/>
    <col min="6658" max="6658" width="44.85546875" customWidth="1"/>
    <col min="6659" max="6659" width="19" customWidth="1"/>
    <col min="6660" max="6670" width="13.140625" customWidth="1"/>
    <col min="6913" max="6913" width="7.140625" customWidth="1"/>
    <col min="6914" max="6914" width="44.85546875" customWidth="1"/>
    <col min="6915" max="6915" width="19" customWidth="1"/>
    <col min="6916" max="6926" width="13.140625" customWidth="1"/>
    <col min="7169" max="7169" width="7.140625" customWidth="1"/>
    <col min="7170" max="7170" width="44.85546875" customWidth="1"/>
    <col min="7171" max="7171" width="19" customWidth="1"/>
    <col min="7172" max="7182" width="13.140625" customWidth="1"/>
    <col min="7425" max="7425" width="7.140625" customWidth="1"/>
    <col min="7426" max="7426" width="44.85546875" customWidth="1"/>
    <col min="7427" max="7427" width="19" customWidth="1"/>
    <col min="7428" max="7438" width="13.140625" customWidth="1"/>
    <col min="7681" max="7681" width="7.140625" customWidth="1"/>
    <col min="7682" max="7682" width="44.85546875" customWidth="1"/>
    <col min="7683" max="7683" width="19" customWidth="1"/>
    <col min="7684" max="7694" width="13.140625" customWidth="1"/>
    <col min="7937" max="7937" width="7.140625" customWidth="1"/>
    <col min="7938" max="7938" width="44.85546875" customWidth="1"/>
    <col min="7939" max="7939" width="19" customWidth="1"/>
    <col min="7940" max="7950" width="13.140625" customWidth="1"/>
    <col min="8193" max="8193" width="7.140625" customWidth="1"/>
    <col min="8194" max="8194" width="44.85546875" customWidth="1"/>
    <col min="8195" max="8195" width="19" customWidth="1"/>
    <col min="8196" max="8206" width="13.140625" customWidth="1"/>
    <col min="8449" max="8449" width="7.140625" customWidth="1"/>
    <col min="8450" max="8450" width="44.85546875" customWidth="1"/>
    <col min="8451" max="8451" width="19" customWidth="1"/>
    <col min="8452" max="8462" width="13.140625" customWidth="1"/>
    <col min="8705" max="8705" width="7.140625" customWidth="1"/>
    <col min="8706" max="8706" width="44.85546875" customWidth="1"/>
    <col min="8707" max="8707" width="19" customWidth="1"/>
    <col min="8708" max="8718" width="13.140625" customWidth="1"/>
    <col min="8961" max="8961" width="7.140625" customWidth="1"/>
    <col min="8962" max="8962" width="44.85546875" customWidth="1"/>
    <col min="8963" max="8963" width="19" customWidth="1"/>
    <col min="8964" max="8974" width="13.140625" customWidth="1"/>
    <col min="9217" max="9217" width="7.140625" customWidth="1"/>
    <col min="9218" max="9218" width="44.85546875" customWidth="1"/>
    <col min="9219" max="9219" width="19" customWidth="1"/>
    <col min="9220" max="9230" width="13.140625" customWidth="1"/>
    <col min="9473" max="9473" width="7.140625" customWidth="1"/>
    <col min="9474" max="9474" width="44.85546875" customWidth="1"/>
    <col min="9475" max="9475" width="19" customWidth="1"/>
    <col min="9476" max="9486" width="13.140625" customWidth="1"/>
    <col min="9729" max="9729" width="7.140625" customWidth="1"/>
    <col min="9730" max="9730" width="44.85546875" customWidth="1"/>
    <col min="9731" max="9731" width="19" customWidth="1"/>
    <col min="9732" max="9742" width="13.140625" customWidth="1"/>
    <col min="9985" max="9985" width="7.140625" customWidth="1"/>
    <col min="9986" max="9986" width="44.85546875" customWidth="1"/>
    <col min="9987" max="9987" width="19" customWidth="1"/>
    <col min="9988" max="9998" width="13.140625" customWidth="1"/>
    <col min="10241" max="10241" width="7.140625" customWidth="1"/>
    <col min="10242" max="10242" width="44.85546875" customWidth="1"/>
    <col min="10243" max="10243" width="19" customWidth="1"/>
    <col min="10244" max="10254" width="13.140625" customWidth="1"/>
    <col min="10497" max="10497" width="7.140625" customWidth="1"/>
    <col min="10498" max="10498" width="44.85546875" customWidth="1"/>
    <col min="10499" max="10499" width="19" customWidth="1"/>
    <col min="10500" max="10510" width="13.140625" customWidth="1"/>
    <col min="10753" max="10753" width="7.140625" customWidth="1"/>
    <col min="10754" max="10754" width="44.85546875" customWidth="1"/>
    <col min="10755" max="10755" width="19" customWidth="1"/>
    <col min="10756" max="10766" width="13.140625" customWidth="1"/>
    <col min="11009" max="11009" width="7.140625" customWidth="1"/>
    <col min="11010" max="11010" width="44.85546875" customWidth="1"/>
    <col min="11011" max="11011" width="19" customWidth="1"/>
    <col min="11012" max="11022" width="13.140625" customWidth="1"/>
    <col min="11265" max="11265" width="7.140625" customWidth="1"/>
    <col min="11266" max="11266" width="44.85546875" customWidth="1"/>
    <col min="11267" max="11267" width="19" customWidth="1"/>
    <col min="11268" max="11278" width="13.140625" customWidth="1"/>
    <col min="11521" max="11521" width="7.140625" customWidth="1"/>
    <col min="11522" max="11522" width="44.85546875" customWidth="1"/>
    <col min="11523" max="11523" width="19" customWidth="1"/>
    <col min="11524" max="11534" width="13.140625" customWidth="1"/>
    <col min="11777" max="11777" width="7.140625" customWidth="1"/>
    <col min="11778" max="11778" width="44.85546875" customWidth="1"/>
    <col min="11779" max="11779" width="19" customWidth="1"/>
    <col min="11780" max="11790" width="13.140625" customWidth="1"/>
    <col min="12033" max="12033" width="7.140625" customWidth="1"/>
    <col min="12034" max="12034" width="44.85546875" customWidth="1"/>
    <col min="12035" max="12035" width="19" customWidth="1"/>
    <col min="12036" max="12046" width="13.140625" customWidth="1"/>
    <col min="12289" max="12289" width="7.140625" customWidth="1"/>
    <col min="12290" max="12290" width="44.85546875" customWidth="1"/>
    <col min="12291" max="12291" width="19" customWidth="1"/>
    <col min="12292" max="12302" width="13.140625" customWidth="1"/>
    <col min="12545" max="12545" width="7.140625" customWidth="1"/>
    <col min="12546" max="12546" width="44.85546875" customWidth="1"/>
    <col min="12547" max="12547" width="19" customWidth="1"/>
    <col min="12548" max="12558" width="13.140625" customWidth="1"/>
    <col min="12801" max="12801" width="7.140625" customWidth="1"/>
    <col min="12802" max="12802" width="44.85546875" customWidth="1"/>
    <col min="12803" max="12803" width="19" customWidth="1"/>
    <col min="12804" max="12814" width="13.140625" customWidth="1"/>
    <col min="13057" max="13057" width="7.140625" customWidth="1"/>
    <col min="13058" max="13058" width="44.85546875" customWidth="1"/>
    <col min="13059" max="13059" width="19" customWidth="1"/>
    <col min="13060" max="13070" width="13.140625" customWidth="1"/>
    <col min="13313" max="13313" width="7.140625" customWidth="1"/>
    <col min="13314" max="13314" width="44.85546875" customWidth="1"/>
    <col min="13315" max="13315" width="19" customWidth="1"/>
    <col min="13316" max="13326" width="13.140625" customWidth="1"/>
    <col min="13569" max="13569" width="7.140625" customWidth="1"/>
    <col min="13570" max="13570" width="44.85546875" customWidth="1"/>
    <col min="13571" max="13571" width="19" customWidth="1"/>
    <col min="13572" max="13582" width="13.140625" customWidth="1"/>
    <col min="13825" max="13825" width="7.140625" customWidth="1"/>
    <col min="13826" max="13826" width="44.85546875" customWidth="1"/>
    <col min="13827" max="13827" width="19" customWidth="1"/>
    <col min="13828" max="13838" width="13.140625" customWidth="1"/>
    <col min="14081" max="14081" width="7.140625" customWidth="1"/>
    <col min="14082" max="14082" width="44.85546875" customWidth="1"/>
    <col min="14083" max="14083" width="19" customWidth="1"/>
    <col min="14084" max="14094" width="13.140625" customWidth="1"/>
    <col min="14337" max="14337" width="7.140625" customWidth="1"/>
    <col min="14338" max="14338" width="44.85546875" customWidth="1"/>
    <col min="14339" max="14339" width="19" customWidth="1"/>
    <col min="14340" max="14350" width="13.140625" customWidth="1"/>
    <col min="14593" max="14593" width="7.140625" customWidth="1"/>
    <col min="14594" max="14594" width="44.85546875" customWidth="1"/>
    <col min="14595" max="14595" width="19" customWidth="1"/>
    <col min="14596" max="14606" width="13.140625" customWidth="1"/>
    <col min="14849" max="14849" width="7.140625" customWidth="1"/>
    <col min="14850" max="14850" width="44.85546875" customWidth="1"/>
    <col min="14851" max="14851" width="19" customWidth="1"/>
    <col min="14852" max="14862" width="13.140625" customWidth="1"/>
    <col min="15105" max="15105" width="7.140625" customWidth="1"/>
    <col min="15106" max="15106" width="44.85546875" customWidth="1"/>
    <col min="15107" max="15107" width="19" customWidth="1"/>
    <col min="15108" max="15118" width="13.140625" customWidth="1"/>
    <col min="15361" max="15361" width="7.140625" customWidth="1"/>
    <col min="15362" max="15362" width="44.85546875" customWidth="1"/>
    <col min="15363" max="15363" width="19" customWidth="1"/>
    <col min="15364" max="15374" width="13.140625" customWidth="1"/>
    <col min="15617" max="15617" width="7.140625" customWidth="1"/>
    <col min="15618" max="15618" width="44.85546875" customWidth="1"/>
    <col min="15619" max="15619" width="19" customWidth="1"/>
    <col min="15620" max="15630" width="13.140625" customWidth="1"/>
    <col min="15873" max="15873" width="7.140625" customWidth="1"/>
    <col min="15874" max="15874" width="44.85546875" customWidth="1"/>
    <col min="15875" max="15875" width="19" customWidth="1"/>
    <col min="15876" max="15886" width="13.140625" customWidth="1"/>
    <col min="16129" max="16129" width="7.140625" customWidth="1"/>
    <col min="16130" max="16130" width="44.85546875" customWidth="1"/>
    <col min="16131" max="16131" width="19" customWidth="1"/>
    <col min="16132" max="16142" width="13.140625" customWidth="1"/>
  </cols>
  <sheetData>
    <row r="1" spans="1:14" ht="42.75" customHeight="1" thickBot="1">
      <c r="A1" s="1075"/>
      <c r="B1" s="3267" t="s">
        <v>3099</v>
      </c>
      <c r="C1" s="3249"/>
      <c r="D1" s="3249"/>
      <c r="E1" s="3249"/>
      <c r="F1" s="3249"/>
      <c r="G1" s="3249"/>
      <c r="H1" s="3249"/>
      <c r="I1" s="3249"/>
      <c r="J1" s="3249"/>
      <c r="K1" s="3249"/>
      <c r="L1" s="3249"/>
      <c r="M1" s="3250"/>
      <c r="N1" s="212"/>
    </row>
    <row r="2" spans="1:14" ht="33" customHeight="1">
      <c r="A2" s="3268" t="s">
        <v>1</v>
      </c>
      <c r="B2" s="988" t="s">
        <v>2</v>
      </c>
      <c r="C2" s="3251" t="s">
        <v>1276</v>
      </c>
      <c r="D2" s="2552"/>
      <c r="E2" s="2552"/>
      <c r="F2" s="2552"/>
      <c r="G2" s="2552"/>
      <c r="H2" s="2552"/>
      <c r="I2" s="2552"/>
      <c r="J2" s="2552"/>
      <c r="K2" s="2552"/>
      <c r="L2" s="2552"/>
      <c r="M2" s="2553"/>
      <c r="N2" s="212"/>
    </row>
    <row r="3" spans="1:14" ht="51.75" customHeight="1">
      <c r="A3" s="2517"/>
      <c r="B3" s="989" t="s">
        <v>4</v>
      </c>
      <c r="C3" s="2455" t="s">
        <v>1200</v>
      </c>
      <c r="D3" s="2456"/>
      <c r="E3" s="2456"/>
      <c r="F3" s="2456"/>
      <c r="G3" s="2456"/>
      <c r="H3" s="2456"/>
      <c r="I3" s="2456"/>
      <c r="J3" s="2456"/>
      <c r="K3" s="2456"/>
      <c r="L3" s="2456"/>
      <c r="M3" s="2457"/>
      <c r="N3" s="212"/>
    </row>
    <row r="4" spans="1:14" ht="15.75" customHeight="1">
      <c r="A4" s="2517"/>
      <c r="B4" s="990" t="s">
        <v>6</v>
      </c>
      <c r="C4" s="3252" t="s">
        <v>3100</v>
      </c>
      <c r="D4" s="2180"/>
      <c r="E4" s="2542"/>
      <c r="F4" s="3253" t="s">
        <v>8</v>
      </c>
      <c r="G4" s="2542"/>
      <c r="H4" s="3254">
        <v>449</v>
      </c>
      <c r="I4" s="2180"/>
      <c r="J4" s="2180"/>
      <c r="K4" s="2180"/>
      <c r="L4" s="2180"/>
      <c r="M4" s="2181"/>
      <c r="N4" s="212"/>
    </row>
    <row r="5" spans="1:14" ht="31.5" customHeight="1">
      <c r="A5" s="2517"/>
      <c r="B5" s="990" t="s">
        <v>10</v>
      </c>
      <c r="C5" s="3255" t="s">
        <v>1783</v>
      </c>
      <c r="D5" s="3272"/>
      <c r="E5" s="3272"/>
      <c r="F5" s="3272"/>
      <c r="G5" s="3272"/>
      <c r="H5" s="3272"/>
      <c r="I5" s="3272"/>
      <c r="J5" s="3272"/>
      <c r="K5" s="3272"/>
      <c r="L5" s="3272"/>
      <c r="M5" s="3273"/>
      <c r="N5" s="212"/>
    </row>
    <row r="6" spans="1:14" ht="15.75" customHeight="1" thickBot="1">
      <c r="A6" s="2517"/>
      <c r="B6" s="990" t="s">
        <v>11</v>
      </c>
      <c r="C6" s="3252" t="s">
        <v>3094</v>
      </c>
      <c r="D6" s="3274"/>
      <c r="E6" s="3274"/>
      <c r="F6" s="3274"/>
      <c r="G6" s="3274"/>
      <c r="H6" s="3274"/>
      <c r="I6" s="3274"/>
      <c r="J6" s="3274"/>
      <c r="K6" s="3274"/>
      <c r="L6" s="3274"/>
      <c r="M6" s="3275"/>
      <c r="N6" s="212"/>
    </row>
    <row r="7" spans="1:14" ht="35.25" customHeight="1" thickBot="1">
      <c r="A7" s="2517"/>
      <c r="B7" s="991" t="s">
        <v>12</v>
      </c>
      <c r="C7" s="3256" t="s">
        <v>189</v>
      </c>
      <c r="D7" s="2530"/>
      <c r="E7" s="2530"/>
      <c r="F7" s="2530"/>
      <c r="G7" s="2531"/>
      <c r="H7" s="992" t="s">
        <v>14</v>
      </c>
      <c r="I7" s="1081" t="s">
        <v>190</v>
      </c>
      <c r="J7" s="1082"/>
      <c r="K7" s="1082"/>
      <c r="L7" s="1082"/>
      <c r="M7" s="1083"/>
      <c r="N7" s="212"/>
    </row>
    <row r="8" spans="1:14" ht="15.75" customHeight="1">
      <c r="A8" s="2517"/>
      <c r="B8" s="3258" t="s">
        <v>16</v>
      </c>
      <c r="C8" s="1700"/>
      <c r="D8" s="33"/>
      <c r="E8" s="33"/>
      <c r="F8" s="33"/>
      <c r="G8" s="33"/>
      <c r="H8" s="33"/>
      <c r="I8" s="33"/>
      <c r="J8" s="33"/>
      <c r="K8" s="33"/>
      <c r="L8" s="993"/>
      <c r="M8" s="994"/>
      <c r="N8" s="212"/>
    </row>
    <row r="9" spans="1:14" ht="15.75" customHeight="1">
      <c r="A9" s="2517"/>
      <c r="B9" s="2517"/>
      <c r="C9" s="2195" t="s">
        <v>9</v>
      </c>
      <c r="D9" s="2111"/>
      <c r="E9" s="2111"/>
      <c r="F9" s="2111" t="s">
        <v>9</v>
      </c>
      <c r="G9" s="2111"/>
      <c r="H9" s="36"/>
      <c r="I9" s="2111" t="s">
        <v>9</v>
      </c>
      <c r="J9" s="2111"/>
      <c r="K9" s="36"/>
      <c r="L9" s="995"/>
      <c r="M9" s="996"/>
      <c r="N9" s="212"/>
    </row>
    <row r="10" spans="1:14" ht="15.75" customHeight="1">
      <c r="A10" s="2517"/>
      <c r="B10" s="2517"/>
      <c r="C10" s="2505" t="s">
        <v>18</v>
      </c>
      <c r="D10" s="2506"/>
      <c r="E10" s="39"/>
      <c r="F10" s="2111" t="s">
        <v>18</v>
      </c>
      <c r="G10" s="2111"/>
      <c r="H10" s="39"/>
      <c r="I10" s="2111" t="s">
        <v>18</v>
      </c>
      <c r="J10" s="2111"/>
      <c r="K10" s="39"/>
      <c r="L10" s="995"/>
      <c r="M10" s="996"/>
      <c r="N10" s="212"/>
    </row>
    <row r="11" spans="1:14" ht="15.75" customHeight="1" thickBot="1">
      <c r="A11" s="2517"/>
      <c r="B11" s="2517"/>
      <c r="C11" s="997"/>
      <c r="D11" s="998"/>
      <c r="E11" s="999"/>
      <c r="F11" s="1076"/>
      <c r="G11" s="1076"/>
      <c r="H11" s="999"/>
      <c r="I11" s="1076"/>
      <c r="J11" s="1076"/>
      <c r="K11" s="999"/>
      <c r="L11" s="1076"/>
      <c r="M11" s="1077"/>
      <c r="N11" s="212"/>
    </row>
    <row r="12" spans="1:14" ht="91.5" customHeight="1">
      <c r="A12" s="2517"/>
      <c r="B12" s="991" t="s">
        <v>19</v>
      </c>
      <c r="C12" s="3271" t="s">
        <v>3101</v>
      </c>
      <c r="D12" s="2552"/>
      <c r="E12" s="2552"/>
      <c r="F12" s="2552"/>
      <c r="G12" s="2552"/>
      <c r="H12" s="2552"/>
      <c r="I12" s="2552"/>
      <c r="J12" s="2552"/>
      <c r="K12" s="2552"/>
      <c r="L12" s="2552"/>
      <c r="M12" s="2553"/>
      <c r="N12" s="212"/>
    </row>
    <row r="13" spans="1:14" ht="131.25" customHeight="1">
      <c r="A13" s="2517"/>
      <c r="B13" s="991" t="s">
        <v>21</v>
      </c>
      <c r="C13" s="2179" t="s">
        <v>3102</v>
      </c>
      <c r="D13" s="2180"/>
      <c r="E13" s="2180"/>
      <c r="F13" s="2180"/>
      <c r="G13" s="2180"/>
      <c r="H13" s="2180"/>
      <c r="I13" s="2180"/>
      <c r="J13" s="2180"/>
      <c r="K13" s="2180"/>
      <c r="L13" s="2180"/>
      <c r="M13" s="2181"/>
      <c r="N13" s="212"/>
    </row>
    <row r="14" spans="1:14" ht="60" customHeight="1">
      <c r="A14" s="2517"/>
      <c r="B14" s="989" t="s">
        <v>23</v>
      </c>
      <c r="C14" s="3179" t="s">
        <v>1199</v>
      </c>
      <c r="D14" s="3180"/>
      <c r="E14" s="3180"/>
      <c r="F14" s="3180"/>
      <c r="G14" s="3180"/>
      <c r="H14" s="3180"/>
      <c r="I14" s="3180"/>
      <c r="J14" s="3180"/>
      <c r="K14" s="3180"/>
      <c r="L14" s="3180"/>
      <c r="M14" s="3181"/>
      <c r="N14" s="212"/>
    </row>
    <row r="15" spans="1:14" ht="61.5" customHeight="1">
      <c r="A15" s="2517"/>
      <c r="B15" s="3243" t="s">
        <v>25</v>
      </c>
      <c r="C15" s="2179" t="s">
        <v>1889</v>
      </c>
      <c r="D15" s="2180"/>
      <c r="E15" s="1001" t="s">
        <v>27</v>
      </c>
      <c r="F15" s="3266" t="s">
        <v>2732</v>
      </c>
      <c r="G15" s="2180"/>
      <c r="H15" s="2180"/>
      <c r="I15" s="2180"/>
      <c r="J15" s="2180"/>
      <c r="K15" s="2180"/>
      <c r="L15" s="2180"/>
      <c r="M15" s="2181"/>
      <c r="N15" s="212"/>
    </row>
    <row r="16" spans="1:14" ht="15.75" hidden="1" customHeight="1">
      <c r="A16" s="2517"/>
      <c r="B16" s="2525"/>
      <c r="C16" s="2179"/>
      <c r="D16" s="2180"/>
      <c r="E16" s="2180"/>
      <c r="F16" s="2180"/>
      <c r="G16" s="2180"/>
      <c r="H16" s="2180"/>
      <c r="I16" s="2180"/>
      <c r="J16" s="2180"/>
      <c r="K16" s="2180"/>
      <c r="L16" s="2180"/>
      <c r="M16" s="2181"/>
      <c r="N16" s="212" t="s">
        <v>825</v>
      </c>
    </row>
    <row r="17" spans="1:14" ht="15.75" customHeight="1">
      <c r="A17" s="3263" t="s">
        <v>29</v>
      </c>
      <c r="B17" s="1002" t="s">
        <v>30</v>
      </c>
      <c r="C17" s="2179" t="s">
        <v>3097</v>
      </c>
      <c r="D17" s="2180"/>
      <c r="E17" s="2180"/>
      <c r="F17" s="2180"/>
      <c r="G17" s="2180"/>
      <c r="H17" s="2180"/>
      <c r="I17" s="2180"/>
      <c r="J17" s="2180"/>
      <c r="K17" s="2180"/>
      <c r="L17" s="2180"/>
      <c r="M17" s="2181"/>
      <c r="N17" s="212"/>
    </row>
    <row r="18" spans="1:14" ht="29.25" customHeight="1">
      <c r="A18" s="2517"/>
      <c r="B18" s="1002" t="s">
        <v>32</v>
      </c>
      <c r="C18" s="3246" t="s">
        <v>1277</v>
      </c>
      <c r="D18" s="2180"/>
      <c r="E18" s="2180"/>
      <c r="F18" s="2180"/>
      <c r="G18" s="2180"/>
      <c r="H18" s="2180"/>
      <c r="I18" s="2180"/>
      <c r="J18" s="2180"/>
      <c r="K18" s="2180"/>
      <c r="L18" s="2180"/>
      <c r="M18" s="2181"/>
      <c r="N18" s="212"/>
    </row>
    <row r="19" spans="1:14" ht="8.25" customHeight="1">
      <c r="A19" s="2517"/>
      <c r="B19" s="3239" t="s">
        <v>34</v>
      </c>
      <c r="C19" s="1004"/>
      <c r="D19" s="1005"/>
      <c r="E19" s="1005"/>
      <c r="F19" s="1005"/>
      <c r="G19" s="1005"/>
      <c r="H19" s="1005"/>
      <c r="I19" s="1005"/>
      <c r="J19" s="1005"/>
      <c r="K19" s="1005"/>
      <c r="L19" s="1005"/>
      <c r="M19" s="1006"/>
      <c r="N19" s="212"/>
    </row>
    <row r="20" spans="1:14" ht="9" customHeight="1">
      <c r="A20" s="2517"/>
      <c r="B20" s="2525"/>
      <c r="C20" s="1007"/>
      <c r="D20" s="1008"/>
      <c r="E20" s="1009"/>
      <c r="F20" s="1008"/>
      <c r="G20" s="1009"/>
      <c r="H20" s="1008"/>
      <c r="I20" s="1009"/>
      <c r="J20" s="1008"/>
      <c r="K20" s="1009"/>
      <c r="L20" s="1009"/>
      <c r="M20" s="1010"/>
      <c r="N20" s="212"/>
    </row>
    <row r="21" spans="1:14" ht="15.75" customHeight="1">
      <c r="A21" s="2517"/>
      <c r="B21" s="2525"/>
      <c r="C21" s="1011" t="s">
        <v>35</v>
      </c>
      <c r="D21" s="1012"/>
      <c r="E21" s="1013" t="s">
        <v>36</v>
      </c>
      <c r="F21" s="1012"/>
      <c r="G21" s="1013" t="s">
        <v>37</v>
      </c>
      <c r="H21" s="1012"/>
      <c r="I21" s="1013" t="s">
        <v>38</v>
      </c>
      <c r="J21" s="1014"/>
      <c r="K21" s="1013"/>
      <c r="L21" s="1013"/>
      <c r="M21" s="1010"/>
      <c r="N21" s="212"/>
    </row>
    <row r="22" spans="1:14" ht="15.75" customHeight="1">
      <c r="A22" s="2517"/>
      <c r="B22" s="2525"/>
      <c r="C22" s="1011" t="s">
        <v>39</v>
      </c>
      <c r="D22" s="1015"/>
      <c r="E22" s="1013" t="s">
        <v>40</v>
      </c>
      <c r="F22" s="1016"/>
      <c r="G22" s="1013" t="s">
        <v>41</v>
      </c>
      <c r="H22" s="1016"/>
      <c r="I22" s="1013"/>
      <c r="J22" s="1009"/>
      <c r="K22" s="1013"/>
      <c r="L22" s="1013"/>
      <c r="M22" s="1010"/>
      <c r="N22" s="212"/>
    </row>
    <row r="23" spans="1:14" ht="15.75" customHeight="1">
      <c r="A23" s="2517"/>
      <c r="B23" s="2525"/>
      <c r="C23" s="1011" t="s">
        <v>42</v>
      </c>
      <c r="D23" s="1015"/>
      <c r="E23" s="1013" t="s">
        <v>43</v>
      </c>
      <c r="F23" s="1015"/>
      <c r="G23" s="1013"/>
      <c r="H23" s="1009"/>
      <c r="I23" s="1013"/>
      <c r="J23" s="1009"/>
      <c r="K23" s="1013"/>
      <c r="L23" s="1013"/>
      <c r="M23" s="1010"/>
      <c r="N23" s="1078"/>
    </row>
    <row r="24" spans="1:14" ht="15.75" customHeight="1">
      <c r="A24" s="2517"/>
      <c r="B24" s="2525"/>
      <c r="C24" s="1011" t="s">
        <v>44</v>
      </c>
      <c r="D24" s="1016" t="s">
        <v>45</v>
      </c>
      <c r="E24" s="1013" t="s">
        <v>46</v>
      </c>
      <c r="F24" s="3247" t="s">
        <v>47</v>
      </c>
      <c r="G24" s="2533"/>
      <c r="H24" s="2533"/>
      <c r="I24" s="2533"/>
      <c r="J24" s="2533"/>
      <c r="K24" s="2533"/>
      <c r="L24" s="2533"/>
      <c r="M24" s="2537"/>
      <c r="N24" s="1078"/>
    </row>
    <row r="25" spans="1:14" ht="9.75" customHeight="1">
      <c r="A25" s="2517"/>
      <c r="B25" s="2526"/>
      <c r="C25" s="1018"/>
      <c r="D25" s="1019"/>
      <c r="E25" s="1019"/>
      <c r="F25" s="1019"/>
      <c r="G25" s="1019"/>
      <c r="H25" s="1019"/>
      <c r="I25" s="1019"/>
      <c r="J25" s="1019"/>
      <c r="K25" s="1019"/>
      <c r="L25" s="1019"/>
      <c r="M25" s="1020"/>
      <c r="N25" s="212"/>
    </row>
    <row r="26" spans="1:14" ht="15.75" customHeight="1">
      <c r="A26" s="2517"/>
      <c r="B26" s="3239" t="s">
        <v>48</v>
      </c>
      <c r="C26" s="1021"/>
      <c r="D26" s="1005"/>
      <c r="E26" s="1005"/>
      <c r="F26" s="1005"/>
      <c r="G26" s="1005"/>
      <c r="H26" s="1005"/>
      <c r="I26" s="1005"/>
      <c r="J26" s="1005"/>
      <c r="K26" s="1005"/>
      <c r="L26" s="1022"/>
      <c r="M26" s="1023"/>
      <c r="N26" s="212"/>
    </row>
    <row r="27" spans="1:14" ht="15.75" customHeight="1">
      <c r="A27" s="2517"/>
      <c r="B27" s="2525"/>
      <c r="C27" s="1011" t="s">
        <v>49</v>
      </c>
      <c r="D27" s="1016"/>
      <c r="E27" s="1024"/>
      <c r="F27" s="1013" t="s">
        <v>50</v>
      </c>
      <c r="G27" s="1015"/>
      <c r="H27" s="1024"/>
      <c r="I27" s="1013" t="s">
        <v>51</v>
      </c>
      <c r="J27" s="1015" t="s">
        <v>1495</v>
      </c>
      <c r="K27" s="1024"/>
      <c r="L27" s="995"/>
      <c r="M27" s="996"/>
      <c r="N27" s="212"/>
    </row>
    <row r="28" spans="1:14" ht="15.75" customHeight="1">
      <c r="A28" s="2517"/>
      <c r="B28" s="2525"/>
      <c r="C28" s="1011" t="s">
        <v>52</v>
      </c>
      <c r="D28" s="1025"/>
      <c r="E28" s="995"/>
      <c r="F28" s="1013" t="s">
        <v>53</v>
      </c>
      <c r="G28" s="1016"/>
      <c r="H28" s="995"/>
      <c r="I28" s="1026"/>
      <c r="J28" s="995"/>
      <c r="K28" s="1027"/>
      <c r="L28" s="995"/>
      <c r="M28" s="996"/>
      <c r="N28" s="212"/>
    </row>
    <row r="29" spans="1:14" ht="15.75" customHeight="1">
      <c r="A29" s="2517"/>
      <c r="B29" s="2526"/>
      <c r="C29" s="1028"/>
      <c r="D29" s="1008"/>
      <c r="E29" s="1008"/>
      <c r="F29" s="1008"/>
      <c r="G29" s="1008"/>
      <c r="H29" s="1008"/>
      <c r="I29" s="1008"/>
      <c r="J29" s="1008"/>
      <c r="K29" s="1008"/>
      <c r="L29" s="1029"/>
      <c r="M29" s="1030"/>
      <c r="N29" s="212"/>
    </row>
    <row r="30" spans="1:14" ht="15.75" customHeight="1">
      <c r="A30" s="2517"/>
      <c r="B30" s="1031" t="s">
        <v>54</v>
      </c>
      <c r="C30" s="1032"/>
      <c r="D30" s="1033"/>
      <c r="E30" s="1033"/>
      <c r="F30" s="1033"/>
      <c r="G30" s="1033"/>
      <c r="H30" s="1033"/>
      <c r="I30" s="1033"/>
      <c r="J30" s="1033"/>
      <c r="K30" s="1033"/>
      <c r="L30" s="1033"/>
      <c r="M30" s="1034"/>
      <c r="N30" s="212"/>
    </row>
    <row r="31" spans="1:14" ht="15.75" customHeight="1">
      <c r="A31" s="2517"/>
      <c r="B31" s="1031"/>
      <c r="C31" s="1035" t="s">
        <v>55</v>
      </c>
      <c r="D31" s="1016" t="s">
        <v>89</v>
      </c>
      <c r="E31" s="1024"/>
      <c r="F31" s="1036" t="s">
        <v>56</v>
      </c>
      <c r="G31" s="1016" t="s">
        <v>89</v>
      </c>
      <c r="H31" s="1024"/>
      <c r="I31" s="1036" t="s">
        <v>57</v>
      </c>
      <c r="J31" s="1037"/>
      <c r="K31" s="1016" t="s">
        <v>89</v>
      </c>
      <c r="L31" s="1038"/>
      <c r="M31" s="1039"/>
      <c r="N31" s="212"/>
    </row>
    <row r="32" spans="1:14" ht="15.75" customHeight="1">
      <c r="A32" s="2517"/>
      <c r="B32" s="990"/>
      <c r="C32" s="1018"/>
      <c r="D32" s="1019"/>
      <c r="E32" s="1019"/>
      <c r="F32" s="1019"/>
      <c r="G32" s="1019"/>
      <c r="H32" s="1019"/>
      <c r="I32" s="1019"/>
      <c r="J32" s="1019"/>
      <c r="K32" s="1019"/>
      <c r="L32" s="1019"/>
      <c r="M32" s="1020"/>
      <c r="N32" s="212"/>
    </row>
    <row r="33" spans="1:14" ht="15.75" customHeight="1">
      <c r="A33" s="2517"/>
      <c r="B33" s="3239" t="s">
        <v>58</v>
      </c>
      <c r="C33" s="1040"/>
      <c r="D33" s="1041"/>
      <c r="E33" s="1041"/>
      <c r="F33" s="1041"/>
      <c r="G33" s="1041"/>
      <c r="H33" s="1041"/>
      <c r="I33" s="1041"/>
      <c r="J33" s="1041"/>
      <c r="K33" s="1041"/>
      <c r="L33" s="1022"/>
      <c r="M33" s="1023"/>
      <c r="N33" s="212"/>
    </row>
    <row r="34" spans="1:14" ht="15.75" customHeight="1">
      <c r="A34" s="2517"/>
      <c r="B34" s="2525"/>
      <c r="C34" s="1042" t="s">
        <v>59</v>
      </c>
      <c r="D34" s="1015">
        <v>2021</v>
      </c>
      <c r="E34" s="1043"/>
      <c r="F34" s="1024" t="s">
        <v>60</v>
      </c>
      <c r="G34" s="1044">
        <v>2024</v>
      </c>
      <c r="H34" s="1043"/>
      <c r="I34" s="1036"/>
      <c r="J34" s="1043"/>
      <c r="K34" s="1043"/>
      <c r="L34" s="995"/>
      <c r="M34" s="996"/>
      <c r="N34" s="212"/>
    </row>
    <row r="35" spans="1:14" ht="15.75" customHeight="1">
      <c r="A35" s="2517"/>
      <c r="B35" s="2526"/>
      <c r="C35" s="1018"/>
      <c r="D35" s="1045"/>
      <c r="E35" s="1046"/>
      <c r="F35" s="1019"/>
      <c r="G35" s="1046"/>
      <c r="H35" s="1046"/>
      <c r="I35" s="1047"/>
      <c r="J35" s="1046"/>
      <c r="K35" s="1046"/>
      <c r="L35" s="1029"/>
      <c r="M35" s="1030"/>
      <c r="N35" s="212"/>
    </row>
    <row r="36" spans="1:14" ht="15.75" customHeight="1">
      <c r="A36" s="2517"/>
      <c r="B36" s="3239" t="s">
        <v>62</v>
      </c>
      <c r="C36" s="1048"/>
      <c r="D36" s="1049"/>
      <c r="E36" s="1049"/>
      <c r="F36" s="1049"/>
      <c r="G36" s="1049"/>
      <c r="H36" s="1049"/>
      <c r="I36" s="1049"/>
      <c r="J36" s="1049"/>
      <c r="K36" s="1049"/>
      <c r="L36" s="1049"/>
      <c r="M36" s="1050"/>
      <c r="N36" s="212"/>
    </row>
    <row r="37" spans="1:14" ht="15.75" customHeight="1">
      <c r="A37" s="2517"/>
      <c r="B37" s="2525"/>
      <c r="C37" s="1011"/>
      <c r="D37" s="1024" t="s">
        <v>63</v>
      </c>
      <c r="E37" s="1024"/>
      <c r="F37" s="1024" t="s">
        <v>64</v>
      </c>
      <c r="G37" s="1024"/>
      <c r="H37" s="1027" t="s">
        <v>65</v>
      </c>
      <c r="I37" s="1027"/>
      <c r="J37" s="1027" t="s">
        <v>66</v>
      </c>
      <c r="K37" s="1024"/>
      <c r="L37" s="1024" t="s">
        <v>67</v>
      </c>
      <c r="M37" s="1051"/>
      <c r="N37" s="212"/>
    </row>
    <row r="38" spans="1:14" ht="15.75" customHeight="1">
      <c r="A38" s="2517"/>
      <c r="B38" s="2525"/>
      <c r="C38" s="1011"/>
      <c r="D38" s="3270"/>
      <c r="E38" s="2542"/>
      <c r="F38" s="3236">
        <v>1</v>
      </c>
      <c r="G38" s="2542"/>
      <c r="H38" s="3236">
        <v>1</v>
      </c>
      <c r="I38" s="2542"/>
      <c r="J38" s="3236">
        <v>1</v>
      </c>
      <c r="K38" s="2542"/>
      <c r="L38" s="3236">
        <v>1</v>
      </c>
      <c r="M38" s="2542"/>
      <c r="N38" s="212"/>
    </row>
    <row r="39" spans="1:14" ht="15.75" customHeight="1">
      <c r="A39" s="2517"/>
      <c r="B39" s="2525"/>
      <c r="C39" s="1011"/>
      <c r="D39" s="1024" t="s">
        <v>68</v>
      </c>
      <c r="E39" s="1024"/>
      <c r="F39" s="1024" t="s">
        <v>69</v>
      </c>
      <c r="G39" s="1024"/>
      <c r="H39" s="1027" t="s">
        <v>70</v>
      </c>
      <c r="I39" s="1027"/>
      <c r="J39" s="1027" t="s">
        <v>71</v>
      </c>
      <c r="K39" s="1024"/>
      <c r="L39" s="1024" t="s">
        <v>72</v>
      </c>
      <c r="M39" s="1010"/>
      <c r="N39" s="212"/>
    </row>
    <row r="40" spans="1:14" ht="15.75" customHeight="1">
      <c r="A40" s="2517"/>
      <c r="B40" s="2525"/>
      <c r="C40" s="1011"/>
      <c r="D40" s="3242">
        <v>0</v>
      </c>
      <c r="E40" s="2542"/>
      <c r="F40" s="3242">
        <v>0</v>
      </c>
      <c r="G40" s="2542"/>
      <c r="H40" s="3242">
        <v>0</v>
      </c>
      <c r="I40" s="2542"/>
      <c r="J40" s="3242">
        <v>0</v>
      </c>
      <c r="K40" s="2542"/>
      <c r="L40" s="3242">
        <v>0</v>
      </c>
      <c r="M40" s="2542"/>
      <c r="N40" s="212"/>
    </row>
    <row r="41" spans="1:14" ht="15.75" customHeight="1">
      <c r="A41" s="2517"/>
      <c r="B41" s="2525"/>
      <c r="C41" s="1011"/>
      <c r="D41" s="1024" t="s">
        <v>73</v>
      </c>
      <c r="E41" s="1024"/>
      <c r="F41" s="1024" t="s">
        <v>74</v>
      </c>
      <c r="G41" s="1024"/>
      <c r="H41" s="1027" t="s">
        <v>75</v>
      </c>
      <c r="I41" s="1027"/>
      <c r="J41" s="1027" t="s">
        <v>76</v>
      </c>
      <c r="K41" s="1024"/>
      <c r="L41" s="1024" t="s">
        <v>77</v>
      </c>
      <c r="M41" s="1010"/>
      <c r="N41" s="212"/>
    </row>
    <row r="42" spans="1:14" ht="15.75" customHeight="1">
      <c r="A42" s="2517"/>
      <c r="B42" s="2525"/>
      <c r="C42" s="1011"/>
      <c r="D42" s="3236"/>
      <c r="E42" s="2542"/>
      <c r="F42" s="3236"/>
      <c r="G42" s="2542"/>
      <c r="H42" s="1052"/>
      <c r="I42" s="1038"/>
      <c r="J42" s="1052"/>
      <c r="K42" s="1038"/>
      <c r="L42" s="1052"/>
      <c r="M42" s="1053"/>
      <c r="N42" s="212"/>
    </row>
    <row r="43" spans="1:14" ht="15.75" customHeight="1">
      <c r="A43" s="2517"/>
      <c r="B43" s="2525"/>
      <c r="C43" s="1011"/>
      <c r="D43" s="1054" t="s">
        <v>77</v>
      </c>
      <c r="E43" s="1055"/>
      <c r="F43" s="1054" t="s">
        <v>78</v>
      </c>
      <c r="G43" s="1055"/>
      <c r="H43" s="1056"/>
      <c r="I43" s="1033"/>
      <c r="J43" s="1056"/>
      <c r="K43" s="1033"/>
      <c r="L43" s="1056"/>
      <c r="M43" s="1034"/>
      <c r="N43" s="212"/>
    </row>
    <row r="44" spans="1:14" ht="15.75" customHeight="1">
      <c r="A44" s="2517"/>
      <c r="B44" s="2525"/>
      <c r="C44" s="1011"/>
      <c r="D44" s="1052"/>
      <c r="E44" s="1038"/>
      <c r="F44" s="3236">
        <v>1</v>
      </c>
      <c r="G44" s="2542"/>
      <c r="H44" s="3238"/>
      <c r="I44" s="2546"/>
      <c r="J44" s="1057"/>
      <c r="K44" s="1024"/>
      <c r="L44" s="1057"/>
      <c r="M44" s="1039"/>
      <c r="N44" s="212"/>
    </row>
    <row r="45" spans="1:14" ht="15.75" customHeight="1">
      <c r="A45" s="2517"/>
      <c r="B45" s="2525"/>
      <c r="C45" s="1058"/>
      <c r="D45" s="1054"/>
      <c r="E45" s="1055"/>
      <c r="F45" s="1054"/>
      <c r="G45" s="1055"/>
      <c r="H45" s="1059"/>
      <c r="I45" s="1019"/>
      <c r="J45" s="1059"/>
      <c r="K45" s="1019"/>
      <c r="L45" s="1059"/>
      <c r="M45" s="1020"/>
      <c r="N45" s="212"/>
    </row>
    <row r="46" spans="1:14" ht="18" customHeight="1">
      <c r="A46" s="2517"/>
      <c r="B46" s="3239" t="s">
        <v>79</v>
      </c>
      <c r="C46" s="1021"/>
      <c r="D46" s="1005"/>
      <c r="E46" s="1005"/>
      <c r="F46" s="1005"/>
      <c r="G46" s="1005"/>
      <c r="H46" s="1005"/>
      <c r="I46" s="1005"/>
      <c r="J46" s="1005"/>
      <c r="K46" s="1005"/>
      <c r="L46" s="995"/>
      <c r="M46" s="996"/>
      <c r="N46" s="3264"/>
    </row>
    <row r="47" spans="1:14" ht="15.75" customHeight="1">
      <c r="A47" s="2517"/>
      <c r="B47" s="2525"/>
      <c r="C47" s="1060"/>
      <c r="D47" s="1061" t="s">
        <v>80</v>
      </c>
      <c r="E47" s="1062" t="s">
        <v>7</v>
      </c>
      <c r="F47" s="3240" t="s">
        <v>81</v>
      </c>
      <c r="G47" s="3241"/>
      <c r="H47" s="2530"/>
      <c r="I47" s="2530"/>
      <c r="J47" s="2531"/>
      <c r="K47" s="1063" t="s">
        <v>82</v>
      </c>
      <c r="L47" s="3230"/>
      <c r="M47" s="2536"/>
      <c r="N47" s="3264"/>
    </row>
    <row r="48" spans="1:14" ht="15.75" customHeight="1">
      <c r="A48" s="2517"/>
      <c r="B48" s="2525"/>
      <c r="C48" s="1060"/>
      <c r="D48" s="1064"/>
      <c r="E48" s="1015" t="s">
        <v>1495</v>
      </c>
      <c r="F48" s="2528"/>
      <c r="G48" s="2532"/>
      <c r="H48" s="2533"/>
      <c r="I48" s="2533"/>
      <c r="J48" s="2534"/>
      <c r="K48" s="995"/>
      <c r="L48" s="2532"/>
      <c r="M48" s="2537"/>
      <c r="N48" s="3264"/>
    </row>
    <row r="49" spans="1:14" ht="15.75" customHeight="1">
      <c r="A49" s="2517"/>
      <c r="B49" s="2526"/>
      <c r="C49" s="1065"/>
      <c r="D49" s="1029"/>
      <c r="E49" s="1029"/>
      <c r="F49" s="1029"/>
      <c r="G49" s="1029"/>
      <c r="H49" s="1029"/>
      <c r="I49" s="1029"/>
      <c r="J49" s="1029"/>
      <c r="K49" s="1029"/>
      <c r="L49" s="995"/>
      <c r="M49" s="996"/>
      <c r="N49" s="3264"/>
    </row>
    <row r="50" spans="1:14" ht="48" customHeight="1">
      <c r="A50" s="2517"/>
      <c r="B50" s="991" t="s">
        <v>83</v>
      </c>
      <c r="C50" s="2179" t="s">
        <v>3103</v>
      </c>
      <c r="D50" s="2180"/>
      <c r="E50" s="2180"/>
      <c r="F50" s="2180"/>
      <c r="G50" s="2180"/>
      <c r="H50" s="2180"/>
      <c r="I50" s="2180"/>
      <c r="J50" s="2180"/>
      <c r="K50" s="2180"/>
      <c r="L50" s="2180"/>
      <c r="M50" s="2181"/>
      <c r="N50" s="212"/>
    </row>
    <row r="51" spans="1:14" ht="15.75" customHeight="1">
      <c r="A51" s="2517"/>
      <c r="B51" s="1002" t="s">
        <v>85</v>
      </c>
      <c r="C51" s="2179" t="s">
        <v>3089</v>
      </c>
      <c r="D51" s="2180"/>
      <c r="E51" s="2180"/>
      <c r="F51" s="2180"/>
      <c r="G51" s="2180"/>
      <c r="H51" s="2180"/>
      <c r="I51" s="2180"/>
      <c r="J51" s="2180"/>
      <c r="K51" s="2180"/>
      <c r="L51" s="2180"/>
      <c r="M51" s="2181"/>
      <c r="N51" s="212"/>
    </row>
    <row r="52" spans="1:14" ht="15.75" customHeight="1">
      <c r="A52" s="2517"/>
      <c r="B52" s="1002" t="s">
        <v>87</v>
      </c>
      <c r="C52" s="1066">
        <v>90</v>
      </c>
      <c r="D52" s="1067"/>
      <c r="E52" s="1067"/>
      <c r="F52" s="1067"/>
      <c r="G52" s="1067"/>
      <c r="H52" s="1067"/>
      <c r="I52" s="1067"/>
      <c r="J52" s="1067"/>
      <c r="K52" s="1067"/>
      <c r="L52" s="1067"/>
      <c r="M52" s="1068"/>
      <c r="N52" s="212"/>
    </row>
    <row r="53" spans="1:14" ht="15.75" customHeight="1">
      <c r="A53" s="2517"/>
      <c r="B53" s="1002" t="s">
        <v>88</v>
      </c>
      <c r="C53" s="1066" t="s">
        <v>89</v>
      </c>
      <c r="D53" s="1067"/>
      <c r="E53" s="1067"/>
      <c r="F53" s="1067"/>
      <c r="G53" s="1067"/>
      <c r="H53" s="1067"/>
      <c r="I53" s="1067"/>
      <c r="J53" s="1067"/>
      <c r="K53" s="1067"/>
      <c r="L53" s="1067"/>
      <c r="M53" s="1068"/>
      <c r="N53" s="212"/>
    </row>
    <row r="54" spans="1:14" ht="15.75" customHeight="1">
      <c r="A54" s="3227" t="s">
        <v>90</v>
      </c>
      <c r="B54" s="1069" t="s">
        <v>91</v>
      </c>
      <c r="C54" s="3232" t="s">
        <v>1269</v>
      </c>
      <c r="D54" s="3233"/>
      <c r="E54" s="3233"/>
      <c r="F54" s="3233"/>
      <c r="G54" s="3233"/>
      <c r="H54" s="3233"/>
      <c r="I54" s="3233"/>
      <c r="J54" s="3233"/>
      <c r="K54" s="3233"/>
      <c r="L54" s="3233"/>
      <c r="M54" s="3234"/>
      <c r="N54" s="212"/>
    </row>
    <row r="55" spans="1:14" ht="15.75" customHeight="1">
      <c r="A55" s="2517"/>
      <c r="B55" s="1069" t="s">
        <v>93</v>
      </c>
      <c r="C55" s="3232" t="s">
        <v>3090</v>
      </c>
      <c r="D55" s="3233"/>
      <c r="E55" s="3233"/>
      <c r="F55" s="3233"/>
      <c r="G55" s="3233"/>
      <c r="H55" s="3233"/>
      <c r="I55" s="3233"/>
      <c r="J55" s="3233"/>
      <c r="K55" s="3233"/>
      <c r="L55" s="3233"/>
      <c r="M55" s="3234"/>
      <c r="N55" s="212"/>
    </row>
    <row r="56" spans="1:14" ht="15.75" customHeight="1">
      <c r="A56" s="2517"/>
      <c r="B56" s="1069" t="s">
        <v>95</v>
      </c>
      <c r="C56" s="3232" t="s">
        <v>1616</v>
      </c>
      <c r="D56" s="3233"/>
      <c r="E56" s="3233"/>
      <c r="F56" s="3233"/>
      <c r="G56" s="3233"/>
      <c r="H56" s="3233"/>
      <c r="I56" s="3233"/>
      <c r="J56" s="3233"/>
      <c r="K56" s="3233"/>
      <c r="L56" s="3233"/>
      <c r="M56" s="3234"/>
      <c r="N56" s="212"/>
    </row>
    <row r="57" spans="1:14" ht="15.75" customHeight="1">
      <c r="A57" s="2517"/>
      <c r="B57" s="1070" t="s">
        <v>97</v>
      </c>
      <c r="C57" s="3232" t="s">
        <v>1268</v>
      </c>
      <c r="D57" s="3233"/>
      <c r="E57" s="3233"/>
      <c r="F57" s="3233"/>
      <c r="G57" s="3233"/>
      <c r="H57" s="3233"/>
      <c r="I57" s="3233"/>
      <c r="J57" s="3233"/>
      <c r="K57" s="3233"/>
      <c r="L57" s="3233"/>
      <c r="M57" s="3234"/>
      <c r="N57" s="212"/>
    </row>
    <row r="58" spans="1:14" ht="15.75" customHeight="1">
      <c r="A58" s="2517"/>
      <c r="B58" s="1069" t="s">
        <v>99</v>
      </c>
      <c r="C58" s="3235" t="s">
        <v>1270</v>
      </c>
      <c r="D58" s="3233"/>
      <c r="E58" s="3233"/>
      <c r="F58" s="3233"/>
      <c r="G58" s="3233"/>
      <c r="H58" s="3233"/>
      <c r="I58" s="3233"/>
      <c r="J58" s="3233"/>
      <c r="K58" s="3233"/>
      <c r="L58" s="3233"/>
      <c r="M58" s="3234"/>
      <c r="N58" s="212"/>
    </row>
    <row r="59" spans="1:14" ht="15.75" customHeight="1" thickBot="1">
      <c r="A59" s="2522"/>
      <c r="B59" s="1069" t="s">
        <v>101</v>
      </c>
      <c r="C59" s="3232">
        <v>3358000</v>
      </c>
      <c r="D59" s="3233"/>
      <c r="E59" s="3233"/>
      <c r="F59" s="3233"/>
      <c r="G59" s="3233"/>
      <c r="H59" s="3233"/>
      <c r="I59" s="3233"/>
      <c r="J59" s="3233"/>
      <c r="K59" s="3233"/>
      <c r="L59" s="3233"/>
      <c r="M59" s="3234"/>
      <c r="N59" s="212"/>
    </row>
    <row r="60" spans="1:14" ht="15.75" customHeight="1">
      <c r="A60" s="3227" t="s">
        <v>103</v>
      </c>
      <c r="B60" s="1071" t="s">
        <v>104</v>
      </c>
      <c r="C60" s="2455" t="s">
        <v>1790</v>
      </c>
      <c r="D60" s="2456"/>
      <c r="E60" s="2456"/>
      <c r="F60" s="2456"/>
      <c r="G60" s="2456"/>
      <c r="H60" s="2456"/>
      <c r="I60" s="2456"/>
      <c r="J60" s="2456"/>
      <c r="K60" s="2456"/>
      <c r="L60" s="2456"/>
      <c r="M60" s="2457"/>
      <c r="N60" s="212"/>
    </row>
    <row r="61" spans="1:14" ht="30" customHeight="1">
      <c r="A61" s="2517"/>
      <c r="B61" s="1071" t="s">
        <v>106</v>
      </c>
      <c r="C61" s="2455" t="s">
        <v>1791</v>
      </c>
      <c r="D61" s="2456"/>
      <c r="E61" s="2456"/>
      <c r="F61" s="2456"/>
      <c r="G61" s="2456"/>
      <c r="H61" s="2456"/>
      <c r="I61" s="2456"/>
      <c r="J61" s="2456"/>
      <c r="K61" s="2456"/>
      <c r="L61" s="2456"/>
      <c r="M61" s="2457"/>
      <c r="N61" s="212"/>
    </row>
    <row r="62" spans="1:14" ht="30" customHeight="1" thickBot="1">
      <c r="A62" s="2517"/>
      <c r="B62" s="1072" t="s">
        <v>14</v>
      </c>
      <c r="C62" s="3228" t="s">
        <v>1619</v>
      </c>
      <c r="D62" s="2539"/>
      <c r="E62" s="2539"/>
      <c r="F62" s="2539"/>
      <c r="G62" s="2539"/>
      <c r="H62" s="2539"/>
      <c r="I62" s="2539"/>
      <c r="J62" s="2539"/>
      <c r="K62" s="2539"/>
      <c r="L62" s="2539"/>
      <c r="M62" s="2540"/>
      <c r="N62" s="212"/>
    </row>
    <row r="63" spans="1:14" ht="15.75" customHeight="1" thickBot="1">
      <c r="A63" s="1073" t="s">
        <v>109</v>
      </c>
      <c r="B63" s="1079"/>
      <c r="C63" s="3229"/>
      <c r="D63" s="2520"/>
      <c r="E63" s="2520"/>
      <c r="F63" s="2520"/>
      <c r="G63" s="2520"/>
      <c r="H63" s="2520"/>
      <c r="I63" s="2520"/>
      <c r="J63" s="2520"/>
      <c r="K63" s="2520"/>
      <c r="L63" s="2520"/>
      <c r="M63" s="2521"/>
      <c r="N63" s="212"/>
    </row>
    <row r="64" spans="1:14" ht="15.75" customHeight="1">
      <c r="A64" s="212"/>
      <c r="B64" s="1080"/>
      <c r="C64" s="212"/>
      <c r="D64" s="212"/>
      <c r="E64" s="212"/>
      <c r="F64" s="212"/>
      <c r="G64" s="212"/>
      <c r="H64" s="212"/>
      <c r="I64" s="212"/>
      <c r="J64" s="212"/>
      <c r="K64" s="212"/>
      <c r="L64" s="212"/>
      <c r="M64" s="212"/>
      <c r="N64" s="212"/>
    </row>
    <row r="65" spans="1:14" ht="15.75" customHeight="1">
      <c r="A65" s="212"/>
      <c r="B65" s="1080"/>
      <c r="C65" s="212"/>
      <c r="D65" s="212"/>
      <c r="E65" s="212"/>
      <c r="F65" s="212"/>
      <c r="G65" s="212"/>
      <c r="H65" s="212"/>
      <c r="I65" s="212"/>
      <c r="J65" s="212"/>
      <c r="K65" s="212"/>
      <c r="L65" s="212"/>
      <c r="M65" s="212"/>
      <c r="N65" s="212"/>
    </row>
    <row r="66" spans="1:14" ht="15.75" customHeight="1">
      <c r="A66" s="212"/>
      <c r="B66" s="1080"/>
      <c r="C66" s="212"/>
      <c r="D66" s="212"/>
      <c r="E66" s="212"/>
      <c r="F66" s="212"/>
      <c r="G66" s="212"/>
      <c r="H66" s="212"/>
      <c r="I66" s="212"/>
      <c r="J66" s="212"/>
      <c r="K66" s="212"/>
      <c r="L66" s="212"/>
      <c r="M66" s="212"/>
      <c r="N66" s="212"/>
    </row>
    <row r="67" spans="1:14" ht="15.75" customHeight="1">
      <c r="A67" s="212"/>
      <c r="B67" s="1080"/>
      <c r="C67" s="212"/>
      <c r="D67" s="212"/>
      <c r="E67" s="212"/>
      <c r="F67" s="212"/>
      <c r="G67" s="212"/>
      <c r="H67" s="212"/>
      <c r="I67" s="212"/>
      <c r="J67" s="212"/>
      <c r="K67" s="212"/>
      <c r="L67" s="212"/>
      <c r="M67" s="212"/>
      <c r="N67" s="212"/>
    </row>
    <row r="68" spans="1:14" ht="15.75" customHeight="1">
      <c r="A68" s="212"/>
      <c r="B68" s="1080"/>
      <c r="C68" s="212"/>
      <c r="D68" s="212"/>
      <c r="E68" s="212"/>
      <c r="F68" s="212"/>
      <c r="G68" s="212"/>
      <c r="H68" s="212"/>
      <c r="I68" s="212"/>
      <c r="J68" s="212"/>
      <c r="K68" s="212"/>
      <c r="L68" s="212"/>
      <c r="M68" s="212"/>
      <c r="N68" s="212"/>
    </row>
    <row r="69" spans="1:14" ht="15.75" customHeight="1">
      <c r="A69" s="212"/>
      <c r="B69" s="1080"/>
      <c r="C69" s="212"/>
      <c r="D69" s="212"/>
      <c r="E69" s="212"/>
      <c r="F69" s="212"/>
      <c r="G69" s="212"/>
      <c r="H69" s="212"/>
      <c r="I69" s="212"/>
      <c r="J69" s="212"/>
      <c r="K69" s="212"/>
      <c r="L69" s="212"/>
      <c r="M69" s="212"/>
      <c r="N69" s="212"/>
    </row>
    <row r="70" spans="1:14" ht="15.75" customHeight="1">
      <c r="A70" s="212"/>
      <c r="B70" s="1080"/>
      <c r="C70" s="212"/>
      <c r="D70" s="212"/>
      <c r="E70" s="212"/>
      <c r="F70" s="212"/>
      <c r="G70" s="212"/>
      <c r="H70" s="212"/>
      <c r="I70" s="212"/>
      <c r="J70" s="212"/>
      <c r="K70" s="212"/>
      <c r="L70" s="212"/>
      <c r="M70" s="212"/>
      <c r="N70" s="212"/>
    </row>
    <row r="71" spans="1:14" ht="15.75" customHeight="1">
      <c r="A71" s="212"/>
      <c r="B71" s="1080"/>
      <c r="C71" s="212"/>
      <c r="D71" s="212"/>
      <c r="E71" s="212"/>
      <c r="F71" s="212"/>
      <c r="G71" s="212"/>
      <c r="H71" s="212"/>
      <c r="I71" s="212"/>
      <c r="J71" s="212"/>
      <c r="K71" s="212"/>
      <c r="L71" s="212"/>
      <c r="M71" s="212"/>
      <c r="N71" s="212"/>
    </row>
    <row r="72" spans="1:14" ht="15.75" customHeight="1">
      <c r="A72" s="212"/>
      <c r="B72" s="1080"/>
      <c r="C72" s="212"/>
      <c r="D72" s="212"/>
      <c r="E72" s="212"/>
      <c r="F72" s="212"/>
      <c r="G72" s="212"/>
      <c r="H72" s="212"/>
      <c r="I72" s="212"/>
      <c r="J72" s="212"/>
      <c r="K72" s="212"/>
      <c r="L72" s="212"/>
      <c r="M72" s="212"/>
      <c r="N72" s="212"/>
    </row>
    <row r="73" spans="1:14" ht="15.75" customHeight="1">
      <c r="A73" s="212"/>
      <c r="B73" s="1080"/>
      <c r="C73" s="212"/>
      <c r="D73" s="212"/>
      <c r="E73" s="212"/>
      <c r="F73" s="212"/>
      <c r="G73" s="212"/>
      <c r="H73" s="212"/>
      <c r="I73" s="212"/>
      <c r="J73" s="212"/>
      <c r="K73" s="212"/>
      <c r="L73" s="212"/>
      <c r="M73" s="212"/>
      <c r="N73" s="212"/>
    </row>
    <row r="74" spans="1:14" ht="15.75" customHeight="1">
      <c r="A74" s="212"/>
      <c r="B74" s="1080"/>
      <c r="C74" s="212"/>
      <c r="D74" s="212"/>
      <c r="E74" s="212"/>
      <c r="F74" s="212"/>
      <c r="G74" s="212"/>
      <c r="H74" s="212"/>
      <c r="I74" s="212"/>
      <c r="J74" s="212"/>
      <c r="K74" s="212"/>
      <c r="L74" s="212"/>
      <c r="M74" s="212"/>
      <c r="N74" s="212"/>
    </row>
    <row r="75" spans="1:14" ht="15.75" customHeight="1">
      <c r="A75" s="212"/>
      <c r="B75" s="1080"/>
      <c r="C75" s="212"/>
      <c r="D75" s="212"/>
      <c r="E75" s="212"/>
      <c r="F75" s="212"/>
      <c r="G75" s="212"/>
      <c r="H75" s="212"/>
      <c r="I75" s="212"/>
      <c r="J75" s="212"/>
      <c r="K75" s="212"/>
      <c r="L75" s="212"/>
      <c r="M75" s="212"/>
      <c r="N75" s="212"/>
    </row>
    <row r="76" spans="1:14" ht="15.75" customHeight="1">
      <c r="A76" s="212"/>
      <c r="B76" s="1080"/>
      <c r="C76" s="212"/>
      <c r="D76" s="212"/>
      <c r="E76" s="212"/>
      <c r="F76" s="212"/>
      <c r="G76" s="212"/>
      <c r="H76" s="212"/>
      <c r="I76" s="212"/>
      <c r="J76" s="212"/>
      <c r="K76" s="212"/>
      <c r="L76" s="212"/>
      <c r="M76" s="212"/>
      <c r="N76" s="212"/>
    </row>
    <row r="77" spans="1:14" ht="15.75" customHeight="1">
      <c r="A77" s="212"/>
      <c r="B77" s="1080"/>
      <c r="C77" s="212"/>
      <c r="D77" s="212"/>
      <c r="E77" s="212"/>
      <c r="F77" s="212"/>
      <c r="G77" s="212"/>
      <c r="H77" s="212"/>
      <c r="I77" s="212"/>
      <c r="J77" s="212"/>
      <c r="K77" s="212"/>
      <c r="L77" s="212"/>
      <c r="M77" s="212"/>
      <c r="N77" s="212"/>
    </row>
    <row r="78" spans="1:14" ht="15.75" customHeight="1">
      <c r="A78" s="212"/>
      <c r="B78" s="1080"/>
      <c r="C78" s="212"/>
      <c r="D78" s="212"/>
      <c r="E78" s="212"/>
      <c r="F78" s="212"/>
      <c r="G78" s="212"/>
      <c r="H78" s="212"/>
      <c r="I78" s="212"/>
      <c r="J78" s="212"/>
      <c r="K78" s="212"/>
      <c r="L78" s="212"/>
      <c r="M78" s="212"/>
      <c r="N78" s="212"/>
    </row>
    <row r="79" spans="1:14" ht="15.75" customHeight="1">
      <c r="A79" s="212"/>
      <c r="B79" s="1080"/>
      <c r="C79" s="212"/>
      <c r="D79" s="212"/>
      <c r="E79" s="212"/>
      <c r="F79" s="212"/>
      <c r="G79" s="212"/>
      <c r="H79" s="212"/>
      <c r="I79" s="212"/>
      <c r="J79" s="212"/>
      <c r="K79" s="212"/>
      <c r="L79" s="212"/>
      <c r="M79" s="212"/>
      <c r="N79" s="212"/>
    </row>
    <row r="80" spans="1:14" ht="15.75" customHeight="1">
      <c r="A80" s="212"/>
      <c r="B80" s="1080"/>
      <c r="C80" s="212"/>
      <c r="D80" s="212"/>
      <c r="E80" s="212"/>
      <c r="F80" s="212"/>
      <c r="G80" s="212"/>
      <c r="H80" s="212"/>
      <c r="I80" s="212"/>
      <c r="J80" s="212"/>
      <c r="K80" s="212"/>
      <c r="L80" s="212"/>
      <c r="M80" s="212"/>
      <c r="N80" s="212"/>
    </row>
    <row r="81" spans="1:14" ht="15.75" customHeight="1">
      <c r="A81" s="212"/>
      <c r="B81" s="1080"/>
      <c r="C81" s="212"/>
      <c r="D81" s="212"/>
      <c r="E81" s="212"/>
      <c r="F81" s="212"/>
      <c r="G81" s="212"/>
      <c r="H81" s="212"/>
      <c r="I81" s="212"/>
      <c r="J81" s="212"/>
      <c r="K81" s="212"/>
      <c r="L81" s="212"/>
      <c r="M81" s="212"/>
      <c r="N81" s="212"/>
    </row>
    <row r="82" spans="1:14" ht="15.75" customHeight="1">
      <c r="A82" s="212"/>
      <c r="B82" s="1080"/>
      <c r="C82" s="212"/>
      <c r="D82" s="212"/>
      <c r="E82" s="212"/>
      <c r="F82" s="212"/>
      <c r="G82" s="212"/>
      <c r="H82" s="212"/>
      <c r="I82" s="212"/>
      <c r="J82" s="212"/>
      <c r="K82" s="212"/>
      <c r="L82" s="212"/>
      <c r="M82" s="212"/>
      <c r="N82" s="212"/>
    </row>
    <row r="83" spans="1:14" ht="15.75" customHeight="1">
      <c r="A83" s="212"/>
      <c r="B83" s="1080"/>
      <c r="C83" s="212"/>
      <c r="D83" s="212"/>
      <c r="E83" s="212"/>
      <c r="F83" s="212"/>
      <c r="G83" s="212"/>
      <c r="H83" s="212"/>
      <c r="I83" s="212"/>
      <c r="J83" s="212"/>
      <c r="K83" s="212"/>
      <c r="L83" s="212"/>
      <c r="M83" s="212"/>
      <c r="N83" s="212"/>
    </row>
    <row r="84" spans="1:14" ht="15.75" customHeight="1">
      <c r="A84" s="212"/>
      <c r="B84" s="1080"/>
      <c r="C84" s="212"/>
      <c r="D84" s="212"/>
      <c r="E84" s="212"/>
      <c r="F84" s="212"/>
      <c r="G84" s="212"/>
      <c r="H84" s="212"/>
      <c r="I84" s="212"/>
      <c r="J84" s="212"/>
      <c r="K84" s="212"/>
      <c r="L84" s="212"/>
      <c r="M84" s="212"/>
      <c r="N84" s="212"/>
    </row>
    <row r="85" spans="1:14" ht="15.75" customHeight="1">
      <c r="A85" s="212"/>
      <c r="B85" s="1080"/>
      <c r="C85" s="212"/>
      <c r="D85" s="212"/>
      <c r="E85" s="212"/>
      <c r="F85" s="212"/>
      <c r="G85" s="212"/>
      <c r="H85" s="212"/>
      <c r="I85" s="212"/>
      <c r="J85" s="212"/>
      <c r="K85" s="212"/>
      <c r="L85" s="212"/>
      <c r="M85" s="212"/>
      <c r="N85" s="212"/>
    </row>
    <row r="86" spans="1:14" ht="15.75" customHeight="1">
      <c r="A86" s="212"/>
      <c r="B86" s="1080"/>
      <c r="C86" s="212"/>
      <c r="D86" s="212"/>
      <c r="E86" s="212"/>
      <c r="F86" s="212"/>
      <c r="G86" s="212"/>
      <c r="H86" s="212"/>
      <c r="I86" s="212"/>
      <c r="J86" s="212"/>
      <c r="K86" s="212"/>
      <c r="L86" s="212"/>
      <c r="M86" s="212"/>
      <c r="N86" s="212"/>
    </row>
    <row r="87" spans="1:14" ht="15.75" customHeight="1">
      <c r="A87" s="212"/>
      <c r="B87" s="1080"/>
      <c r="C87" s="212"/>
      <c r="D87" s="212"/>
      <c r="E87" s="212"/>
      <c r="F87" s="212"/>
      <c r="G87" s="212"/>
      <c r="H87" s="212"/>
      <c r="I87" s="212"/>
      <c r="J87" s="212"/>
      <c r="K87" s="212"/>
      <c r="L87" s="212"/>
      <c r="M87" s="212"/>
      <c r="N87" s="212"/>
    </row>
    <row r="88" spans="1:14" ht="15.75" customHeight="1">
      <c r="A88" s="212"/>
      <c r="B88" s="1080"/>
      <c r="C88" s="212"/>
      <c r="D88" s="212"/>
      <c r="E88" s="212"/>
      <c r="F88" s="212"/>
      <c r="G88" s="212"/>
      <c r="H88" s="212"/>
      <c r="I88" s="212"/>
      <c r="J88" s="212"/>
      <c r="K88" s="212"/>
      <c r="L88" s="212"/>
      <c r="M88" s="212"/>
      <c r="N88" s="212"/>
    </row>
    <row r="89" spans="1:14" ht="15.75" customHeight="1">
      <c r="A89" s="212"/>
      <c r="B89" s="1080"/>
      <c r="C89" s="212"/>
      <c r="D89" s="212"/>
      <c r="E89" s="212"/>
      <c r="F89" s="212"/>
      <c r="G89" s="212"/>
      <c r="H89" s="212"/>
      <c r="I89" s="212"/>
      <c r="J89" s="212"/>
      <c r="K89" s="212"/>
      <c r="L89" s="212"/>
      <c r="M89" s="212"/>
      <c r="N89" s="212"/>
    </row>
    <row r="90" spans="1:14" ht="15.75" customHeight="1">
      <c r="A90" s="212"/>
      <c r="B90" s="1080"/>
      <c r="C90" s="212"/>
      <c r="D90" s="212"/>
      <c r="E90" s="212"/>
      <c r="F90" s="212"/>
      <c r="G90" s="212"/>
      <c r="H90" s="212"/>
      <c r="I90" s="212"/>
      <c r="J90" s="212"/>
      <c r="K90" s="212"/>
      <c r="L90" s="212"/>
      <c r="M90" s="212"/>
      <c r="N90" s="212"/>
    </row>
    <row r="91" spans="1:14" ht="15.75" customHeight="1">
      <c r="A91" s="212"/>
      <c r="B91" s="1080"/>
      <c r="C91" s="212"/>
      <c r="D91" s="212"/>
      <c r="E91" s="212"/>
      <c r="F91" s="212"/>
      <c r="G91" s="212"/>
      <c r="H91" s="212"/>
      <c r="I91" s="212"/>
      <c r="J91" s="212"/>
      <c r="K91" s="212"/>
      <c r="L91" s="212"/>
      <c r="M91" s="212"/>
      <c r="N91" s="212"/>
    </row>
    <row r="92" spans="1:14" ht="15.75" customHeight="1">
      <c r="A92" s="212"/>
      <c r="B92" s="1080"/>
      <c r="C92" s="212"/>
      <c r="D92" s="212"/>
      <c r="E92" s="212"/>
      <c r="F92" s="212"/>
      <c r="G92" s="212"/>
      <c r="H92" s="212"/>
      <c r="I92" s="212"/>
      <c r="J92" s="212"/>
      <c r="K92" s="212"/>
      <c r="L92" s="212"/>
      <c r="M92" s="212"/>
      <c r="N92" s="212"/>
    </row>
    <row r="93" spans="1:14" ht="15.75" customHeight="1">
      <c r="A93" s="212"/>
      <c r="B93" s="1080"/>
      <c r="C93" s="212"/>
      <c r="D93" s="212"/>
      <c r="E93" s="212"/>
      <c r="F93" s="212"/>
      <c r="G93" s="212"/>
      <c r="H93" s="212"/>
      <c r="I93" s="212"/>
      <c r="J93" s="212"/>
      <c r="K93" s="212"/>
      <c r="L93" s="212"/>
      <c r="M93" s="212"/>
      <c r="N93" s="212"/>
    </row>
    <row r="94" spans="1:14" ht="15.75" customHeight="1">
      <c r="A94" s="212"/>
      <c r="B94" s="1080"/>
      <c r="C94" s="212"/>
      <c r="D94" s="212"/>
      <c r="E94" s="212"/>
      <c r="F94" s="212"/>
      <c r="G94" s="212"/>
      <c r="H94" s="212"/>
      <c r="I94" s="212"/>
      <c r="J94" s="212"/>
      <c r="K94" s="212"/>
      <c r="L94" s="212"/>
      <c r="M94" s="212"/>
      <c r="N94" s="212"/>
    </row>
    <row r="95" spans="1:14" ht="15.75" customHeight="1">
      <c r="A95" s="212"/>
      <c r="B95" s="1080"/>
      <c r="C95" s="212"/>
      <c r="D95" s="212"/>
      <c r="E95" s="212"/>
      <c r="F95" s="212"/>
      <c r="G95" s="212"/>
      <c r="H95" s="212"/>
      <c r="I95" s="212"/>
      <c r="J95" s="212"/>
      <c r="K95" s="212"/>
      <c r="L95" s="212"/>
      <c r="M95" s="212"/>
      <c r="N95" s="212"/>
    </row>
    <row r="96" spans="1:14" ht="15.75" customHeight="1">
      <c r="A96" s="212"/>
      <c r="B96" s="1080"/>
      <c r="C96" s="212"/>
      <c r="D96" s="212"/>
      <c r="E96" s="212"/>
      <c r="F96" s="212"/>
      <c r="G96" s="212"/>
      <c r="H96" s="212"/>
      <c r="I96" s="212"/>
      <c r="J96" s="212"/>
      <c r="K96" s="212"/>
      <c r="L96" s="212"/>
      <c r="M96" s="212"/>
      <c r="N96" s="212"/>
    </row>
    <row r="97" spans="1:14" ht="15.75" customHeight="1">
      <c r="A97" s="212"/>
      <c r="B97" s="1080"/>
      <c r="C97" s="212"/>
      <c r="D97" s="212"/>
      <c r="E97" s="212"/>
      <c r="F97" s="212"/>
      <c r="G97" s="212"/>
      <c r="H97" s="212"/>
      <c r="I97" s="212"/>
      <c r="J97" s="212"/>
      <c r="K97" s="212"/>
      <c r="L97" s="212"/>
      <c r="M97" s="212"/>
      <c r="N97" s="212"/>
    </row>
    <row r="98" spans="1:14" ht="15.75" customHeight="1">
      <c r="A98" s="212"/>
      <c r="B98" s="1080"/>
      <c r="C98" s="212"/>
      <c r="D98" s="212"/>
      <c r="E98" s="212"/>
      <c r="F98" s="212"/>
      <c r="G98" s="212"/>
      <c r="H98" s="212"/>
      <c r="I98" s="212"/>
      <c r="J98" s="212"/>
      <c r="K98" s="212"/>
      <c r="L98" s="212"/>
      <c r="M98" s="212"/>
      <c r="N98" s="212"/>
    </row>
    <row r="99" spans="1:14" ht="15.75" customHeight="1">
      <c r="A99" s="212"/>
      <c r="B99" s="1080"/>
      <c r="C99" s="212"/>
      <c r="D99" s="212"/>
      <c r="E99" s="212"/>
      <c r="F99" s="212"/>
      <c r="G99" s="212"/>
      <c r="H99" s="212"/>
      <c r="I99" s="212"/>
      <c r="J99" s="212"/>
      <c r="K99" s="212"/>
      <c r="L99" s="212"/>
      <c r="M99" s="212"/>
      <c r="N99" s="212"/>
    </row>
    <row r="100" spans="1:14" ht="15.75" customHeight="1">
      <c r="A100" s="212"/>
      <c r="B100" s="1080"/>
      <c r="C100" s="212"/>
      <c r="D100" s="212"/>
      <c r="E100" s="212"/>
      <c r="F100" s="212"/>
      <c r="G100" s="212"/>
      <c r="H100" s="212"/>
      <c r="I100" s="212"/>
      <c r="J100" s="212"/>
      <c r="K100" s="212"/>
      <c r="L100" s="212"/>
      <c r="M100" s="212"/>
      <c r="N100" s="212"/>
    </row>
  </sheetData>
  <mergeCells count="65">
    <mergeCell ref="B1:M1"/>
    <mergeCell ref="A2:A16"/>
    <mergeCell ref="C2:M2"/>
    <mergeCell ref="C3:M3"/>
    <mergeCell ref="C4:E4"/>
    <mergeCell ref="F4:G4"/>
    <mergeCell ref="H4:M4"/>
    <mergeCell ref="C5:M5"/>
    <mergeCell ref="C6:M6"/>
    <mergeCell ref="C7:G7"/>
    <mergeCell ref="B8:B11"/>
    <mergeCell ref="C9:E9"/>
    <mergeCell ref="F9:G9"/>
    <mergeCell ref="I9:J9"/>
    <mergeCell ref="C10:D10"/>
    <mergeCell ref="F10:G10"/>
    <mergeCell ref="I10:J10"/>
    <mergeCell ref="C12:M12"/>
    <mergeCell ref="C13:M13"/>
    <mergeCell ref="C14:M14"/>
    <mergeCell ref="B15:B16"/>
    <mergeCell ref="C15:D15"/>
    <mergeCell ref="F15:M15"/>
    <mergeCell ref="C16:M16"/>
    <mergeCell ref="N46:N49"/>
    <mergeCell ref="F47:F48"/>
    <mergeCell ref="G47:J48"/>
    <mergeCell ref="L47:M48"/>
    <mergeCell ref="H38:I38"/>
    <mergeCell ref="J38:K38"/>
    <mergeCell ref="L38:M38"/>
    <mergeCell ref="F38:G38"/>
    <mergeCell ref="F40:G40"/>
    <mergeCell ref="H40:I40"/>
    <mergeCell ref="J40:K40"/>
    <mergeCell ref="L40:M40"/>
    <mergeCell ref="D42:E42"/>
    <mergeCell ref="F42:G42"/>
    <mergeCell ref="F44:G44"/>
    <mergeCell ref="H44:I44"/>
    <mergeCell ref="B46:B49"/>
    <mergeCell ref="B36:B45"/>
    <mergeCell ref="D38:E38"/>
    <mergeCell ref="D40:E40"/>
    <mergeCell ref="C50:M50"/>
    <mergeCell ref="C51:M51"/>
    <mergeCell ref="A54:A59"/>
    <mergeCell ref="C54:M54"/>
    <mergeCell ref="C55:M55"/>
    <mergeCell ref="C56:M56"/>
    <mergeCell ref="C57:M57"/>
    <mergeCell ref="C58:M58"/>
    <mergeCell ref="C59:M59"/>
    <mergeCell ref="A17:A53"/>
    <mergeCell ref="C17:M17"/>
    <mergeCell ref="C18:M18"/>
    <mergeCell ref="B19:B25"/>
    <mergeCell ref="F24:M24"/>
    <mergeCell ref="B26:B29"/>
    <mergeCell ref="B33:B35"/>
    <mergeCell ref="A60:A62"/>
    <mergeCell ref="C60:M60"/>
    <mergeCell ref="C61:M61"/>
    <mergeCell ref="C62:M62"/>
    <mergeCell ref="C63:M63"/>
  </mergeCells>
  <dataValidations count="1">
    <dataValidation type="list" allowBlank="1" showErrorMessage="1" sqref="J7:M7 JF7:JI7 TB7:TE7 ACX7:ADA7 AMT7:AMW7 AWP7:AWS7 BGL7:BGO7 BQH7:BQK7 CAD7:CAG7 CJZ7:CKC7 CTV7:CTY7 DDR7:DDU7 DNN7:DNQ7 DXJ7:DXM7 EHF7:EHI7 ERB7:ERE7 FAX7:FBA7 FKT7:FKW7 FUP7:FUS7 GEL7:GEO7 GOH7:GOK7 GYD7:GYG7 HHZ7:HIC7 HRV7:HRY7 IBR7:IBU7 ILN7:ILQ7 IVJ7:IVM7 JFF7:JFI7 JPB7:JPE7 JYX7:JZA7 KIT7:KIW7 KSP7:KSS7 LCL7:LCO7 LMH7:LMK7 LWD7:LWG7 MFZ7:MGC7 MPV7:MPY7 MZR7:MZU7 NJN7:NJQ7 NTJ7:NTM7 ODF7:ODI7 ONB7:ONE7 OWX7:OXA7 PGT7:PGW7 PQP7:PQS7 QAL7:QAO7 QKH7:QKK7 QUD7:QUG7 RDZ7:REC7 RNV7:RNY7 RXR7:RXU7 SHN7:SHQ7 SRJ7:SRM7 TBF7:TBI7 TLB7:TLE7 TUX7:TVA7 UET7:UEW7 UOP7:UOS7 UYL7:UYO7 VIH7:VIK7 VSD7:VSG7 WBZ7:WCC7 WLV7:WLY7 WVR7:WVU7 J65543:M65543 JF65543:JI65543 TB65543:TE65543 ACX65543:ADA65543 AMT65543:AMW65543 AWP65543:AWS65543 BGL65543:BGO65543 BQH65543:BQK65543 CAD65543:CAG65543 CJZ65543:CKC65543 CTV65543:CTY65543 DDR65543:DDU65543 DNN65543:DNQ65543 DXJ65543:DXM65543 EHF65543:EHI65543 ERB65543:ERE65543 FAX65543:FBA65543 FKT65543:FKW65543 FUP65543:FUS65543 GEL65543:GEO65543 GOH65543:GOK65543 GYD65543:GYG65543 HHZ65543:HIC65543 HRV65543:HRY65543 IBR65543:IBU65543 ILN65543:ILQ65543 IVJ65543:IVM65543 JFF65543:JFI65543 JPB65543:JPE65543 JYX65543:JZA65543 KIT65543:KIW65543 KSP65543:KSS65543 LCL65543:LCO65543 LMH65543:LMK65543 LWD65543:LWG65543 MFZ65543:MGC65543 MPV65543:MPY65543 MZR65543:MZU65543 NJN65543:NJQ65543 NTJ65543:NTM65543 ODF65543:ODI65543 ONB65543:ONE65543 OWX65543:OXA65543 PGT65543:PGW65543 PQP65543:PQS65543 QAL65543:QAO65543 QKH65543:QKK65543 QUD65543:QUG65543 RDZ65543:REC65543 RNV65543:RNY65543 RXR65543:RXU65543 SHN65543:SHQ65543 SRJ65543:SRM65543 TBF65543:TBI65543 TLB65543:TLE65543 TUX65543:TVA65543 UET65543:UEW65543 UOP65543:UOS65543 UYL65543:UYO65543 VIH65543:VIK65543 VSD65543:VSG65543 WBZ65543:WCC65543 WLV65543:WLY65543 WVR65543:WVU65543 J131079:M131079 JF131079:JI131079 TB131079:TE131079 ACX131079:ADA131079 AMT131079:AMW131079 AWP131079:AWS131079 BGL131079:BGO131079 BQH131079:BQK131079 CAD131079:CAG131079 CJZ131079:CKC131079 CTV131079:CTY131079 DDR131079:DDU131079 DNN131079:DNQ131079 DXJ131079:DXM131079 EHF131079:EHI131079 ERB131079:ERE131079 FAX131079:FBA131079 FKT131079:FKW131079 FUP131079:FUS131079 GEL131079:GEO131079 GOH131079:GOK131079 GYD131079:GYG131079 HHZ131079:HIC131079 HRV131079:HRY131079 IBR131079:IBU131079 ILN131079:ILQ131079 IVJ131079:IVM131079 JFF131079:JFI131079 JPB131079:JPE131079 JYX131079:JZA131079 KIT131079:KIW131079 KSP131079:KSS131079 LCL131079:LCO131079 LMH131079:LMK131079 LWD131079:LWG131079 MFZ131079:MGC131079 MPV131079:MPY131079 MZR131079:MZU131079 NJN131079:NJQ131079 NTJ131079:NTM131079 ODF131079:ODI131079 ONB131079:ONE131079 OWX131079:OXA131079 PGT131079:PGW131079 PQP131079:PQS131079 QAL131079:QAO131079 QKH131079:QKK131079 QUD131079:QUG131079 RDZ131079:REC131079 RNV131079:RNY131079 RXR131079:RXU131079 SHN131079:SHQ131079 SRJ131079:SRM131079 TBF131079:TBI131079 TLB131079:TLE131079 TUX131079:TVA131079 UET131079:UEW131079 UOP131079:UOS131079 UYL131079:UYO131079 VIH131079:VIK131079 VSD131079:VSG131079 WBZ131079:WCC131079 WLV131079:WLY131079 WVR131079:WVU131079 J196615:M196615 JF196615:JI196615 TB196615:TE196615 ACX196615:ADA196615 AMT196615:AMW196615 AWP196615:AWS196615 BGL196615:BGO196615 BQH196615:BQK196615 CAD196615:CAG196615 CJZ196615:CKC196615 CTV196615:CTY196615 DDR196615:DDU196615 DNN196615:DNQ196615 DXJ196615:DXM196615 EHF196615:EHI196615 ERB196615:ERE196615 FAX196615:FBA196615 FKT196615:FKW196615 FUP196615:FUS196615 GEL196615:GEO196615 GOH196615:GOK196615 GYD196615:GYG196615 HHZ196615:HIC196615 HRV196615:HRY196615 IBR196615:IBU196615 ILN196615:ILQ196615 IVJ196615:IVM196615 JFF196615:JFI196615 JPB196615:JPE196615 JYX196615:JZA196615 KIT196615:KIW196615 KSP196615:KSS196615 LCL196615:LCO196615 LMH196615:LMK196615 LWD196615:LWG196615 MFZ196615:MGC196615 MPV196615:MPY196615 MZR196615:MZU196615 NJN196615:NJQ196615 NTJ196615:NTM196615 ODF196615:ODI196615 ONB196615:ONE196615 OWX196615:OXA196615 PGT196615:PGW196615 PQP196615:PQS196615 QAL196615:QAO196615 QKH196615:QKK196615 QUD196615:QUG196615 RDZ196615:REC196615 RNV196615:RNY196615 RXR196615:RXU196615 SHN196615:SHQ196615 SRJ196615:SRM196615 TBF196615:TBI196615 TLB196615:TLE196615 TUX196615:TVA196615 UET196615:UEW196615 UOP196615:UOS196615 UYL196615:UYO196615 VIH196615:VIK196615 VSD196615:VSG196615 WBZ196615:WCC196615 WLV196615:WLY196615 WVR196615:WVU196615 J262151:M262151 JF262151:JI262151 TB262151:TE262151 ACX262151:ADA262151 AMT262151:AMW262151 AWP262151:AWS262151 BGL262151:BGO262151 BQH262151:BQK262151 CAD262151:CAG262151 CJZ262151:CKC262151 CTV262151:CTY262151 DDR262151:DDU262151 DNN262151:DNQ262151 DXJ262151:DXM262151 EHF262151:EHI262151 ERB262151:ERE262151 FAX262151:FBA262151 FKT262151:FKW262151 FUP262151:FUS262151 GEL262151:GEO262151 GOH262151:GOK262151 GYD262151:GYG262151 HHZ262151:HIC262151 HRV262151:HRY262151 IBR262151:IBU262151 ILN262151:ILQ262151 IVJ262151:IVM262151 JFF262151:JFI262151 JPB262151:JPE262151 JYX262151:JZA262151 KIT262151:KIW262151 KSP262151:KSS262151 LCL262151:LCO262151 LMH262151:LMK262151 LWD262151:LWG262151 MFZ262151:MGC262151 MPV262151:MPY262151 MZR262151:MZU262151 NJN262151:NJQ262151 NTJ262151:NTM262151 ODF262151:ODI262151 ONB262151:ONE262151 OWX262151:OXA262151 PGT262151:PGW262151 PQP262151:PQS262151 QAL262151:QAO262151 QKH262151:QKK262151 QUD262151:QUG262151 RDZ262151:REC262151 RNV262151:RNY262151 RXR262151:RXU262151 SHN262151:SHQ262151 SRJ262151:SRM262151 TBF262151:TBI262151 TLB262151:TLE262151 TUX262151:TVA262151 UET262151:UEW262151 UOP262151:UOS262151 UYL262151:UYO262151 VIH262151:VIK262151 VSD262151:VSG262151 WBZ262151:WCC262151 WLV262151:WLY262151 WVR262151:WVU262151 J327687:M327687 JF327687:JI327687 TB327687:TE327687 ACX327687:ADA327687 AMT327687:AMW327687 AWP327687:AWS327687 BGL327687:BGO327687 BQH327687:BQK327687 CAD327687:CAG327687 CJZ327687:CKC327687 CTV327687:CTY327687 DDR327687:DDU327687 DNN327687:DNQ327687 DXJ327687:DXM327687 EHF327687:EHI327687 ERB327687:ERE327687 FAX327687:FBA327687 FKT327687:FKW327687 FUP327687:FUS327687 GEL327687:GEO327687 GOH327687:GOK327687 GYD327687:GYG327687 HHZ327687:HIC327687 HRV327687:HRY327687 IBR327687:IBU327687 ILN327687:ILQ327687 IVJ327687:IVM327687 JFF327687:JFI327687 JPB327687:JPE327687 JYX327687:JZA327687 KIT327687:KIW327687 KSP327687:KSS327687 LCL327687:LCO327687 LMH327687:LMK327687 LWD327687:LWG327687 MFZ327687:MGC327687 MPV327687:MPY327687 MZR327687:MZU327687 NJN327687:NJQ327687 NTJ327687:NTM327687 ODF327687:ODI327687 ONB327687:ONE327687 OWX327687:OXA327687 PGT327687:PGW327687 PQP327687:PQS327687 QAL327687:QAO327687 QKH327687:QKK327687 QUD327687:QUG327687 RDZ327687:REC327687 RNV327687:RNY327687 RXR327687:RXU327687 SHN327687:SHQ327687 SRJ327687:SRM327687 TBF327687:TBI327687 TLB327687:TLE327687 TUX327687:TVA327687 UET327687:UEW327687 UOP327687:UOS327687 UYL327687:UYO327687 VIH327687:VIK327687 VSD327687:VSG327687 WBZ327687:WCC327687 WLV327687:WLY327687 WVR327687:WVU327687 J393223:M393223 JF393223:JI393223 TB393223:TE393223 ACX393223:ADA393223 AMT393223:AMW393223 AWP393223:AWS393223 BGL393223:BGO393223 BQH393223:BQK393223 CAD393223:CAG393223 CJZ393223:CKC393223 CTV393223:CTY393223 DDR393223:DDU393223 DNN393223:DNQ393223 DXJ393223:DXM393223 EHF393223:EHI393223 ERB393223:ERE393223 FAX393223:FBA393223 FKT393223:FKW393223 FUP393223:FUS393223 GEL393223:GEO393223 GOH393223:GOK393223 GYD393223:GYG393223 HHZ393223:HIC393223 HRV393223:HRY393223 IBR393223:IBU393223 ILN393223:ILQ393223 IVJ393223:IVM393223 JFF393223:JFI393223 JPB393223:JPE393223 JYX393223:JZA393223 KIT393223:KIW393223 KSP393223:KSS393223 LCL393223:LCO393223 LMH393223:LMK393223 LWD393223:LWG393223 MFZ393223:MGC393223 MPV393223:MPY393223 MZR393223:MZU393223 NJN393223:NJQ393223 NTJ393223:NTM393223 ODF393223:ODI393223 ONB393223:ONE393223 OWX393223:OXA393223 PGT393223:PGW393223 PQP393223:PQS393223 QAL393223:QAO393223 QKH393223:QKK393223 QUD393223:QUG393223 RDZ393223:REC393223 RNV393223:RNY393223 RXR393223:RXU393223 SHN393223:SHQ393223 SRJ393223:SRM393223 TBF393223:TBI393223 TLB393223:TLE393223 TUX393223:TVA393223 UET393223:UEW393223 UOP393223:UOS393223 UYL393223:UYO393223 VIH393223:VIK393223 VSD393223:VSG393223 WBZ393223:WCC393223 WLV393223:WLY393223 WVR393223:WVU393223 J458759:M458759 JF458759:JI458759 TB458759:TE458759 ACX458759:ADA458759 AMT458759:AMW458759 AWP458759:AWS458759 BGL458759:BGO458759 BQH458759:BQK458759 CAD458759:CAG458759 CJZ458759:CKC458759 CTV458759:CTY458759 DDR458759:DDU458759 DNN458759:DNQ458759 DXJ458759:DXM458759 EHF458759:EHI458759 ERB458759:ERE458759 FAX458759:FBA458759 FKT458759:FKW458759 FUP458759:FUS458759 GEL458759:GEO458759 GOH458759:GOK458759 GYD458759:GYG458759 HHZ458759:HIC458759 HRV458759:HRY458759 IBR458759:IBU458759 ILN458759:ILQ458759 IVJ458759:IVM458759 JFF458759:JFI458759 JPB458759:JPE458759 JYX458759:JZA458759 KIT458759:KIW458759 KSP458759:KSS458759 LCL458759:LCO458759 LMH458759:LMK458759 LWD458759:LWG458759 MFZ458759:MGC458759 MPV458759:MPY458759 MZR458759:MZU458759 NJN458759:NJQ458759 NTJ458759:NTM458759 ODF458759:ODI458759 ONB458759:ONE458759 OWX458759:OXA458759 PGT458759:PGW458759 PQP458759:PQS458759 QAL458759:QAO458759 QKH458759:QKK458759 QUD458759:QUG458759 RDZ458759:REC458759 RNV458759:RNY458759 RXR458759:RXU458759 SHN458759:SHQ458759 SRJ458759:SRM458759 TBF458759:TBI458759 TLB458759:TLE458759 TUX458759:TVA458759 UET458759:UEW458759 UOP458759:UOS458759 UYL458759:UYO458759 VIH458759:VIK458759 VSD458759:VSG458759 WBZ458759:WCC458759 WLV458759:WLY458759 WVR458759:WVU458759 J524295:M524295 JF524295:JI524295 TB524295:TE524295 ACX524295:ADA524295 AMT524295:AMW524295 AWP524295:AWS524295 BGL524295:BGO524295 BQH524295:BQK524295 CAD524295:CAG524295 CJZ524295:CKC524295 CTV524295:CTY524295 DDR524295:DDU524295 DNN524295:DNQ524295 DXJ524295:DXM524295 EHF524295:EHI524295 ERB524295:ERE524295 FAX524295:FBA524295 FKT524295:FKW524295 FUP524295:FUS524295 GEL524295:GEO524295 GOH524295:GOK524295 GYD524295:GYG524295 HHZ524295:HIC524295 HRV524295:HRY524295 IBR524295:IBU524295 ILN524295:ILQ524295 IVJ524295:IVM524295 JFF524295:JFI524295 JPB524295:JPE524295 JYX524295:JZA524295 KIT524295:KIW524295 KSP524295:KSS524295 LCL524295:LCO524295 LMH524295:LMK524295 LWD524295:LWG524295 MFZ524295:MGC524295 MPV524295:MPY524295 MZR524295:MZU524295 NJN524295:NJQ524295 NTJ524295:NTM524295 ODF524295:ODI524295 ONB524295:ONE524295 OWX524295:OXA524295 PGT524295:PGW524295 PQP524295:PQS524295 QAL524295:QAO524295 QKH524295:QKK524295 QUD524295:QUG524295 RDZ524295:REC524295 RNV524295:RNY524295 RXR524295:RXU524295 SHN524295:SHQ524295 SRJ524295:SRM524295 TBF524295:TBI524295 TLB524295:TLE524295 TUX524295:TVA524295 UET524295:UEW524295 UOP524295:UOS524295 UYL524295:UYO524295 VIH524295:VIK524295 VSD524295:VSG524295 WBZ524295:WCC524295 WLV524295:WLY524295 WVR524295:WVU524295 J589831:M589831 JF589831:JI589831 TB589831:TE589831 ACX589831:ADA589831 AMT589831:AMW589831 AWP589831:AWS589831 BGL589831:BGO589831 BQH589831:BQK589831 CAD589831:CAG589831 CJZ589831:CKC589831 CTV589831:CTY589831 DDR589831:DDU589831 DNN589831:DNQ589831 DXJ589831:DXM589831 EHF589831:EHI589831 ERB589831:ERE589831 FAX589831:FBA589831 FKT589831:FKW589831 FUP589831:FUS589831 GEL589831:GEO589831 GOH589831:GOK589831 GYD589831:GYG589831 HHZ589831:HIC589831 HRV589831:HRY589831 IBR589831:IBU589831 ILN589831:ILQ589831 IVJ589831:IVM589831 JFF589831:JFI589831 JPB589831:JPE589831 JYX589831:JZA589831 KIT589831:KIW589831 KSP589831:KSS589831 LCL589831:LCO589831 LMH589831:LMK589831 LWD589831:LWG589831 MFZ589831:MGC589831 MPV589831:MPY589831 MZR589831:MZU589831 NJN589831:NJQ589831 NTJ589831:NTM589831 ODF589831:ODI589831 ONB589831:ONE589831 OWX589831:OXA589831 PGT589831:PGW589831 PQP589831:PQS589831 QAL589831:QAO589831 QKH589831:QKK589831 QUD589831:QUG589831 RDZ589831:REC589831 RNV589831:RNY589831 RXR589831:RXU589831 SHN589831:SHQ589831 SRJ589831:SRM589831 TBF589831:TBI589831 TLB589831:TLE589831 TUX589831:TVA589831 UET589831:UEW589831 UOP589831:UOS589831 UYL589831:UYO589831 VIH589831:VIK589831 VSD589831:VSG589831 WBZ589831:WCC589831 WLV589831:WLY589831 WVR589831:WVU589831 J655367:M655367 JF655367:JI655367 TB655367:TE655367 ACX655367:ADA655367 AMT655367:AMW655367 AWP655367:AWS655367 BGL655367:BGO655367 BQH655367:BQK655367 CAD655367:CAG655367 CJZ655367:CKC655367 CTV655367:CTY655367 DDR655367:DDU655367 DNN655367:DNQ655367 DXJ655367:DXM655367 EHF655367:EHI655367 ERB655367:ERE655367 FAX655367:FBA655367 FKT655367:FKW655367 FUP655367:FUS655367 GEL655367:GEO655367 GOH655367:GOK655367 GYD655367:GYG655367 HHZ655367:HIC655367 HRV655367:HRY655367 IBR655367:IBU655367 ILN655367:ILQ655367 IVJ655367:IVM655367 JFF655367:JFI655367 JPB655367:JPE655367 JYX655367:JZA655367 KIT655367:KIW655367 KSP655367:KSS655367 LCL655367:LCO655367 LMH655367:LMK655367 LWD655367:LWG655367 MFZ655367:MGC655367 MPV655367:MPY655367 MZR655367:MZU655367 NJN655367:NJQ655367 NTJ655367:NTM655367 ODF655367:ODI655367 ONB655367:ONE655367 OWX655367:OXA655367 PGT655367:PGW655367 PQP655367:PQS655367 QAL655367:QAO655367 QKH655367:QKK655367 QUD655367:QUG655367 RDZ655367:REC655367 RNV655367:RNY655367 RXR655367:RXU655367 SHN655367:SHQ655367 SRJ655367:SRM655367 TBF655367:TBI655367 TLB655367:TLE655367 TUX655367:TVA655367 UET655367:UEW655367 UOP655367:UOS655367 UYL655367:UYO655367 VIH655367:VIK655367 VSD655367:VSG655367 WBZ655367:WCC655367 WLV655367:WLY655367 WVR655367:WVU655367 J720903:M720903 JF720903:JI720903 TB720903:TE720903 ACX720903:ADA720903 AMT720903:AMW720903 AWP720903:AWS720903 BGL720903:BGO720903 BQH720903:BQK720903 CAD720903:CAG720903 CJZ720903:CKC720903 CTV720903:CTY720903 DDR720903:DDU720903 DNN720903:DNQ720903 DXJ720903:DXM720903 EHF720903:EHI720903 ERB720903:ERE720903 FAX720903:FBA720903 FKT720903:FKW720903 FUP720903:FUS720903 GEL720903:GEO720903 GOH720903:GOK720903 GYD720903:GYG720903 HHZ720903:HIC720903 HRV720903:HRY720903 IBR720903:IBU720903 ILN720903:ILQ720903 IVJ720903:IVM720903 JFF720903:JFI720903 JPB720903:JPE720903 JYX720903:JZA720903 KIT720903:KIW720903 KSP720903:KSS720903 LCL720903:LCO720903 LMH720903:LMK720903 LWD720903:LWG720903 MFZ720903:MGC720903 MPV720903:MPY720903 MZR720903:MZU720903 NJN720903:NJQ720903 NTJ720903:NTM720903 ODF720903:ODI720903 ONB720903:ONE720903 OWX720903:OXA720903 PGT720903:PGW720903 PQP720903:PQS720903 QAL720903:QAO720903 QKH720903:QKK720903 QUD720903:QUG720903 RDZ720903:REC720903 RNV720903:RNY720903 RXR720903:RXU720903 SHN720903:SHQ720903 SRJ720903:SRM720903 TBF720903:TBI720903 TLB720903:TLE720903 TUX720903:TVA720903 UET720903:UEW720903 UOP720903:UOS720903 UYL720903:UYO720903 VIH720903:VIK720903 VSD720903:VSG720903 WBZ720903:WCC720903 WLV720903:WLY720903 WVR720903:WVU720903 J786439:M786439 JF786439:JI786439 TB786439:TE786439 ACX786439:ADA786439 AMT786439:AMW786439 AWP786439:AWS786439 BGL786439:BGO786439 BQH786439:BQK786439 CAD786439:CAG786439 CJZ786439:CKC786439 CTV786439:CTY786439 DDR786439:DDU786439 DNN786439:DNQ786439 DXJ786439:DXM786439 EHF786439:EHI786439 ERB786439:ERE786439 FAX786439:FBA786439 FKT786439:FKW786439 FUP786439:FUS786439 GEL786439:GEO786439 GOH786439:GOK786439 GYD786439:GYG786439 HHZ786439:HIC786439 HRV786439:HRY786439 IBR786439:IBU786439 ILN786439:ILQ786439 IVJ786439:IVM786439 JFF786439:JFI786439 JPB786439:JPE786439 JYX786439:JZA786439 KIT786439:KIW786439 KSP786439:KSS786439 LCL786439:LCO786439 LMH786439:LMK786439 LWD786439:LWG786439 MFZ786439:MGC786439 MPV786439:MPY786439 MZR786439:MZU786439 NJN786439:NJQ786439 NTJ786439:NTM786439 ODF786439:ODI786439 ONB786439:ONE786439 OWX786439:OXA786439 PGT786439:PGW786439 PQP786439:PQS786439 QAL786439:QAO786439 QKH786439:QKK786439 QUD786439:QUG786439 RDZ786439:REC786439 RNV786439:RNY786439 RXR786439:RXU786439 SHN786439:SHQ786439 SRJ786439:SRM786439 TBF786439:TBI786439 TLB786439:TLE786439 TUX786439:TVA786439 UET786439:UEW786439 UOP786439:UOS786439 UYL786439:UYO786439 VIH786439:VIK786439 VSD786439:VSG786439 WBZ786439:WCC786439 WLV786439:WLY786439 WVR786439:WVU786439 J851975:M851975 JF851975:JI851975 TB851975:TE851975 ACX851975:ADA851975 AMT851975:AMW851975 AWP851975:AWS851975 BGL851975:BGO851975 BQH851975:BQK851975 CAD851975:CAG851975 CJZ851975:CKC851975 CTV851975:CTY851975 DDR851975:DDU851975 DNN851975:DNQ851975 DXJ851975:DXM851975 EHF851975:EHI851975 ERB851975:ERE851975 FAX851975:FBA851975 FKT851975:FKW851975 FUP851975:FUS851975 GEL851975:GEO851975 GOH851975:GOK851975 GYD851975:GYG851975 HHZ851975:HIC851975 HRV851975:HRY851975 IBR851975:IBU851975 ILN851975:ILQ851975 IVJ851975:IVM851975 JFF851975:JFI851975 JPB851975:JPE851975 JYX851975:JZA851975 KIT851975:KIW851975 KSP851975:KSS851975 LCL851975:LCO851975 LMH851975:LMK851975 LWD851975:LWG851975 MFZ851975:MGC851975 MPV851975:MPY851975 MZR851975:MZU851975 NJN851975:NJQ851975 NTJ851975:NTM851975 ODF851975:ODI851975 ONB851975:ONE851975 OWX851975:OXA851975 PGT851975:PGW851975 PQP851975:PQS851975 QAL851975:QAO851975 QKH851975:QKK851975 QUD851975:QUG851975 RDZ851975:REC851975 RNV851975:RNY851975 RXR851975:RXU851975 SHN851975:SHQ851975 SRJ851975:SRM851975 TBF851975:TBI851975 TLB851975:TLE851975 TUX851975:TVA851975 UET851975:UEW851975 UOP851975:UOS851975 UYL851975:UYO851975 VIH851975:VIK851975 VSD851975:VSG851975 WBZ851975:WCC851975 WLV851975:WLY851975 WVR851975:WVU851975 J917511:M917511 JF917511:JI917511 TB917511:TE917511 ACX917511:ADA917511 AMT917511:AMW917511 AWP917511:AWS917511 BGL917511:BGO917511 BQH917511:BQK917511 CAD917511:CAG917511 CJZ917511:CKC917511 CTV917511:CTY917511 DDR917511:DDU917511 DNN917511:DNQ917511 DXJ917511:DXM917511 EHF917511:EHI917511 ERB917511:ERE917511 FAX917511:FBA917511 FKT917511:FKW917511 FUP917511:FUS917511 GEL917511:GEO917511 GOH917511:GOK917511 GYD917511:GYG917511 HHZ917511:HIC917511 HRV917511:HRY917511 IBR917511:IBU917511 ILN917511:ILQ917511 IVJ917511:IVM917511 JFF917511:JFI917511 JPB917511:JPE917511 JYX917511:JZA917511 KIT917511:KIW917511 KSP917511:KSS917511 LCL917511:LCO917511 LMH917511:LMK917511 LWD917511:LWG917511 MFZ917511:MGC917511 MPV917511:MPY917511 MZR917511:MZU917511 NJN917511:NJQ917511 NTJ917511:NTM917511 ODF917511:ODI917511 ONB917511:ONE917511 OWX917511:OXA917511 PGT917511:PGW917511 PQP917511:PQS917511 QAL917511:QAO917511 QKH917511:QKK917511 QUD917511:QUG917511 RDZ917511:REC917511 RNV917511:RNY917511 RXR917511:RXU917511 SHN917511:SHQ917511 SRJ917511:SRM917511 TBF917511:TBI917511 TLB917511:TLE917511 TUX917511:TVA917511 UET917511:UEW917511 UOP917511:UOS917511 UYL917511:UYO917511 VIH917511:VIK917511 VSD917511:VSG917511 WBZ917511:WCC917511 WLV917511:WLY917511 WVR917511:WVU917511 J983047:M983047 JF983047:JI983047 TB983047:TE983047 ACX983047:ADA983047 AMT983047:AMW983047 AWP983047:AWS983047 BGL983047:BGO983047 BQH983047:BQK983047 CAD983047:CAG983047 CJZ983047:CKC983047 CTV983047:CTY983047 DDR983047:DDU983047 DNN983047:DNQ983047 DXJ983047:DXM983047 EHF983047:EHI983047 ERB983047:ERE983047 FAX983047:FBA983047 FKT983047:FKW983047 FUP983047:FUS983047 GEL983047:GEO983047 GOH983047:GOK983047 GYD983047:GYG983047 HHZ983047:HIC983047 HRV983047:HRY983047 IBR983047:IBU983047 ILN983047:ILQ983047 IVJ983047:IVM983047 JFF983047:JFI983047 JPB983047:JPE983047 JYX983047:JZA983047 KIT983047:KIW983047 KSP983047:KSS983047 LCL983047:LCO983047 LMH983047:LMK983047 LWD983047:LWG983047 MFZ983047:MGC983047 MPV983047:MPY983047 MZR983047:MZU983047 NJN983047:NJQ983047 NTJ983047:NTM983047 ODF983047:ODI983047 ONB983047:ONE983047 OWX983047:OXA983047 PGT983047:PGW983047 PQP983047:PQS983047 QAL983047:QAO983047 QKH983047:QKK983047 QUD983047:QUG983047 RDZ983047:REC983047 RNV983047:RNY983047 RXR983047:RXU983047 SHN983047:SHQ983047 SRJ983047:SRM983047 TBF983047:TBI983047 TLB983047:TLE983047 TUX983047:TVA983047 UET983047:UEW983047 UOP983047:UOS983047 UYL983047:UYO983047 VIH983047:VIK983047 VSD983047:VSG983047 WBZ983047:WCC983047 WLV983047:WLY983047 WVR983047:WVU983047" xr:uid="{00000000-0002-0000-B200-000000000000}">
      <formula1>INDIRECT(#REF!)</formula1>
    </dataValidation>
  </dataValidations>
  <hyperlinks>
    <hyperlink ref="C58" r:id="rId1" xr:uid="{00000000-0004-0000-B2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N63"/>
  <sheetViews>
    <sheetView workbookViewId="0"/>
  </sheetViews>
  <sheetFormatPr baseColWidth="10" defaultColWidth="13.140625" defaultRowHeight="15.75"/>
  <cols>
    <col min="1" max="1" width="7.140625" style="115" customWidth="1"/>
    <col min="2" max="2" width="44.85546875" style="140" customWidth="1"/>
    <col min="3" max="3" width="19" style="115" customWidth="1"/>
    <col min="4" max="16384" width="13.140625" style="115"/>
  </cols>
  <sheetData>
    <row r="1" spans="1:14" ht="43.35" customHeight="1" thickBot="1">
      <c r="A1" s="24"/>
      <c r="B1" s="2089" t="s">
        <v>1620</v>
      </c>
      <c r="C1" s="2090"/>
      <c r="D1" s="2090"/>
      <c r="E1" s="2090"/>
      <c r="F1" s="2090"/>
      <c r="G1" s="2090"/>
      <c r="H1" s="2090"/>
      <c r="I1" s="2090"/>
      <c r="J1" s="2090"/>
      <c r="K1" s="2090"/>
      <c r="L1" s="2090"/>
      <c r="M1" s="2091"/>
    </row>
    <row r="2" spans="1:14" ht="33" customHeight="1">
      <c r="A2" s="2092" t="s">
        <v>1</v>
      </c>
      <c r="B2" s="29" t="s">
        <v>2</v>
      </c>
      <c r="C2" s="2094" t="s">
        <v>195</v>
      </c>
      <c r="D2" s="2095"/>
      <c r="E2" s="2095"/>
      <c r="F2" s="2095"/>
      <c r="G2" s="2095"/>
      <c r="H2" s="2095"/>
      <c r="I2" s="2095"/>
      <c r="J2" s="2095"/>
      <c r="K2" s="2095"/>
      <c r="L2" s="2095"/>
      <c r="M2" s="2096"/>
    </row>
    <row r="3" spans="1:14" ht="52.35" customHeight="1">
      <c r="A3" s="2093"/>
      <c r="B3" s="1331" t="s">
        <v>4</v>
      </c>
      <c r="C3" s="2081" t="s">
        <v>5</v>
      </c>
      <c r="D3" s="2082"/>
      <c r="E3" s="2082"/>
      <c r="F3" s="2082"/>
      <c r="G3" s="2082"/>
      <c r="H3" s="2082"/>
      <c r="I3" s="2082"/>
      <c r="J3" s="2082"/>
      <c r="K3" s="2082"/>
      <c r="L3" s="2082"/>
      <c r="M3" s="2083"/>
    </row>
    <row r="4" spans="1:14">
      <c r="A4" s="2093"/>
      <c r="B4" s="31" t="s">
        <v>6</v>
      </c>
      <c r="C4" s="2097" t="s">
        <v>1603</v>
      </c>
      <c r="D4" s="2098"/>
      <c r="E4" s="2099"/>
      <c r="F4" s="2100" t="s">
        <v>8</v>
      </c>
      <c r="G4" s="2101"/>
      <c r="H4" s="2102" t="s">
        <v>9</v>
      </c>
      <c r="I4" s="2098"/>
      <c r="J4" s="2098"/>
      <c r="K4" s="2098"/>
      <c r="L4" s="2098"/>
      <c r="M4" s="2103"/>
    </row>
    <row r="5" spans="1:14" ht="31.5" customHeight="1">
      <c r="A5" s="2093"/>
      <c r="B5" s="31" t="s">
        <v>10</v>
      </c>
      <c r="C5" s="2104" t="s">
        <v>9</v>
      </c>
      <c r="D5" s="2105"/>
      <c r="E5" s="2105"/>
      <c r="F5" s="2105"/>
      <c r="G5" s="2105"/>
      <c r="H5" s="2105"/>
      <c r="I5" s="2105"/>
      <c r="J5" s="2105"/>
      <c r="K5" s="2105"/>
      <c r="L5" s="2105"/>
      <c r="M5" s="2106"/>
    </row>
    <row r="6" spans="1:14">
      <c r="A6" s="2093"/>
      <c r="B6" s="31" t="s">
        <v>11</v>
      </c>
      <c r="C6" s="2097" t="s">
        <v>9</v>
      </c>
      <c r="D6" s="2098"/>
      <c r="E6" s="2098"/>
      <c r="F6" s="2098"/>
      <c r="G6" s="2098"/>
      <c r="H6" s="2098"/>
      <c r="I6" s="2098"/>
      <c r="J6" s="2098"/>
      <c r="K6" s="2098"/>
      <c r="L6" s="2098"/>
      <c r="M6" s="2103"/>
    </row>
    <row r="7" spans="1:14" ht="35.450000000000003" customHeight="1" thickBot="1">
      <c r="A7" s="2093"/>
      <c r="B7" s="1331" t="s">
        <v>12</v>
      </c>
      <c r="C7" s="2073" t="s">
        <v>205</v>
      </c>
      <c r="D7" s="2074"/>
      <c r="E7" s="2074"/>
      <c r="F7" s="2074"/>
      <c r="G7" s="2075"/>
      <c r="H7" s="1239" t="s">
        <v>14</v>
      </c>
      <c r="I7" s="2112" t="s">
        <v>206</v>
      </c>
      <c r="J7" s="2113"/>
      <c r="K7" s="2113"/>
      <c r="L7" s="2113"/>
      <c r="M7" s="2114"/>
    </row>
    <row r="8" spans="1:14">
      <c r="A8" s="2093"/>
      <c r="B8" s="2076" t="s">
        <v>16</v>
      </c>
      <c r="C8" s="1282"/>
      <c r="D8" s="33"/>
      <c r="E8" s="33"/>
      <c r="F8" s="33"/>
      <c r="G8" s="33"/>
      <c r="H8" s="33"/>
      <c r="I8" s="33"/>
      <c r="J8" s="33"/>
      <c r="K8" s="33"/>
      <c r="L8" s="117"/>
      <c r="M8" s="119"/>
    </row>
    <row r="9" spans="1:14">
      <c r="A9" s="2093"/>
      <c r="B9" s="2077"/>
      <c r="C9" s="2115" t="s">
        <v>1621</v>
      </c>
      <c r="D9" s="2111"/>
      <c r="E9" s="36"/>
      <c r="F9" s="2111" t="s">
        <v>1622</v>
      </c>
      <c r="G9" s="2111"/>
      <c r="H9" s="36"/>
      <c r="I9" s="2111"/>
      <c r="J9" s="2111"/>
      <c r="K9" s="36"/>
      <c r="L9" s="121"/>
      <c r="M9" s="122"/>
    </row>
    <row r="10" spans="1:14">
      <c r="A10" s="2093"/>
      <c r="B10" s="2077"/>
      <c r="C10" s="2115" t="s">
        <v>18</v>
      </c>
      <c r="D10" s="2111"/>
      <c r="E10" s="39"/>
      <c r="F10" s="2111" t="s">
        <v>18</v>
      </c>
      <c r="G10" s="2111"/>
      <c r="H10" s="39"/>
      <c r="I10" s="2111" t="s">
        <v>18</v>
      </c>
      <c r="J10" s="2111"/>
      <c r="K10" s="39"/>
      <c r="L10" s="121"/>
      <c r="M10" s="122"/>
    </row>
    <row r="11" spans="1:14" ht="16.5" thickBot="1">
      <c r="A11" s="2093"/>
      <c r="B11" s="2077"/>
      <c r="C11" s="126"/>
      <c r="D11" s="127"/>
      <c r="E11" s="128"/>
      <c r="F11" s="129"/>
      <c r="G11" s="129"/>
      <c r="H11" s="128"/>
      <c r="I11" s="129"/>
      <c r="J11" s="129"/>
      <c r="K11" s="128"/>
      <c r="L11" s="129"/>
      <c r="M11" s="130"/>
    </row>
    <row r="12" spans="1:14" ht="73.5" customHeight="1">
      <c r="A12" s="2093"/>
      <c r="B12" s="1331" t="s">
        <v>19</v>
      </c>
      <c r="C12" s="2078" t="s">
        <v>1623</v>
      </c>
      <c r="D12" s="2079"/>
      <c r="E12" s="2079"/>
      <c r="F12" s="2079"/>
      <c r="G12" s="2079"/>
      <c r="H12" s="2079"/>
      <c r="I12" s="2079"/>
      <c r="J12" s="2079"/>
      <c r="K12" s="2079"/>
      <c r="L12" s="2079"/>
      <c r="M12" s="2080"/>
    </row>
    <row r="13" spans="1:14" ht="99" customHeight="1">
      <c r="A13" s="2093"/>
      <c r="B13" s="1331" t="s">
        <v>21</v>
      </c>
      <c r="C13" s="1980" t="s">
        <v>1624</v>
      </c>
      <c r="D13" s="1981"/>
      <c r="E13" s="1981"/>
      <c r="F13" s="1981"/>
      <c r="G13" s="1981"/>
      <c r="H13" s="1981"/>
      <c r="I13" s="1981"/>
      <c r="J13" s="1981"/>
      <c r="K13" s="1981"/>
      <c r="L13" s="1981"/>
      <c r="M13" s="1982"/>
    </row>
    <row r="14" spans="1:14" ht="60" customHeight="1">
      <c r="A14" s="2093"/>
      <c r="B14" s="1331" t="s">
        <v>23</v>
      </c>
      <c r="C14" s="2081" t="s">
        <v>24</v>
      </c>
      <c r="D14" s="2082"/>
      <c r="E14" s="2082"/>
      <c r="F14" s="2082"/>
      <c r="G14" s="2082"/>
      <c r="H14" s="2082"/>
      <c r="I14" s="2082"/>
      <c r="J14" s="2082"/>
      <c r="K14" s="2082"/>
      <c r="L14" s="2082"/>
      <c r="M14" s="2083"/>
    </row>
    <row r="15" spans="1:14" ht="62.1" customHeight="1">
      <c r="A15" s="2093"/>
      <c r="B15" s="2084" t="s">
        <v>25</v>
      </c>
      <c r="C15" s="1980" t="s">
        <v>197</v>
      </c>
      <c r="D15" s="1981"/>
      <c r="E15" s="1213" t="s">
        <v>27</v>
      </c>
      <c r="F15" s="2086" t="s">
        <v>198</v>
      </c>
      <c r="G15" s="2087"/>
      <c r="H15" s="2087"/>
      <c r="I15" s="2087"/>
      <c r="J15" s="2087"/>
      <c r="K15" s="2087"/>
      <c r="L15" s="2087"/>
      <c r="M15" s="2088"/>
    </row>
    <row r="16" spans="1:14" hidden="1">
      <c r="A16" s="2093"/>
      <c r="B16" s="2085"/>
      <c r="C16" s="1980"/>
      <c r="D16" s="1981"/>
      <c r="E16" s="1981"/>
      <c r="F16" s="1981"/>
      <c r="G16" s="1981"/>
      <c r="H16" s="1981"/>
      <c r="I16" s="1981"/>
      <c r="J16" s="1981"/>
      <c r="K16" s="1981"/>
      <c r="L16" s="1981"/>
      <c r="M16" s="1982"/>
      <c r="N16" s="115" t="s">
        <v>825</v>
      </c>
    </row>
    <row r="17" spans="1:14">
      <c r="A17" s="2063" t="s">
        <v>29</v>
      </c>
      <c r="B17" s="1333" t="s">
        <v>30</v>
      </c>
      <c r="C17" s="1980" t="s">
        <v>1625</v>
      </c>
      <c r="D17" s="1981"/>
      <c r="E17" s="1981"/>
      <c r="F17" s="1981"/>
      <c r="G17" s="1981"/>
      <c r="H17" s="1981"/>
      <c r="I17" s="1981"/>
      <c r="J17" s="1981"/>
      <c r="K17" s="1981"/>
      <c r="L17" s="1981"/>
      <c r="M17" s="1982"/>
    </row>
    <row r="18" spans="1:14" ht="52.5" customHeight="1">
      <c r="A18" s="2064"/>
      <c r="B18" s="1333" t="s">
        <v>32</v>
      </c>
      <c r="C18" s="2065" t="s">
        <v>196</v>
      </c>
      <c r="D18" s="2066"/>
      <c r="E18" s="2066"/>
      <c r="F18" s="2066"/>
      <c r="G18" s="2066"/>
      <c r="H18" s="2066"/>
      <c r="I18" s="2066"/>
      <c r="J18" s="2066"/>
      <c r="K18" s="2066"/>
      <c r="L18" s="2066"/>
      <c r="M18" s="2067"/>
    </row>
    <row r="19" spans="1:14" ht="8.25" customHeight="1">
      <c r="A19" s="2064"/>
      <c r="B19" s="1998" t="s">
        <v>34</v>
      </c>
      <c r="C19" s="1216"/>
      <c r="D19" s="42"/>
      <c r="E19" s="42"/>
      <c r="F19" s="42"/>
      <c r="G19" s="42"/>
      <c r="H19" s="42"/>
      <c r="I19" s="42"/>
      <c r="J19" s="42"/>
      <c r="K19" s="42"/>
      <c r="L19" s="42"/>
      <c r="M19" s="676"/>
    </row>
    <row r="20" spans="1:14" ht="9" customHeight="1">
      <c r="A20" s="2064"/>
      <c r="B20" s="1999"/>
      <c r="C20" s="43"/>
      <c r="D20" s="44"/>
      <c r="E20" s="45"/>
      <c r="F20" s="44"/>
      <c r="G20" s="45"/>
      <c r="H20" s="44"/>
      <c r="I20" s="45"/>
      <c r="J20" s="44"/>
      <c r="K20" s="45"/>
      <c r="L20" s="45"/>
      <c r="M20" s="46"/>
    </row>
    <row r="21" spans="1:14">
      <c r="A21" s="2064"/>
      <c r="B21" s="1999"/>
      <c r="C21" s="47" t="s">
        <v>35</v>
      </c>
      <c r="D21" s="48"/>
      <c r="E21" s="49" t="s">
        <v>36</v>
      </c>
      <c r="F21" s="48"/>
      <c r="G21" s="49" t="s">
        <v>37</v>
      </c>
      <c r="H21" s="48"/>
      <c r="I21" s="49" t="s">
        <v>38</v>
      </c>
      <c r="J21" s="1217"/>
      <c r="K21" s="49"/>
      <c r="L21" s="49"/>
      <c r="M21" s="50"/>
    </row>
    <row r="22" spans="1:14">
      <c r="A22" s="2064"/>
      <c r="B22" s="1999"/>
      <c r="C22" s="47" t="s">
        <v>39</v>
      </c>
      <c r="D22" s="1218"/>
      <c r="E22" s="49" t="s">
        <v>40</v>
      </c>
      <c r="F22" s="1219"/>
      <c r="G22" s="49" t="s">
        <v>41</v>
      </c>
      <c r="H22" s="1219"/>
      <c r="I22" s="49"/>
      <c r="J22" s="51"/>
      <c r="K22" s="49"/>
      <c r="L22" s="49"/>
      <c r="M22" s="50"/>
    </row>
    <row r="23" spans="1:14" ht="16.5">
      <c r="A23" s="2064"/>
      <c r="B23" s="1999"/>
      <c r="C23" s="47" t="s">
        <v>42</v>
      </c>
      <c r="D23" s="1218"/>
      <c r="E23" s="49" t="s">
        <v>43</v>
      </c>
      <c r="F23" s="1218"/>
      <c r="G23" s="49"/>
      <c r="H23" s="51"/>
      <c r="I23" s="49"/>
      <c r="J23" s="51"/>
      <c r="K23" s="49"/>
      <c r="L23" s="49"/>
      <c r="M23" s="50"/>
      <c r="N23" s="1241"/>
    </row>
    <row r="24" spans="1:14" ht="16.5">
      <c r="A24" s="2064"/>
      <c r="B24" s="1999"/>
      <c r="C24" s="47" t="s">
        <v>44</v>
      </c>
      <c r="D24" s="1219" t="s">
        <v>45</v>
      </c>
      <c r="E24" s="49" t="s">
        <v>46</v>
      </c>
      <c r="F24" s="2068" t="s">
        <v>47</v>
      </c>
      <c r="G24" s="2068"/>
      <c r="H24" s="2068"/>
      <c r="I24" s="2068"/>
      <c r="J24" s="2068"/>
      <c r="K24" s="2068"/>
      <c r="L24" s="2068"/>
      <c r="M24" s="2069"/>
      <c r="N24" s="1242"/>
    </row>
    <row r="25" spans="1:14" ht="9.75" customHeight="1">
      <c r="A25" s="2064"/>
      <c r="B25" s="2000"/>
      <c r="C25" s="55"/>
      <c r="D25" s="56"/>
      <c r="E25" s="56"/>
      <c r="F25" s="56"/>
      <c r="G25" s="56"/>
      <c r="H25" s="56"/>
      <c r="I25" s="56"/>
      <c r="J25" s="56"/>
      <c r="K25" s="56"/>
      <c r="L25" s="56"/>
      <c r="M25" s="57"/>
    </row>
    <row r="26" spans="1:14">
      <c r="A26" s="2064"/>
      <c r="B26" s="1998" t="s">
        <v>48</v>
      </c>
      <c r="C26" s="1220"/>
      <c r="D26" s="58"/>
      <c r="E26" s="58"/>
      <c r="F26" s="58"/>
      <c r="G26" s="58"/>
      <c r="H26" s="58"/>
      <c r="I26" s="58"/>
      <c r="J26" s="58"/>
      <c r="K26" s="58"/>
      <c r="L26" s="131"/>
      <c r="M26" s="1182"/>
    </row>
    <row r="27" spans="1:14">
      <c r="A27" s="2064"/>
      <c r="B27" s="1999"/>
      <c r="C27" s="47" t="s">
        <v>49</v>
      </c>
      <c r="D27" s="1219"/>
      <c r="E27" s="59"/>
      <c r="F27" s="49" t="s">
        <v>50</v>
      </c>
      <c r="G27" s="1218"/>
      <c r="H27" s="59"/>
      <c r="I27" s="49" t="s">
        <v>51</v>
      </c>
      <c r="J27" s="1218" t="s">
        <v>1495</v>
      </c>
      <c r="K27" s="59"/>
      <c r="L27" s="121"/>
      <c r="M27" s="122"/>
    </row>
    <row r="28" spans="1:14">
      <c r="A28" s="2064"/>
      <c r="B28" s="1999"/>
      <c r="C28" s="47" t="s">
        <v>52</v>
      </c>
      <c r="D28" s="1243"/>
      <c r="E28" s="121"/>
      <c r="F28" s="49" t="s">
        <v>53</v>
      </c>
      <c r="G28" s="1219"/>
      <c r="H28" s="121"/>
      <c r="I28" s="132"/>
      <c r="J28" s="121"/>
      <c r="K28" s="75"/>
      <c r="L28" s="121"/>
      <c r="M28" s="122"/>
    </row>
    <row r="29" spans="1:14">
      <c r="A29" s="2064"/>
      <c r="B29" s="2000"/>
      <c r="C29" s="61"/>
      <c r="D29" s="62"/>
      <c r="E29" s="62"/>
      <c r="F29" s="62"/>
      <c r="G29" s="62"/>
      <c r="H29" s="62"/>
      <c r="I29" s="62"/>
      <c r="J29" s="62"/>
      <c r="K29" s="62"/>
      <c r="L29" s="133"/>
      <c r="M29" s="134"/>
    </row>
    <row r="30" spans="1:14">
      <c r="A30" s="2064"/>
      <c r="B30" s="64" t="s">
        <v>54</v>
      </c>
      <c r="C30" s="1222"/>
      <c r="D30" s="63"/>
      <c r="E30" s="63"/>
      <c r="F30" s="63"/>
      <c r="G30" s="63"/>
      <c r="H30" s="63"/>
      <c r="I30" s="63"/>
      <c r="J30" s="63"/>
      <c r="K30" s="63"/>
      <c r="L30" s="63"/>
      <c r="M30" s="677"/>
    </row>
    <row r="31" spans="1:14">
      <c r="A31" s="2064"/>
      <c r="B31" s="64"/>
      <c r="C31" s="65" t="s">
        <v>55</v>
      </c>
      <c r="D31" s="1219" t="s">
        <v>89</v>
      </c>
      <c r="E31" s="59"/>
      <c r="F31" s="66" t="s">
        <v>56</v>
      </c>
      <c r="G31" s="1219" t="s">
        <v>89</v>
      </c>
      <c r="H31" s="59"/>
      <c r="I31" s="66" t="s">
        <v>57</v>
      </c>
      <c r="J31" s="1225"/>
      <c r="K31" s="1219" t="s">
        <v>89</v>
      </c>
      <c r="L31" s="1212"/>
      <c r="M31" s="67"/>
    </row>
    <row r="32" spans="1:14">
      <c r="A32" s="2064"/>
      <c r="B32" s="31"/>
      <c r="C32" s="55"/>
      <c r="D32" s="56"/>
      <c r="E32" s="56"/>
      <c r="F32" s="56"/>
      <c r="G32" s="56"/>
      <c r="H32" s="56"/>
      <c r="I32" s="56"/>
      <c r="J32" s="56"/>
      <c r="K32" s="56"/>
      <c r="L32" s="56"/>
      <c r="M32" s="57"/>
    </row>
    <row r="33" spans="1:13">
      <c r="A33" s="2064"/>
      <c r="B33" s="1998" t="s">
        <v>58</v>
      </c>
      <c r="C33" s="1226"/>
      <c r="D33" s="68"/>
      <c r="E33" s="68"/>
      <c r="F33" s="68"/>
      <c r="G33" s="68"/>
      <c r="H33" s="68"/>
      <c r="I33" s="68"/>
      <c r="J33" s="68"/>
      <c r="K33" s="68"/>
      <c r="L33" s="131"/>
      <c r="M33" s="1182"/>
    </row>
    <row r="34" spans="1:13">
      <c r="A34" s="2064"/>
      <c r="B34" s="1999"/>
      <c r="C34" s="69" t="s">
        <v>59</v>
      </c>
      <c r="D34" s="1227">
        <v>2020</v>
      </c>
      <c r="E34" s="70"/>
      <c r="F34" s="59" t="s">
        <v>60</v>
      </c>
      <c r="G34" s="1314" t="s">
        <v>61</v>
      </c>
      <c r="H34" s="70"/>
      <c r="I34" s="66"/>
      <c r="J34" s="70"/>
      <c r="K34" s="70"/>
      <c r="L34" s="121"/>
      <c r="M34" s="122"/>
    </row>
    <row r="35" spans="1:13">
      <c r="A35" s="2064"/>
      <c r="B35" s="2000"/>
      <c r="C35" s="55"/>
      <c r="D35" s="135"/>
      <c r="E35" s="136"/>
      <c r="F35" s="56"/>
      <c r="G35" s="136"/>
      <c r="H35" s="136"/>
      <c r="I35" s="137"/>
      <c r="J35" s="136"/>
      <c r="K35" s="136"/>
      <c r="L35" s="133"/>
      <c r="M35" s="134"/>
    </row>
    <row r="36" spans="1:13">
      <c r="A36" s="2064"/>
      <c r="B36" s="1998" t="s">
        <v>62</v>
      </c>
      <c r="C36" s="1229"/>
      <c r="D36" s="72"/>
      <c r="E36" s="72"/>
      <c r="F36" s="72"/>
      <c r="G36" s="72"/>
      <c r="H36" s="72"/>
      <c r="I36" s="72"/>
      <c r="J36" s="72"/>
      <c r="K36" s="72"/>
      <c r="L36" s="72"/>
      <c r="M36" s="678"/>
    </row>
    <row r="37" spans="1:13">
      <c r="A37" s="2064"/>
      <c r="B37" s="1999"/>
      <c r="C37" s="73"/>
      <c r="D37" s="74" t="s">
        <v>63</v>
      </c>
      <c r="E37" s="74"/>
      <c r="F37" s="74" t="s">
        <v>64</v>
      </c>
      <c r="G37" s="74"/>
      <c r="H37" s="75" t="s">
        <v>65</v>
      </c>
      <c r="I37" s="75"/>
      <c r="J37" s="75" t="s">
        <v>66</v>
      </c>
      <c r="K37" s="74"/>
      <c r="L37" s="74" t="s">
        <v>67</v>
      </c>
      <c r="M37" s="76"/>
    </row>
    <row r="38" spans="1:13">
      <c r="A38" s="2064"/>
      <c r="B38" s="1999"/>
      <c r="C38" s="73"/>
      <c r="D38" s="2005">
        <v>1</v>
      </c>
      <c r="E38" s="2072"/>
      <c r="F38" s="2005">
        <v>1</v>
      </c>
      <c r="G38" s="2072"/>
      <c r="H38" s="2005">
        <v>1</v>
      </c>
      <c r="I38" s="2072"/>
      <c r="J38" s="2005">
        <v>1</v>
      </c>
      <c r="K38" s="2072"/>
      <c r="L38" s="2005">
        <v>1</v>
      </c>
      <c r="M38" s="2072"/>
    </row>
    <row r="39" spans="1:13">
      <c r="A39" s="2064"/>
      <c r="B39" s="1999"/>
      <c r="C39" s="73"/>
      <c r="D39" s="74" t="s">
        <v>68</v>
      </c>
      <c r="E39" s="74"/>
      <c r="F39" s="74" t="s">
        <v>69</v>
      </c>
      <c r="G39" s="74"/>
      <c r="H39" s="75" t="s">
        <v>70</v>
      </c>
      <c r="I39" s="75"/>
      <c r="J39" s="75" t="s">
        <v>71</v>
      </c>
      <c r="K39" s="74"/>
      <c r="L39" s="74" t="s">
        <v>72</v>
      </c>
      <c r="M39" s="46"/>
    </row>
    <row r="40" spans="1:13">
      <c r="A40" s="2064"/>
      <c r="B40" s="1999"/>
      <c r="C40" s="73"/>
      <c r="D40" s="2005">
        <v>1</v>
      </c>
      <c r="E40" s="2072"/>
      <c r="F40" s="2005">
        <v>1</v>
      </c>
      <c r="G40" s="2072"/>
      <c r="H40" s="2005">
        <v>1</v>
      </c>
      <c r="I40" s="2072"/>
      <c r="J40" s="2005">
        <v>1</v>
      </c>
      <c r="K40" s="2072"/>
      <c r="L40" s="2005">
        <v>1</v>
      </c>
      <c r="M40" s="2072"/>
    </row>
    <row r="41" spans="1:13">
      <c r="A41" s="2064"/>
      <c r="B41" s="1999"/>
      <c r="C41" s="73"/>
      <c r="D41" s="74" t="s">
        <v>73</v>
      </c>
      <c r="E41" s="74"/>
      <c r="F41" s="74" t="s">
        <v>74</v>
      </c>
      <c r="G41" s="74"/>
      <c r="H41" s="75" t="s">
        <v>75</v>
      </c>
      <c r="I41" s="75"/>
      <c r="J41" s="75" t="s">
        <v>76</v>
      </c>
      <c r="K41" s="74"/>
      <c r="L41" s="74" t="s">
        <v>77</v>
      </c>
      <c r="M41" s="46"/>
    </row>
    <row r="42" spans="1:13">
      <c r="A42" s="2064"/>
      <c r="B42" s="1999"/>
      <c r="C42" s="73"/>
      <c r="D42" s="2005">
        <v>1</v>
      </c>
      <c r="E42" s="2072"/>
      <c r="F42" s="2005"/>
      <c r="G42" s="2006"/>
      <c r="H42" s="1230"/>
      <c r="I42" s="1231"/>
      <c r="J42" s="1230"/>
      <c r="K42" s="1231"/>
      <c r="L42" s="1230"/>
      <c r="M42" s="1202"/>
    </row>
    <row r="43" spans="1:13">
      <c r="A43" s="2064"/>
      <c r="B43" s="1999"/>
      <c r="C43" s="73"/>
      <c r="D43" s="1235" t="s">
        <v>77</v>
      </c>
      <c r="E43" s="1201"/>
      <c r="F43" s="1235" t="s">
        <v>78</v>
      </c>
      <c r="G43" s="1201"/>
      <c r="H43" s="96"/>
      <c r="I43" s="110"/>
      <c r="J43" s="96"/>
      <c r="K43" s="110"/>
      <c r="L43" s="96"/>
      <c r="M43" s="679"/>
    </row>
    <row r="44" spans="1:13">
      <c r="A44" s="2064"/>
      <c r="B44" s="1999"/>
      <c r="C44" s="73"/>
      <c r="D44" s="1230"/>
      <c r="E44" s="1231"/>
      <c r="F44" s="2005">
        <v>1</v>
      </c>
      <c r="G44" s="2006"/>
      <c r="H44" s="2070"/>
      <c r="I44" s="2070"/>
      <c r="J44" s="77"/>
      <c r="K44" s="74"/>
      <c r="L44" s="77"/>
      <c r="M44" s="107"/>
    </row>
    <row r="45" spans="1:13">
      <c r="A45" s="2064"/>
      <c r="B45" s="1999"/>
      <c r="C45" s="83"/>
      <c r="D45" s="1235"/>
      <c r="E45" s="1201"/>
      <c r="F45" s="1235"/>
      <c r="G45" s="1201"/>
      <c r="H45" s="84"/>
      <c r="I45" s="85"/>
      <c r="J45" s="84"/>
      <c r="K45" s="85"/>
      <c r="L45" s="84"/>
      <c r="M45" s="86"/>
    </row>
    <row r="46" spans="1:13" ht="18" customHeight="1">
      <c r="A46" s="2064"/>
      <c r="B46" s="1998" t="s">
        <v>79</v>
      </c>
      <c r="C46" s="1220"/>
      <c r="D46" s="58"/>
      <c r="E46" s="58"/>
      <c r="F46" s="58"/>
      <c r="G46" s="58"/>
      <c r="H46" s="58"/>
      <c r="I46" s="58"/>
      <c r="J46" s="58"/>
      <c r="K46" s="58"/>
      <c r="L46" s="121"/>
      <c r="M46" s="122"/>
    </row>
    <row r="47" spans="1:13">
      <c r="A47" s="2064"/>
      <c r="B47" s="1999"/>
      <c r="C47" s="120"/>
      <c r="D47" s="89" t="s">
        <v>80</v>
      </c>
      <c r="E47" s="90" t="s">
        <v>7</v>
      </c>
      <c r="F47" s="2008" t="s">
        <v>81</v>
      </c>
      <c r="G47" s="2071" t="s">
        <v>9</v>
      </c>
      <c r="H47" s="2071"/>
      <c r="I47" s="2071"/>
      <c r="J47" s="2071"/>
      <c r="K47" s="91" t="s">
        <v>82</v>
      </c>
      <c r="L47" s="2057"/>
      <c r="M47" s="2058"/>
    </row>
    <row r="48" spans="1:13">
      <c r="A48" s="2064"/>
      <c r="B48" s="1999"/>
      <c r="C48" s="120"/>
      <c r="D48" s="1419"/>
      <c r="E48" s="1218" t="s">
        <v>45</v>
      </c>
      <c r="F48" s="2008"/>
      <c r="G48" s="2071"/>
      <c r="H48" s="2071"/>
      <c r="I48" s="2071"/>
      <c r="J48" s="2071"/>
      <c r="K48" s="121"/>
      <c r="L48" s="2059"/>
      <c r="M48" s="2060"/>
    </row>
    <row r="49" spans="1:13">
      <c r="A49" s="2064"/>
      <c r="B49" s="2000"/>
      <c r="C49" s="138"/>
      <c r="D49" s="133"/>
      <c r="E49" s="133"/>
      <c r="F49" s="133"/>
      <c r="G49" s="133"/>
      <c r="H49" s="133"/>
      <c r="I49" s="133"/>
      <c r="J49" s="133"/>
      <c r="K49" s="133"/>
      <c r="L49" s="121"/>
      <c r="M49" s="122"/>
    </row>
    <row r="50" spans="1:13" ht="48" customHeight="1">
      <c r="A50" s="2064"/>
      <c r="B50" s="1331" t="s">
        <v>83</v>
      </c>
      <c r="C50" s="1980" t="s">
        <v>1626</v>
      </c>
      <c r="D50" s="1981"/>
      <c r="E50" s="1981"/>
      <c r="F50" s="1981"/>
      <c r="G50" s="1981"/>
      <c r="H50" s="1981"/>
      <c r="I50" s="1981"/>
      <c r="J50" s="1981"/>
      <c r="K50" s="1981"/>
      <c r="L50" s="1981"/>
      <c r="M50" s="1982"/>
    </row>
    <row r="51" spans="1:13">
      <c r="A51" s="2064"/>
      <c r="B51" s="1333" t="s">
        <v>85</v>
      </c>
      <c r="C51" s="1980" t="s">
        <v>1627</v>
      </c>
      <c r="D51" s="1981"/>
      <c r="E51" s="1981"/>
      <c r="F51" s="1981"/>
      <c r="G51" s="1981"/>
      <c r="H51" s="1981"/>
      <c r="I51" s="1981"/>
      <c r="J51" s="1981"/>
      <c r="K51" s="1981"/>
      <c r="L51" s="1981"/>
      <c r="M51" s="1982"/>
    </row>
    <row r="52" spans="1:13">
      <c r="A52" s="2064"/>
      <c r="B52" s="1333" t="s">
        <v>87</v>
      </c>
      <c r="C52" s="1237">
        <v>90</v>
      </c>
      <c r="D52" s="1214"/>
      <c r="E52" s="1214"/>
      <c r="F52" s="1214"/>
      <c r="G52" s="1214"/>
      <c r="H52" s="1214"/>
      <c r="I52" s="1214"/>
      <c r="J52" s="1214"/>
      <c r="K52" s="1214"/>
      <c r="L52" s="1214"/>
      <c r="M52" s="1215"/>
    </row>
    <row r="53" spans="1:13">
      <c r="A53" s="2064"/>
      <c r="B53" s="1333" t="s">
        <v>88</v>
      </c>
      <c r="C53" s="1237" t="s">
        <v>89</v>
      </c>
      <c r="D53" s="1214"/>
      <c r="E53" s="1214"/>
      <c r="F53" s="1214"/>
      <c r="G53" s="1214"/>
      <c r="H53" s="1214"/>
      <c r="I53" s="1214"/>
      <c r="J53" s="1214"/>
      <c r="K53" s="1214"/>
      <c r="L53" s="1214"/>
      <c r="M53" s="1215"/>
    </row>
    <row r="54" spans="1:13" ht="15.75" customHeight="1">
      <c r="A54" s="2055" t="s">
        <v>90</v>
      </c>
      <c r="B54" s="1413" t="s">
        <v>91</v>
      </c>
      <c r="C54" s="2023" t="s">
        <v>1628</v>
      </c>
      <c r="D54" s="2024"/>
      <c r="E54" s="2024"/>
      <c r="F54" s="2024"/>
      <c r="G54" s="2024"/>
      <c r="H54" s="2024"/>
      <c r="I54" s="2024"/>
      <c r="J54" s="2024"/>
      <c r="K54" s="2024"/>
      <c r="L54" s="2024"/>
      <c r="M54" s="2025"/>
    </row>
    <row r="55" spans="1:13">
      <c r="A55" s="2056"/>
      <c r="B55" s="1413" t="s">
        <v>93</v>
      </c>
      <c r="C55" s="2023" t="s">
        <v>1629</v>
      </c>
      <c r="D55" s="2024"/>
      <c r="E55" s="2024"/>
      <c r="F55" s="2024"/>
      <c r="G55" s="2024"/>
      <c r="H55" s="2024"/>
      <c r="I55" s="2024"/>
      <c r="J55" s="2024"/>
      <c r="K55" s="2024"/>
      <c r="L55" s="2024"/>
      <c r="M55" s="2025"/>
    </row>
    <row r="56" spans="1:13">
      <c r="A56" s="2056"/>
      <c r="B56" s="1413" t="s">
        <v>95</v>
      </c>
      <c r="C56" s="2023" t="s">
        <v>1630</v>
      </c>
      <c r="D56" s="2024"/>
      <c r="E56" s="2024"/>
      <c r="F56" s="2024"/>
      <c r="G56" s="2024"/>
      <c r="H56" s="2024"/>
      <c r="I56" s="2024"/>
      <c r="J56" s="2024"/>
      <c r="K56" s="2024"/>
      <c r="L56" s="2024"/>
      <c r="M56" s="2025"/>
    </row>
    <row r="57" spans="1:13" ht="15.75" customHeight="1">
      <c r="A57" s="2056"/>
      <c r="B57" s="1414" t="s">
        <v>97</v>
      </c>
      <c r="C57" s="2023" t="s">
        <v>1631</v>
      </c>
      <c r="D57" s="2024"/>
      <c r="E57" s="2024"/>
      <c r="F57" s="2024"/>
      <c r="G57" s="2024"/>
      <c r="H57" s="2024"/>
      <c r="I57" s="2024"/>
      <c r="J57" s="2024"/>
      <c r="K57" s="2024"/>
      <c r="L57" s="2024"/>
      <c r="M57" s="2025"/>
    </row>
    <row r="58" spans="1:13" ht="15.75" customHeight="1">
      <c r="A58" s="2056"/>
      <c r="B58" s="1413" t="s">
        <v>99</v>
      </c>
      <c r="C58" s="2062" t="s">
        <v>1632</v>
      </c>
      <c r="D58" s="2024"/>
      <c r="E58" s="2024"/>
      <c r="F58" s="2024"/>
      <c r="G58" s="2024"/>
      <c r="H58" s="2024"/>
      <c r="I58" s="2024"/>
      <c r="J58" s="2024"/>
      <c r="K58" s="2024"/>
      <c r="L58" s="2024"/>
      <c r="M58" s="2025"/>
    </row>
    <row r="59" spans="1:13" ht="16.5" thickBot="1">
      <c r="A59" s="2061"/>
      <c r="B59" s="1413" t="s">
        <v>101</v>
      </c>
      <c r="C59" s="2023">
        <v>3385261</v>
      </c>
      <c r="D59" s="2024"/>
      <c r="E59" s="2024"/>
      <c r="F59" s="2024"/>
      <c r="G59" s="2024"/>
      <c r="H59" s="2024"/>
      <c r="I59" s="2024"/>
      <c r="J59" s="2024"/>
      <c r="K59" s="2024"/>
      <c r="L59" s="2024"/>
      <c r="M59" s="2025"/>
    </row>
    <row r="60" spans="1:13" ht="15.75" customHeight="1">
      <c r="A60" s="2055" t="s">
        <v>103</v>
      </c>
      <c r="B60" s="1415" t="s">
        <v>104</v>
      </c>
      <c r="C60" s="2107" t="s">
        <v>1633</v>
      </c>
      <c r="D60" s="2108"/>
      <c r="E60" s="2108"/>
      <c r="F60" s="2108"/>
      <c r="G60" s="2108"/>
      <c r="H60" s="2108"/>
      <c r="I60" s="2108"/>
      <c r="J60" s="2108"/>
      <c r="K60" s="2108"/>
      <c r="L60" s="2108"/>
      <c r="M60" s="2109"/>
    </row>
    <row r="61" spans="1:13" ht="30" customHeight="1">
      <c r="A61" s="2056"/>
      <c r="B61" s="1415" t="s">
        <v>106</v>
      </c>
      <c r="C61" s="2107" t="s">
        <v>107</v>
      </c>
      <c r="D61" s="2108"/>
      <c r="E61" s="2108"/>
      <c r="F61" s="2108"/>
      <c r="G61" s="2108"/>
      <c r="H61" s="2108"/>
      <c r="I61" s="2108"/>
      <c r="J61" s="2108"/>
      <c r="K61" s="2108"/>
      <c r="L61" s="2108"/>
      <c r="M61" s="2109"/>
    </row>
    <row r="62" spans="1:13" ht="30" customHeight="1" thickBot="1">
      <c r="A62" s="2056"/>
      <c r="B62" s="1416" t="s">
        <v>14</v>
      </c>
      <c r="C62" s="2107" t="s">
        <v>206</v>
      </c>
      <c r="D62" s="2108"/>
      <c r="E62" s="2108"/>
      <c r="F62" s="2108"/>
      <c r="G62" s="2108"/>
      <c r="H62" s="2108"/>
      <c r="I62" s="2108"/>
      <c r="J62" s="2108"/>
      <c r="K62" s="2108"/>
      <c r="L62" s="2108"/>
      <c r="M62" s="2109"/>
    </row>
    <row r="63" spans="1:13" ht="48" thickBot="1">
      <c r="A63" s="139" t="s">
        <v>109</v>
      </c>
      <c r="B63" s="108"/>
      <c r="C63" s="2110"/>
      <c r="D63" s="2037"/>
      <c r="E63" s="2037"/>
      <c r="F63" s="2037"/>
      <c r="G63" s="2037"/>
      <c r="H63" s="2037"/>
      <c r="I63" s="2037"/>
      <c r="J63" s="2037"/>
      <c r="K63" s="2037"/>
      <c r="L63" s="2037"/>
      <c r="M63" s="2038"/>
    </row>
  </sheetData>
  <mergeCells count="65">
    <mergeCell ref="B1:M1"/>
    <mergeCell ref="A2:A16"/>
    <mergeCell ref="C2:M2"/>
    <mergeCell ref="C3:M3"/>
    <mergeCell ref="C4:E4"/>
    <mergeCell ref="F4:G4"/>
    <mergeCell ref="H4:M4"/>
    <mergeCell ref="C5:M5"/>
    <mergeCell ref="C6:M6"/>
    <mergeCell ref="C7:G7"/>
    <mergeCell ref="I7:M7"/>
    <mergeCell ref="B8:B11"/>
    <mergeCell ref="C9:D9"/>
    <mergeCell ref="F9:G9"/>
    <mergeCell ref="I9:J9"/>
    <mergeCell ref="C10:D10"/>
    <mergeCell ref="F10:G10"/>
    <mergeCell ref="I10:J10"/>
    <mergeCell ref="B33:B35"/>
    <mergeCell ref="B36:B45"/>
    <mergeCell ref="D38:E38"/>
    <mergeCell ref="F38:G38"/>
    <mergeCell ref="C12:M12"/>
    <mergeCell ref="C13:M13"/>
    <mergeCell ref="C14:M14"/>
    <mergeCell ref="B15:B16"/>
    <mergeCell ref="C15:D15"/>
    <mergeCell ref="F15:M15"/>
    <mergeCell ref="C16:M16"/>
    <mergeCell ref="H38:I38"/>
    <mergeCell ref="J38:K38"/>
    <mergeCell ref="L38:M38"/>
    <mergeCell ref="D40:E40"/>
    <mergeCell ref="F40:G40"/>
    <mergeCell ref="H40:I40"/>
    <mergeCell ref="J40:K40"/>
    <mergeCell ref="L40:M40"/>
    <mergeCell ref="D42:E42"/>
    <mergeCell ref="F42:G42"/>
    <mergeCell ref="F44:G44"/>
    <mergeCell ref="H44:I44"/>
    <mergeCell ref="B46:B49"/>
    <mergeCell ref="F47:F48"/>
    <mergeCell ref="G47:J48"/>
    <mergeCell ref="L47:M48"/>
    <mergeCell ref="C50:M50"/>
    <mergeCell ref="C51:M51"/>
    <mergeCell ref="A54:A59"/>
    <mergeCell ref="C54:M54"/>
    <mergeCell ref="C55:M55"/>
    <mergeCell ref="C56:M56"/>
    <mergeCell ref="C57:M57"/>
    <mergeCell ref="C58:M58"/>
    <mergeCell ref="C59:M59"/>
    <mergeCell ref="A17:A53"/>
    <mergeCell ref="C17:M17"/>
    <mergeCell ref="C18:M18"/>
    <mergeCell ref="B19:B25"/>
    <mergeCell ref="F24:M24"/>
    <mergeCell ref="B26:B29"/>
    <mergeCell ref="A60:A62"/>
    <mergeCell ref="C60:M60"/>
    <mergeCell ref="C61:M61"/>
    <mergeCell ref="C62:M62"/>
    <mergeCell ref="C63:M63"/>
  </mergeCells>
  <dataValidations count="6">
    <dataValidation allowBlank="1" showInputMessage="1" showErrorMessage="1" prompt="Seleccione de la lista desplegable" sqref="B4 H7 B7" xr:uid="{00000000-0002-0000-1100-000000000000}"/>
    <dataValidation allowBlank="1" showInputMessage="1" showErrorMessage="1" prompt="Incluir una ficha por cada indicador, ya sea de producto o de resultado" sqref="B1" xr:uid="{00000000-0002-0000-1100-000001000000}"/>
    <dataValidation allowBlank="1" showInputMessage="1" showErrorMessage="1" prompt="Identifique el ODS a que le apunta el indicador de producto. Seleccione de la lista desplegable._x000a_" sqref="B15:B16" xr:uid="{00000000-0002-0000-1100-000002000000}"/>
    <dataValidation allowBlank="1" showInputMessage="1" showErrorMessage="1" prompt="Identifique la meta ODS a que le apunta el indicador de producto. Seleccione de la lista desplegable." sqref="E15" xr:uid="{00000000-0002-0000-1100-000003000000}"/>
    <dataValidation allowBlank="1" showInputMessage="1" showErrorMessage="1" prompt="Determine si el indicador responde a un enfoque (Derechos Humanos, Género, Diferencial, Poblacional, Ambiental y Territorial). Si responde a más de enfoque separelos por ;" sqref="B17" xr:uid="{00000000-0002-0000-11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100-000005000000}"/>
  </dataValidations>
  <hyperlinks>
    <hyperlink ref="C58" r:id="rId1" xr:uid="{00000000-0004-0000-1100-000000000000}"/>
  </hyperlinks>
  <pageMargins left="0.7" right="0.7" top="0.75" bottom="0.75" header="0.3" footer="0.3"/>
  <pageSetup orientation="portrait"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tabColor theme="0"/>
  </sheetPr>
  <dimension ref="A1:N100"/>
  <sheetViews>
    <sheetView workbookViewId="0"/>
  </sheetViews>
  <sheetFormatPr baseColWidth="10" defaultColWidth="14.42578125" defaultRowHeight="15"/>
  <cols>
    <col min="1" max="1" width="10.42578125" customWidth="1"/>
    <col min="2" max="2" width="44.85546875" customWidth="1"/>
    <col min="3" max="3" width="19" customWidth="1"/>
    <col min="4" max="14" width="13.140625" customWidth="1"/>
    <col min="257" max="257" width="10.42578125" customWidth="1"/>
    <col min="258" max="258" width="44.85546875" customWidth="1"/>
    <col min="259" max="259" width="19" customWidth="1"/>
    <col min="260" max="270" width="13.140625" customWidth="1"/>
    <col min="513" max="513" width="10.42578125" customWidth="1"/>
    <col min="514" max="514" width="44.85546875" customWidth="1"/>
    <col min="515" max="515" width="19" customWidth="1"/>
    <col min="516" max="526" width="13.140625" customWidth="1"/>
    <col min="769" max="769" width="10.42578125" customWidth="1"/>
    <col min="770" max="770" width="44.85546875" customWidth="1"/>
    <col min="771" max="771" width="19" customWidth="1"/>
    <col min="772" max="782" width="13.140625" customWidth="1"/>
    <col min="1025" max="1025" width="10.42578125" customWidth="1"/>
    <col min="1026" max="1026" width="44.85546875" customWidth="1"/>
    <col min="1027" max="1027" width="19" customWidth="1"/>
    <col min="1028" max="1038" width="13.140625" customWidth="1"/>
    <col min="1281" max="1281" width="10.42578125" customWidth="1"/>
    <col min="1282" max="1282" width="44.85546875" customWidth="1"/>
    <col min="1283" max="1283" width="19" customWidth="1"/>
    <col min="1284" max="1294" width="13.140625" customWidth="1"/>
    <col min="1537" max="1537" width="10.42578125" customWidth="1"/>
    <col min="1538" max="1538" width="44.85546875" customWidth="1"/>
    <col min="1539" max="1539" width="19" customWidth="1"/>
    <col min="1540" max="1550" width="13.140625" customWidth="1"/>
    <col min="1793" max="1793" width="10.42578125" customWidth="1"/>
    <col min="1794" max="1794" width="44.85546875" customWidth="1"/>
    <col min="1795" max="1795" width="19" customWidth="1"/>
    <col min="1796" max="1806" width="13.140625" customWidth="1"/>
    <col min="2049" max="2049" width="10.42578125" customWidth="1"/>
    <col min="2050" max="2050" width="44.85546875" customWidth="1"/>
    <col min="2051" max="2051" width="19" customWidth="1"/>
    <col min="2052" max="2062" width="13.140625" customWidth="1"/>
    <col min="2305" max="2305" width="10.42578125" customWidth="1"/>
    <col min="2306" max="2306" width="44.85546875" customWidth="1"/>
    <col min="2307" max="2307" width="19" customWidth="1"/>
    <col min="2308" max="2318" width="13.140625" customWidth="1"/>
    <col min="2561" max="2561" width="10.42578125" customWidth="1"/>
    <col min="2562" max="2562" width="44.85546875" customWidth="1"/>
    <col min="2563" max="2563" width="19" customWidth="1"/>
    <col min="2564" max="2574" width="13.140625" customWidth="1"/>
    <col min="2817" max="2817" width="10.42578125" customWidth="1"/>
    <col min="2818" max="2818" width="44.85546875" customWidth="1"/>
    <col min="2819" max="2819" width="19" customWidth="1"/>
    <col min="2820" max="2830" width="13.140625" customWidth="1"/>
    <col min="3073" max="3073" width="10.42578125" customWidth="1"/>
    <col min="3074" max="3074" width="44.85546875" customWidth="1"/>
    <col min="3075" max="3075" width="19" customWidth="1"/>
    <col min="3076" max="3086" width="13.140625" customWidth="1"/>
    <col min="3329" max="3329" width="10.42578125" customWidth="1"/>
    <col min="3330" max="3330" width="44.85546875" customWidth="1"/>
    <col min="3331" max="3331" width="19" customWidth="1"/>
    <col min="3332" max="3342" width="13.140625" customWidth="1"/>
    <col min="3585" max="3585" width="10.42578125" customWidth="1"/>
    <col min="3586" max="3586" width="44.85546875" customWidth="1"/>
    <col min="3587" max="3587" width="19" customWidth="1"/>
    <col min="3588" max="3598" width="13.140625" customWidth="1"/>
    <col min="3841" max="3841" width="10.42578125" customWidth="1"/>
    <col min="3842" max="3842" width="44.85546875" customWidth="1"/>
    <col min="3843" max="3843" width="19" customWidth="1"/>
    <col min="3844" max="3854" width="13.140625" customWidth="1"/>
    <col min="4097" max="4097" width="10.42578125" customWidth="1"/>
    <col min="4098" max="4098" width="44.85546875" customWidth="1"/>
    <col min="4099" max="4099" width="19" customWidth="1"/>
    <col min="4100" max="4110" width="13.140625" customWidth="1"/>
    <col min="4353" max="4353" width="10.42578125" customWidth="1"/>
    <col min="4354" max="4354" width="44.85546875" customWidth="1"/>
    <col min="4355" max="4355" width="19" customWidth="1"/>
    <col min="4356" max="4366" width="13.140625" customWidth="1"/>
    <col min="4609" max="4609" width="10.42578125" customWidth="1"/>
    <col min="4610" max="4610" width="44.85546875" customWidth="1"/>
    <col min="4611" max="4611" width="19" customWidth="1"/>
    <col min="4612" max="4622" width="13.140625" customWidth="1"/>
    <col min="4865" max="4865" width="10.42578125" customWidth="1"/>
    <col min="4866" max="4866" width="44.85546875" customWidth="1"/>
    <col min="4867" max="4867" width="19" customWidth="1"/>
    <col min="4868" max="4878" width="13.140625" customWidth="1"/>
    <col min="5121" max="5121" width="10.42578125" customWidth="1"/>
    <col min="5122" max="5122" width="44.85546875" customWidth="1"/>
    <col min="5123" max="5123" width="19" customWidth="1"/>
    <col min="5124" max="5134" width="13.140625" customWidth="1"/>
    <col min="5377" max="5377" width="10.42578125" customWidth="1"/>
    <col min="5378" max="5378" width="44.85546875" customWidth="1"/>
    <col min="5379" max="5379" width="19" customWidth="1"/>
    <col min="5380" max="5390" width="13.140625" customWidth="1"/>
    <col min="5633" max="5633" width="10.42578125" customWidth="1"/>
    <col min="5634" max="5634" width="44.85546875" customWidth="1"/>
    <col min="5635" max="5635" width="19" customWidth="1"/>
    <col min="5636" max="5646" width="13.140625" customWidth="1"/>
    <col min="5889" max="5889" width="10.42578125" customWidth="1"/>
    <col min="5890" max="5890" width="44.85546875" customWidth="1"/>
    <col min="5891" max="5891" width="19" customWidth="1"/>
    <col min="5892" max="5902" width="13.140625" customWidth="1"/>
    <col min="6145" max="6145" width="10.42578125" customWidth="1"/>
    <col min="6146" max="6146" width="44.85546875" customWidth="1"/>
    <col min="6147" max="6147" width="19" customWidth="1"/>
    <col min="6148" max="6158" width="13.140625" customWidth="1"/>
    <col min="6401" max="6401" width="10.42578125" customWidth="1"/>
    <col min="6402" max="6402" width="44.85546875" customWidth="1"/>
    <col min="6403" max="6403" width="19" customWidth="1"/>
    <col min="6404" max="6414" width="13.140625" customWidth="1"/>
    <col min="6657" max="6657" width="10.42578125" customWidth="1"/>
    <col min="6658" max="6658" width="44.85546875" customWidth="1"/>
    <col min="6659" max="6659" width="19" customWidth="1"/>
    <col min="6660" max="6670" width="13.140625" customWidth="1"/>
    <col min="6913" max="6913" width="10.42578125" customWidth="1"/>
    <col min="6914" max="6914" width="44.85546875" customWidth="1"/>
    <col min="6915" max="6915" width="19" customWidth="1"/>
    <col min="6916" max="6926" width="13.140625" customWidth="1"/>
    <col min="7169" max="7169" width="10.42578125" customWidth="1"/>
    <col min="7170" max="7170" width="44.85546875" customWidth="1"/>
    <col min="7171" max="7171" width="19" customWidth="1"/>
    <col min="7172" max="7182" width="13.140625" customWidth="1"/>
    <col min="7425" max="7425" width="10.42578125" customWidth="1"/>
    <col min="7426" max="7426" width="44.85546875" customWidth="1"/>
    <col min="7427" max="7427" width="19" customWidth="1"/>
    <col min="7428" max="7438" width="13.140625" customWidth="1"/>
    <col min="7681" max="7681" width="10.42578125" customWidth="1"/>
    <col min="7682" max="7682" width="44.85546875" customWidth="1"/>
    <col min="7683" max="7683" width="19" customWidth="1"/>
    <col min="7684" max="7694" width="13.140625" customWidth="1"/>
    <col min="7937" max="7937" width="10.42578125" customWidth="1"/>
    <col min="7938" max="7938" width="44.85546875" customWidth="1"/>
    <col min="7939" max="7939" width="19" customWidth="1"/>
    <col min="7940" max="7950" width="13.140625" customWidth="1"/>
    <col min="8193" max="8193" width="10.42578125" customWidth="1"/>
    <col min="8194" max="8194" width="44.85546875" customWidth="1"/>
    <col min="8195" max="8195" width="19" customWidth="1"/>
    <col min="8196" max="8206" width="13.140625" customWidth="1"/>
    <col min="8449" max="8449" width="10.42578125" customWidth="1"/>
    <col min="8450" max="8450" width="44.85546875" customWidth="1"/>
    <col min="8451" max="8451" width="19" customWidth="1"/>
    <col min="8452" max="8462" width="13.140625" customWidth="1"/>
    <col min="8705" max="8705" width="10.42578125" customWidth="1"/>
    <col min="8706" max="8706" width="44.85546875" customWidth="1"/>
    <col min="8707" max="8707" width="19" customWidth="1"/>
    <col min="8708" max="8718" width="13.140625" customWidth="1"/>
    <col min="8961" max="8961" width="10.42578125" customWidth="1"/>
    <col min="8962" max="8962" width="44.85546875" customWidth="1"/>
    <col min="8963" max="8963" width="19" customWidth="1"/>
    <col min="8964" max="8974" width="13.140625" customWidth="1"/>
    <col min="9217" max="9217" width="10.42578125" customWidth="1"/>
    <col min="9218" max="9218" width="44.85546875" customWidth="1"/>
    <col min="9219" max="9219" width="19" customWidth="1"/>
    <col min="9220" max="9230" width="13.140625" customWidth="1"/>
    <col min="9473" max="9473" width="10.42578125" customWidth="1"/>
    <col min="9474" max="9474" width="44.85546875" customWidth="1"/>
    <col min="9475" max="9475" width="19" customWidth="1"/>
    <col min="9476" max="9486" width="13.140625" customWidth="1"/>
    <col min="9729" max="9729" width="10.42578125" customWidth="1"/>
    <col min="9730" max="9730" width="44.85546875" customWidth="1"/>
    <col min="9731" max="9731" width="19" customWidth="1"/>
    <col min="9732" max="9742" width="13.140625" customWidth="1"/>
    <col min="9985" max="9985" width="10.42578125" customWidth="1"/>
    <col min="9986" max="9986" width="44.85546875" customWidth="1"/>
    <col min="9987" max="9987" width="19" customWidth="1"/>
    <col min="9988" max="9998" width="13.140625" customWidth="1"/>
    <col min="10241" max="10241" width="10.42578125" customWidth="1"/>
    <col min="10242" max="10242" width="44.85546875" customWidth="1"/>
    <col min="10243" max="10243" width="19" customWidth="1"/>
    <col min="10244" max="10254" width="13.140625" customWidth="1"/>
    <col min="10497" max="10497" width="10.42578125" customWidth="1"/>
    <col min="10498" max="10498" width="44.85546875" customWidth="1"/>
    <col min="10499" max="10499" width="19" customWidth="1"/>
    <col min="10500" max="10510" width="13.140625" customWidth="1"/>
    <col min="10753" max="10753" width="10.42578125" customWidth="1"/>
    <col min="10754" max="10754" width="44.85546875" customWidth="1"/>
    <col min="10755" max="10755" width="19" customWidth="1"/>
    <col min="10756" max="10766" width="13.140625" customWidth="1"/>
    <col min="11009" max="11009" width="10.42578125" customWidth="1"/>
    <col min="11010" max="11010" width="44.85546875" customWidth="1"/>
    <col min="11011" max="11011" width="19" customWidth="1"/>
    <col min="11012" max="11022" width="13.140625" customWidth="1"/>
    <col min="11265" max="11265" width="10.42578125" customWidth="1"/>
    <col min="11266" max="11266" width="44.85546875" customWidth="1"/>
    <col min="11267" max="11267" width="19" customWidth="1"/>
    <col min="11268" max="11278" width="13.140625" customWidth="1"/>
    <col min="11521" max="11521" width="10.42578125" customWidth="1"/>
    <col min="11522" max="11522" width="44.85546875" customWidth="1"/>
    <col min="11523" max="11523" width="19" customWidth="1"/>
    <col min="11524" max="11534" width="13.140625" customWidth="1"/>
    <col min="11777" max="11777" width="10.42578125" customWidth="1"/>
    <col min="11778" max="11778" width="44.85546875" customWidth="1"/>
    <col min="11779" max="11779" width="19" customWidth="1"/>
    <col min="11780" max="11790" width="13.140625" customWidth="1"/>
    <col min="12033" max="12033" width="10.42578125" customWidth="1"/>
    <col min="12034" max="12034" width="44.85546875" customWidth="1"/>
    <col min="12035" max="12035" width="19" customWidth="1"/>
    <col min="12036" max="12046" width="13.140625" customWidth="1"/>
    <col min="12289" max="12289" width="10.42578125" customWidth="1"/>
    <col min="12290" max="12290" width="44.85546875" customWidth="1"/>
    <col min="12291" max="12291" width="19" customWidth="1"/>
    <col min="12292" max="12302" width="13.140625" customWidth="1"/>
    <col min="12545" max="12545" width="10.42578125" customWidth="1"/>
    <col min="12546" max="12546" width="44.85546875" customWidth="1"/>
    <col min="12547" max="12547" width="19" customWidth="1"/>
    <col min="12548" max="12558" width="13.140625" customWidth="1"/>
    <col min="12801" max="12801" width="10.42578125" customWidth="1"/>
    <col min="12802" max="12802" width="44.85546875" customWidth="1"/>
    <col min="12803" max="12803" width="19" customWidth="1"/>
    <col min="12804" max="12814" width="13.140625" customWidth="1"/>
    <col min="13057" max="13057" width="10.42578125" customWidth="1"/>
    <col min="13058" max="13058" width="44.85546875" customWidth="1"/>
    <col min="13059" max="13059" width="19" customWidth="1"/>
    <col min="13060" max="13070" width="13.140625" customWidth="1"/>
    <col min="13313" max="13313" width="10.42578125" customWidth="1"/>
    <col min="13314" max="13314" width="44.85546875" customWidth="1"/>
    <col min="13315" max="13315" width="19" customWidth="1"/>
    <col min="13316" max="13326" width="13.140625" customWidth="1"/>
    <col min="13569" max="13569" width="10.42578125" customWidth="1"/>
    <col min="13570" max="13570" width="44.85546875" customWidth="1"/>
    <col min="13571" max="13571" width="19" customWidth="1"/>
    <col min="13572" max="13582" width="13.140625" customWidth="1"/>
    <col min="13825" max="13825" width="10.42578125" customWidth="1"/>
    <col min="13826" max="13826" width="44.85546875" customWidth="1"/>
    <col min="13827" max="13827" width="19" customWidth="1"/>
    <col min="13828" max="13838" width="13.140625" customWidth="1"/>
    <col min="14081" max="14081" width="10.42578125" customWidth="1"/>
    <col min="14082" max="14082" width="44.85546875" customWidth="1"/>
    <col min="14083" max="14083" width="19" customWidth="1"/>
    <col min="14084" max="14094" width="13.140625" customWidth="1"/>
    <col min="14337" max="14337" width="10.42578125" customWidth="1"/>
    <col min="14338" max="14338" width="44.85546875" customWidth="1"/>
    <col min="14339" max="14339" width="19" customWidth="1"/>
    <col min="14340" max="14350" width="13.140625" customWidth="1"/>
    <col min="14593" max="14593" width="10.42578125" customWidth="1"/>
    <col min="14594" max="14594" width="44.85546875" customWidth="1"/>
    <col min="14595" max="14595" width="19" customWidth="1"/>
    <col min="14596" max="14606" width="13.140625" customWidth="1"/>
    <col min="14849" max="14849" width="10.42578125" customWidth="1"/>
    <col min="14850" max="14850" width="44.85546875" customWidth="1"/>
    <col min="14851" max="14851" width="19" customWidth="1"/>
    <col min="14852" max="14862" width="13.140625" customWidth="1"/>
    <col min="15105" max="15105" width="10.42578125" customWidth="1"/>
    <col min="15106" max="15106" width="44.85546875" customWidth="1"/>
    <col min="15107" max="15107" width="19" customWidth="1"/>
    <col min="15108" max="15118" width="13.140625" customWidth="1"/>
    <col min="15361" max="15361" width="10.42578125" customWidth="1"/>
    <col min="15362" max="15362" width="44.85546875" customWidth="1"/>
    <col min="15363" max="15363" width="19" customWidth="1"/>
    <col min="15364" max="15374" width="13.140625" customWidth="1"/>
    <col min="15617" max="15617" width="10.42578125" customWidth="1"/>
    <col min="15618" max="15618" width="44.85546875" customWidth="1"/>
    <col min="15619" max="15619" width="19" customWidth="1"/>
    <col min="15620" max="15630" width="13.140625" customWidth="1"/>
    <col min="15873" max="15873" width="10.42578125" customWidth="1"/>
    <col min="15874" max="15874" width="44.85546875" customWidth="1"/>
    <col min="15875" max="15875" width="19" customWidth="1"/>
    <col min="15876" max="15886" width="13.140625" customWidth="1"/>
    <col min="16129" max="16129" width="10.42578125" customWidth="1"/>
    <col min="16130" max="16130" width="44.85546875" customWidth="1"/>
    <col min="16131" max="16131" width="19" customWidth="1"/>
    <col min="16132" max="16142" width="13.140625" customWidth="1"/>
  </cols>
  <sheetData>
    <row r="1" spans="1:14" ht="42.75" customHeight="1" thickBot="1">
      <c r="A1" s="1075"/>
      <c r="B1" s="3267" t="s">
        <v>3104</v>
      </c>
      <c r="C1" s="3249"/>
      <c r="D1" s="3249"/>
      <c r="E1" s="3249"/>
      <c r="F1" s="3249"/>
      <c r="G1" s="3249"/>
      <c r="H1" s="3249"/>
      <c r="I1" s="3249"/>
      <c r="J1" s="3249"/>
      <c r="K1" s="3249"/>
      <c r="L1" s="3249"/>
      <c r="M1" s="3250"/>
      <c r="N1" s="212"/>
    </row>
    <row r="2" spans="1:14" ht="33" customHeight="1">
      <c r="A2" s="3268" t="s">
        <v>1</v>
      </c>
      <c r="B2" s="988" t="s">
        <v>2</v>
      </c>
      <c r="C2" s="3251" t="s">
        <v>3105</v>
      </c>
      <c r="D2" s="2552"/>
      <c r="E2" s="2552"/>
      <c r="F2" s="2552"/>
      <c r="G2" s="2552"/>
      <c r="H2" s="2552"/>
      <c r="I2" s="2552"/>
      <c r="J2" s="2552"/>
      <c r="K2" s="2552"/>
      <c r="L2" s="2552"/>
      <c r="M2" s="2553"/>
      <c r="N2" s="212"/>
    </row>
    <row r="3" spans="1:14" ht="51.75" customHeight="1">
      <c r="A3" s="2517"/>
      <c r="B3" s="989" t="s">
        <v>4</v>
      </c>
      <c r="C3" s="2455" t="s">
        <v>1200</v>
      </c>
      <c r="D3" s="2456"/>
      <c r="E3" s="2456"/>
      <c r="F3" s="2456"/>
      <c r="G3" s="2456"/>
      <c r="H3" s="2456"/>
      <c r="I3" s="2456"/>
      <c r="J3" s="2456"/>
      <c r="K3" s="2456"/>
      <c r="L3" s="2456"/>
      <c r="M3" s="2457"/>
      <c r="N3" s="212"/>
    </row>
    <row r="4" spans="1:14" ht="15.75" customHeight="1">
      <c r="A4" s="2517"/>
      <c r="B4" s="990" t="s">
        <v>6</v>
      </c>
      <c r="C4" s="3252" t="s">
        <v>3100</v>
      </c>
      <c r="D4" s="2180"/>
      <c r="E4" s="2542"/>
      <c r="F4" s="3253" t="s">
        <v>8</v>
      </c>
      <c r="G4" s="2542"/>
      <c r="H4" s="3254">
        <v>449</v>
      </c>
      <c r="I4" s="2180"/>
      <c r="J4" s="2180"/>
      <c r="K4" s="2180"/>
      <c r="L4" s="2180"/>
      <c r="M4" s="2181"/>
      <c r="N4" s="212"/>
    </row>
    <row r="5" spans="1:14" ht="31.5" customHeight="1">
      <c r="A5" s="2517"/>
      <c r="B5" s="990" t="s">
        <v>10</v>
      </c>
      <c r="C5" s="3255" t="s">
        <v>1783</v>
      </c>
      <c r="D5" s="3272"/>
      <c r="E5" s="3272"/>
      <c r="F5" s="3272"/>
      <c r="G5" s="3272"/>
      <c r="H5" s="3272"/>
      <c r="I5" s="3272"/>
      <c r="J5" s="3272"/>
      <c r="K5" s="3272"/>
      <c r="L5" s="3272"/>
      <c r="M5" s="3273"/>
      <c r="N5" s="212"/>
    </row>
    <row r="6" spans="1:14" ht="15.75" customHeight="1" thickBot="1">
      <c r="A6" s="2517"/>
      <c r="B6" s="990" t="s">
        <v>11</v>
      </c>
      <c r="C6" s="3252" t="s">
        <v>3094</v>
      </c>
      <c r="D6" s="3274"/>
      <c r="E6" s="3274"/>
      <c r="F6" s="3274"/>
      <c r="G6" s="3274"/>
      <c r="H6" s="3274"/>
      <c r="I6" s="3274"/>
      <c r="J6" s="3274"/>
      <c r="K6" s="3274"/>
      <c r="L6" s="3274"/>
      <c r="M6" s="3275"/>
      <c r="N6" s="212"/>
    </row>
    <row r="7" spans="1:14" ht="35.25" customHeight="1" thickBot="1">
      <c r="A7" s="2517"/>
      <c r="B7" s="991" t="s">
        <v>12</v>
      </c>
      <c r="C7" s="3256" t="s">
        <v>189</v>
      </c>
      <c r="D7" s="2530"/>
      <c r="E7" s="2530"/>
      <c r="F7" s="2530"/>
      <c r="G7" s="2531"/>
      <c r="H7" s="992" t="s">
        <v>14</v>
      </c>
      <c r="I7" s="1081" t="s">
        <v>190</v>
      </c>
      <c r="J7" s="1082"/>
      <c r="K7" s="1082"/>
      <c r="L7" s="1082"/>
      <c r="M7" s="1083"/>
      <c r="N7" s="212"/>
    </row>
    <row r="8" spans="1:14" ht="15.75" customHeight="1">
      <c r="A8" s="2517"/>
      <c r="B8" s="3258" t="s">
        <v>16</v>
      </c>
      <c r="C8" s="1700"/>
      <c r="D8" s="33"/>
      <c r="E8" s="33"/>
      <c r="F8" s="33"/>
      <c r="G8" s="33"/>
      <c r="H8" s="33"/>
      <c r="I8" s="33"/>
      <c r="J8" s="33"/>
      <c r="K8" s="33"/>
      <c r="L8" s="993"/>
      <c r="M8" s="994"/>
      <c r="N8" s="212"/>
    </row>
    <row r="9" spans="1:14" ht="15.75" customHeight="1">
      <c r="A9" s="2517"/>
      <c r="B9" s="2517"/>
      <c r="C9" s="2195" t="s">
        <v>9</v>
      </c>
      <c r="D9" s="2111"/>
      <c r="E9" s="2111"/>
      <c r="F9" s="2111" t="s">
        <v>9</v>
      </c>
      <c r="G9" s="2111"/>
      <c r="H9" s="36"/>
      <c r="I9" s="2111" t="s">
        <v>9</v>
      </c>
      <c r="J9" s="2111"/>
      <c r="K9" s="36"/>
      <c r="L9" s="995"/>
      <c r="M9" s="996"/>
      <c r="N9" s="212"/>
    </row>
    <row r="10" spans="1:14" ht="15.75" customHeight="1">
      <c r="A10" s="2517"/>
      <c r="B10" s="2517"/>
      <c r="C10" s="2505" t="s">
        <v>18</v>
      </c>
      <c r="D10" s="2506"/>
      <c r="E10" s="39"/>
      <c r="F10" s="2111" t="s">
        <v>18</v>
      </c>
      <c r="G10" s="2111"/>
      <c r="H10" s="39"/>
      <c r="I10" s="2111" t="s">
        <v>18</v>
      </c>
      <c r="J10" s="2111"/>
      <c r="K10" s="39"/>
      <c r="L10" s="995"/>
      <c r="M10" s="996"/>
      <c r="N10" s="212"/>
    </row>
    <row r="11" spans="1:14" ht="15.75" customHeight="1" thickBot="1">
      <c r="A11" s="2517"/>
      <c r="B11" s="2517"/>
      <c r="C11" s="997"/>
      <c r="D11" s="998"/>
      <c r="E11" s="999"/>
      <c r="F11" s="1076"/>
      <c r="G11" s="1076"/>
      <c r="H11" s="999"/>
      <c r="I11" s="1076"/>
      <c r="J11" s="1076"/>
      <c r="K11" s="999"/>
      <c r="L11" s="1076"/>
      <c r="M11" s="1077"/>
      <c r="N11" s="212"/>
    </row>
    <row r="12" spans="1:14" ht="47.25" customHeight="1">
      <c r="A12" s="2517"/>
      <c r="B12" s="991" t="s">
        <v>19</v>
      </c>
      <c r="C12" s="3276" t="s">
        <v>3106</v>
      </c>
      <c r="D12" s="2533"/>
      <c r="E12" s="2533"/>
      <c r="F12" s="2533"/>
      <c r="G12" s="2533"/>
      <c r="H12" s="2533"/>
      <c r="I12" s="2533"/>
      <c r="J12" s="2533"/>
      <c r="K12" s="2533"/>
      <c r="L12" s="2533"/>
      <c r="M12" s="2537"/>
      <c r="N12" s="212"/>
    </row>
    <row r="13" spans="1:14" ht="131.25" customHeight="1">
      <c r="A13" s="2517"/>
      <c r="B13" s="991" t="s">
        <v>21</v>
      </c>
      <c r="C13" s="2179" t="s">
        <v>3107</v>
      </c>
      <c r="D13" s="2180"/>
      <c r="E13" s="2180"/>
      <c r="F13" s="2180"/>
      <c r="G13" s="2180"/>
      <c r="H13" s="2180"/>
      <c r="I13" s="2180"/>
      <c r="J13" s="2180"/>
      <c r="K13" s="2180"/>
      <c r="L13" s="2180"/>
      <c r="M13" s="2181"/>
      <c r="N13" s="212"/>
    </row>
    <row r="14" spans="1:14" ht="60" customHeight="1">
      <c r="A14" s="2517"/>
      <c r="B14" s="989" t="s">
        <v>23</v>
      </c>
      <c r="C14" s="3277" t="s">
        <v>1199</v>
      </c>
      <c r="D14" s="3278"/>
      <c r="E14" s="3278"/>
      <c r="F14" s="3278"/>
      <c r="G14" s="3278"/>
      <c r="H14" s="3278"/>
      <c r="I14" s="3278"/>
      <c r="J14" s="3278"/>
      <c r="K14" s="3278"/>
      <c r="L14" s="3278"/>
      <c r="M14" s="3279"/>
      <c r="N14" s="212"/>
    </row>
    <row r="15" spans="1:14" ht="61.5" customHeight="1">
      <c r="A15" s="2517"/>
      <c r="B15" s="3243" t="s">
        <v>25</v>
      </c>
      <c r="C15" s="2179" t="s">
        <v>1889</v>
      </c>
      <c r="D15" s="2180"/>
      <c r="E15" s="1001" t="s">
        <v>27</v>
      </c>
      <c r="F15" s="3266" t="s">
        <v>2732</v>
      </c>
      <c r="G15" s="2180"/>
      <c r="H15" s="2180"/>
      <c r="I15" s="2180"/>
      <c r="J15" s="2180"/>
      <c r="K15" s="2180"/>
      <c r="L15" s="2180"/>
      <c r="M15" s="2181"/>
      <c r="N15" s="212"/>
    </row>
    <row r="16" spans="1:14" ht="15.75" hidden="1" customHeight="1">
      <c r="A16" s="2517"/>
      <c r="B16" s="2525"/>
      <c r="C16" s="2179"/>
      <c r="D16" s="2180"/>
      <c r="E16" s="2180"/>
      <c r="F16" s="2180"/>
      <c r="G16" s="2180"/>
      <c r="H16" s="2180"/>
      <c r="I16" s="2180"/>
      <c r="J16" s="2180"/>
      <c r="K16" s="2180"/>
      <c r="L16" s="2180"/>
      <c r="M16" s="2181"/>
      <c r="N16" s="212" t="s">
        <v>825</v>
      </c>
    </row>
    <row r="17" spans="1:14" ht="15.75" customHeight="1">
      <c r="A17" s="3263" t="s">
        <v>29</v>
      </c>
      <c r="B17" s="1002" t="s">
        <v>30</v>
      </c>
      <c r="C17" s="2179" t="s">
        <v>3097</v>
      </c>
      <c r="D17" s="2180"/>
      <c r="E17" s="2180"/>
      <c r="F17" s="2180"/>
      <c r="G17" s="2180"/>
      <c r="H17" s="2180"/>
      <c r="I17" s="2180"/>
      <c r="J17" s="2180"/>
      <c r="K17" s="2180"/>
      <c r="L17" s="2180"/>
      <c r="M17" s="2181"/>
      <c r="N17" s="212"/>
    </row>
    <row r="18" spans="1:14" ht="52.5" customHeight="1">
      <c r="A18" s="2517"/>
      <c r="B18" s="1002" t="s">
        <v>32</v>
      </c>
      <c r="C18" s="3246" t="s">
        <v>1280</v>
      </c>
      <c r="D18" s="2180"/>
      <c r="E18" s="2180"/>
      <c r="F18" s="2180"/>
      <c r="G18" s="2180"/>
      <c r="H18" s="2180"/>
      <c r="I18" s="2180"/>
      <c r="J18" s="2180"/>
      <c r="K18" s="2180"/>
      <c r="L18" s="2180"/>
      <c r="M18" s="2181"/>
      <c r="N18" s="212"/>
    </row>
    <row r="19" spans="1:14" ht="8.25" customHeight="1">
      <c r="A19" s="2517"/>
      <c r="B19" s="3239" t="s">
        <v>34</v>
      </c>
      <c r="C19" s="1004"/>
      <c r="D19" s="1005"/>
      <c r="E19" s="1005"/>
      <c r="F19" s="1005"/>
      <c r="G19" s="1005"/>
      <c r="H19" s="1005"/>
      <c r="I19" s="1005"/>
      <c r="J19" s="1005"/>
      <c r="K19" s="1005"/>
      <c r="L19" s="1005"/>
      <c r="M19" s="1006"/>
      <c r="N19" s="212"/>
    </row>
    <row r="20" spans="1:14" ht="9" customHeight="1">
      <c r="A20" s="2517"/>
      <c r="B20" s="2525"/>
      <c r="C20" s="1007"/>
      <c r="D20" s="1008"/>
      <c r="E20" s="1009"/>
      <c r="F20" s="1008"/>
      <c r="G20" s="1009"/>
      <c r="H20" s="1008"/>
      <c r="I20" s="1009"/>
      <c r="J20" s="1008"/>
      <c r="K20" s="1009"/>
      <c r="L20" s="1009"/>
      <c r="M20" s="1010"/>
      <c r="N20" s="212"/>
    </row>
    <row r="21" spans="1:14" ht="15.75" customHeight="1">
      <c r="A21" s="2517"/>
      <c r="B21" s="2525"/>
      <c r="C21" s="1011" t="s">
        <v>35</v>
      </c>
      <c r="D21" s="1012"/>
      <c r="E21" s="1013" t="s">
        <v>36</v>
      </c>
      <c r="F21" s="1012"/>
      <c r="G21" s="1013" t="s">
        <v>37</v>
      </c>
      <c r="H21" s="1012"/>
      <c r="I21" s="1013" t="s">
        <v>38</v>
      </c>
      <c r="J21" s="1014"/>
      <c r="K21" s="1013"/>
      <c r="L21" s="1013"/>
      <c r="M21" s="1010"/>
      <c r="N21" s="212"/>
    </row>
    <row r="22" spans="1:14" ht="15.75" customHeight="1">
      <c r="A22" s="2517"/>
      <c r="B22" s="2525"/>
      <c r="C22" s="1011" t="s">
        <v>39</v>
      </c>
      <c r="D22" s="1015"/>
      <c r="E22" s="1013" t="s">
        <v>40</v>
      </c>
      <c r="F22" s="1016"/>
      <c r="G22" s="1013" t="s">
        <v>41</v>
      </c>
      <c r="H22" s="1016"/>
      <c r="I22" s="1013"/>
      <c r="J22" s="1009"/>
      <c r="K22" s="1013"/>
      <c r="L22" s="1013"/>
      <c r="M22" s="1010"/>
      <c r="N22" s="212"/>
    </row>
    <row r="23" spans="1:14" ht="15.75" customHeight="1">
      <c r="A23" s="2517"/>
      <c r="B23" s="2525"/>
      <c r="C23" s="1011" t="s">
        <v>42</v>
      </c>
      <c r="D23" s="1015"/>
      <c r="E23" s="1013" t="s">
        <v>43</v>
      </c>
      <c r="F23" s="1015"/>
      <c r="G23" s="1013"/>
      <c r="H23" s="1009"/>
      <c r="I23" s="1013"/>
      <c r="J23" s="1009"/>
      <c r="K23" s="1013"/>
      <c r="L23" s="1013"/>
      <c r="M23" s="1010"/>
      <c r="N23" s="1078"/>
    </row>
    <row r="24" spans="1:14" ht="15.75" customHeight="1">
      <c r="A24" s="2517"/>
      <c r="B24" s="2525"/>
      <c r="C24" s="1011" t="s">
        <v>44</v>
      </c>
      <c r="D24" s="1016" t="s">
        <v>45</v>
      </c>
      <c r="E24" s="1013" t="s">
        <v>46</v>
      </c>
      <c r="F24" s="3247" t="s">
        <v>2390</v>
      </c>
      <c r="G24" s="2533"/>
      <c r="H24" s="2533"/>
      <c r="I24" s="2533"/>
      <c r="J24" s="2533"/>
      <c r="K24" s="2533"/>
      <c r="L24" s="2533"/>
      <c r="M24" s="2537"/>
      <c r="N24" s="1078"/>
    </row>
    <row r="25" spans="1:14" ht="9.75" customHeight="1">
      <c r="A25" s="2517"/>
      <c r="B25" s="2526"/>
      <c r="C25" s="1018"/>
      <c r="D25" s="1019"/>
      <c r="E25" s="1019"/>
      <c r="F25" s="1019"/>
      <c r="G25" s="1019"/>
      <c r="H25" s="1019"/>
      <c r="I25" s="1019"/>
      <c r="J25" s="1019"/>
      <c r="K25" s="1019"/>
      <c r="L25" s="1019"/>
      <c r="M25" s="1020"/>
      <c r="N25" s="212"/>
    </row>
    <row r="26" spans="1:14" ht="15.75" customHeight="1">
      <c r="A26" s="2517"/>
      <c r="B26" s="3239" t="s">
        <v>48</v>
      </c>
      <c r="C26" s="1021"/>
      <c r="D26" s="1005"/>
      <c r="E26" s="1005"/>
      <c r="F26" s="1005"/>
      <c r="G26" s="1005"/>
      <c r="H26" s="1005"/>
      <c r="I26" s="1005"/>
      <c r="J26" s="1005"/>
      <c r="K26" s="1005"/>
      <c r="L26" s="1022"/>
      <c r="M26" s="1023"/>
      <c r="N26" s="212"/>
    </row>
    <row r="27" spans="1:14" ht="15.75" customHeight="1">
      <c r="A27" s="2517"/>
      <c r="B27" s="2525"/>
      <c r="C27" s="1011" t="s">
        <v>49</v>
      </c>
      <c r="D27" s="1016"/>
      <c r="E27" s="1024"/>
      <c r="F27" s="1013" t="s">
        <v>50</v>
      </c>
      <c r="G27" s="1015"/>
      <c r="H27" s="1024"/>
      <c r="I27" s="1013" t="s">
        <v>51</v>
      </c>
      <c r="J27" s="1015" t="s">
        <v>1495</v>
      </c>
      <c r="K27" s="1024"/>
      <c r="L27" s="995"/>
      <c r="M27" s="996"/>
      <c r="N27" s="212"/>
    </row>
    <row r="28" spans="1:14" ht="15.75" customHeight="1">
      <c r="A28" s="2517"/>
      <c r="B28" s="2525"/>
      <c r="C28" s="1011" t="s">
        <v>52</v>
      </c>
      <c r="D28" s="1025"/>
      <c r="E28" s="995"/>
      <c r="F28" s="1013" t="s">
        <v>53</v>
      </c>
      <c r="G28" s="1016"/>
      <c r="H28" s="995"/>
      <c r="I28" s="1026"/>
      <c r="J28" s="995"/>
      <c r="K28" s="1027"/>
      <c r="L28" s="995"/>
      <c r="M28" s="996"/>
      <c r="N28" s="212"/>
    </row>
    <row r="29" spans="1:14" ht="15.75" customHeight="1">
      <c r="A29" s="2517"/>
      <c r="B29" s="2526"/>
      <c r="C29" s="1028"/>
      <c r="D29" s="1008"/>
      <c r="E29" s="1008"/>
      <c r="F29" s="1008"/>
      <c r="G29" s="1008"/>
      <c r="H29" s="1008"/>
      <c r="I29" s="1008"/>
      <c r="J29" s="1008"/>
      <c r="K29" s="1008"/>
      <c r="L29" s="1029"/>
      <c r="M29" s="1030"/>
      <c r="N29" s="212"/>
    </row>
    <row r="30" spans="1:14" ht="15.75" customHeight="1">
      <c r="A30" s="2517"/>
      <c r="B30" s="1031" t="s">
        <v>54</v>
      </c>
      <c r="C30" s="1032"/>
      <c r="D30" s="1033"/>
      <c r="E30" s="1033"/>
      <c r="F30" s="1033"/>
      <c r="G30" s="1033"/>
      <c r="H30" s="1033"/>
      <c r="I30" s="1033"/>
      <c r="J30" s="1033"/>
      <c r="K30" s="1033"/>
      <c r="L30" s="1033"/>
      <c r="M30" s="1034"/>
      <c r="N30" s="212"/>
    </row>
    <row r="31" spans="1:14" ht="15.75" customHeight="1">
      <c r="A31" s="2517"/>
      <c r="B31" s="1031"/>
      <c r="C31" s="1035" t="s">
        <v>55</v>
      </c>
      <c r="D31" s="1016" t="s">
        <v>89</v>
      </c>
      <c r="E31" s="1024"/>
      <c r="F31" s="1036" t="s">
        <v>56</v>
      </c>
      <c r="G31" s="1016" t="s">
        <v>89</v>
      </c>
      <c r="H31" s="1024"/>
      <c r="I31" s="1036" t="s">
        <v>57</v>
      </c>
      <c r="J31" s="1037"/>
      <c r="K31" s="1016" t="s">
        <v>89</v>
      </c>
      <c r="L31" s="1038"/>
      <c r="M31" s="1039"/>
      <c r="N31" s="212"/>
    </row>
    <row r="32" spans="1:14" ht="15.75" customHeight="1">
      <c r="A32" s="2517"/>
      <c r="B32" s="990"/>
      <c r="C32" s="1018"/>
      <c r="D32" s="1019"/>
      <c r="E32" s="1019"/>
      <c r="F32" s="1019"/>
      <c r="G32" s="1019"/>
      <c r="H32" s="1019"/>
      <c r="I32" s="1019"/>
      <c r="J32" s="1019"/>
      <c r="K32" s="1019"/>
      <c r="L32" s="1019"/>
      <c r="M32" s="1020"/>
      <c r="N32" s="212"/>
    </row>
    <row r="33" spans="1:14" ht="15.75" customHeight="1">
      <c r="A33" s="2517"/>
      <c r="B33" s="3239" t="s">
        <v>58</v>
      </c>
      <c r="C33" s="1040"/>
      <c r="D33" s="1041"/>
      <c r="E33" s="1041"/>
      <c r="F33" s="1041"/>
      <c r="G33" s="1041"/>
      <c r="H33" s="1041"/>
      <c r="I33" s="1041"/>
      <c r="J33" s="1041"/>
      <c r="K33" s="1041"/>
      <c r="L33" s="1022"/>
      <c r="M33" s="1023"/>
      <c r="N33" s="212"/>
    </row>
    <row r="34" spans="1:14" ht="15.75" customHeight="1">
      <c r="A34" s="2517"/>
      <c r="B34" s="2525"/>
      <c r="C34" s="1042" t="s">
        <v>59</v>
      </c>
      <c r="D34" s="1084">
        <v>2022</v>
      </c>
      <c r="E34" s="1043"/>
      <c r="F34" s="1024" t="s">
        <v>60</v>
      </c>
      <c r="G34" s="1085" t="s">
        <v>61</v>
      </c>
      <c r="H34" s="1043"/>
      <c r="I34" s="1036"/>
      <c r="J34" s="1043"/>
      <c r="K34" s="1043"/>
      <c r="L34" s="995"/>
      <c r="M34" s="996"/>
      <c r="N34" s="212"/>
    </row>
    <row r="35" spans="1:14" ht="15.75" customHeight="1">
      <c r="A35" s="2517"/>
      <c r="B35" s="2526"/>
      <c r="C35" s="1018"/>
      <c r="D35" s="1045"/>
      <c r="E35" s="1046"/>
      <c r="F35" s="1019"/>
      <c r="G35" s="1046"/>
      <c r="H35" s="1046"/>
      <c r="I35" s="1047"/>
      <c r="J35" s="1046"/>
      <c r="K35" s="1046"/>
      <c r="L35" s="1029"/>
      <c r="M35" s="1030"/>
      <c r="N35" s="212"/>
    </row>
    <row r="36" spans="1:14" ht="15.75" customHeight="1">
      <c r="A36" s="2517"/>
      <c r="B36" s="3239" t="s">
        <v>62</v>
      </c>
      <c r="C36" s="1048"/>
      <c r="D36" s="1049"/>
      <c r="E36" s="1049"/>
      <c r="F36" s="1049"/>
      <c r="G36" s="1049"/>
      <c r="H36" s="1049"/>
      <c r="I36" s="1049"/>
      <c r="J36" s="1049"/>
      <c r="K36" s="1049"/>
      <c r="L36" s="1049"/>
      <c r="M36" s="1050"/>
      <c r="N36" s="212"/>
    </row>
    <row r="37" spans="1:14" ht="15.75" customHeight="1">
      <c r="A37" s="2517"/>
      <c r="B37" s="2525"/>
      <c r="C37" s="1011"/>
      <c r="D37" s="1024" t="s">
        <v>63</v>
      </c>
      <c r="E37" s="1024"/>
      <c r="F37" s="1024" t="s">
        <v>64</v>
      </c>
      <c r="G37" s="1024"/>
      <c r="H37" s="1027" t="s">
        <v>65</v>
      </c>
      <c r="I37" s="1027"/>
      <c r="J37" s="1027" t="s">
        <v>66</v>
      </c>
      <c r="K37" s="1024"/>
      <c r="L37" s="1024" t="s">
        <v>67</v>
      </c>
      <c r="M37" s="1051"/>
      <c r="N37" s="212"/>
    </row>
    <row r="38" spans="1:14" ht="15.75" customHeight="1">
      <c r="A38" s="2517"/>
      <c r="B38" s="2525"/>
      <c r="C38" s="1086"/>
      <c r="D38" s="3242">
        <v>0</v>
      </c>
      <c r="E38" s="2542"/>
      <c r="F38" s="3242">
        <v>0</v>
      </c>
      <c r="G38" s="2542"/>
      <c r="H38" s="3242">
        <v>1</v>
      </c>
      <c r="I38" s="2542"/>
      <c r="J38" s="3242">
        <v>1</v>
      </c>
      <c r="K38" s="2542"/>
      <c r="L38" s="3242">
        <v>1</v>
      </c>
      <c r="M38" s="2542"/>
      <c r="N38" s="1087"/>
    </row>
    <row r="39" spans="1:14" ht="15.75" customHeight="1">
      <c r="A39" s="2517"/>
      <c r="B39" s="2525"/>
      <c r="C39" s="1011"/>
      <c r="D39" s="1024" t="s">
        <v>68</v>
      </c>
      <c r="E39" s="1024"/>
      <c r="F39" s="1024" t="s">
        <v>69</v>
      </c>
      <c r="G39" s="1024"/>
      <c r="H39" s="1027" t="s">
        <v>70</v>
      </c>
      <c r="I39" s="1027"/>
      <c r="J39" s="1027" t="s">
        <v>71</v>
      </c>
      <c r="K39" s="1024"/>
      <c r="L39" s="1024" t="s">
        <v>72</v>
      </c>
      <c r="M39" s="1010"/>
      <c r="N39" s="212"/>
    </row>
    <row r="40" spans="1:14" ht="15.75" customHeight="1">
      <c r="A40" s="2517"/>
      <c r="B40" s="2525"/>
      <c r="C40" s="1011"/>
      <c r="D40" s="3242">
        <v>1</v>
      </c>
      <c r="E40" s="2542"/>
      <c r="F40" s="3242">
        <v>1</v>
      </c>
      <c r="G40" s="2542"/>
      <c r="H40" s="3242">
        <v>1</v>
      </c>
      <c r="I40" s="2542"/>
      <c r="J40" s="3242">
        <v>1</v>
      </c>
      <c r="K40" s="2542"/>
      <c r="L40" s="3242">
        <v>1</v>
      </c>
      <c r="M40" s="2542"/>
      <c r="N40" s="212"/>
    </row>
    <row r="41" spans="1:14" ht="15.75" customHeight="1">
      <c r="A41" s="2517"/>
      <c r="B41" s="2525"/>
      <c r="C41" s="1011"/>
      <c r="D41" s="1024" t="s">
        <v>73</v>
      </c>
      <c r="E41" s="1024"/>
      <c r="F41" s="1024" t="s">
        <v>74</v>
      </c>
      <c r="G41" s="1024"/>
      <c r="H41" s="1027" t="s">
        <v>75</v>
      </c>
      <c r="I41" s="1027"/>
      <c r="J41" s="1027" t="s">
        <v>76</v>
      </c>
      <c r="K41" s="1024"/>
      <c r="L41" s="1024" t="s">
        <v>77</v>
      </c>
      <c r="M41" s="1010"/>
      <c r="N41" s="212"/>
    </row>
    <row r="42" spans="1:14" ht="15.75" customHeight="1">
      <c r="A42" s="2517"/>
      <c r="B42" s="2525"/>
      <c r="C42" s="1086"/>
      <c r="D42" s="3242">
        <v>1</v>
      </c>
      <c r="E42" s="2542"/>
      <c r="F42" s="3242"/>
      <c r="G42" s="2542"/>
      <c r="H42" s="1088"/>
      <c r="I42" s="1089"/>
      <c r="J42" s="1088"/>
      <c r="K42" s="1089"/>
      <c r="L42" s="1088"/>
      <c r="M42" s="1090"/>
      <c r="N42" s="1087"/>
    </row>
    <row r="43" spans="1:14" ht="15.75" customHeight="1">
      <c r="A43" s="2517"/>
      <c r="B43" s="2525"/>
      <c r="C43" s="1011"/>
      <c r="D43" s="1054" t="s">
        <v>77</v>
      </c>
      <c r="E43" s="1055"/>
      <c r="F43" s="1054" t="s">
        <v>78</v>
      </c>
      <c r="G43" s="1055"/>
      <c r="H43" s="1056"/>
      <c r="I43" s="1033"/>
      <c r="J43" s="1056"/>
      <c r="K43" s="1033"/>
      <c r="L43" s="1056"/>
      <c r="M43" s="1034"/>
      <c r="N43" s="212"/>
    </row>
    <row r="44" spans="1:14" ht="15.75" customHeight="1">
      <c r="A44" s="2517"/>
      <c r="B44" s="2525"/>
      <c r="C44" s="1011"/>
      <c r="D44" s="1052"/>
      <c r="E44" s="1038"/>
      <c r="F44" s="3237">
        <v>9</v>
      </c>
      <c r="G44" s="2542"/>
      <c r="H44" s="3238"/>
      <c r="I44" s="2546"/>
      <c r="J44" s="1057"/>
      <c r="K44" s="1024"/>
      <c r="L44" s="1057"/>
      <c r="M44" s="1039"/>
      <c r="N44" s="212"/>
    </row>
    <row r="45" spans="1:14" ht="15.75" customHeight="1">
      <c r="A45" s="2517"/>
      <c r="B45" s="2525"/>
      <c r="C45" s="1058"/>
      <c r="D45" s="1054"/>
      <c r="E45" s="1055"/>
      <c r="F45" s="1054"/>
      <c r="G45" s="1055"/>
      <c r="H45" s="1059"/>
      <c r="I45" s="1019"/>
      <c r="J45" s="1059"/>
      <c r="K45" s="1019"/>
      <c r="L45" s="1059"/>
      <c r="M45" s="1020"/>
      <c r="N45" s="212"/>
    </row>
    <row r="46" spans="1:14" ht="18" customHeight="1">
      <c r="A46" s="2517"/>
      <c r="B46" s="3239" t="s">
        <v>79</v>
      </c>
      <c r="C46" s="1021"/>
      <c r="D46" s="1005"/>
      <c r="E46" s="1005"/>
      <c r="F46" s="1005"/>
      <c r="G46" s="1005"/>
      <c r="H46" s="1005"/>
      <c r="I46" s="1005"/>
      <c r="J46" s="1005"/>
      <c r="K46" s="1005"/>
      <c r="L46" s="995"/>
      <c r="M46" s="996"/>
      <c r="N46" s="212"/>
    </row>
    <row r="47" spans="1:14" ht="15.75" customHeight="1">
      <c r="A47" s="2517"/>
      <c r="B47" s="2525"/>
      <c r="C47" s="1060"/>
      <c r="D47" s="1061" t="s">
        <v>80</v>
      </c>
      <c r="E47" s="1062" t="s">
        <v>7</v>
      </c>
      <c r="F47" s="3240" t="s">
        <v>81</v>
      </c>
      <c r="G47" s="3241"/>
      <c r="H47" s="2530"/>
      <c r="I47" s="2530"/>
      <c r="J47" s="2531"/>
      <c r="K47" s="1063" t="s">
        <v>82</v>
      </c>
      <c r="L47" s="3230"/>
      <c r="M47" s="2536"/>
      <c r="N47" s="212"/>
    </row>
    <row r="48" spans="1:14" ht="15.75" customHeight="1">
      <c r="A48" s="2517"/>
      <c r="B48" s="2525"/>
      <c r="C48" s="1060"/>
      <c r="D48" s="1064"/>
      <c r="E48" s="1015" t="s">
        <v>45</v>
      </c>
      <c r="F48" s="2528"/>
      <c r="G48" s="2532"/>
      <c r="H48" s="2533"/>
      <c r="I48" s="2533"/>
      <c r="J48" s="2534"/>
      <c r="K48" s="995"/>
      <c r="L48" s="2532"/>
      <c r="M48" s="2537"/>
      <c r="N48" s="212"/>
    </row>
    <row r="49" spans="1:14" ht="15.75" customHeight="1">
      <c r="A49" s="2517"/>
      <c r="B49" s="2526"/>
      <c r="C49" s="1065"/>
      <c r="D49" s="1029"/>
      <c r="E49" s="1029"/>
      <c r="F49" s="1029"/>
      <c r="G49" s="1029"/>
      <c r="H49" s="1029"/>
      <c r="I49" s="1029"/>
      <c r="J49" s="1029"/>
      <c r="K49" s="1029"/>
      <c r="L49" s="995"/>
      <c r="M49" s="996"/>
      <c r="N49" s="212"/>
    </row>
    <row r="50" spans="1:14" ht="48" customHeight="1">
      <c r="A50" s="2517"/>
      <c r="B50" s="991" t="s">
        <v>83</v>
      </c>
      <c r="C50" s="3228" t="s">
        <v>3108</v>
      </c>
      <c r="D50" s="2539"/>
      <c r="E50" s="2539"/>
      <c r="F50" s="2539"/>
      <c r="G50" s="2539"/>
      <c r="H50" s="2539"/>
      <c r="I50" s="2539"/>
      <c r="J50" s="2539"/>
      <c r="K50" s="2539"/>
      <c r="L50" s="2539"/>
      <c r="M50" s="2540"/>
      <c r="N50" s="212"/>
    </row>
    <row r="51" spans="1:14" ht="15.75" customHeight="1">
      <c r="A51" s="2517"/>
      <c r="B51" s="1002" t="s">
        <v>85</v>
      </c>
      <c r="C51" s="3228" t="s">
        <v>3089</v>
      </c>
      <c r="D51" s="2539"/>
      <c r="E51" s="2539"/>
      <c r="F51" s="2539"/>
      <c r="G51" s="2539"/>
      <c r="H51" s="2539"/>
      <c r="I51" s="2539"/>
      <c r="J51" s="2539"/>
      <c r="K51" s="2539"/>
      <c r="L51" s="2539"/>
      <c r="M51" s="2540"/>
      <c r="N51" s="212"/>
    </row>
    <row r="52" spans="1:14" ht="15.75" customHeight="1">
      <c r="A52" s="2517"/>
      <c r="B52" s="1002" t="s">
        <v>87</v>
      </c>
      <c r="C52" s="1066">
        <v>90</v>
      </c>
      <c r="D52" s="1067"/>
      <c r="E52" s="1067"/>
      <c r="F52" s="1067"/>
      <c r="G52" s="1067"/>
      <c r="H52" s="1067"/>
      <c r="I52" s="1067"/>
      <c r="J52" s="1067"/>
      <c r="K52" s="1067"/>
      <c r="L52" s="1067"/>
      <c r="M52" s="1068"/>
      <c r="N52" s="212"/>
    </row>
    <row r="53" spans="1:14" ht="15.75" customHeight="1">
      <c r="A53" s="2517"/>
      <c r="B53" s="1002" t="s">
        <v>88</v>
      </c>
      <c r="C53" s="1066" t="s">
        <v>89</v>
      </c>
      <c r="D53" s="1067"/>
      <c r="E53" s="1067"/>
      <c r="F53" s="1067"/>
      <c r="G53" s="1067"/>
      <c r="H53" s="1067"/>
      <c r="I53" s="1067"/>
      <c r="J53" s="1067"/>
      <c r="K53" s="1067"/>
      <c r="L53" s="1067"/>
      <c r="M53" s="1068"/>
      <c r="N53" s="212"/>
    </row>
    <row r="54" spans="1:14" ht="15.75" customHeight="1">
      <c r="A54" s="3227" t="s">
        <v>90</v>
      </c>
      <c r="B54" s="1069" t="s">
        <v>91</v>
      </c>
      <c r="C54" s="3232" t="s">
        <v>1269</v>
      </c>
      <c r="D54" s="3233"/>
      <c r="E54" s="3233"/>
      <c r="F54" s="3233"/>
      <c r="G54" s="3233"/>
      <c r="H54" s="3233"/>
      <c r="I54" s="3233"/>
      <c r="J54" s="3233"/>
      <c r="K54" s="3233"/>
      <c r="L54" s="3233"/>
      <c r="M54" s="3234"/>
      <c r="N54" s="212"/>
    </row>
    <row r="55" spans="1:14" ht="15.75" customHeight="1">
      <c r="A55" s="2517"/>
      <c r="B55" s="1069" t="s">
        <v>93</v>
      </c>
      <c r="C55" s="3232" t="s">
        <v>3090</v>
      </c>
      <c r="D55" s="3233"/>
      <c r="E55" s="3233"/>
      <c r="F55" s="3233"/>
      <c r="G55" s="3233"/>
      <c r="H55" s="3233"/>
      <c r="I55" s="3233"/>
      <c r="J55" s="3233"/>
      <c r="K55" s="3233"/>
      <c r="L55" s="3233"/>
      <c r="M55" s="3234"/>
      <c r="N55" s="212"/>
    </row>
    <row r="56" spans="1:14" ht="15.75" customHeight="1">
      <c r="A56" s="2517"/>
      <c r="B56" s="1069" t="s">
        <v>95</v>
      </c>
      <c r="C56" s="3232" t="s">
        <v>1616</v>
      </c>
      <c r="D56" s="3233"/>
      <c r="E56" s="3233"/>
      <c r="F56" s="3233"/>
      <c r="G56" s="3233"/>
      <c r="H56" s="3233"/>
      <c r="I56" s="3233"/>
      <c r="J56" s="3233"/>
      <c r="K56" s="3233"/>
      <c r="L56" s="3233"/>
      <c r="M56" s="3234"/>
      <c r="N56" s="212"/>
    </row>
    <row r="57" spans="1:14" ht="15.75" customHeight="1">
      <c r="A57" s="2517"/>
      <c r="B57" s="1070" t="s">
        <v>97</v>
      </c>
      <c r="C57" s="3232" t="s">
        <v>1268</v>
      </c>
      <c r="D57" s="3233"/>
      <c r="E57" s="3233"/>
      <c r="F57" s="3233"/>
      <c r="G57" s="3233"/>
      <c r="H57" s="3233"/>
      <c r="I57" s="3233"/>
      <c r="J57" s="3233"/>
      <c r="K57" s="3233"/>
      <c r="L57" s="3233"/>
      <c r="M57" s="3234"/>
      <c r="N57" s="212"/>
    </row>
    <row r="58" spans="1:14" ht="15.75" customHeight="1">
      <c r="A58" s="2517"/>
      <c r="B58" s="1069" t="s">
        <v>99</v>
      </c>
      <c r="C58" s="3235" t="s">
        <v>1270</v>
      </c>
      <c r="D58" s="3233"/>
      <c r="E58" s="3233"/>
      <c r="F58" s="3233"/>
      <c r="G58" s="3233"/>
      <c r="H58" s="3233"/>
      <c r="I58" s="3233"/>
      <c r="J58" s="3233"/>
      <c r="K58" s="3233"/>
      <c r="L58" s="3233"/>
      <c r="M58" s="3234"/>
      <c r="N58" s="212"/>
    </row>
    <row r="59" spans="1:14" ht="15.75" customHeight="1" thickBot="1">
      <c r="A59" s="2522"/>
      <c r="B59" s="1069" t="s">
        <v>101</v>
      </c>
      <c r="C59" s="3232">
        <v>3358000</v>
      </c>
      <c r="D59" s="3233"/>
      <c r="E59" s="3233"/>
      <c r="F59" s="3233"/>
      <c r="G59" s="3233"/>
      <c r="H59" s="3233"/>
      <c r="I59" s="3233"/>
      <c r="J59" s="3233"/>
      <c r="K59" s="3233"/>
      <c r="L59" s="3233"/>
      <c r="M59" s="3234"/>
      <c r="N59" s="212"/>
    </row>
    <row r="60" spans="1:14" ht="15.75" customHeight="1">
      <c r="A60" s="3227" t="s">
        <v>103</v>
      </c>
      <c r="B60" s="1071" t="s">
        <v>104</v>
      </c>
      <c r="C60" s="2455" t="s">
        <v>1790</v>
      </c>
      <c r="D60" s="2456"/>
      <c r="E60" s="2456"/>
      <c r="F60" s="2456"/>
      <c r="G60" s="2456"/>
      <c r="H60" s="2456"/>
      <c r="I60" s="2456"/>
      <c r="J60" s="2456"/>
      <c r="K60" s="2456"/>
      <c r="L60" s="2456"/>
      <c r="M60" s="2457"/>
      <c r="N60" s="212"/>
    </row>
    <row r="61" spans="1:14" ht="30" customHeight="1">
      <c r="A61" s="2517"/>
      <c r="B61" s="1071" t="s">
        <v>106</v>
      </c>
      <c r="C61" s="2455" t="s">
        <v>1791</v>
      </c>
      <c r="D61" s="2456"/>
      <c r="E61" s="2456"/>
      <c r="F61" s="2456"/>
      <c r="G61" s="2456"/>
      <c r="H61" s="2456"/>
      <c r="I61" s="2456"/>
      <c r="J61" s="2456"/>
      <c r="K61" s="2456"/>
      <c r="L61" s="2456"/>
      <c r="M61" s="2457"/>
      <c r="N61" s="212"/>
    </row>
    <row r="62" spans="1:14" ht="30" customHeight="1" thickBot="1">
      <c r="A62" s="2517"/>
      <c r="B62" s="1072" t="s">
        <v>14</v>
      </c>
      <c r="C62" s="3228" t="s">
        <v>1619</v>
      </c>
      <c r="D62" s="2539"/>
      <c r="E62" s="2539"/>
      <c r="F62" s="2539"/>
      <c r="G62" s="2539"/>
      <c r="H62" s="2539"/>
      <c r="I62" s="2539"/>
      <c r="J62" s="2539"/>
      <c r="K62" s="2539"/>
      <c r="L62" s="2539"/>
      <c r="M62" s="2540"/>
      <c r="N62" s="212"/>
    </row>
    <row r="63" spans="1:14" ht="15.75" customHeight="1" thickBot="1">
      <c r="A63" s="1073" t="s">
        <v>109</v>
      </c>
      <c r="B63" s="1079"/>
      <c r="C63" s="3229"/>
      <c r="D63" s="2520"/>
      <c r="E63" s="2520"/>
      <c r="F63" s="2520"/>
      <c r="G63" s="2520"/>
      <c r="H63" s="2520"/>
      <c r="I63" s="2520"/>
      <c r="J63" s="2520"/>
      <c r="K63" s="2520"/>
      <c r="L63" s="2520"/>
      <c r="M63" s="2521"/>
      <c r="N63" s="212"/>
    </row>
    <row r="64" spans="1:14" ht="15.75" customHeight="1">
      <c r="A64" s="212"/>
      <c r="B64" s="1080"/>
      <c r="C64" s="212"/>
      <c r="D64" s="212"/>
      <c r="E64" s="212"/>
      <c r="F64" s="212"/>
      <c r="G64" s="212"/>
      <c r="H64" s="212"/>
      <c r="I64" s="212"/>
      <c r="J64" s="212"/>
      <c r="K64" s="212"/>
      <c r="L64" s="212"/>
      <c r="M64" s="212"/>
      <c r="N64" s="212"/>
    </row>
    <row r="65" spans="1:14" ht="15.75" customHeight="1">
      <c r="A65" s="212"/>
      <c r="B65" s="1080"/>
      <c r="C65" s="212"/>
      <c r="D65" s="212"/>
      <c r="E65" s="212"/>
      <c r="F65" s="212"/>
      <c r="G65" s="212"/>
      <c r="H65" s="212"/>
      <c r="I65" s="212"/>
      <c r="J65" s="212"/>
      <c r="K65" s="212"/>
      <c r="L65" s="212"/>
      <c r="M65" s="212"/>
      <c r="N65" s="212"/>
    </row>
    <row r="66" spans="1:14" ht="15.75" customHeight="1">
      <c r="A66" s="212"/>
      <c r="B66" s="1080"/>
      <c r="C66" s="212"/>
      <c r="D66" s="212"/>
      <c r="E66" s="212"/>
      <c r="F66" s="212"/>
      <c r="G66" s="212"/>
      <c r="H66" s="212"/>
      <c r="I66" s="212"/>
      <c r="J66" s="212"/>
      <c r="K66" s="212"/>
      <c r="L66" s="212"/>
      <c r="M66" s="212"/>
      <c r="N66" s="212"/>
    </row>
    <row r="67" spans="1:14" ht="15.75" customHeight="1">
      <c r="A67" s="212"/>
      <c r="B67" s="1080"/>
      <c r="C67" s="212"/>
      <c r="D67" s="212"/>
      <c r="E67" s="212"/>
      <c r="F67" s="212"/>
      <c r="G67" s="212"/>
      <c r="H67" s="212"/>
      <c r="I67" s="212"/>
      <c r="J67" s="212"/>
      <c r="K67" s="212"/>
      <c r="L67" s="212"/>
      <c r="M67" s="212"/>
      <c r="N67" s="212"/>
    </row>
    <row r="68" spans="1:14" ht="15.75" customHeight="1">
      <c r="A68" s="212"/>
      <c r="B68" s="1080"/>
      <c r="C68" s="212"/>
      <c r="D68" s="212"/>
      <c r="E68" s="212"/>
      <c r="F68" s="212"/>
      <c r="G68" s="212"/>
      <c r="H68" s="212"/>
      <c r="I68" s="212"/>
      <c r="J68" s="212"/>
      <c r="K68" s="212"/>
      <c r="L68" s="212"/>
      <c r="M68" s="212"/>
      <c r="N68" s="212"/>
    </row>
    <row r="69" spans="1:14" ht="15.75" customHeight="1">
      <c r="A69" s="212"/>
      <c r="B69" s="1080"/>
      <c r="C69" s="212"/>
      <c r="D69" s="212"/>
      <c r="E69" s="212"/>
      <c r="F69" s="212"/>
      <c r="G69" s="212"/>
      <c r="H69" s="212"/>
      <c r="I69" s="212"/>
      <c r="J69" s="212"/>
      <c r="K69" s="212"/>
      <c r="L69" s="212"/>
      <c r="M69" s="212"/>
      <c r="N69" s="212"/>
    </row>
    <row r="70" spans="1:14" ht="15.75" customHeight="1">
      <c r="A70" s="212"/>
      <c r="B70" s="1080"/>
      <c r="C70" s="212"/>
      <c r="D70" s="212"/>
      <c r="E70" s="212"/>
      <c r="F70" s="212"/>
      <c r="G70" s="212"/>
      <c r="H70" s="212"/>
      <c r="I70" s="212"/>
      <c r="J70" s="212"/>
      <c r="K70" s="212"/>
      <c r="L70" s="212"/>
      <c r="M70" s="212"/>
      <c r="N70" s="212"/>
    </row>
    <row r="71" spans="1:14" ht="15.75" customHeight="1">
      <c r="A71" s="212"/>
      <c r="B71" s="1080"/>
      <c r="C71" s="212"/>
      <c r="D71" s="212"/>
      <c r="E71" s="212"/>
      <c r="F71" s="212"/>
      <c r="G71" s="212"/>
      <c r="H71" s="212"/>
      <c r="I71" s="212"/>
      <c r="J71" s="212"/>
      <c r="K71" s="212"/>
      <c r="L71" s="212"/>
      <c r="M71" s="212"/>
      <c r="N71" s="212"/>
    </row>
    <row r="72" spans="1:14" ht="15.75" customHeight="1">
      <c r="A72" s="212"/>
      <c r="B72" s="1080"/>
      <c r="C72" s="212"/>
      <c r="D72" s="212"/>
      <c r="E72" s="212"/>
      <c r="F72" s="212"/>
      <c r="G72" s="212"/>
      <c r="H72" s="212"/>
      <c r="I72" s="212"/>
      <c r="J72" s="212"/>
      <c r="K72" s="212"/>
      <c r="L72" s="212"/>
      <c r="M72" s="212"/>
      <c r="N72" s="212"/>
    </row>
    <row r="73" spans="1:14" ht="15.75" customHeight="1">
      <c r="A73" s="212"/>
      <c r="B73" s="1080"/>
      <c r="C73" s="212"/>
      <c r="D73" s="212"/>
      <c r="E73" s="212"/>
      <c r="F73" s="212"/>
      <c r="G73" s="212"/>
      <c r="H73" s="212"/>
      <c r="I73" s="212"/>
      <c r="J73" s="212"/>
      <c r="K73" s="212"/>
      <c r="L73" s="212"/>
      <c r="M73" s="212"/>
      <c r="N73" s="212"/>
    </row>
    <row r="74" spans="1:14" ht="15.75" customHeight="1">
      <c r="A74" s="212"/>
      <c r="B74" s="1080"/>
      <c r="C74" s="212"/>
      <c r="D74" s="212"/>
      <c r="E74" s="212"/>
      <c r="F74" s="212"/>
      <c r="G74" s="212"/>
      <c r="H74" s="212"/>
      <c r="I74" s="212"/>
      <c r="J74" s="212"/>
      <c r="K74" s="212"/>
      <c r="L74" s="212"/>
      <c r="M74" s="212"/>
      <c r="N74" s="212"/>
    </row>
    <row r="75" spans="1:14" ht="15.75" customHeight="1">
      <c r="A75" s="212"/>
      <c r="B75" s="1080"/>
      <c r="C75" s="212"/>
      <c r="D75" s="212"/>
      <c r="E75" s="212"/>
      <c r="F75" s="212"/>
      <c r="G75" s="212"/>
      <c r="H75" s="212"/>
      <c r="I75" s="212"/>
      <c r="J75" s="212"/>
      <c r="K75" s="212"/>
      <c r="L75" s="212"/>
      <c r="M75" s="212"/>
      <c r="N75" s="212"/>
    </row>
    <row r="76" spans="1:14" ht="15.75" customHeight="1">
      <c r="A76" s="212"/>
      <c r="B76" s="1080"/>
      <c r="C76" s="212"/>
      <c r="D76" s="212"/>
      <c r="E76" s="212"/>
      <c r="F76" s="212"/>
      <c r="G76" s="212"/>
      <c r="H76" s="212"/>
      <c r="I76" s="212"/>
      <c r="J76" s="212"/>
      <c r="K76" s="212"/>
      <c r="L76" s="212"/>
      <c r="M76" s="212"/>
      <c r="N76" s="212"/>
    </row>
    <row r="77" spans="1:14" ht="15.75" customHeight="1">
      <c r="A77" s="212"/>
      <c r="B77" s="1080"/>
      <c r="C77" s="212"/>
      <c r="D77" s="212"/>
      <c r="E77" s="212"/>
      <c r="F77" s="212"/>
      <c r="G77" s="212"/>
      <c r="H77" s="212"/>
      <c r="I77" s="212"/>
      <c r="J77" s="212"/>
      <c r="K77" s="212"/>
      <c r="L77" s="212"/>
      <c r="M77" s="212"/>
      <c r="N77" s="212"/>
    </row>
    <row r="78" spans="1:14" ht="15.75" customHeight="1">
      <c r="A78" s="212"/>
      <c r="B78" s="1080"/>
      <c r="C78" s="212"/>
      <c r="D78" s="212"/>
      <c r="E78" s="212"/>
      <c r="F78" s="212"/>
      <c r="G78" s="212"/>
      <c r="H78" s="212"/>
      <c r="I78" s="212"/>
      <c r="J78" s="212"/>
      <c r="K78" s="212"/>
      <c r="L78" s="212"/>
      <c r="M78" s="212"/>
      <c r="N78" s="212"/>
    </row>
    <row r="79" spans="1:14" ht="15.75" customHeight="1">
      <c r="A79" s="212"/>
      <c r="B79" s="1080"/>
      <c r="C79" s="212"/>
      <c r="D79" s="212"/>
      <c r="E79" s="212"/>
      <c r="F79" s="212"/>
      <c r="G79" s="212"/>
      <c r="H79" s="212"/>
      <c r="I79" s="212"/>
      <c r="J79" s="212"/>
      <c r="K79" s="212"/>
      <c r="L79" s="212"/>
      <c r="M79" s="212"/>
      <c r="N79" s="212"/>
    </row>
    <row r="80" spans="1:14" ht="15.75" customHeight="1">
      <c r="A80" s="212"/>
      <c r="B80" s="1080"/>
      <c r="C80" s="212"/>
      <c r="D80" s="212"/>
      <c r="E80" s="212"/>
      <c r="F80" s="212"/>
      <c r="G80" s="212"/>
      <c r="H80" s="212"/>
      <c r="I80" s="212"/>
      <c r="J80" s="212"/>
      <c r="K80" s="212"/>
      <c r="L80" s="212"/>
      <c r="M80" s="212"/>
      <c r="N80" s="212"/>
    </row>
    <row r="81" spans="1:14" ht="15.75" customHeight="1">
      <c r="A81" s="212"/>
      <c r="B81" s="1080"/>
      <c r="C81" s="212"/>
      <c r="D81" s="212"/>
      <c r="E81" s="212"/>
      <c r="F81" s="212"/>
      <c r="G81" s="212"/>
      <c r="H81" s="212"/>
      <c r="I81" s="212"/>
      <c r="J81" s="212"/>
      <c r="K81" s="212"/>
      <c r="L81" s="212"/>
      <c r="M81" s="212"/>
      <c r="N81" s="212"/>
    </row>
    <row r="82" spans="1:14" ht="15.75" customHeight="1">
      <c r="A82" s="212"/>
      <c r="B82" s="1080"/>
      <c r="C82" s="212"/>
      <c r="D82" s="212"/>
      <c r="E82" s="212"/>
      <c r="F82" s="212"/>
      <c r="G82" s="212"/>
      <c r="H82" s="212"/>
      <c r="I82" s="212"/>
      <c r="J82" s="212"/>
      <c r="K82" s="212"/>
      <c r="L82" s="212"/>
      <c r="M82" s="212"/>
      <c r="N82" s="212"/>
    </row>
    <row r="83" spans="1:14" ht="15.75" customHeight="1">
      <c r="A83" s="212"/>
      <c r="B83" s="1080"/>
      <c r="C83" s="212"/>
      <c r="D83" s="212"/>
      <c r="E83" s="212"/>
      <c r="F83" s="212"/>
      <c r="G83" s="212"/>
      <c r="H83" s="212"/>
      <c r="I83" s="212"/>
      <c r="J83" s="212"/>
      <c r="K83" s="212"/>
      <c r="L83" s="212"/>
      <c r="M83" s="212"/>
      <c r="N83" s="212"/>
    </row>
    <row r="84" spans="1:14" ht="15.75" customHeight="1">
      <c r="A84" s="212"/>
      <c r="B84" s="1080"/>
      <c r="C84" s="212"/>
      <c r="D84" s="212"/>
      <c r="E84" s="212"/>
      <c r="F84" s="212"/>
      <c r="G84" s="212"/>
      <c r="H84" s="212"/>
      <c r="I84" s="212"/>
      <c r="J84" s="212"/>
      <c r="K84" s="212"/>
      <c r="L84" s="212"/>
      <c r="M84" s="212"/>
      <c r="N84" s="212"/>
    </row>
    <row r="85" spans="1:14" ht="15.75" customHeight="1">
      <c r="A85" s="212"/>
      <c r="B85" s="1080"/>
      <c r="C85" s="212"/>
      <c r="D85" s="212"/>
      <c r="E85" s="212"/>
      <c r="F85" s="212"/>
      <c r="G85" s="212"/>
      <c r="H85" s="212"/>
      <c r="I85" s="212"/>
      <c r="J85" s="212"/>
      <c r="K85" s="212"/>
      <c r="L85" s="212"/>
      <c r="M85" s="212"/>
      <c r="N85" s="212"/>
    </row>
    <row r="86" spans="1:14" ht="15.75" customHeight="1">
      <c r="A86" s="212"/>
      <c r="B86" s="1080"/>
      <c r="C86" s="212"/>
      <c r="D86" s="212"/>
      <c r="E86" s="212"/>
      <c r="F86" s="212"/>
      <c r="G86" s="212"/>
      <c r="H86" s="212"/>
      <c r="I86" s="212"/>
      <c r="J86" s="212"/>
      <c r="K86" s="212"/>
      <c r="L86" s="212"/>
      <c r="M86" s="212"/>
      <c r="N86" s="212"/>
    </row>
    <row r="87" spans="1:14" ht="15.75" customHeight="1">
      <c r="A87" s="212"/>
      <c r="B87" s="1080"/>
      <c r="C87" s="212"/>
      <c r="D87" s="212"/>
      <c r="E87" s="212"/>
      <c r="F87" s="212"/>
      <c r="G87" s="212"/>
      <c r="H87" s="212"/>
      <c r="I87" s="212"/>
      <c r="J87" s="212"/>
      <c r="K87" s="212"/>
      <c r="L87" s="212"/>
      <c r="M87" s="212"/>
      <c r="N87" s="212"/>
    </row>
    <row r="88" spans="1:14" ht="15.75" customHeight="1">
      <c r="A88" s="212"/>
      <c r="B88" s="1080"/>
      <c r="C88" s="212"/>
      <c r="D88" s="212"/>
      <c r="E88" s="212"/>
      <c r="F88" s="212"/>
      <c r="G88" s="212"/>
      <c r="H88" s="212"/>
      <c r="I88" s="212"/>
      <c r="J88" s="212"/>
      <c r="K88" s="212"/>
      <c r="L88" s="212"/>
      <c r="M88" s="212"/>
      <c r="N88" s="212"/>
    </row>
    <row r="89" spans="1:14" ht="15.75" customHeight="1">
      <c r="A89" s="212"/>
      <c r="B89" s="1080"/>
      <c r="C89" s="212"/>
      <c r="D89" s="212"/>
      <c r="E89" s="212"/>
      <c r="F89" s="212"/>
      <c r="G89" s="212"/>
      <c r="H89" s="212"/>
      <c r="I89" s="212"/>
      <c r="J89" s="212"/>
      <c r="K89" s="212"/>
      <c r="L89" s="212"/>
      <c r="M89" s="212"/>
      <c r="N89" s="212"/>
    </row>
    <row r="90" spans="1:14" ht="15.75" customHeight="1">
      <c r="A90" s="212"/>
      <c r="B90" s="1080"/>
      <c r="C90" s="212"/>
      <c r="D90" s="212"/>
      <c r="E90" s="212"/>
      <c r="F90" s="212"/>
      <c r="G90" s="212"/>
      <c r="H90" s="212"/>
      <c r="I90" s="212"/>
      <c r="J90" s="212"/>
      <c r="K90" s="212"/>
      <c r="L90" s="212"/>
      <c r="M90" s="212"/>
      <c r="N90" s="212"/>
    </row>
    <row r="91" spans="1:14" ht="15.75" customHeight="1">
      <c r="A91" s="212"/>
      <c r="B91" s="1080"/>
      <c r="C91" s="212"/>
      <c r="D91" s="212"/>
      <c r="E91" s="212"/>
      <c r="F91" s="212"/>
      <c r="G91" s="212"/>
      <c r="H91" s="212"/>
      <c r="I91" s="212"/>
      <c r="J91" s="212"/>
      <c r="K91" s="212"/>
      <c r="L91" s="212"/>
      <c r="M91" s="212"/>
      <c r="N91" s="212"/>
    </row>
    <row r="92" spans="1:14" ht="15.75" customHeight="1">
      <c r="A92" s="212"/>
      <c r="B92" s="1080"/>
      <c r="C92" s="212"/>
      <c r="D92" s="212"/>
      <c r="E92" s="212"/>
      <c r="F92" s="212"/>
      <c r="G92" s="212"/>
      <c r="H92" s="212"/>
      <c r="I92" s="212"/>
      <c r="J92" s="212"/>
      <c r="K92" s="212"/>
      <c r="L92" s="212"/>
      <c r="M92" s="212"/>
      <c r="N92" s="212"/>
    </row>
    <row r="93" spans="1:14" ht="15.75" customHeight="1">
      <c r="A93" s="212"/>
      <c r="B93" s="1080"/>
      <c r="C93" s="212"/>
      <c r="D93" s="212"/>
      <c r="E93" s="212"/>
      <c r="F93" s="212"/>
      <c r="G93" s="212"/>
      <c r="H93" s="212"/>
      <c r="I93" s="212"/>
      <c r="J93" s="212"/>
      <c r="K93" s="212"/>
      <c r="L93" s="212"/>
      <c r="M93" s="212"/>
      <c r="N93" s="212"/>
    </row>
    <row r="94" spans="1:14" ht="15.75" customHeight="1">
      <c r="A94" s="212"/>
      <c r="B94" s="1080"/>
      <c r="C94" s="212"/>
      <c r="D94" s="212"/>
      <c r="E94" s="212"/>
      <c r="F94" s="212"/>
      <c r="G94" s="212"/>
      <c r="H94" s="212"/>
      <c r="I94" s="212"/>
      <c r="J94" s="212"/>
      <c r="K94" s="212"/>
      <c r="L94" s="212"/>
      <c r="M94" s="212"/>
      <c r="N94" s="212"/>
    </row>
    <row r="95" spans="1:14" ht="15.75" customHeight="1">
      <c r="A95" s="212"/>
      <c r="B95" s="1080"/>
      <c r="C95" s="212"/>
      <c r="D95" s="212"/>
      <c r="E95" s="212"/>
      <c r="F95" s="212"/>
      <c r="G95" s="212"/>
      <c r="H95" s="212"/>
      <c r="I95" s="212"/>
      <c r="J95" s="212"/>
      <c r="K95" s="212"/>
      <c r="L95" s="212"/>
      <c r="M95" s="212"/>
      <c r="N95" s="212"/>
    </row>
    <row r="96" spans="1:14" ht="15.75" customHeight="1">
      <c r="A96" s="212"/>
      <c r="B96" s="1080"/>
      <c r="C96" s="212"/>
      <c r="D96" s="212"/>
      <c r="E96" s="212"/>
      <c r="F96" s="212"/>
      <c r="G96" s="212"/>
      <c r="H96" s="212"/>
      <c r="I96" s="212"/>
      <c r="J96" s="212"/>
      <c r="K96" s="212"/>
      <c r="L96" s="212"/>
      <c r="M96" s="212"/>
      <c r="N96" s="212"/>
    </row>
    <row r="97" spans="1:14" ht="15.75" customHeight="1">
      <c r="A97" s="212"/>
      <c r="B97" s="1080"/>
      <c r="C97" s="212"/>
      <c r="D97" s="212"/>
      <c r="E97" s="212"/>
      <c r="F97" s="212"/>
      <c r="G97" s="212"/>
      <c r="H97" s="212"/>
      <c r="I97" s="212"/>
      <c r="J97" s="212"/>
      <c r="K97" s="212"/>
      <c r="L97" s="212"/>
      <c r="M97" s="212"/>
      <c r="N97" s="212"/>
    </row>
    <row r="98" spans="1:14" ht="15.75" customHeight="1">
      <c r="A98" s="212"/>
      <c r="B98" s="1080"/>
      <c r="C98" s="212"/>
      <c r="D98" s="212"/>
      <c r="E98" s="212"/>
      <c r="F98" s="212"/>
      <c r="G98" s="212"/>
      <c r="H98" s="212"/>
      <c r="I98" s="212"/>
      <c r="J98" s="212"/>
      <c r="K98" s="212"/>
      <c r="L98" s="212"/>
      <c r="M98" s="212"/>
      <c r="N98" s="212"/>
    </row>
    <row r="99" spans="1:14" ht="15.75" customHeight="1">
      <c r="A99" s="212"/>
      <c r="B99" s="1080"/>
      <c r="C99" s="212"/>
      <c r="D99" s="212"/>
      <c r="E99" s="212"/>
      <c r="F99" s="212"/>
      <c r="G99" s="212"/>
      <c r="H99" s="212"/>
      <c r="I99" s="212"/>
      <c r="J99" s="212"/>
      <c r="K99" s="212"/>
      <c r="L99" s="212"/>
      <c r="M99" s="212"/>
      <c r="N99" s="212"/>
    </row>
    <row r="100" spans="1:14" ht="15.75" customHeight="1">
      <c r="A100" s="212"/>
      <c r="B100" s="1080"/>
      <c r="C100" s="212"/>
      <c r="D100" s="212"/>
      <c r="E100" s="212"/>
      <c r="F100" s="212"/>
      <c r="G100" s="212"/>
      <c r="H100" s="212"/>
      <c r="I100" s="212"/>
      <c r="J100" s="212"/>
      <c r="K100" s="212"/>
      <c r="L100" s="212"/>
      <c r="M100" s="212"/>
      <c r="N100" s="212"/>
    </row>
  </sheetData>
  <mergeCells count="64">
    <mergeCell ref="B1:M1"/>
    <mergeCell ref="A2:A16"/>
    <mergeCell ref="C2:M2"/>
    <mergeCell ref="C3:M3"/>
    <mergeCell ref="C4:E4"/>
    <mergeCell ref="F4:G4"/>
    <mergeCell ref="H4:M4"/>
    <mergeCell ref="C5:M5"/>
    <mergeCell ref="C6:M6"/>
    <mergeCell ref="C7:G7"/>
    <mergeCell ref="B8:B11"/>
    <mergeCell ref="C9:E9"/>
    <mergeCell ref="F9:G9"/>
    <mergeCell ref="I9:J9"/>
    <mergeCell ref="C10:D10"/>
    <mergeCell ref="F10:G10"/>
    <mergeCell ref="I10:J10"/>
    <mergeCell ref="B33:B35"/>
    <mergeCell ref="B36:B45"/>
    <mergeCell ref="D38:E38"/>
    <mergeCell ref="F38:G38"/>
    <mergeCell ref="C12:M12"/>
    <mergeCell ref="C13:M13"/>
    <mergeCell ref="C14:M14"/>
    <mergeCell ref="B15:B16"/>
    <mergeCell ref="C15:D15"/>
    <mergeCell ref="F15:M15"/>
    <mergeCell ref="C16:M16"/>
    <mergeCell ref="H38:I38"/>
    <mergeCell ref="J38:K38"/>
    <mergeCell ref="L38:M38"/>
    <mergeCell ref="D40:E40"/>
    <mergeCell ref="F40:G40"/>
    <mergeCell ref="H40:I40"/>
    <mergeCell ref="J40:K40"/>
    <mergeCell ref="L40:M40"/>
    <mergeCell ref="D42:E42"/>
    <mergeCell ref="F42:G42"/>
    <mergeCell ref="F44:G44"/>
    <mergeCell ref="H44:I44"/>
    <mergeCell ref="B46:B49"/>
    <mergeCell ref="F47:F48"/>
    <mergeCell ref="G47:J48"/>
    <mergeCell ref="L47:M48"/>
    <mergeCell ref="C50:M50"/>
    <mergeCell ref="C51:M51"/>
    <mergeCell ref="A54:A59"/>
    <mergeCell ref="C54:M54"/>
    <mergeCell ref="C55:M55"/>
    <mergeCell ref="C56:M56"/>
    <mergeCell ref="C57:M57"/>
    <mergeCell ref="C58:M58"/>
    <mergeCell ref="C59:M59"/>
    <mergeCell ref="A17:A53"/>
    <mergeCell ref="C17:M17"/>
    <mergeCell ref="C18:M18"/>
    <mergeCell ref="B19:B25"/>
    <mergeCell ref="F24:M24"/>
    <mergeCell ref="B26:B29"/>
    <mergeCell ref="A60:A62"/>
    <mergeCell ref="C60:M60"/>
    <mergeCell ref="C61:M61"/>
    <mergeCell ref="C62:M62"/>
    <mergeCell ref="C63:M63"/>
  </mergeCells>
  <dataValidations count="1">
    <dataValidation type="list" allowBlank="1" showErrorMessage="1" sqref="WVQ983047:WVU983047 JE7:JI7 TA7:TE7 ACW7:ADA7 AMS7:AMW7 AWO7:AWS7 BGK7:BGO7 BQG7:BQK7 CAC7:CAG7 CJY7:CKC7 CTU7:CTY7 DDQ7:DDU7 DNM7:DNQ7 DXI7:DXM7 EHE7:EHI7 ERA7:ERE7 FAW7:FBA7 FKS7:FKW7 FUO7:FUS7 GEK7:GEO7 GOG7:GOK7 GYC7:GYG7 HHY7:HIC7 HRU7:HRY7 IBQ7:IBU7 ILM7:ILQ7 IVI7:IVM7 JFE7:JFI7 JPA7:JPE7 JYW7:JZA7 KIS7:KIW7 KSO7:KSS7 LCK7:LCO7 LMG7:LMK7 LWC7:LWG7 MFY7:MGC7 MPU7:MPY7 MZQ7:MZU7 NJM7:NJQ7 NTI7:NTM7 ODE7:ODI7 ONA7:ONE7 OWW7:OXA7 PGS7:PGW7 PQO7:PQS7 QAK7:QAO7 QKG7:QKK7 QUC7:QUG7 RDY7:REC7 RNU7:RNY7 RXQ7:RXU7 SHM7:SHQ7 SRI7:SRM7 TBE7:TBI7 TLA7:TLE7 TUW7:TVA7 UES7:UEW7 UOO7:UOS7 UYK7:UYO7 VIG7:VIK7 VSC7:VSG7 WBY7:WCC7 WLU7:WLY7 WVQ7:WVU7 I65543:M65543 JE65543:JI65543 TA65543:TE65543 ACW65543:ADA65543 AMS65543:AMW65543 AWO65543:AWS65543 BGK65543:BGO65543 BQG65543:BQK65543 CAC65543:CAG65543 CJY65543:CKC65543 CTU65543:CTY65543 DDQ65543:DDU65543 DNM65543:DNQ65543 DXI65543:DXM65543 EHE65543:EHI65543 ERA65543:ERE65543 FAW65543:FBA65543 FKS65543:FKW65543 FUO65543:FUS65543 GEK65543:GEO65543 GOG65543:GOK65543 GYC65543:GYG65543 HHY65543:HIC65543 HRU65543:HRY65543 IBQ65543:IBU65543 ILM65543:ILQ65543 IVI65543:IVM65543 JFE65543:JFI65543 JPA65543:JPE65543 JYW65543:JZA65543 KIS65543:KIW65543 KSO65543:KSS65543 LCK65543:LCO65543 LMG65543:LMK65543 LWC65543:LWG65543 MFY65543:MGC65543 MPU65543:MPY65543 MZQ65543:MZU65543 NJM65543:NJQ65543 NTI65543:NTM65543 ODE65543:ODI65543 ONA65543:ONE65543 OWW65543:OXA65543 PGS65543:PGW65543 PQO65543:PQS65543 QAK65543:QAO65543 QKG65543:QKK65543 QUC65543:QUG65543 RDY65543:REC65543 RNU65543:RNY65543 RXQ65543:RXU65543 SHM65543:SHQ65543 SRI65543:SRM65543 TBE65543:TBI65543 TLA65543:TLE65543 TUW65543:TVA65543 UES65543:UEW65543 UOO65543:UOS65543 UYK65543:UYO65543 VIG65543:VIK65543 VSC65543:VSG65543 WBY65543:WCC65543 WLU65543:WLY65543 WVQ65543:WVU65543 I131079:M131079 JE131079:JI131079 TA131079:TE131079 ACW131079:ADA131079 AMS131079:AMW131079 AWO131079:AWS131079 BGK131079:BGO131079 BQG131079:BQK131079 CAC131079:CAG131079 CJY131079:CKC131079 CTU131079:CTY131079 DDQ131079:DDU131079 DNM131079:DNQ131079 DXI131079:DXM131079 EHE131079:EHI131079 ERA131079:ERE131079 FAW131079:FBA131079 FKS131079:FKW131079 FUO131079:FUS131079 GEK131079:GEO131079 GOG131079:GOK131079 GYC131079:GYG131079 HHY131079:HIC131079 HRU131079:HRY131079 IBQ131079:IBU131079 ILM131079:ILQ131079 IVI131079:IVM131079 JFE131079:JFI131079 JPA131079:JPE131079 JYW131079:JZA131079 KIS131079:KIW131079 KSO131079:KSS131079 LCK131079:LCO131079 LMG131079:LMK131079 LWC131079:LWG131079 MFY131079:MGC131079 MPU131079:MPY131079 MZQ131079:MZU131079 NJM131079:NJQ131079 NTI131079:NTM131079 ODE131079:ODI131079 ONA131079:ONE131079 OWW131079:OXA131079 PGS131079:PGW131079 PQO131079:PQS131079 QAK131079:QAO131079 QKG131079:QKK131079 QUC131079:QUG131079 RDY131079:REC131079 RNU131079:RNY131079 RXQ131079:RXU131079 SHM131079:SHQ131079 SRI131079:SRM131079 TBE131079:TBI131079 TLA131079:TLE131079 TUW131079:TVA131079 UES131079:UEW131079 UOO131079:UOS131079 UYK131079:UYO131079 VIG131079:VIK131079 VSC131079:VSG131079 WBY131079:WCC131079 WLU131079:WLY131079 WVQ131079:WVU131079 I196615:M196615 JE196615:JI196615 TA196615:TE196615 ACW196615:ADA196615 AMS196615:AMW196615 AWO196615:AWS196615 BGK196615:BGO196615 BQG196615:BQK196615 CAC196615:CAG196615 CJY196615:CKC196615 CTU196615:CTY196615 DDQ196615:DDU196615 DNM196615:DNQ196615 DXI196615:DXM196615 EHE196615:EHI196615 ERA196615:ERE196615 FAW196615:FBA196615 FKS196615:FKW196615 FUO196615:FUS196615 GEK196615:GEO196615 GOG196615:GOK196615 GYC196615:GYG196615 HHY196615:HIC196615 HRU196615:HRY196615 IBQ196615:IBU196615 ILM196615:ILQ196615 IVI196615:IVM196615 JFE196615:JFI196615 JPA196615:JPE196615 JYW196615:JZA196615 KIS196615:KIW196615 KSO196615:KSS196615 LCK196615:LCO196615 LMG196615:LMK196615 LWC196615:LWG196615 MFY196615:MGC196615 MPU196615:MPY196615 MZQ196615:MZU196615 NJM196615:NJQ196615 NTI196615:NTM196615 ODE196615:ODI196615 ONA196615:ONE196615 OWW196615:OXA196615 PGS196615:PGW196615 PQO196615:PQS196615 QAK196615:QAO196615 QKG196615:QKK196615 QUC196615:QUG196615 RDY196615:REC196615 RNU196615:RNY196615 RXQ196615:RXU196615 SHM196615:SHQ196615 SRI196615:SRM196615 TBE196615:TBI196615 TLA196615:TLE196615 TUW196615:TVA196615 UES196615:UEW196615 UOO196615:UOS196615 UYK196615:UYO196615 VIG196615:VIK196615 VSC196615:VSG196615 WBY196615:WCC196615 WLU196615:WLY196615 WVQ196615:WVU196615 I262151:M262151 JE262151:JI262151 TA262151:TE262151 ACW262151:ADA262151 AMS262151:AMW262151 AWO262151:AWS262151 BGK262151:BGO262151 BQG262151:BQK262151 CAC262151:CAG262151 CJY262151:CKC262151 CTU262151:CTY262151 DDQ262151:DDU262151 DNM262151:DNQ262151 DXI262151:DXM262151 EHE262151:EHI262151 ERA262151:ERE262151 FAW262151:FBA262151 FKS262151:FKW262151 FUO262151:FUS262151 GEK262151:GEO262151 GOG262151:GOK262151 GYC262151:GYG262151 HHY262151:HIC262151 HRU262151:HRY262151 IBQ262151:IBU262151 ILM262151:ILQ262151 IVI262151:IVM262151 JFE262151:JFI262151 JPA262151:JPE262151 JYW262151:JZA262151 KIS262151:KIW262151 KSO262151:KSS262151 LCK262151:LCO262151 LMG262151:LMK262151 LWC262151:LWG262151 MFY262151:MGC262151 MPU262151:MPY262151 MZQ262151:MZU262151 NJM262151:NJQ262151 NTI262151:NTM262151 ODE262151:ODI262151 ONA262151:ONE262151 OWW262151:OXA262151 PGS262151:PGW262151 PQO262151:PQS262151 QAK262151:QAO262151 QKG262151:QKK262151 QUC262151:QUG262151 RDY262151:REC262151 RNU262151:RNY262151 RXQ262151:RXU262151 SHM262151:SHQ262151 SRI262151:SRM262151 TBE262151:TBI262151 TLA262151:TLE262151 TUW262151:TVA262151 UES262151:UEW262151 UOO262151:UOS262151 UYK262151:UYO262151 VIG262151:VIK262151 VSC262151:VSG262151 WBY262151:WCC262151 WLU262151:WLY262151 WVQ262151:WVU262151 I327687:M327687 JE327687:JI327687 TA327687:TE327687 ACW327687:ADA327687 AMS327687:AMW327687 AWO327687:AWS327687 BGK327687:BGO327687 BQG327687:BQK327687 CAC327687:CAG327687 CJY327687:CKC327687 CTU327687:CTY327687 DDQ327687:DDU327687 DNM327687:DNQ327687 DXI327687:DXM327687 EHE327687:EHI327687 ERA327687:ERE327687 FAW327687:FBA327687 FKS327687:FKW327687 FUO327687:FUS327687 GEK327687:GEO327687 GOG327687:GOK327687 GYC327687:GYG327687 HHY327687:HIC327687 HRU327687:HRY327687 IBQ327687:IBU327687 ILM327687:ILQ327687 IVI327687:IVM327687 JFE327687:JFI327687 JPA327687:JPE327687 JYW327687:JZA327687 KIS327687:KIW327687 KSO327687:KSS327687 LCK327687:LCO327687 LMG327687:LMK327687 LWC327687:LWG327687 MFY327687:MGC327687 MPU327687:MPY327687 MZQ327687:MZU327687 NJM327687:NJQ327687 NTI327687:NTM327687 ODE327687:ODI327687 ONA327687:ONE327687 OWW327687:OXA327687 PGS327687:PGW327687 PQO327687:PQS327687 QAK327687:QAO327687 QKG327687:QKK327687 QUC327687:QUG327687 RDY327687:REC327687 RNU327687:RNY327687 RXQ327687:RXU327687 SHM327687:SHQ327687 SRI327687:SRM327687 TBE327687:TBI327687 TLA327687:TLE327687 TUW327687:TVA327687 UES327687:UEW327687 UOO327687:UOS327687 UYK327687:UYO327687 VIG327687:VIK327687 VSC327687:VSG327687 WBY327687:WCC327687 WLU327687:WLY327687 WVQ327687:WVU327687 I393223:M393223 JE393223:JI393223 TA393223:TE393223 ACW393223:ADA393223 AMS393223:AMW393223 AWO393223:AWS393223 BGK393223:BGO393223 BQG393223:BQK393223 CAC393223:CAG393223 CJY393223:CKC393223 CTU393223:CTY393223 DDQ393223:DDU393223 DNM393223:DNQ393223 DXI393223:DXM393223 EHE393223:EHI393223 ERA393223:ERE393223 FAW393223:FBA393223 FKS393223:FKW393223 FUO393223:FUS393223 GEK393223:GEO393223 GOG393223:GOK393223 GYC393223:GYG393223 HHY393223:HIC393223 HRU393223:HRY393223 IBQ393223:IBU393223 ILM393223:ILQ393223 IVI393223:IVM393223 JFE393223:JFI393223 JPA393223:JPE393223 JYW393223:JZA393223 KIS393223:KIW393223 KSO393223:KSS393223 LCK393223:LCO393223 LMG393223:LMK393223 LWC393223:LWG393223 MFY393223:MGC393223 MPU393223:MPY393223 MZQ393223:MZU393223 NJM393223:NJQ393223 NTI393223:NTM393223 ODE393223:ODI393223 ONA393223:ONE393223 OWW393223:OXA393223 PGS393223:PGW393223 PQO393223:PQS393223 QAK393223:QAO393223 QKG393223:QKK393223 QUC393223:QUG393223 RDY393223:REC393223 RNU393223:RNY393223 RXQ393223:RXU393223 SHM393223:SHQ393223 SRI393223:SRM393223 TBE393223:TBI393223 TLA393223:TLE393223 TUW393223:TVA393223 UES393223:UEW393223 UOO393223:UOS393223 UYK393223:UYO393223 VIG393223:VIK393223 VSC393223:VSG393223 WBY393223:WCC393223 WLU393223:WLY393223 WVQ393223:WVU393223 I458759:M458759 JE458759:JI458759 TA458759:TE458759 ACW458759:ADA458759 AMS458759:AMW458759 AWO458759:AWS458759 BGK458759:BGO458759 BQG458759:BQK458759 CAC458759:CAG458759 CJY458759:CKC458759 CTU458759:CTY458759 DDQ458759:DDU458759 DNM458759:DNQ458759 DXI458759:DXM458759 EHE458759:EHI458759 ERA458759:ERE458759 FAW458759:FBA458759 FKS458759:FKW458759 FUO458759:FUS458759 GEK458759:GEO458759 GOG458759:GOK458759 GYC458759:GYG458759 HHY458759:HIC458759 HRU458759:HRY458759 IBQ458759:IBU458759 ILM458759:ILQ458759 IVI458759:IVM458759 JFE458759:JFI458759 JPA458759:JPE458759 JYW458759:JZA458759 KIS458759:KIW458759 KSO458759:KSS458759 LCK458759:LCO458759 LMG458759:LMK458759 LWC458759:LWG458759 MFY458759:MGC458759 MPU458759:MPY458759 MZQ458759:MZU458759 NJM458759:NJQ458759 NTI458759:NTM458759 ODE458759:ODI458759 ONA458759:ONE458759 OWW458759:OXA458759 PGS458759:PGW458759 PQO458759:PQS458759 QAK458759:QAO458759 QKG458759:QKK458759 QUC458759:QUG458759 RDY458759:REC458759 RNU458759:RNY458759 RXQ458759:RXU458759 SHM458759:SHQ458759 SRI458759:SRM458759 TBE458759:TBI458759 TLA458759:TLE458759 TUW458759:TVA458759 UES458759:UEW458759 UOO458759:UOS458759 UYK458759:UYO458759 VIG458759:VIK458759 VSC458759:VSG458759 WBY458759:WCC458759 WLU458759:WLY458759 WVQ458759:WVU458759 I524295:M524295 JE524295:JI524295 TA524295:TE524295 ACW524295:ADA524295 AMS524295:AMW524295 AWO524295:AWS524295 BGK524295:BGO524295 BQG524295:BQK524295 CAC524295:CAG524295 CJY524295:CKC524295 CTU524295:CTY524295 DDQ524295:DDU524295 DNM524295:DNQ524295 DXI524295:DXM524295 EHE524295:EHI524295 ERA524295:ERE524295 FAW524295:FBA524295 FKS524295:FKW524295 FUO524295:FUS524295 GEK524295:GEO524295 GOG524295:GOK524295 GYC524295:GYG524295 HHY524295:HIC524295 HRU524295:HRY524295 IBQ524295:IBU524295 ILM524295:ILQ524295 IVI524295:IVM524295 JFE524295:JFI524295 JPA524295:JPE524295 JYW524295:JZA524295 KIS524295:KIW524295 KSO524295:KSS524295 LCK524295:LCO524295 LMG524295:LMK524295 LWC524295:LWG524295 MFY524295:MGC524295 MPU524295:MPY524295 MZQ524295:MZU524295 NJM524295:NJQ524295 NTI524295:NTM524295 ODE524295:ODI524295 ONA524295:ONE524295 OWW524295:OXA524295 PGS524295:PGW524295 PQO524295:PQS524295 QAK524295:QAO524295 QKG524295:QKK524295 QUC524295:QUG524295 RDY524295:REC524295 RNU524295:RNY524295 RXQ524295:RXU524295 SHM524295:SHQ524295 SRI524295:SRM524295 TBE524295:TBI524295 TLA524295:TLE524295 TUW524295:TVA524295 UES524295:UEW524295 UOO524295:UOS524295 UYK524295:UYO524295 VIG524295:VIK524295 VSC524295:VSG524295 WBY524295:WCC524295 WLU524295:WLY524295 WVQ524295:WVU524295 I589831:M589831 JE589831:JI589831 TA589831:TE589831 ACW589831:ADA589831 AMS589831:AMW589831 AWO589831:AWS589831 BGK589831:BGO589831 BQG589831:BQK589831 CAC589831:CAG589831 CJY589831:CKC589831 CTU589831:CTY589831 DDQ589831:DDU589831 DNM589831:DNQ589831 DXI589831:DXM589831 EHE589831:EHI589831 ERA589831:ERE589831 FAW589831:FBA589831 FKS589831:FKW589831 FUO589831:FUS589831 GEK589831:GEO589831 GOG589831:GOK589831 GYC589831:GYG589831 HHY589831:HIC589831 HRU589831:HRY589831 IBQ589831:IBU589831 ILM589831:ILQ589831 IVI589831:IVM589831 JFE589831:JFI589831 JPA589831:JPE589831 JYW589831:JZA589831 KIS589831:KIW589831 KSO589831:KSS589831 LCK589831:LCO589831 LMG589831:LMK589831 LWC589831:LWG589831 MFY589831:MGC589831 MPU589831:MPY589831 MZQ589831:MZU589831 NJM589831:NJQ589831 NTI589831:NTM589831 ODE589831:ODI589831 ONA589831:ONE589831 OWW589831:OXA589831 PGS589831:PGW589831 PQO589831:PQS589831 QAK589831:QAO589831 QKG589831:QKK589831 QUC589831:QUG589831 RDY589831:REC589831 RNU589831:RNY589831 RXQ589831:RXU589831 SHM589831:SHQ589831 SRI589831:SRM589831 TBE589831:TBI589831 TLA589831:TLE589831 TUW589831:TVA589831 UES589831:UEW589831 UOO589831:UOS589831 UYK589831:UYO589831 VIG589831:VIK589831 VSC589831:VSG589831 WBY589831:WCC589831 WLU589831:WLY589831 WVQ589831:WVU589831 I655367:M655367 JE655367:JI655367 TA655367:TE655367 ACW655367:ADA655367 AMS655367:AMW655367 AWO655367:AWS655367 BGK655367:BGO655367 BQG655367:BQK655367 CAC655367:CAG655367 CJY655367:CKC655367 CTU655367:CTY655367 DDQ655367:DDU655367 DNM655367:DNQ655367 DXI655367:DXM655367 EHE655367:EHI655367 ERA655367:ERE655367 FAW655367:FBA655367 FKS655367:FKW655367 FUO655367:FUS655367 GEK655367:GEO655367 GOG655367:GOK655367 GYC655367:GYG655367 HHY655367:HIC655367 HRU655367:HRY655367 IBQ655367:IBU655367 ILM655367:ILQ655367 IVI655367:IVM655367 JFE655367:JFI655367 JPA655367:JPE655367 JYW655367:JZA655367 KIS655367:KIW655367 KSO655367:KSS655367 LCK655367:LCO655367 LMG655367:LMK655367 LWC655367:LWG655367 MFY655367:MGC655367 MPU655367:MPY655367 MZQ655367:MZU655367 NJM655367:NJQ655367 NTI655367:NTM655367 ODE655367:ODI655367 ONA655367:ONE655367 OWW655367:OXA655367 PGS655367:PGW655367 PQO655367:PQS655367 QAK655367:QAO655367 QKG655367:QKK655367 QUC655367:QUG655367 RDY655367:REC655367 RNU655367:RNY655367 RXQ655367:RXU655367 SHM655367:SHQ655367 SRI655367:SRM655367 TBE655367:TBI655367 TLA655367:TLE655367 TUW655367:TVA655367 UES655367:UEW655367 UOO655367:UOS655367 UYK655367:UYO655367 VIG655367:VIK655367 VSC655367:VSG655367 WBY655367:WCC655367 WLU655367:WLY655367 WVQ655367:WVU655367 I720903:M720903 JE720903:JI720903 TA720903:TE720903 ACW720903:ADA720903 AMS720903:AMW720903 AWO720903:AWS720903 BGK720903:BGO720903 BQG720903:BQK720903 CAC720903:CAG720903 CJY720903:CKC720903 CTU720903:CTY720903 DDQ720903:DDU720903 DNM720903:DNQ720903 DXI720903:DXM720903 EHE720903:EHI720903 ERA720903:ERE720903 FAW720903:FBA720903 FKS720903:FKW720903 FUO720903:FUS720903 GEK720903:GEO720903 GOG720903:GOK720903 GYC720903:GYG720903 HHY720903:HIC720903 HRU720903:HRY720903 IBQ720903:IBU720903 ILM720903:ILQ720903 IVI720903:IVM720903 JFE720903:JFI720903 JPA720903:JPE720903 JYW720903:JZA720903 KIS720903:KIW720903 KSO720903:KSS720903 LCK720903:LCO720903 LMG720903:LMK720903 LWC720903:LWG720903 MFY720903:MGC720903 MPU720903:MPY720903 MZQ720903:MZU720903 NJM720903:NJQ720903 NTI720903:NTM720903 ODE720903:ODI720903 ONA720903:ONE720903 OWW720903:OXA720903 PGS720903:PGW720903 PQO720903:PQS720903 QAK720903:QAO720903 QKG720903:QKK720903 QUC720903:QUG720903 RDY720903:REC720903 RNU720903:RNY720903 RXQ720903:RXU720903 SHM720903:SHQ720903 SRI720903:SRM720903 TBE720903:TBI720903 TLA720903:TLE720903 TUW720903:TVA720903 UES720903:UEW720903 UOO720903:UOS720903 UYK720903:UYO720903 VIG720903:VIK720903 VSC720903:VSG720903 WBY720903:WCC720903 WLU720903:WLY720903 WVQ720903:WVU720903 I786439:M786439 JE786439:JI786439 TA786439:TE786439 ACW786439:ADA786439 AMS786439:AMW786439 AWO786439:AWS786439 BGK786439:BGO786439 BQG786439:BQK786439 CAC786439:CAG786439 CJY786439:CKC786439 CTU786439:CTY786439 DDQ786439:DDU786439 DNM786439:DNQ786439 DXI786439:DXM786439 EHE786439:EHI786439 ERA786439:ERE786439 FAW786439:FBA786439 FKS786439:FKW786439 FUO786439:FUS786439 GEK786439:GEO786439 GOG786439:GOK786439 GYC786439:GYG786439 HHY786439:HIC786439 HRU786439:HRY786439 IBQ786439:IBU786439 ILM786439:ILQ786439 IVI786439:IVM786439 JFE786439:JFI786439 JPA786439:JPE786439 JYW786439:JZA786439 KIS786439:KIW786439 KSO786439:KSS786439 LCK786439:LCO786439 LMG786439:LMK786439 LWC786439:LWG786439 MFY786439:MGC786439 MPU786439:MPY786439 MZQ786439:MZU786439 NJM786439:NJQ786439 NTI786439:NTM786439 ODE786439:ODI786439 ONA786439:ONE786439 OWW786439:OXA786439 PGS786439:PGW786439 PQO786439:PQS786439 QAK786439:QAO786439 QKG786439:QKK786439 QUC786439:QUG786439 RDY786439:REC786439 RNU786439:RNY786439 RXQ786439:RXU786439 SHM786439:SHQ786439 SRI786439:SRM786439 TBE786439:TBI786439 TLA786439:TLE786439 TUW786439:TVA786439 UES786439:UEW786439 UOO786439:UOS786439 UYK786439:UYO786439 VIG786439:VIK786439 VSC786439:VSG786439 WBY786439:WCC786439 WLU786439:WLY786439 WVQ786439:WVU786439 I851975:M851975 JE851975:JI851975 TA851975:TE851975 ACW851975:ADA851975 AMS851975:AMW851975 AWO851975:AWS851975 BGK851975:BGO851975 BQG851975:BQK851975 CAC851975:CAG851975 CJY851975:CKC851975 CTU851975:CTY851975 DDQ851975:DDU851975 DNM851975:DNQ851975 DXI851975:DXM851975 EHE851975:EHI851975 ERA851975:ERE851975 FAW851975:FBA851975 FKS851975:FKW851975 FUO851975:FUS851975 GEK851975:GEO851975 GOG851975:GOK851975 GYC851975:GYG851975 HHY851975:HIC851975 HRU851975:HRY851975 IBQ851975:IBU851975 ILM851975:ILQ851975 IVI851975:IVM851975 JFE851975:JFI851975 JPA851975:JPE851975 JYW851975:JZA851975 KIS851975:KIW851975 KSO851975:KSS851975 LCK851975:LCO851975 LMG851975:LMK851975 LWC851975:LWG851975 MFY851975:MGC851975 MPU851975:MPY851975 MZQ851975:MZU851975 NJM851975:NJQ851975 NTI851975:NTM851975 ODE851975:ODI851975 ONA851975:ONE851975 OWW851975:OXA851975 PGS851975:PGW851975 PQO851975:PQS851975 QAK851975:QAO851975 QKG851975:QKK851975 QUC851975:QUG851975 RDY851975:REC851975 RNU851975:RNY851975 RXQ851975:RXU851975 SHM851975:SHQ851975 SRI851975:SRM851975 TBE851975:TBI851975 TLA851975:TLE851975 TUW851975:TVA851975 UES851975:UEW851975 UOO851975:UOS851975 UYK851975:UYO851975 VIG851975:VIK851975 VSC851975:VSG851975 WBY851975:WCC851975 WLU851975:WLY851975 WVQ851975:WVU851975 I917511:M917511 JE917511:JI917511 TA917511:TE917511 ACW917511:ADA917511 AMS917511:AMW917511 AWO917511:AWS917511 BGK917511:BGO917511 BQG917511:BQK917511 CAC917511:CAG917511 CJY917511:CKC917511 CTU917511:CTY917511 DDQ917511:DDU917511 DNM917511:DNQ917511 DXI917511:DXM917511 EHE917511:EHI917511 ERA917511:ERE917511 FAW917511:FBA917511 FKS917511:FKW917511 FUO917511:FUS917511 GEK917511:GEO917511 GOG917511:GOK917511 GYC917511:GYG917511 HHY917511:HIC917511 HRU917511:HRY917511 IBQ917511:IBU917511 ILM917511:ILQ917511 IVI917511:IVM917511 JFE917511:JFI917511 JPA917511:JPE917511 JYW917511:JZA917511 KIS917511:KIW917511 KSO917511:KSS917511 LCK917511:LCO917511 LMG917511:LMK917511 LWC917511:LWG917511 MFY917511:MGC917511 MPU917511:MPY917511 MZQ917511:MZU917511 NJM917511:NJQ917511 NTI917511:NTM917511 ODE917511:ODI917511 ONA917511:ONE917511 OWW917511:OXA917511 PGS917511:PGW917511 PQO917511:PQS917511 QAK917511:QAO917511 QKG917511:QKK917511 QUC917511:QUG917511 RDY917511:REC917511 RNU917511:RNY917511 RXQ917511:RXU917511 SHM917511:SHQ917511 SRI917511:SRM917511 TBE917511:TBI917511 TLA917511:TLE917511 TUW917511:TVA917511 UES917511:UEW917511 UOO917511:UOS917511 UYK917511:UYO917511 VIG917511:VIK917511 VSC917511:VSG917511 WBY917511:WCC917511 WLU917511:WLY917511 WVQ917511:WVU917511 I983047:M983047 JE983047:JI983047 TA983047:TE983047 ACW983047:ADA983047 AMS983047:AMW983047 AWO983047:AWS983047 BGK983047:BGO983047 BQG983047:BQK983047 CAC983047:CAG983047 CJY983047:CKC983047 CTU983047:CTY983047 DDQ983047:DDU983047 DNM983047:DNQ983047 DXI983047:DXM983047 EHE983047:EHI983047 ERA983047:ERE983047 FAW983047:FBA983047 FKS983047:FKW983047 FUO983047:FUS983047 GEK983047:GEO983047 GOG983047:GOK983047 GYC983047:GYG983047 HHY983047:HIC983047 HRU983047:HRY983047 IBQ983047:IBU983047 ILM983047:ILQ983047 IVI983047:IVM983047 JFE983047:JFI983047 JPA983047:JPE983047 JYW983047:JZA983047 KIS983047:KIW983047 KSO983047:KSS983047 LCK983047:LCO983047 LMG983047:LMK983047 LWC983047:LWG983047 MFY983047:MGC983047 MPU983047:MPY983047 MZQ983047:MZU983047 NJM983047:NJQ983047 NTI983047:NTM983047 ODE983047:ODI983047 ONA983047:ONE983047 OWW983047:OXA983047 PGS983047:PGW983047 PQO983047:PQS983047 QAK983047:QAO983047 QKG983047:QKK983047 QUC983047:QUG983047 RDY983047:REC983047 RNU983047:RNY983047 RXQ983047:RXU983047 SHM983047:SHQ983047 SRI983047:SRM983047 TBE983047:TBI983047 TLA983047:TLE983047 TUW983047:TVA983047 UES983047:UEW983047 UOO983047:UOS983047 UYK983047:UYO983047 VIG983047:VIK983047 VSC983047:VSG983047 WBY983047:WCC983047 WLU983047:WLY983047 J7:M7" xr:uid="{00000000-0002-0000-B300-000000000000}">
      <formula1>INDIRECT(#REF!)</formula1>
    </dataValidation>
  </dataValidations>
  <hyperlinks>
    <hyperlink ref="C58" r:id="rId1" xr:uid="{00000000-0004-0000-B300-000000000000}"/>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tabColor rgb="FFFFFF00"/>
  </sheetPr>
  <dimension ref="A1:M79"/>
  <sheetViews>
    <sheetView topLeftCell="A27" zoomScale="60" zoomScaleNormal="60" workbookViewId="0">
      <selection activeCell="Q32" sqref="Q32"/>
    </sheetView>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1890" t="s">
        <v>3480</v>
      </c>
      <c r="C1" s="1889"/>
      <c r="D1" s="141"/>
      <c r="E1" s="141"/>
      <c r="F1" s="141"/>
      <c r="G1" s="141"/>
      <c r="H1" s="141"/>
      <c r="I1" s="141"/>
      <c r="J1" s="141"/>
      <c r="K1" s="141"/>
      <c r="L1" s="141"/>
      <c r="M1" s="142"/>
    </row>
    <row r="2" spans="1:13" ht="31.5" customHeight="1">
      <c r="A2" s="2494" t="s">
        <v>1</v>
      </c>
      <c r="B2" s="29" t="s">
        <v>2</v>
      </c>
      <c r="C2" s="2857" t="s">
        <v>3451</v>
      </c>
      <c r="D2" s="2858"/>
      <c r="E2" s="2858"/>
      <c r="F2" s="2858"/>
      <c r="G2" s="2858"/>
      <c r="H2" s="2858"/>
      <c r="I2" s="2858"/>
      <c r="J2" s="2858"/>
      <c r="K2" s="2858"/>
      <c r="L2" s="2858"/>
      <c r="M2" s="2859"/>
    </row>
    <row r="3" spans="1:13" ht="42" customHeight="1">
      <c r="A3" s="2093"/>
      <c r="B3" s="1331" t="s">
        <v>4</v>
      </c>
      <c r="C3" s="2495" t="s">
        <v>1200</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712</v>
      </c>
      <c r="D7" s="2513"/>
      <c r="E7" s="1513"/>
      <c r="F7" s="1513"/>
      <c r="G7" s="1514"/>
      <c r="H7" s="1546" t="s">
        <v>14</v>
      </c>
      <c r="I7" s="2514" t="s">
        <v>1585</v>
      </c>
      <c r="J7" s="2513"/>
      <c r="K7" s="2513"/>
      <c r="L7" s="2513"/>
      <c r="M7" s="2515"/>
    </row>
    <row r="8" spans="1:13" ht="15.75" customHeight="1">
      <c r="A8" s="2093"/>
      <c r="B8" s="2504" t="s">
        <v>16</v>
      </c>
      <c r="C8" s="2633"/>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75" customHeight="1">
      <c r="A11" s="2093"/>
      <c r="B11" s="1331" t="s">
        <v>19</v>
      </c>
      <c r="C11" s="2854" t="s">
        <v>3452</v>
      </c>
      <c r="D11" s="2855"/>
      <c r="E11" s="2855"/>
      <c r="F11" s="2855"/>
      <c r="G11" s="2855"/>
      <c r="H11" s="2855"/>
      <c r="I11" s="2855"/>
      <c r="J11" s="2855"/>
      <c r="K11" s="2855"/>
      <c r="L11" s="2855"/>
      <c r="M11" s="2856"/>
    </row>
    <row r="12" spans="1:13" ht="44.25" customHeight="1">
      <c r="A12" s="2093"/>
      <c r="B12" s="1331" t="s">
        <v>21</v>
      </c>
      <c r="C12" s="2854" t="s">
        <v>3453</v>
      </c>
      <c r="D12" s="2855"/>
      <c r="E12" s="2855"/>
      <c r="F12" s="2855"/>
      <c r="G12" s="2855"/>
      <c r="H12" s="2855"/>
      <c r="I12" s="2855"/>
      <c r="J12" s="2855"/>
      <c r="K12" s="2855"/>
      <c r="L12" s="2855"/>
      <c r="M12" s="2856"/>
    </row>
    <row r="13" spans="1:13" ht="60" customHeight="1">
      <c r="A13" s="2093"/>
      <c r="B13" s="1331" t="s">
        <v>23</v>
      </c>
      <c r="C13" s="2482" t="s">
        <v>2975</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1664</v>
      </c>
      <c r="G14" s="2471"/>
      <c r="H14" s="2471"/>
      <c r="I14" s="2471"/>
      <c r="J14" s="2471"/>
      <c r="K14" s="2471"/>
      <c r="L14" s="2471"/>
      <c r="M14" s="2472"/>
    </row>
    <row r="15" spans="1:13">
      <c r="A15" s="2489" t="s">
        <v>29</v>
      </c>
      <c r="B15" s="1333" t="s">
        <v>30</v>
      </c>
      <c r="C15" s="2482" t="s">
        <v>2700</v>
      </c>
      <c r="D15" s="2483"/>
      <c r="E15" s="2483"/>
      <c r="F15" s="2483"/>
      <c r="G15" s="2483"/>
      <c r="H15" s="2483"/>
      <c r="I15" s="2483"/>
      <c r="J15" s="2483"/>
      <c r="K15" s="2483"/>
      <c r="L15" s="2483"/>
      <c r="M15" s="2484"/>
    </row>
    <row r="16" spans="1:13" ht="47.25" customHeight="1">
      <c r="A16" s="2064"/>
      <c r="B16" s="1333" t="s">
        <v>32</v>
      </c>
      <c r="C16" s="2854" t="s">
        <v>3450</v>
      </c>
      <c r="D16" s="2855"/>
      <c r="E16" s="2855"/>
      <c r="F16" s="2855"/>
      <c r="G16" s="2855"/>
      <c r="H16" s="2855"/>
      <c r="I16" s="2855"/>
      <c r="J16" s="2855"/>
      <c r="K16" s="2855"/>
      <c r="L16" s="2855"/>
      <c r="M16" s="2856"/>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3280" t="s">
        <v>3454</v>
      </c>
      <c r="G22" s="3280"/>
      <c r="H22" s="3280"/>
      <c r="I22" s="3280"/>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702"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2025</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ht="15.75" customHeight="1">
      <c r="A36" s="2064"/>
      <c r="B36" s="1999"/>
      <c r="C36" s="73"/>
      <c r="D36" s="3163" t="s">
        <v>9</v>
      </c>
      <c r="E36" s="3164"/>
      <c r="F36" s="3163" t="s">
        <v>9</v>
      </c>
      <c r="G36" s="3164"/>
      <c r="H36" s="3163" t="s">
        <v>9</v>
      </c>
      <c r="I36" s="3164"/>
      <c r="J36" s="3163" t="s">
        <v>9</v>
      </c>
      <c r="K36" s="3164"/>
      <c r="L36" s="3163" t="s">
        <v>9</v>
      </c>
      <c r="M36" s="3164"/>
    </row>
    <row r="37" spans="1:13">
      <c r="A37" s="2064"/>
      <c r="B37" s="1999"/>
      <c r="C37" s="73"/>
      <c r="D37" s="670" t="s">
        <v>68</v>
      </c>
      <c r="E37" s="670"/>
      <c r="F37" s="670" t="s">
        <v>69</v>
      </c>
      <c r="G37" s="670"/>
      <c r="H37" s="671" t="s">
        <v>70</v>
      </c>
      <c r="I37" s="671"/>
      <c r="J37" s="671" t="s">
        <v>71</v>
      </c>
      <c r="K37" s="670"/>
      <c r="L37" s="670" t="s">
        <v>72</v>
      </c>
      <c r="M37" s="672"/>
    </row>
    <row r="38" spans="1:13" ht="15.75" customHeight="1">
      <c r="A38" s="2064"/>
      <c r="B38" s="1999"/>
      <c r="C38" s="73"/>
      <c r="D38" s="2882">
        <v>4</v>
      </c>
      <c r="E38" s="2883"/>
      <c r="F38" s="2882">
        <v>4</v>
      </c>
      <c r="G38" s="2883"/>
      <c r="H38" s="2882">
        <v>4</v>
      </c>
      <c r="I38" s="2883"/>
      <c r="J38" s="2882">
        <v>4</v>
      </c>
      <c r="K38" s="2883"/>
      <c r="L38" s="2882">
        <v>4</v>
      </c>
      <c r="M38" s="2883"/>
    </row>
    <row r="39" spans="1:13">
      <c r="A39" s="2064"/>
      <c r="B39" s="1999"/>
      <c r="C39" s="73"/>
      <c r="D39" s="634" t="s">
        <v>73</v>
      </c>
      <c r="E39" s="634"/>
      <c r="F39" s="634" t="s">
        <v>74</v>
      </c>
      <c r="G39" s="634"/>
      <c r="H39" s="635" t="s">
        <v>75</v>
      </c>
      <c r="I39" s="635"/>
      <c r="J39" s="635" t="s">
        <v>76</v>
      </c>
      <c r="K39" s="634"/>
      <c r="L39" s="634" t="s">
        <v>77</v>
      </c>
      <c r="M39" s="636"/>
    </row>
    <row r="40" spans="1:13" ht="15.75" customHeight="1">
      <c r="A40" s="2064"/>
      <c r="B40" s="1999"/>
      <c r="C40" s="73"/>
      <c r="D40" s="2882">
        <v>4</v>
      </c>
      <c r="E40" s="2883"/>
      <c r="F40" s="2485" t="s">
        <v>9</v>
      </c>
      <c r="G40" s="2486"/>
      <c r="H40" s="2485" t="s">
        <v>9</v>
      </c>
      <c r="I40" s="2486"/>
      <c r="J40" s="2485" t="s">
        <v>9</v>
      </c>
      <c r="K40" s="2486"/>
      <c r="L40" s="2485" t="s">
        <v>9</v>
      </c>
      <c r="M40" s="2486"/>
    </row>
    <row r="41" spans="1:13">
      <c r="A41" s="2064"/>
      <c r="B41" s="1999"/>
      <c r="C41" s="73"/>
      <c r="D41" s="1684" t="s">
        <v>77</v>
      </c>
      <c r="E41" s="1684"/>
      <c r="F41" s="1684" t="s">
        <v>78</v>
      </c>
      <c r="G41" s="1684"/>
      <c r="H41" s="644"/>
      <c r="I41" s="644"/>
      <c r="J41" s="644"/>
      <c r="K41" s="644"/>
      <c r="L41" s="644"/>
      <c r="M41" s="1685"/>
    </row>
    <row r="42" spans="1:13">
      <c r="A42" s="2064"/>
      <c r="B42" s="1999"/>
      <c r="C42" s="73"/>
      <c r="D42" s="1686"/>
      <c r="E42" s="1687"/>
      <c r="F42" s="3163">
        <v>24</v>
      </c>
      <c r="G42" s="3164"/>
      <c r="H42" s="2784"/>
      <c r="I42" s="2784"/>
      <c r="J42" s="634"/>
      <c r="K42" s="634"/>
      <c r="L42" s="634"/>
      <c r="M42" s="645"/>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886"/>
      <c r="M45" s="2887"/>
    </row>
    <row r="46" spans="1:13" ht="15.75" customHeight="1">
      <c r="A46" s="2064"/>
      <c r="B46" s="1999"/>
      <c r="C46" s="88"/>
      <c r="D46" s="1542"/>
      <c r="E46" s="1522" t="s">
        <v>45</v>
      </c>
      <c r="F46" s="2008"/>
      <c r="G46" s="2568"/>
      <c r="H46" s="2568"/>
      <c r="I46" s="2568"/>
      <c r="J46" s="2568"/>
      <c r="K46" s="37"/>
      <c r="L46" s="2888"/>
      <c r="M46" s="2889"/>
    </row>
    <row r="47" spans="1:13">
      <c r="A47" s="2064"/>
      <c r="B47" s="2000"/>
      <c r="C47" s="92"/>
      <c r="D47" s="40"/>
      <c r="E47" s="40"/>
      <c r="F47" s="40"/>
      <c r="G47" s="40"/>
      <c r="H47" s="40"/>
      <c r="I47" s="40"/>
      <c r="J47" s="40"/>
      <c r="K47" s="40"/>
      <c r="L47" s="37"/>
      <c r="M47" s="38"/>
    </row>
    <row r="48" spans="1:13" ht="58.5" customHeight="1">
      <c r="A48" s="2064"/>
      <c r="B48" s="1331" t="s">
        <v>83</v>
      </c>
      <c r="C48" s="2854" t="s">
        <v>3455</v>
      </c>
      <c r="D48" s="2855"/>
      <c r="E48" s="2855"/>
      <c r="F48" s="2855"/>
      <c r="G48" s="2855"/>
      <c r="H48" s="2855"/>
      <c r="I48" s="2855"/>
      <c r="J48" s="2855"/>
      <c r="K48" s="2855"/>
      <c r="L48" s="2855"/>
      <c r="M48" s="2856"/>
    </row>
    <row r="49" spans="1:13" ht="38.25" customHeight="1">
      <c r="A49" s="2064"/>
      <c r="B49" s="1333" t="s">
        <v>85</v>
      </c>
      <c r="C49" s="2482" t="s">
        <v>2976</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95" t="s">
        <v>2977</v>
      </c>
      <c r="D52" s="2496"/>
      <c r="E52" s="2496"/>
      <c r="F52" s="2496"/>
      <c r="G52" s="2496"/>
      <c r="H52" s="2496"/>
      <c r="I52" s="2496"/>
      <c r="J52" s="2496"/>
      <c r="K52" s="2496"/>
      <c r="L52" s="2496"/>
      <c r="M52" s="2497"/>
    </row>
    <row r="53" spans="1:13" ht="15.75" customHeight="1">
      <c r="A53" s="2056"/>
      <c r="B53" s="1413" t="s">
        <v>93</v>
      </c>
      <c r="C53" s="2495" t="s">
        <v>2978</v>
      </c>
      <c r="D53" s="2496"/>
      <c r="E53" s="2496"/>
      <c r="F53" s="2496"/>
      <c r="G53" s="2496"/>
      <c r="H53" s="2496"/>
      <c r="I53" s="2496"/>
      <c r="J53" s="2496"/>
      <c r="K53" s="2496"/>
      <c r="L53" s="2496"/>
      <c r="M53" s="2497"/>
    </row>
    <row r="54" spans="1:13" ht="15.75" customHeight="1">
      <c r="A54" s="2056"/>
      <c r="B54" s="1413" t="s">
        <v>95</v>
      </c>
      <c r="C54" s="2495" t="s">
        <v>2979</v>
      </c>
      <c r="D54" s="2496"/>
      <c r="E54" s="2496"/>
      <c r="F54" s="2496"/>
      <c r="G54" s="2496"/>
      <c r="H54" s="2496"/>
      <c r="I54" s="2496"/>
      <c r="J54" s="2496"/>
      <c r="K54" s="2496"/>
      <c r="L54" s="2496"/>
      <c r="M54" s="2497"/>
    </row>
    <row r="55" spans="1:13" ht="15.75" customHeight="1">
      <c r="A55" s="2056"/>
      <c r="B55" s="1414" t="s">
        <v>97</v>
      </c>
      <c r="C55" s="2495" t="s">
        <v>2980</v>
      </c>
      <c r="D55" s="2496"/>
      <c r="E55" s="2496"/>
      <c r="F55" s="2496"/>
      <c r="G55" s="2496"/>
      <c r="H55" s="2496"/>
      <c r="I55" s="2496"/>
      <c r="J55" s="2496"/>
      <c r="K55" s="2496"/>
      <c r="L55" s="2496"/>
      <c r="M55" s="2497"/>
    </row>
    <row r="56" spans="1:13" ht="15.75" customHeight="1">
      <c r="A56" s="2056"/>
      <c r="B56" s="1413" t="s">
        <v>99</v>
      </c>
      <c r="C56" s="3165" t="s">
        <v>2981</v>
      </c>
      <c r="D56" s="2496"/>
      <c r="E56" s="2496"/>
      <c r="F56" s="2496"/>
      <c r="G56" s="2496"/>
      <c r="H56" s="2496"/>
      <c r="I56" s="2496"/>
      <c r="J56" s="2496"/>
      <c r="K56" s="2496"/>
      <c r="L56" s="2496"/>
      <c r="M56" s="2497"/>
    </row>
    <row r="57" spans="1:13" ht="16.5" customHeight="1" thickBot="1">
      <c r="A57" s="2061"/>
      <c r="B57" s="1413" t="s">
        <v>101</v>
      </c>
      <c r="C57" s="2495">
        <v>3494520</v>
      </c>
      <c r="D57" s="2496"/>
      <c r="E57" s="2496"/>
      <c r="F57" s="2496"/>
      <c r="G57" s="2496"/>
      <c r="H57" s="2496"/>
      <c r="I57" s="2496"/>
      <c r="J57" s="2496"/>
      <c r="K57" s="2496"/>
      <c r="L57" s="2496"/>
      <c r="M57" s="2497"/>
    </row>
    <row r="58" spans="1:13" ht="15.75" customHeight="1">
      <c r="A58" s="2469" t="s">
        <v>90</v>
      </c>
      <c r="B58" s="1413" t="s">
        <v>91</v>
      </c>
      <c r="C58" s="2495" t="s">
        <v>2982</v>
      </c>
      <c r="D58" s="2496"/>
      <c r="E58" s="2496"/>
      <c r="F58" s="2496"/>
      <c r="G58" s="2496"/>
      <c r="H58" s="2496"/>
      <c r="I58" s="2496"/>
      <c r="J58" s="2496"/>
      <c r="K58" s="2496"/>
      <c r="L58" s="2496"/>
      <c r="M58" s="2497"/>
    </row>
    <row r="59" spans="1:13" ht="30" customHeight="1">
      <c r="A59" s="2056"/>
      <c r="B59" s="1413" t="s">
        <v>93</v>
      </c>
      <c r="C59" s="2495" t="s">
        <v>2983</v>
      </c>
      <c r="D59" s="2496"/>
      <c r="E59" s="2496"/>
      <c r="F59" s="2496"/>
      <c r="G59" s="2496"/>
      <c r="H59" s="2496"/>
      <c r="I59" s="2496"/>
      <c r="J59" s="2496"/>
      <c r="K59" s="2496"/>
      <c r="L59" s="2496"/>
      <c r="M59" s="2497"/>
    </row>
    <row r="60" spans="1:13" ht="30" customHeight="1">
      <c r="A60" s="2056"/>
      <c r="B60" s="1413" t="s">
        <v>95</v>
      </c>
      <c r="C60" s="2495" t="s">
        <v>2979</v>
      </c>
      <c r="D60" s="2496"/>
      <c r="E60" s="2496"/>
      <c r="F60" s="2496"/>
      <c r="G60" s="2496"/>
      <c r="H60" s="2496"/>
      <c r="I60" s="2496"/>
      <c r="J60" s="2496"/>
      <c r="K60" s="2496"/>
      <c r="L60" s="2496"/>
      <c r="M60" s="2497"/>
    </row>
    <row r="61" spans="1:13" ht="16.5" customHeight="1">
      <c r="A61" s="2056"/>
      <c r="B61" s="1414" t="s">
        <v>97</v>
      </c>
      <c r="C61" s="2495" t="s">
        <v>2984</v>
      </c>
      <c r="D61" s="2496"/>
      <c r="E61" s="2496"/>
      <c r="F61" s="2496"/>
      <c r="G61" s="2496"/>
      <c r="H61" s="2496"/>
      <c r="I61" s="2496"/>
      <c r="J61" s="2496"/>
      <c r="K61" s="2496"/>
      <c r="L61" s="2496"/>
      <c r="M61" s="2497"/>
    </row>
    <row r="62" spans="1:13" ht="15.75" customHeight="1">
      <c r="A62" s="2056"/>
      <c r="B62" s="1413" t="s">
        <v>99</v>
      </c>
      <c r="C62" s="3165" t="s">
        <v>2985</v>
      </c>
      <c r="D62" s="2496"/>
      <c r="E62" s="2496"/>
      <c r="F62" s="2496"/>
      <c r="G62" s="2496"/>
      <c r="H62" s="2496"/>
      <c r="I62" s="2496"/>
      <c r="J62" s="2496"/>
      <c r="K62" s="2496"/>
      <c r="L62" s="2496"/>
      <c r="M62" s="2497"/>
    </row>
    <row r="63" spans="1:13" ht="15.75" customHeight="1" thickBot="1">
      <c r="A63" s="2061"/>
      <c r="B63" s="1413" t="s">
        <v>101</v>
      </c>
      <c r="C63" s="2495">
        <v>3494520</v>
      </c>
      <c r="D63" s="2496"/>
      <c r="E63" s="2496"/>
      <c r="F63" s="2496"/>
      <c r="G63" s="2496"/>
      <c r="H63" s="2496"/>
      <c r="I63" s="2496"/>
      <c r="J63" s="2496"/>
      <c r="K63" s="2496"/>
      <c r="L63" s="2496"/>
      <c r="M63" s="2497"/>
    </row>
    <row r="64" spans="1:13">
      <c r="A64" s="2469" t="s">
        <v>90</v>
      </c>
      <c r="B64" s="1413" t="s">
        <v>91</v>
      </c>
      <c r="C64" s="2495" t="s">
        <v>2986</v>
      </c>
      <c r="D64" s="2496"/>
      <c r="E64" s="2496"/>
      <c r="F64" s="2496"/>
      <c r="G64" s="2496"/>
      <c r="H64" s="2496"/>
      <c r="I64" s="2496"/>
      <c r="J64" s="2496"/>
      <c r="K64" s="2496"/>
      <c r="L64" s="2496"/>
      <c r="M64" s="2497"/>
    </row>
    <row r="65" spans="1:13">
      <c r="A65" s="2056"/>
      <c r="B65" s="1413" t="s">
        <v>93</v>
      </c>
      <c r="C65" s="2495" t="s">
        <v>2987</v>
      </c>
      <c r="D65" s="2496"/>
      <c r="E65" s="2496"/>
      <c r="F65" s="2496"/>
      <c r="G65" s="2496"/>
      <c r="H65" s="2496"/>
      <c r="I65" s="2496"/>
      <c r="J65" s="2496"/>
      <c r="K65" s="2496"/>
      <c r="L65" s="2496"/>
      <c r="M65" s="2497"/>
    </row>
    <row r="66" spans="1:13">
      <c r="A66" s="2056"/>
      <c r="B66" s="1413" t="s">
        <v>95</v>
      </c>
      <c r="C66" s="2495" t="s">
        <v>2979</v>
      </c>
      <c r="D66" s="2496"/>
      <c r="E66" s="2496"/>
      <c r="F66" s="2496"/>
      <c r="G66" s="2496"/>
      <c r="H66" s="2496"/>
      <c r="I66" s="2496"/>
      <c r="J66" s="2496"/>
      <c r="K66" s="2496"/>
      <c r="L66" s="2496"/>
      <c r="M66" s="2497"/>
    </row>
    <row r="67" spans="1:13">
      <c r="A67" s="2056"/>
      <c r="B67" s="1414" t="s">
        <v>97</v>
      </c>
      <c r="C67" s="2495" t="s">
        <v>2988</v>
      </c>
      <c r="D67" s="2496"/>
      <c r="E67" s="2496"/>
      <c r="F67" s="2496"/>
      <c r="G67" s="2496"/>
      <c r="H67" s="2496"/>
      <c r="I67" s="2496"/>
      <c r="J67" s="2496"/>
      <c r="K67" s="2496"/>
      <c r="L67" s="2496"/>
      <c r="M67" s="2497"/>
    </row>
    <row r="68" spans="1:13">
      <c r="A68" s="2056"/>
      <c r="B68" s="1413" t="s">
        <v>99</v>
      </c>
      <c r="C68" s="3165" t="s">
        <v>2989</v>
      </c>
      <c r="D68" s="2496"/>
      <c r="E68" s="2496"/>
      <c r="F68" s="2496"/>
      <c r="G68" s="2496"/>
      <c r="H68" s="2496"/>
      <c r="I68" s="2496"/>
      <c r="J68" s="2496"/>
      <c r="K68" s="2496"/>
      <c r="L68" s="2496"/>
      <c r="M68" s="2497"/>
    </row>
    <row r="69" spans="1:13" ht="16.5" thickBot="1">
      <c r="A69" s="2061"/>
      <c r="B69" s="1413" t="s">
        <v>101</v>
      </c>
      <c r="C69" s="2495">
        <v>3494520</v>
      </c>
      <c r="D69" s="2496"/>
      <c r="E69" s="2496"/>
      <c r="F69" s="2496"/>
      <c r="G69" s="2496"/>
      <c r="H69" s="2496"/>
      <c r="I69" s="2496"/>
      <c r="J69" s="2496"/>
      <c r="K69" s="2496"/>
      <c r="L69" s="2496"/>
      <c r="M69" s="2497"/>
    </row>
    <row r="70" spans="1:13">
      <c r="A70" s="2469" t="s">
        <v>90</v>
      </c>
      <c r="B70" s="1413" t="s">
        <v>91</v>
      </c>
      <c r="C70" s="2495" t="s">
        <v>2990</v>
      </c>
      <c r="D70" s="2496"/>
      <c r="E70" s="2496"/>
      <c r="F70" s="2496"/>
      <c r="G70" s="2496"/>
      <c r="H70" s="2496"/>
      <c r="I70" s="2496"/>
      <c r="J70" s="2496"/>
      <c r="K70" s="2496"/>
      <c r="L70" s="2496"/>
      <c r="M70" s="2497"/>
    </row>
    <row r="71" spans="1:13">
      <c r="A71" s="2056"/>
      <c r="B71" s="1413" t="s">
        <v>93</v>
      </c>
      <c r="C71" s="2495" t="s">
        <v>2991</v>
      </c>
      <c r="D71" s="2496"/>
      <c r="E71" s="2496"/>
      <c r="F71" s="2496"/>
      <c r="G71" s="2496"/>
      <c r="H71" s="2496"/>
      <c r="I71" s="2496"/>
      <c r="J71" s="2496"/>
      <c r="K71" s="2496"/>
      <c r="L71" s="2496"/>
      <c r="M71" s="2497"/>
    </row>
    <row r="72" spans="1:13">
      <c r="A72" s="2056"/>
      <c r="B72" s="1413" t="s">
        <v>95</v>
      </c>
      <c r="C72" s="2495" t="s">
        <v>2979</v>
      </c>
      <c r="D72" s="2496"/>
      <c r="E72" s="2496"/>
      <c r="F72" s="2496"/>
      <c r="G72" s="2496"/>
      <c r="H72" s="2496"/>
      <c r="I72" s="2496"/>
      <c r="J72" s="2496"/>
      <c r="K72" s="2496"/>
      <c r="L72" s="2496"/>
      <c r="M72" s="2497"/>
    </row>
    <row r="73" spans="1:13">
      <c r="A73" s="2056"/>
      <c r="B73" s="1414" t="s">
        <v>97</v>
      </c>
      <c r="C73" s="2495" t="s">
        <v>2992</v>
      </c>
      <c r="D73" s="2496"/>
      <c r="E73" s="2496"/>
      <c r="F73" s="2496"/>
      <c r="G73" s="2496"/>
      <c r="H73" s="2496"/>
      <c r="I73" s="2496"/>
      <c r="J73" s="2496"/>
      <c r="K73" s="2496"/>
      <c r="L73" s="2496"/>
      <c r="M73" s="2497"/>
    </row>
    <row r="74" spans="1:13">
      <c r="A74" s="2056"/>
      <c r="B74" s="1413" t="s">
        <v>99</v>
      </c>
      <c r="C74" s="2495" t="s">
        <v>2993</v>
      </c>
      <c r="D74" s="2496"/>
      <c r="E74" s="2496"/>
      <c r="F74" s="2496"/>
      <c r="G74" s="2496"/>
      <c r="H74" s="2496"/>
      <c r="I74" s="2496"/>
      <c r="J74" s="2496"/>
      <c r="K74" s="2496"/>
      <c r="L74" s="2496"/>
      <c r="M74" s="2497"/>
    </row>
    <row r="75" spans="1:13" ht="16.5" thickBot="1">
      <c r="A75" s="2061"/>
      <c r="B75" s="1413" t="s">
        <v>101</v>
      </c>
      <c r="C75" s="2495">
        <v>3494520</v>
      </c>
      <c r="D75" s="2496"/>
      <c r="E75" s="2496"/>
      <c r="F75" s="2496"/>
      <c r="G75" s="2496"/>
      <c r="H75" s="2496"/>
      <c r="I75" s="2496"/>
      <c r="J75" s="2496"/>
      <c r="K75" s="2496"/>
      <c r="L75" s="2496"/>
      <c r="M75" s="2497"/>
    </row>
    <row r="76" spans="1:13">
      <c r="A76" s="2469" t="s">
        <v>103</v>
      </c>
      <c r="B76" s="1415" t="s">
        <v>104</v>
      </c>
      <c r="C76" s="2495" t="s">
        <v>2994</v>
      </c>
      <c r="D76" s="2496"/>
      <c r="E76" s="2496"/>
      <c r="F76" s="2496"/>
      <c r="G76" s="2496"/>
      <c r="H76" s="2496"/>
      <c r="I76" s="2496"/>
      <c r="J76" s="2496"/>
      <c r="K76" s="2496"/>
      <c r="L76" s="2496"/>
      <c r="M76" s="2497"/>
    </row>
    <row r="77" spans="1:13">
      <c r="A77" s="2056"/>
      <c r="B77" s="1415" t="s">
        <v>106</v>
      </c>
      <c r="C77" s="2495" t="s">
        <v>2995</v>
      </c>
      <c r="D77" s="2496"/>
      <c r="E77" s="2496"/>
      <c r="F77" s="2496"/>
      <c r="G77" s="2496"/>
      <c r="H77" s="2496"/>
      <c r="I77" s="2496"/>
      <c r="J77" s="2496"/>
      <c r="K77" s="2496"/>
      <c r="L77" s="2496"/>
      <c r="M77" s="2497"/>
    </row>
    <row r="78" spans="1:13" ht="16.5" thickBot="1">
      <c r="A78" s="2056"/>
      <c r="B78" s="1416" t="s">
        <v>14</v>
      </c>
      <c r="C78" s="2495" t="s">
        <v>2979</v>
      </c>
      <c r="D78" s="2496"/>
      <c r="E78" s="2496"/>
      <c r="F78" s="2496"/>
      <c r="G78" s="2496"/>
      <c r="H78" s="2496"/>
      <c r="I78" s="2496"/>
      <c r="J78" s="2496"/>
      <c r="K78" s="2496"/>
      <c r="L78" s="2496"/>
      <c r="M78" s="2497"/>
    </row>
    <row r="79" spans="1:13" ht="16.5" thickBot="1">
      <c r="A79" s="139" t="s">
        <v>109</v>
      </c>
      <c r="B79" s="108"/>
      <c r="C79" s="3166" t="s">
        <v>2996</v>
      </c>
      <c r="D79" s="3167"/>
      <c r="E79" s="3167"/>
      <c r="F79" s="3167"/>
      <c r="G79" s="3167"/>
      <c r="H79" s="3167"/>
      <c r="I79" s="3167"/>
      <c r="J79" s="3167"/>
      <c r="K79" s="3167"/>
      <c r="L79" s="3167"/>
      <c r="M79" s="3168"/>
    </row>
  </sheetData>
  <mergeCells count="86">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L45:M46"/>
    <mergeCell ref="H38:I38"/>
    <mergeCell ref="J38:K38"/>
    <mergeCell ref="L38:M38"/>
    <mergeCell ref="D40:E40"/>
    <mergeCell ref="F40:G40"/>
    <mergeCell ref="H40:I40"/>
    <mergeCell ref="J40:K40"/>
    <mergeCell ref="L40:M40"/>
    <mergeCell ref="F42:G42"/>
    <mergeCell ref="H42:I42"/>
    <mergeCell ref="B44:B47"/>
    <mergeCell ref="F45:F46"/>
    <mergeCell ref="G45:J46"/>
    <mergeCell ref="C48:M48"/>
    <mergeCell ref="C49:M49"/>
    <mergeCell ref="C51:M51"/>
    <mergeCell ref="A52:A57"/>
    <mergeCell ref="C52:M52"/>
    <mergeCell ref="C53:M53"/>
    <mergeCell ref="C54:M54"/>
    <mergeCell ref="C55:M55"/>
    <mergeCell ref="C56:M56"/>
    <mergeCell ref="C57:M57"/>
    <mergeCell ref="A58:A63"/>
    <mergeCell ref="C58:M58"/>
    <mergeCell ref="C59:M59"/>
    <mergeCell ref="C60:M60"/>
    <mergeCell ref="C61:M61"/>
    <mergeCell ref="C62:M62"/>
    <mergeCell ref="C63:M63"/>
    <mergeCell ref="A64:A69"/>
    <mergeCell ref="C64:M64"/>
    <mergeCell ref="C65:M65"/>
    <mergeCell ref="C66:M66"/>
    <mergeCell ref="C67:M67"/>
    <mergeCell ref="C68:M68"/>
    <mergeCell ref="C69:M69"/>
    <mergeCell ref="A70:A75"/>
    <mergeCell ref="C70:M70"/>
    <mergeCell ref="C71:M71"/>
    <mergeCell ref="C72:M72"/>
    <mergeCell ref="C73:M73"/>
    <mergeCell ref="C74:M74"/>
    <mergeCell ref="C75:M75"/>
    <mergeCell ref="A76:A78"/>
    <mergeCell ref="C76:M76"/>
    <mergeCell ref="C77:M77"/>
    <mergeCell ref="C78:M78"/>
    <mergeCell ref="C79:M79"/>
  </mergeCells>
  <dataValidations count="8">
    <dataValidation type="list" allowBlank="1" showInputMessage="1" showErrorMessage="1" sqref="G45:J46 C7 C14:D14" xr:uid="{00000000-0002-0000-A700-000000000000}"/>
    <dataValidation type="list" allowBlank="1" showInputMessage="1" showErrorMessage="1" sqref="I7:M7" xr:uid="{00000000-0002-0000-A700-000001000000}">
      <formula1>INDIRECT($C$7)</formula1>
    </dataValidation>
    <dataValidation allowBlank="1" showInputMessage="1" showErrorMessage="1" prompt="Seleccione de la lista desplegable" sqref="B4 B7 H7" xr:uid="{00000000-0002-0000-A700-000002000000}"/>
    <dataValidation allowBlank="1" showInputMessage="1" showErrorMessage="1" prompt="Incluir una ficha por cada indicador, ya sea de producto o de resultado" sqref="B1" xr:uid="{00000000-0002-0000-A700-000003000000}"/>
    <dataValidation allowBlank="1" showInputMessage="1" showErrorMessage="1" prompt="Identifique el ODS a que le apunta el indicador de producto. Seleccione de la lista desplegable._x000a_" sqref="B14" xr:uid="{00000000-0002-0000-A700-000004000000}"/>
    <dataValidation allowBlank="1" showInputMessage="1" showErrorMessage="1" prompt="Identifique la meta ODS a que le apunta el indicador de producto. Seleccione de la lista desplegable." sqref="E14" xr:uid="{00000000-0002-0000-A7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A7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A700-000007000000}"/>
  </dataValidations>
  <hyperlinks>
    <hyperlink ref="C56" r:id="rId1" xr:uid="{00000000-0004-0000-A700-000000000000}"/>
    <hyperlink ref="C68" r:id="rId2" xr:uid="{00000000-0004-0000-A700-000001000000}"/>
    <hyperlink ref="C62" r:id="rId3" xr:uid="{00000000-0004-0000-A700-000002000000}"/>
  </hyperlinks>
  <pageMargins left="0.7" right="0.7" top="0.75" bottom="0.75" header="0.3" footer="0.3"/>
  <pageSetup paperSize="9" orientation="portrait" horizontalDpi="1200" verticalDpi="1200" r:id="rId4"/>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3109</v>
      </c>
      <c r="C1" s="141"/>
      <c r="D1" s="141"/>
      <c r="E1" s="141"/>
      <c r="F1" s="141"/>
      <c r="G1" s="141"/>
      <c r="H1" s="141"/>
      <c r="I1" s="141"/>
      <c r="J1" s="141"/>
      <c r="K1" s="141"/>
      <c r="L1" s="141"/>
      <c r="M1" s="142"/>
    </row>
    <row r="2" spans="1:13" ht="31.5" customHeight="1">
      <c r="A2" s="2494" t="s">
        <v>1</v>
      </c>
      <c r="B2" s="29" t="s">
        <v>2</v>
      </c>
      <c r="C2" s="2120" t="s">
        <v>3110</v>
      </c>
      <c r="D2" s="2121"/>
      <c r="E2" s="2121"/>
      <c r="F2" s="2121"/>
      <c r="G2" s="2121"/>
      <c r="H2" s="2121"/>
      <c r="I2" s="2121"/>
      <c r="J2" s="2121"/>
      <c r="K2" s="2121"/>
      <c r="L2" s="2121"/>
      <c r="M2" s="2122"/>
    </row>
    <row r="3" spans="1:13" ht="42" customHeight="1">
      <c r="A3" s="2093"/>
      <c r="B3" s="1331" t="s">
        <v>4</v>
      </c>
      <c r="C3" s="2495" t="s">
        <v>3111</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366</v>
      </c>
      <c r="D7" s="2513"/>
      <c r="E7" s="1513"/>
      <c r="F7" s="1513"/>
      <c r="G7" s="1514"/>
      <c r="H7" s="1546" t="s">
        <v>14</v>
      </c>
      <c r="I7" s="2514" t="s">
        <v>452</v>
      </c>
      <c r="J7" s="2513"/>
      <c r="K7" s="2513"/>
      <c r="L7" s="2513"/>
      <c r="M7" s="2515"/>
    </row>
    <row r="8" spans="1:13" ht="15.75" customHeight="1">
      <c r="A8" s="2093"/>
      <c r="B8" s="2504" t="s">
        <v>16</v>
      </c>
      <c r="C8" s="2633" t="s">
        <v>2257</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3112</v>
      </c>
      <c r="D11" s="2483"/>
      <c r="E11" s="2483"/>
      <c r="F11" s="2483"/>
      <c r="G11" s="2483"/>
      <c r="H11" s="2483"/>
      <c r="I11" s="2483"/>
      <c r="J11" s="2483"/>
      <c r="K11" s="2483"/>
      <c r="L11" s="2483"/>
      <c r="M11" s="2484"/>
    </row>
    <row r="12" spans="1:13" ht="54.75" customHeight="1">
      <c r="A12" s="2093"/>
      <c r="B12" s="1331" t="s">
        <v>21</v>
      </c>
      <c r="C12" s="2491" t="s">
        <v>3113</v>
      </c>
      <c r="D12" s="2492"/>
      <c r="E12" s="2492"/>
      <c r="F12" s="2492"/>
      <c r="G12" s="2492"/>
      <c r="H12" s="2492"/>
      <c r="I12" s="2492"/>
      <c r="J12" s="2492"/>
      <c r="K12" s="2492"/>
      <c r="L12" s="2492"/>
      <c r="M12" s="2493"/>
    </row>
    <row r="13" spans="1:13" ht="60" customHeight="1">
      <c r="A13" s="2093"/>
      <c r="B13" s="1331" t="s">
        <v>23</v>
      </c>
      <c r="C13" s="2482" t="s">
        <v>1282</v>
      </c>
      <c r="D13" s="2483"/>
      <c r="E13" s="2483"/>
      <c r="F13" s="2483"/>
      <c r="G13" s="2483"/>
      <c r="H13" s="2483"/>
      <c r="I13" s="2483"/>
      <c r="J13" s="2483"/>
      <c r="K13" s="2483"/>
      <c r="L13" s="2483"/>
      <c r="M13" s="2484"/>
    </row>
    <row r="14" spans="1:13" ht="102.95" customHeight="1">
      <c r="A14" s="2093"/>
      <c r="B14" s="1517" t="s">
        <v>25</v>
      </c>
      <c r="C14" s="2482" t="s">
        <v>1889</v>
      </c>
      <c r="D14" s="2487"/>
      <c r="E14" s="1518" t="s">
        <v>27</v>
      </c>
      <c r="F14" s="2488" t="s">
        <v>1890</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1287</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t="s">
        <v>1495</v>
      </c>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1495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89</v>
      </c>
      <c r="H29" s="59"/>
      <c r="I29" s="66" t="s">
        <v>57</v>
      </c>
      <c r="J29" s="2490"/>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1611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47">
        <v>0.3</v>
      </c>
      <c r="E36" s="1537"/>
      <c r="F36" s="1547">
        <v>1</v>
      </c>
      <c r="G36" s="1537"/>
      <c r="H36" s="1536" t="s">
        <v>17</v>
      </c>
      <c r="I36" s="1537"/>
      <c r="J36" s="1536" t="s">
        <v>17</v>
      </c>
      <c r="K36" s="1537"/>
      <c r="L36" s="1536" t="s">
        <v>17</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t="s">
        <v>17</v>
      </c>
      <c r="E38" s="1537"/>
      <c r="F38" s="1536" t="s">
        <v>17</v>
      </c>
      <c r="G38" s="1537"/>
      <c r="H38" s="1536" t="s">
        <v>17</v>
      </c>
      <c r="I38" s="1537"/>
      <c r="J38" s="1536" t="s">
        <v>17</v>
      </c>
      <c r="K38" s="1537"/>
      <c r="L38" s="1536" t="s">
        <v>17</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t="s">
        <v>17</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3281" t="s">
        <v>3114</v>
      </c>
      <c r="D48" s="3282"/>
      <c r="E48" s="3282"/>
      <c r="F48" s="3282"/>
      <c r="G48" s="3282"/>
      <c r="H48" s="3282"/>
      <c r="I48" s="3282"/>
      <c r="J48" s="3282"/>
      <c r="K48" s="3282"/>
      <c r="L48" s="3282"/>
      <c r="M48" s="3283"/>
    </row>
    <row r="49" spans="1:13" ht="38.25" customHeight="1">
      <c r="A49" s="2064"/>
      <c r="B49" s="1333" t="s">
        <v>85</v>
      </c>
      <c r="C49" s="2470" t="s">
        <v>3115</v>
      </c>
      <c r="D49" s="2471"/>
      <c r="E49" s="2471"/>
      <c r="F49" s="2471"/>
      <c r="G49" s="2471"/>
      <c r="H49" s="2471"/>
      <c r="I49" s="2471"/>
      <c r="J49" s="2471"/>
      <c r="K49" s="2471"/>
      <c r="L49" s="2471"/>
      <c r="M49" s="2472"/>
    </row>
    <row r="50" spans="1:13" ht="15.75" customHeight="1">
      <c r="A50" s="2064"/>
      <c r="B50" s="1333" t="s">
        <v>87</v>
      </c>
      <c r="C50" s="1091" t="s">
        <v>3116</v>
      </c>
      <c r="D50" s="1544"/>
      <c r="E50" s="1544"/>
      <c r="F50" s="1544"/>
      <c r="G50" s="1544"/>
      <c r="H50" s="1544"/>
      <c r="I50" s="1544"/>
      <c r="J50" s="1544"/>
      <c r="K50" s="1544"/>
      <c r="L50" s="1544"/>
      <c r="M50" s="1545"/>
    </row>
    <row r="51" spans="1:13">
      <c r="A51" s="2064"/>
      <c r="B51" s="1333" t="s">
        <v>88</v>
      </c>
      <c r="C51" s="1543">
        <v>2020</v>
      </c>
      <c r="D51" s="1544"/>
      <c r="E51" s="1544"/>
      <c r="F51" s="1544"/>
      <c r="G51" s="1544"/>
      <c r="H51" s="1544"/>
      <c r="I51" s="1544"/>
      <c r="J51" s="1544"/>
      <c r="K51" s="1544"/>
      <c r="L51" s="1544"/>
      <c r="M51" s="1545"/>
    </row>
    <row r="52" spans="1:13" ht="30" customHeight="1">
      <c r="A52" s="2469" t="s">
        <v>90</v>
      </c>
      <c r="B52" s="1413" t="s">
        <v>91</v>
      </c>
      <c r="C52" s="2495" t="s">
        <v>705</v>
      </c>
      <c r="D52" s="2496"/>
      <c r="E52" s="2496"/>
      <c r="F52" s="2496"/>
      <c r="G52" s="2496"/>
      <c r="H52" s="2496"/>
      <c r="I52" s="2496"/>
      <c r="J52" s="2496"/>
      <c r="K52" s="2496"/>
      <c r="L52" s="2496"/>
      <c r="M52" s="2497"/>
    </row>
    <row r="53" spans="1:13" ht="15.75" customHeight="1">
      <c r="A53" s="2056"/>
      <c r="B53" s="1413" t="s">
        <v>93</v>
      </c>
      <c r="C53" s="2495" t="s">
        <v>3117</v>
      </c>
      <c r="D53" s="2496"/>
      <c r="E53" s="2496"/>
      <c r="F53" s="2496"/>
      <c r="G53" s="2496"/>
      <c r="H53" s="2496"/>
      <c r="I53" s="2496"/>
      <c r="J53" s="2496"/>
      <c r="K53" s="2496"/>
      <c r="L53" s="2496"/>
      <c r="M53" s="2497"/>
    </row>
    <row r="54" spans="1:13" ht="15.75" customHeight="1">
      <c r="A54" s="2056"/>
      <c r="B54" s="1413" t="s">
        <v>95</v>
      </c>
      <c r="C54" s="2495" t="s">
        <v>452</v>
      </c>
      <c r="D54" s="2496"/>
      <c r="E54" s="2496"/>
      <c r="F54" s="2496"/>
      <c r="G54" s="2496"/>
      <c r="H54" s="2496"/>
      <c r="I54" s="2496"/>
      <c r="J54" s="2496"/>
      <c r="K54" s="2496"/>
      <c r="L54" s="2496"/>
      <c r="M54" s="2497"/>
    </row>
    <row r="55" spans="1:13" ht="15.75" customHeight="1">
      <c r="A55" s="2056"/>
      <c r="B55" s="1414" t="s">
        <v>97</v>
      </c>
      <c r="C55" s="2495" t="s">
        <v>704</v>
      </c>
      <c r="D55" s="2496"/>
      <c r="E55" s="2496"/>
      <c r="F55" s="2496"/>
      <c r="G55" s="2496"/>
      <c r="H55" s="2496"/>
      <c r="I55" s="2496"/>
      <c r="J55" s="2496"/>
      <c r="K55" s="2496"/>
      <c r="L55" s="2496"/>
      <c r="M55" s="2497"/>
    </row>
    <row r="56" spans="1:13" ht="15.75" customHeight="1">
      <c r="A56" s="2056"/>
      <c r="B56" s="1413" t="s">
        <v>99</v>
      </c>
      <c r="C56" s="2495" t="s">
        <v>707</v>
      </c>
      <c r="D56" s="2496"/>
      <c r="E56" s="2496"/>
      <c r="F56" s="2496"/>
      <c r="G56" s="2496"/>
      <c r="H56" s="2496"/>
      <c r="I56" s="2496"/>
      <c r="J56" s="2496"/>
      <c r="K56" s="2496"/>
      <c r="L56" s="2496"/>
      <c r="M56" s="2497"/>
    </row>
    <row r="57" spans="1:13" ht="16.5" customHeight="1" thickBot="1">
      <c r="A57" s="2061"/>
      <c r="B57" s="1413" t="s">
        <v>101</v>
      </c>
      <c r="C57" s="2495" t="s">
        <v>706</v>
      </c>
      <c r="D57" s="2496"/>
      <c r="E57" s="2496"/>
      <c r="F57" s="2496"/>
      <c r="G57" s="2496"/>
      <c r="H57" s="2496"/>
      <c r="I57" s="2496"/>
      <c r="J57" s="2496"/>
      <c r="K57" s="2496"/>
      <c r="L57" s="2496"/>
      <c r="M57" s="2497"/>
    </row>
    <row r="58" spans="1:13" ht="15.75" customHeight="1">
      <c r="A58" s="2469" t="s">
        <v>103</v>
      </c>
      <c r="B58" s="1415" t="s">
        <v>104</v>
      </c>
      <c r="C58" s="2495" t="s">
        <v>1916</v>
      </c>
      <c r="D58" s="2496"/>
      <c r="E58" s="2496"/>
      <c r="F58" s="2496"/>
      <c r="G58" s="2496"/>
      <c r="H58" s="2496"/>
      <c r="I58" s="2496"/>
      <c r="J58" s="2496"/>
      <c r="K58" s="2496"/>
      <c r="L58" s="2496"/>
      <c r="M58" s="2497"/>
    </row>
    <row r="59" spans="1:13" ht="30" customHeight="1">
      <c r="A59" s="2056"/>
      <c r="B59" s="1415" t="s">
        <v>106</v>
      </c>
      <c r="C59" s="2495" t="s">
        <v>1917</v>
      </c>
      <c r="D59" s="2496"/>
      <c r="E59" s="2496"/>
      <c r="F59" s="2496"/>
      <c r="G59" s="2496"/>
      <c r="H59" s="2496"/>
      <c r="I59" s="2496"/>
      <c r="J59" s="2496"/>
      <c r="K59" s="2496"/>
      <c r="L59" s="2496"/>
      <c r="M59" s="2497"/>
    </row>
    <row r="60" spans="1:13" ht="30" customHeight="1" thickBot="1">
      <c r="A60" s="2056"/>
      <c r="B60" s="1416" t="s">
        <v>14</v>
      </c>
      <c r="C60" s="2495" t="s">
        <v>452</v>
      </c>
      <c r="D60" s="2496"/>
      <c r="E60" s="2496"/>
      <c r="F60" s="2496"/>
      <c r="G60" s="2496"/>
      <c r="H60" s="2496"/>
      <c r="I60" s="2496"/>
      <c r="J60" s="2496"/>
      <c r="K60" s="2496"/>
      <c r="L60" s="2496"/>
      <c r="M60" s="2497"/>
    </row>
    <row r="61" spans="1:13" ht="16.5" customHeight="1" thickBot="1">
      <c r="A61" s="139" t="s">
        <v>109</v>
      </c>
      <c r="B61" s="108"/>
      <c r="C61" s="2443"/>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F10:G10"/>
    <mergeCell ref="I10:J10"/>
    <mergeCell ref="B31:B33"/>
    <mergeCell ref="B34:B43"/>
    <mergeCell ref="C11:M11"/>
    <mergeCell ref="C16:M16"/>
    <mergeCell ref="B17:B23"/>
    <mergeCell ref="F22:I22"/>
    <mergeCell ref="B24:B27"/>
    <mergeCell ref="J29:L29"/>
    <mergeCell ref="F14:M14"/>
    <mergeCell ref="C15:M15"/>
    <mergeCell ref="F42:G42"/>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A52:A57"/>
    <mergeCell ref="C52:M52"/>
    <mergeCell ref="C53:M53"/>
    <mergeCell ref="C54:M54"/>
    <mergeCell ref="C55:M55"/>
    <mergeCell ref="C56:M56"/>
    <mergeCell ref="C57:M57"/>
    <mergeCell ref="A15:A51"/>
    <mergeCell ref="B44:B47"/>
    <mergeCell ref="F45:F46"/>
    <mergeCell ref="G45:J46"/>
    <mergeCell ref="L45:M46"/>
    <mergeCell ref="C63:M63"/>
    <mergeCell ref="A58:A60"/>
    <mergeCell ref="C58:M58"/>
    <mergeCell ref="C59:M59"/>
    <mergeCell ref="C60:M60"/>
    <mergeCell ref="C61:M61"/>
    <mergeCell ref="C62:M62"/>
  </mergeCells>
  <dataValidations count="8">
    <dataValidation type="list" allowBlank="1" showInputMessage="1" showErrorMessage="1" sqref="C14:D14 C7 G45:J46" xr:uid="{00000000-0002-0000-B400-000000000000}"/>
    <dataValidation type="list" allowBlank="1" showInputMessage="1" showErrorMessage="1" sqref="I7:M7" xr:uid="{00000000-0002-0000-B400-000001000000}">
      <formula1>INDIRECT($C$7)</formula1>
    </dataValidation>
    <dataValidation allowBlank="1" showInputMessage="1" showErrorMessage="1" prompt="Seleccione de la lista desplegable" sqref="B4 B7 H7" xr:uid="{00000000-0002-0000-B400-000002000000}"/>
    <dataValidation allowBlank="1" showInputMessage="1" showErrorMessage="1" prompt="Incluir una ficha por cada indicador, ya sea de producto o de resultado" sqref="B1" xr:uid="{00000000-0002-0000-B400-000003000000}"/>
    <dataValidation allowBlank="1" showInputMessage="1" showErrorMessage="1" prompt="Identifique el ODS a que le apunta el indicador de producto. Seleccione de la lista desplegable._x000a_" sqref="B14" xr:uid="{00000000-0002-0000-B400-000004000000}"/>
    <dataValidation allowBlank="1" showInputMessage="1" showErrorMessage="1" prompt="Identifique la meta ODS a que le apunta el indicador de producto. Seleccione de la lista desplegable." sqref="E14" xr:uid="{00000000-0002-0000-B4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B4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400-000007000000}"/>
  </dataValidations>
  <pageMargins left="0.7" right="0.7" top="0.75" bottom="0.75" header="0.3" footer="0.3"/>
  <pageSetup paperSize="9" orientation="portrait" horizontalDpi="1200" verticalDpi="1200"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tabColor theme="9" tint="-0.249977111117893"/>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3118</v>
      </c>
      <c r="C1" s="141"/>
      <c r="D1" s="141"/>
      <c r="E1" s="141"/>
      <c r="F1" s="141"/>
      <c r="G1" s="141"/>
      <c r="H1" s="141"/>
      <c r="I1" s="141"/>
      <c r="J1" s="141"/>
      <c r="K1" s="141"/>
      <c r="L1" s="141"/>
      <c r="M1" s="142"/>
    </row>
    <row r="2" spans="1:13" ht="31.5" customHeight="1">
      <c r="A2" s="2494" t="s">
        <v>1</v>
      </c>
      <c r="B2" s="29" t="s">
        <v>2</v>
      </c>
      <c r="C2" s="2120" t="s">
        <v>1293</v>
      </c>
      <c r="D2" s="2121"/>
      <c r="E2" s="2121"/>
      <c r="F2" s="2121"/>
      <c r="G2" s="2121"/>
      <c r="H2" s="2121"/>
      <c r="I2" s="2121"/>
      <c r="J2" s="2121"/>
      <c r="K2" s="2121"/>
      <c r="L2" s="2121"/>
      <c r="M2" s="2122"/>
    </row>
    <row r="3" spans="1:13" ht="42" customHeight="1">
      <c r="A3" s="2093"/>
      <c r="B3" s="1331" t="s">
        <v>4</v>
      </c>
      <c r="C3" s="2495" t="s">
        <v>3119</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366</v>
      </c>
      <c r="D7" s="2513"/>
      <c r="E7" s="1513"/>
      <c r="F7" s="1513"/>
      <c r="G7" s="1514"/>
      <c r="H7" s="1546" t="s">
        <v>14</v>
      </c>
      <c r="I7" s="2514" t="s">
        <v>452</v>
      </c>
      <c r="J7" s="2513"/>
      <c r="K7" s="2513"/>
      <c r="L7" s="2513"/>
      <c r="M7" s="2515"/>
    </row>
    <row r="8" spans="1:13" ht="15.75" customHeight="1">
      <c r="A8" s="2093"/>
      <c r="B8" s="2504" t="s">
        <v>16</v>
      </c>
      <c r="C8" s="2633" t="s">
        <v>2257</v>
      </c>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3120</v>
      </c>
      <c r="D11" s="2483"/>
      <c r="E11" s="2483"/>
      <c r="F11" s="2483"/>
      <c r="G11" s="2483"/>
      <c r="H11" s="2483"/>
      <c r="I11" s="2483"/>
      <c r="J11" s="2483"/>
      <c r="K11" s="2483"/>
      <c r="L11" s="2483"/>
      <c r="M11" s="2484"/>
    </row>
    <row r="12" spans="1:13" ht="54.75" customHeight="1">
      <c r="A12" s="2093"/>
      <c r="B12" s="1331" t="s">
        <v>21</v>
      </c>
      <c r="C12" s="2491" t="s">
        <v>3121</v>
      </c>
      <c r="D12" s="2492"/>
      <c r="E12" s="2492"/>
      <c r="F12" s="2492"/>
      <c r="G12" s="2492"/>
      <c r="H12" s="2492"/>
      <c r="I12" s="2492"/>
      <c r="J12" s="2492"/>
      <c r="K12" s="2492"/>
      <c r="L12" s="2492"/>
      <c r="M12" s="2493"/>
    </row>
    <row r="13" spans="1:13" ht="60" customHeight="1">
      <c r="A13" s="2093"/>
      <c r="B13" s="1331" t="s">
        <v>23</v>
      </c>
      <c r="C13" s="2482" t="s">
        <v>1282</v>
      </c>
      <c r="D13" s="2483"/>
      <c r="E13" s="2483"/>
      <c r="F13" s="2483"/>
      <c r="G13" s="2483"/>
      <c r="H13" s="2483"/>
      <c r="I13" s="2483"/>
      <c r="J13" s="2483"/>
      <c r="K13" s="2483"/>
      <c r="L13" s="2483"/>
      <c r="M13" s="2484"/>
    </row>
    <row r="14" spans="1:13" ht="102.95" customHeight="1">
      <c r="A14" s="2093"/>
      <c r="B14" s="1517" t="s">
        <v>25</v>
      </c>
      <c r="C14" s="2482" t="s">
        <v>647</v>
      </c>
      <c r="D14" s="2487"/>
      <c r="E14" s="1518" t="s">
        <v>27</v>
      </c>
      <c r="F14" s="2488" t="s">
        <v>648</v>
      </c>
      <c r="G14" s="2471"/>
      <c r="H14" s="2471"/>
      <c r="I14" s="2471"/>
      <c r="J14" s="2471"/>
      <c r="K14" s="2471"/>
      <c r="L14" s="2471"/>
      <c r="M14" s="2472"/>
    </row>
    <row r="15" spans="1:13">
      <c r="A15" s="2489" t="s">
        <v>29</v>
      </c>
      <c r="B15" s="1333" t="s">
        <v>30</v>
      </c>
      <c r="C15" s="2482" t="s">
        <v>3122</v>
      </c>
      <c r="D15" s="2483"/>
      <c r="E15" s="2483"/>
      <c r="F15" s="2483"/>
      <c r="G15" s="2483"/>
      <c r="H15" s="2483"/>
      <c r="I15" s="2483"/>
      <c r="J15" s="2483"/>
      <c r="K15" s="2483"/>
      <c r="L15" s="2483"/>
      <c r="M15" s="2484"/>
    </row>
    <row r="16" spans="1:13" ht="47.25" customHeight="1">
      <c r="A16" s="2064"/>
      <c r="B16" s="1333" t="s">
        <v>32</v>
      </c>
      <c r="C16" s="2482" t="s">
        <v>1294</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t="s">
        <v>45</v>
      </c>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829"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t="s">
        <v>89</v>
      </c>
      <c r="E29" s="59"/>
      <c r="F29" s="66" t="s">
        <v>56</v>
      </c>
      <c r="G29" s="1530" t="s">
        <v>89</v>
      </c>
      <c r="H29" s="59"/>
      <c r="I29" s="66" t="s">
        <v>57</v>
      </c>
      <c r="J29" s="2490"/>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t="s">
        <v>9</v>
      </c>
      <c r="E36" s="1537"/>
      <c r="F36" s="1547">
        <v>1</v>
      </c>
      <c r="G36" s="1537"/>
      <c r="H36" s="1547">
        <v>1</v>
      </c>
      <c r="I36" s="1537"/>
      <c r="J36" s="1547">
        <v>1</v>
      </c>
      <c r="K36" s="1537"/>
      <c r="L36" s="1547">
        <v>1</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47">
        <v>1</v>
      </c>
      <c r="E38" s="1537"/>
      <c r="F38" s="1547">
        <v>1</v>
      </c>
      <c r="G38" s="1537"/>
      <c r="H38" s="1547">
        <v>1</v>
      </c>
      <c r="I38" s="1537"/>
      <c r="J38" s="1547">
        <v>1</v>
      </c>
      <c r="K38" s="1537"/>
      <c r="L38" s="1547">
        <v>1</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47">
        <v>1</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3123</v>
      </c>
      <c r="D48" s="2483"/>
      <c r="E48" s="2483"/>
      <c r="F48" s="2483"/>
      <c r="G48" s="2483"/>
      <c r="H48" s="2483"/>
      <c r="I48" s="2483"/>
      <c r="J48" s="2483"/>
      <c r="K48" s="2483"/>
      <c r="L48" s="2483"/>
      <c r="M48" s="2484"/>
    </row>
    <row r="49" spans="1:13" ht="38.25" customHeight="1">
      <c r="A49" s="2064"/>
      <c r="B49" s="1333" t="s">
        <v>85</v>
      </c>
      <c r="C49" s="2482" t="s">
        <v>3124</v>
      </c>
      <c r="D49" s="2483"/>
      <c r="E49" s="2483"/>
      <c r="F49" s="2483"/>
      <c r="G49" s="2483"/>
      <c r="H49" s="2483"/>
      <c r="I49" s="2483"/>
      <c r="J49" s="2483"/>
      <c r="K49" s="2483"/>
      <c r="L49" s="2483"/>
      <c r="M49" s="2484"/>
    </row>
    <row r="50" spans="1:13" ht="15.75" customHeight="1">
      <c r="A50" s="2064"/>
      <c r="B50" s="1333" t="s">
        <v>87</v>
      </c>
      <c r="C50" s="1543">
        <v>30</v>
      </c>
      <c r="D50" s="1544"/>
      <c r="E50" s="1544"/>
      <c r="F50" s="1544"/>
      <c r="G50" s="1544"/>
      <c r="H50" s="1544"/>
      <c r="I50" s="1544"/>
      <c r="J50" s="1544"/>
      <c r="K50" s="1544"/>
      <c r="L50" s="1544"/>
      <c r="M50" s="1545"/>
    </row>
    <row r="51" spans="1:13">
      <c r="A51" s="2064"/>
      <c r="B51" s="1333" t="s">
        <v>88</v>
      </c>
      <c r="C51" s="2482" t="s">
        <v>3125</v>
      </c>
      <c r="D51" s="2483"/>
      <c r="E51" s="2483"/>
      <c r="F51" s="2483"/>
      <c r="G51" s="2483"/>
      <c r="H51" s="2483"/>
      <c r="I51" s="2483"/>
      <c r="J51" s="2483"/>
      <c r="K51" s="2483"/>
      <c r="L51" s="2483"/>
      <c r="M51" s="2484"/>
    </row>
    <row r="52" spans="1:13" ht="30" customHeight="1">
      <c r="A52" s="2469" t="s">
        <v>90</v>
      </c>
      <c r="B52" s="1413" t="s">
        <v>91</v>
      </c>
      <c r="C52" s="2495" t="s">
        <v>1297</v>
      </c>
      <c r="D52" s="2496"/>
      <c r="E52" s="2496"/>
      <c r="F52" s="2496"/>
      <c r="G52" s="2496"/>
      <c r="H52" s="2496"/>
      <c r="I52" s="2496"/>
      <c r="J52" s="2496"/>
      <c r="K52" s="2496"/>
      <c r="L52" s="2496"/>
      <c r="M52" s="2497"/>
    </row>
    <row r="53" spans="1:13" ht="15.75" customHeight="1">
      <c r="A53" s="2056"/>
      <c r="B53" s="1413" t="s">
        <v>93</v>
      </c>
      <c r="C53" s="2495" t="s">
        <v>3126</v>
      </c>
      <c r="D53" s="2496"/>
      <c r="E53" s="2496"/>
      <c r="F53" s="2496"/>
      <c r="G53" s="2496"/>
      <c r="H53" s="2496"/>
      <c r="I53" s="2496"/>
      <c r="J53" s="2496"/>
      <c r="K53" s="2496"/>
      <c r="L53" s="2496"/>
      <c r="M53" s="2497"/>
    </row>
    <row r="54" spans="1:13" ht="15.75" customHeight="1">
      <c r="A54" s="2056"/>
      <c r="B54" s="1413" t="s">
        <v>95</v>
      </c>
      <c r="C54" s="2495" t="s">
        <v>338</v>
      </c>
      <c r="D54" s="2496"/>
      <c r="E54" s="2496"/>
      <c r="F54" s="2496"/>
      <c r="G54" s="2496"/>
      <c r="H54" s="2496"/>
      <c r="I54" s="2496"/>
      <c r="J54" s="2496"/>
      <c r="K54" s="2496"/>
      <c r="L54" s="2496"/>
      <c r="M54" s="2497"/>
    </row>
    <row r="55" spans="1:13" ht="15.75" customHeight="1">
      <c r="A55" s="2056"/>
      <c r="B55" s="1414" t="s">
        <v>97</v>
      </c>
      <c r="C55" s="2495" t="s">
        <v>3127</v>
      </c>
      <c r="D55" s="2496"/>
      <c r="E55" s="2496"/>
      <c r="F55" s="2496"/>
      <c r="G55" s="2496"/>
      <c r="H55" s="2496"/>
      <c r="I55" s="2496"/>
      <c r="J55" s="2496"/>
      <c r="K55" s="2496"/>
      <c r="L55" s="2496"/>
      <c r="M55" s="2497"/>
    </row>
    <row r="56" spans="1:13" ht="15.75" customHeight="1">
      <c r="A56" s="2056"/>
      <c r="B56" s="1413" t="s">
        <v>99</v>
      </c>
      <c r="C56" s="2891" t="s">
        <v>1298</v>
      </c>
      <c r="D56" s="2496"/>
      <c r="E56" s="2496"/>
      <c r="F56" s="2496"/>
      <c r="G56" s="2496"/>
      <c r="H56" s="2496"/>
      <c r="I56" s="2496"/>
      <c r="J56" s="2496"/>
      <c r="K56" s="2496"/>
      <c r="L56" s="2496"/>
      <c r="M56" s="2497"/>
    </row>
    <row r="57" spans="1:13" ht="16.5" customHeight="1" thickBot="1">
      <c r="A57" s="2061"/>
      <c r="B57" s="1413" t="s">
        <v>101</v>
      </c>
      <c r="C57" s="2440" t="s">
        <v>2220</v>
      </c>
      <c r="D57" s="2441"/>
      <c r="E57" s="2441"/>
      <c r="F57" s="2441"/>
      <c r="G57" s="2441"/>
      <c r="H57" s="2441"/>
      <c r="I57" s="2441"/>
      <c r="J57" s="2441"/>
      <c r="K57" s="2441"/>
      <c r="L57" s="2441"/>
      <c r="M57" s="2442"/>
    </row>
    <row r="58" spans="1:13" ht="15.75" customHeight="1">
      <c r="A58" s="2469" t="s">
        <v>103</v>
      </c>
      <c r="B58" s="1415" t="s">
        <v>104</v>
      </c>
      <c r="C58" s="2440" t="s">
        <v>2221</v>
      </c>
      <c r="D58" s="2441"/>
      <c r="E58" s="2441"/>
      <c r="F58" s="2441"/>
      <c r="G58" s="2441"/>
      <c r="H58" s="2441"/>
      <c r="I58" s="2441"/>
      <c r="J58" s="2441"/>
      <c r="K58" s="2441"/>
      <c r="L58" s="2441"/>
      <c r="M58" s="2442"/>
    </row>
    <row r="59" spans="1:13" ht="30" customHeight="1">
      <c r="A59" s="2056"/>
      <c r="B59" s="1415" t="s">
        <v>106</v>
      </c>
      <c r="C59" s="2440" t="s">
        <v>1917</v>
      </c>
      <c r="D59" s="2441"/>
      <c r="E59" s="2441"/>
      <c r="F59" s="2441"/>
      <c r="G59" s="2441"/>
      <c r="H59" s="2441"/>
      <c r="I59" s="2441"/>
      <c r="J59" s="2441"/>
      <c r="K59" s="2441"/>
      <c r="L59" s="2441"/>
      <c r="M59" s="2442"/>
    </row>
    <row r="60" spans="1:13" ht="30" customHeight="1" thickBot="1">
      <c r="A60" s="2056"/>
      <c r="B60" s="1416" t="s">
        <v>14</v>
      </c>
      <c r="C60" s="2495" t="s">
        <v>338</v>
      </c>
      <c r="D60" s="2496"/>
      <c r="E60" s="2496"/>
      <c r="F60" s="2496"/>
      <c r="G60" s="2496"/>
      <c r="H60" s="2496"/>
      <c r="I60" s="2496"/>
      <c r="J60" s="2496"/>
      <c r="K60" s="2496"/>
      <c r="L60" s="2496"/>
      <c r="M60" s="2497"/>
    </row>
    <row r="61" spans="1:13" ht="16.5" customHeight="1" thickBot="1">
      <c r="A61" s="139" t="s">
        <v>109</v>
      </c>
      <c r="B61" s="108"/>
      <c r="C61" s="2443"/>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F10:G10"/>
    <mergeCell ref="I10:J10"/>
    <mergeCell ref="B31:B33"/>
    <mergeCell ref="B34:B43"/>
    <mergeCell ref="C11:M11"/>
    <mergeCell ref="C16:M16"/>
    <mergeCell ref="B17:B23"/>
    <mergeCell ref="F22:I22"/>
    <mergeCell ref="B24:B27"/>
    <mergeCell ref="J29:L29"/>
    <mergeCell ref="F14:M14"/>
    <mergeCell ref="C15:M15"/>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C51:M51"/>
    <mergeCell ref="B44:B47"/>
    <mergeCell ref="F45:F46"/>
    <mergeCell ref="G45:J46"/>
    <mergeCell ref="L45:M46"/>
    <mergeCell ref="A15:A51"/>
    <mergeCell ref="C63:M63"/>
    <mergeCell ref="A58:A60"/>
    <mergeCell ref="C58:M58"/>
    <mergeCell ref="C59:M59"/>
    <mergeCell ref="C60:M60"/>
    <mergeCell ref="C61:M61"/>
    <mergeCell ref="C62:M62"/>
    <mergeCell ref="A52:A57"/>
    <mergeCell ref="C52:M52"/>
    <mergeCell ref="C53:M53"/>
    <mergeCell ref="C54:M54"/>
    <mergeCell ref="C55:M55"/>
    <mergeCell ref="C56:M56"/>
    <mergeCell ref="C57:M57"/>
    <mergeCell ref="F42:G42"/>
  </mergeCells>
  <dataValidations count="8">
    <dataValidation type="list" allowBlank="1" showInputMessage="1" showErrorMessage="1" sqref="G45:J46 C14:D14 C7" xr:uid="{00000000-0002-0000-B5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5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B500-000002000000}"/>
    <dataValidation allowBlank="1" showInputMessage="1" showErrorMessage="1" prompt="Identifique la meta ODS a que le apunta el indicador de producto. Seleccione de la lista desplegable." sqref="E14" xr:uid="{00000000-0002-0000-B500-000003000000}"/>
    <dataValidation allowBlank="1" showInputMessage="1" showErrorMessage="1" prompt="Identifique el ODS a que le apunta el indicador de producto. Seleccione de la lista desplegable._x000a_" sqref="B14" xr:uid="{00000000-0002-0000-B500-000004000000}"/>
    <dataValidation allowBlank="1" showInputMessage="1" showErrorMessage="1" prompt="Incluir una ficha por cada indicador, ya sea de producto o de resultado" sqref="B1" xr:uid="{00000000-0002-0000-B500-000005000000}"/>
    <dataValidation allowBlank="1" showInputMessage="1" showErrorMessage="1" prompt="Seleccione de la lista desplegable" sqref="B4 B7 H7" xr:uid="{00000000-0002-0000-B500-000006000000}"/>
    <dataValidation type="list" allowBlank="1" showInputMessage="1" showErrorMessage="1" sqref="I7:M7" xr:uid="{00000000-0002-0000-B500-000007000000}">
      <formula1>INDIRECT($C$7)</formula1>
    </dataValidation>
  </dataValidations>
  <hyperlinks>
    <hyperlink ref="C56" r:id="rId1" xr:uid="{00000000-0004-0000-B500-000000000000}"/>
  </hyperlinks>
  <pageMargins left="0.7" right="0.7" top="0.75" bottom="0.75" header="0.3" footer="0.3"/>
  <pageSetup paperSize="9" orientation="portrait" horizontalDpi="1200" verticalDpi="1200"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3128</v>
      </c>
      <c r="C1" s="141"/>
      <c r="D1" s="141"/>
      <c r="E1" s="141"/>
      <c r="F1" s="141"/>
      <c r="G1" s="141"/>
      <c r="H1" s="141"/>
      <c r="I1" s="141"/>
      <c r="J1" s="141"/>
      <c r="K1" s="141"/>
      <c r="L1" s="141"/>
      <c r="M1" s="142"/>
    </row>
    <row r="2" spans="1:13" ht="31.5" customHeight="1">
      <c r="A2" s="2494" t="s">
        <v>1</v>
      </c>
      <c r="B2" s="29" t="s">
        <v>2</v>
      </c>
      <c r="C2" s="2120" t="s">
        <v>3129</v>
      </c>
      <c r="D2" s="2121"/>
      <c r="E2" s="2121"/>
      <c r="F2" s="2121"/>
      <c r="G2" s="2121"/>
      <c r="H2" s="2121"/>
      <c r="I2" s="2121"/>
      <c r="J2" s="2121"/>
      <c r="K2" s="2121"/>
      <c r="L2" s="2121"/>
      <c r="M2" s="2122"/>
    </row>
    <row r="3" spans="1:13" ht="42" customHeight="1">
      <c r="A3" s="2093"/>
      <c r="B3" s="1331" t="s">
        <v>4</v>
      </c>
      <c r="C3" s="2495" t="s">
        <v>3111</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232</v>
      </c>
      <c r="D7" s="2513"/>
      <c r="E7" s="1513"/>
      <c r="F7" s="1513"/>
      <c r="G7" s="1514"/>
      <c r="H7" s="1546" t="s">
        <v>14</v>
      </c>
      <c r="I7" s="315" t="s">
        <v>960</v>
      </c>
      <c r="J7" s="1830"/>
      <c r="K7" s="1830"/>
      <c r="L7" s="1830"/>
      <c r="M7" s="1831"/>
    </row>
    <row r="8" spans="1:13" ht="15.75" customHeight="1">
      <c r="A8" s="2093"/>
      <c r="B8" s="2504" t="s">
        <v>16</v>
      </c>
      <c r="C8" s="2633"/>
      <c r="D8" s="2031"/>
      <c r="E8" s="143"/>
      <c r="F8" s="1515"/>
      <c r="G8" s="143"/>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3130</v>
      </c>
      <c r="D11" s="2483"/>
      <c r="E11" s="2483"/>
      <c r="F11" s="2483"/>
      <c r="G11" s="2483"/>
      <c r="H11" s="2483"/>
      <c r="I11" s="2483"/>
      <c r="J11" s="2483"/>
      <c r="K11" s="2483"/>
      <c r="L11" s="2483"/>
      <c r="M11" s="2484"/>
    </row>
    <row r="12" spans="1:13" ht="54.75" customHeight="1">
      <c r="A12" s="2093"/>
      <c r="B12" s="1331" t="s">
        <v>21</v>
      </c>
      <c r="C12" s="2491" t="s">
        <v>3131</v>
      </c>
      <c r="D12" s="2492"/>
      <c r="E12" s="2492"/>
      <c r="F12" s="2492"/>
      <c r="G12" s="2492"/>
      <c r="H12" s="2492"/>
      <c r="I12" s="2492"/>
      <c r="J12" s="2492"/>
      <c r="K12" s="2492"/>
      <c r="L12" s="2492"/>
      <c r="M12" s="2493"/>
    </row>
    <row r="13" spans="1:13" ht="60" customHeight="1">
      <c r="A13" s="2093"/>
      <c r="B13" s="1331" t="s">
        <v>23</v>
      </c>
      <c r="C13" s="2482" t="s">
        <v>1282</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228</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1301</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1521"/>
      <c r="E19" s="49" t="s">
        <v>36</v>
      </c>
      <c r="F19" s="1521"/>
      <c r="G19" s="49" t="s">
        <v>37</v>
      </c>
      <c r="H19" s="1521"/>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1495</v>
      </c>
      <c r="E22" s="49" t="s">
        <v>46</v>
      </c>
      <c r="F22" s="2068" t="s">
        <v>3132</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1495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407">
        <v>34</v>
      </c>
      <c r="E29" s="59"/>
      <c r="F29" s="66" t="s">
        <v>56</v>
      </c>
      <c r="G29" s="1530">
        <v>2019</v>
      </c>
      <c r="H29" s="59"/>
      <c r="I29" s="66" t="s">
        <v>57</v>
      </c>
      <c r="J29" s="2490" t="s">
        <v>2234</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36">
        <v>3</v>
      </c>
      <c r="E36" s="1537"/>
      <c r="F36" s="1536">
        <v>21</v>
      </c>
      <c r="G36" s="1537"/>
      <c r="H36" s="1536">
        <v>21</v>
      </c>
      <c r="I36" s="1537"/>
      <c r="J36" s="1536">
        <v>21</v>
      </c>
      <c r="K36" s="1537"/>
      <c r="L36" s="1536">
        <v>21</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36">
        <v>21</v>
      </c>
      <c r="E38" s="1537"/>
      <c r="F38" s="1536">
        <v>21</v>
      </c>
      <c r="G38" s="1537"/>
      <c r="H38" s="1536">
        <v>21</v>
      </c>
      <c r="I38" s="1537"/>
      <c r="J38" s="1536">
        <v>21</v>
      </c>
      <c r="K38" s="1537"/>
      <c r="L38" s="1536">
        <v>21</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36">
        <v>21</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485">
        <v>213</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3284" t="s">
        <v>3133</v>
      </c>
      <c r="D48" s="3285"/>
      <c r="E48" s="3285"/>
      <c r="F48" s="3285"/>
      <c r="G48" s="3285"/>
      <c r="H48" s="3285"/>
      <c r="I48" s="3285"/>
      <c r="J48" s="3285"/>
      <c r="K48" s="3285"/>
      <c r="L48" s="3285"/>
      <c r="M48" s="3286"/>
    </row>
    <row r="49" spans="1:13" ht="38.25" customHeight="1">
      <c r="A49" s="2064"/>
      <c r="B49" s="1333" t="s">
        <v>85</v>
      </c>
      <c r="C49" s="1758" t="s">
        <v>3134</v>
      </c>
      <c r="D49" s="1544"/>
      <c r="E49" s="1544"/>
      <c r="F49" s="1544"/>
      <c r="G49" s="1544"/>
      <c r="H49" s="1544"/>
      <c r="I49" s="1544"/>
      <c r="J49" s="1544"/>
      <c r="K49" s="1544"/>
      <c r="L49" s="1544"/>
      <c r="M49" s="1545"/>
    </row>
    <row r="50" spans="1:13" ht="15.75" customHeight="1">
      <c r="A50" s="2064"/>
      <c r="B50" s="1333" t="s">
        <v>87</v>
      </c>
      <c r="C50" s="1543">
        <v>30</v>
      </c>
      <c r="D50" s="1544"/>
      <c r="E50" s="1544"/>
      <c r="F50" s="1544"/>
      <c r="G50" s="1544"/>
      <c r="H50" s="1544"/>
      <c r="I50" s="1544"/>
      <c r="J50" s="1544"/>
      <c r="K50" s="1544"/>
      <c r="L50" s="1544"/>
      <c r="M50" s="1545"/>
    </row>
    <row r="51" spans="1:13" ht="15.75" customHeight="1">
      <c r="A51" s="2064"/>
      <c r="B51" s="1333" t="s">
        <v>88</v>
      </c>
      <c r="C51" s="1543">
        <v>2020</v>
      </c>
      <c r="D51" s="1544"/>
      <c r="E51" s="1544"/>
      <c r="F51" s="1544"/>
      <c r="G51" s="1544"/>
      <c r="H51" s="1544"/>
      <c r="I51" s="1544"/>
      <c r="J51" s="1544"/>
      <c r="K51" s="1544"/>
      <c r="L51" s="1544"/>
      <c r="M51" s="1545"/>
    </row>
    <row r="52" spans="1:13" ht="30" customHeight="1">
      <c r="A52" s="2469" t="s">
        <v>90</v>
      </c>
      <c r="B52" s="1413" t="s">
        <v>91</v>
      </c>
      <c r="C52" s="2455" t="s">
        <v>2179</v>
      </c>
      <c r="D52" s="2456"/>
      <c r="E52" s="2456"/>
      <c r="F52" s="2456"/>
      <c r="G52" s="2456"/>
      <c r="H52" s="2456"/>
      <c r="I52" s="2456"/>
      <c r="J52" s="2456"/>
      <c r="K52" s="2456"/>
      <c r="L52" s="2456"/>
      <c r="M52" s="2457"/>
    </row>
    <row r="53" spans="1:13" ht="15.75" customHeight="1">
      <c r="A53" s="2056"/>
      <c r="B53" s="1413" t="s">
        <v>93</v>
      </c>
      <c r="C53" s="2455" t="s">
        <v>2180</v>
      </c>
      <c r="D53" s="2456"/>
      <c r="E53" s="2456"/>
      <c r="F53" s="2456"/>
      <c r="G53" s="2456"/>
      <c r="H53" s="2456"/>
      <c r="I53" s="2456"/>
      <c r="J53" s="2456"/>
      <c r="K53" s="2456"/>
      <c r="L53" s="2456"/>
      <c r="M53" s="2457"/>
    </row>
    <row r="54" spans="1:13" ht="15.75" customHeight="1">
      <c r="A54" s="2056"/>
      <c r="B54" s="1413" t="s">
        <v>95</v>
      </c>
      <c r="C54" s="2455" t="s">
        <v>960</v>
      </c>
      <c r="D54" s="2456"/>
      <c r="E54" s="2456"/>
      <c r="F54" s="2456"/>
      <c r="G54" s="2456"/>
      <c r="H54" s="2456"/>
      <c r="I54" s="2456"/>
      <c r="J54" s="2456"/>
      <c r="K54" s="2456"/>
      <c r="L54" s="2456"/>
      <c r="M54" s="2457"/>
    </row>
    <row r="55" spans="1:13" ht="15.75" customHeight="1">
      <c r="A55" s="2056"/>
      <c r="B55" s="1414" t="s">
        <v>97</v>
      </c>
      <c r="C55" s="2455" t="s">
        <v>2181</v>
      </c>
      <c r="D55" s="2456"/>
      <c r="E55" s="2456"/>
      <c r="F55" s="2456"/>
      <c r="G55" s="2456"/>
      <c r="H55" s="2456"/>
      <c r="I55" s="2456"/>
      <c r="J55" s="2456"/>
      <c r="K55" s="2456"/>
      <c r="L55" s="2456"/>
      <c r="M55" s="2457"/>
    </row>
    <row r="56" spans="1:13" ht="15.75" customHeight="1">
      <c r="A56" s="2056"/>
      <c r="B56" s="1413" t="s">
        <v>99</v>
      </c>
      <c r="C56" s="2625" t="s">
        <v>624</v>
      </c>
      <c r="D56" s="2456"/>
      <c r="E56" s="2456"/>
      <c r="F56" s="2456"/>
      <c r="G56" s="2456"/>
      <c r="H56" s="2456"/>
      <c r="I56" s="2456"/>
      <c r="J56" s="2456"/>
      <c r="K56" s="2456"/>
      <c r="L56" s="2456"/>
      <c r="M56" s="2457"/>
    </row>
    <row r="57" spans="1:13" ht="16.5" customHeight="1" thickBot="1">
      <c r="A57" s="2061"/>
      <c r="B57" s="1413" t="s">
        <v>101</v>
      </c>
      <c r="C57" s="2455" t="s">
        <v>623</v>
      </c>
      <c r="D57" s="2456"/>
      <c r="E57" s="2456"/>
      <c r="F57" s="2456"/>
      <c r="G57" s="2456"/>
      <c r="H57" s="2456"/>
      <c r="I57" s="2456"/>
      <c r="J57" s="2456"/>
      <c r="K57" s="2456"/>
      <c r="L57" s="2456"/>
      <c r="M57" s="2457"/>
    </row>
    <row r="58" spans="1:13" ht="15.75" customHeight="1">
      <c r="A58" s="2469" t="s">
        <v>103</v>
      </c>
      <c r="B58" s="1415" t="s">
        <v>104</v>
      </c>
      <c r="C58" s="2440" t="s">
        <v>3135</v>
      </c>
      <c r="D58" s="2441"/>
      <c r="E58" s="2441"/>
      <c r="F58" s="2441"/>
      <c r="G58" s="2441"/>
      <c r="H58" s="2441"/>
      <c r="I58" s="2441"/>
      <c r="J58" s="2441"/>
      <c r="K58" s="2441"/>
      <c r="L58" s="2441"/>
      <c r="M58" s="2442"/>
    </row>
    <row r="59" spans="1:13" ht="30" customHeight="1">
      <c r="A59" s="2056"/>
      <c r="B59" s="1415" t="s">
        <v>106</v>
      </c>
      <c r="C59" s="2440" t="s">
        <v>3136</v>
      </c>
      <c r="D59" s="2441"/>
      <c r="E59" s="2441"/>
      <c r="F59" s="2441"/>
      <c r="G59" s="2441"/>
      <c r="H59" s="2441"/>
      <c r="I59" s="2441"/>
      <c r="J59" s="2441"/>
      <c r="K59" s="2441"/>
      <c r="L59" s="2441"/>
      <c r="M59" s="2442"/>
    </row>
    <row r="60" spans="1:13" ht="30" customHeight="1" thickBot="1">
      <c r="A60" s="2056"/>
      <c r="B60" s="1416" t="s">
        <v>14</v>
      </c>
      <c r="C60" s="2495" t="s">
        <v>960</v>
      </c>
      <c r="D60" s="2496"/>
      <c r="E60" s="2496"/>
      <c r="F60" s="2496"/>
      <c r="G60" s="2496"/>
      <c r="H60" s="2496"/>
      <c r="I60" s="2496"/>
      <c r="J60" s="2496"/>
      <c r="K60" s="2496"/>
      <c r="L60" s="2496"/>
      <c r="M60" s="2497"/>
    </row>
    <row r="61" spans="1:13" ht="16.5" customHeight="1" thickBot="1">
      <c r="A61" s="139" t="s">
        <v>109</v>
      </c>
      <c r="B61" s="108"/>
      <c r="C61" s="2443"/>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49">
    <mergeCell ref="C12:M12"/>
    <mergeCell ref="A2:A14"/>
    <mergeCell ref="C2:M2"/>
    <mergeCell ref="C3:M3"/>
    <mergeCell ref="F4:G4"/>
    <mergeCell ref="C5:M5"/>
    <mergeCell ref="C6:M6"/>
    <mergeCell ref="C7:D7"/>
    <mergeCell ref="B8:B10"/>
    <mergeCell ref="C8:D9"/>
    <mergeCell ref="I8:J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C14:D14 G45:J46" xr:uid="{00000000-0002-0000-B6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6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B600-000002000000}"/>
    <dataValidation allowBlank="1" showInputMessage="1" showErrorMessage="1" prompt="Identifique la meta ODS a que le apunta el indicador de producto. Seleccione de la lista desplegable." sqref="E14" xr:uid="{00000000-0002-0000-B600-000003000000}"/>
    <dataValidation allowBlank="1" showInputMessage="1" showErrorMessage="1" prompt="Identifique el ODS a que le apunta el indicador de producto. Seleccione de la lista desplegable._x000a_" sqref="B14" xr:uid="{00000000-0002-0000-B600-000004000000}"/>
    <dataValidation allowBlank="1" showInputMessage="1" showErrorMessage="1" prompt="Incluir una ficha por cada indicador, ya sea de producto o de resultado" sqref="B1" xr:uid="{00000000-0002-0000-B600-000005000000}"/>
    <dataValidation allowBlank="1" showInputMessage="1" showErrorMessage="1" prompt="Seleccione de la lista desplegable" sqref="B4 B7 H7" xr:uid="{00000000-0002-0000-B600-000006000000}"/>
    <dataValidation type="list" allowBlank="1" showInputMessage="1" showErrorMessage="1" sqref="J7:M7" xr:uid="{00000000-0002-0000-B600-000007000000}">
      <formula1>INDIRECT($C$7)</formula1>
    </dataValidation>
  </dataValidations>
  <hyperlinks>
    <hyperlink ref="C56" r:id="rId1" xr:uid="{00000000-0004-0000-B600-000000000000}"/>
  </hyperlinks>
  <pageMargins left="0.7" right="0.7" top="0.75" bottom="0.75" header="0.3" footer="0.3"/>
  <pageSetup paperSize="9" orientation="portrait" horizontalDpi="1200" verticalDpi="1200"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tabColor theme="0"/>
  </sheetPr>
  <dimension ref="A1:M61"/>
  <sheetViews>
    <sheetView workbookViewId="0"/>
  </sheetViews>
  <sheetFormatPr baseColWidth="10" defaultColWidth="11.42578125" defaultRowHeight="15"/>
  <cols>
    <col min="2" max="2" width="34.85546875" customWidth="1"/>
    <col min="5" max="5" width="12" customWidth="1"/>
  </cols>
  <sheetData>
    <row r="1" spans="1:13" ht="16.5" thickBot="1">
      <c r="A1" s="24"/>
      <c r="B1" s="99" t="s">
        <v>3137</v>
      </c>
      <c r="C1" s="141"/>
      <c r="D1" s="141"/>
      <c r="E1" s="141"/>
      <c r="F1" s="141"/>
      <c r="G1" s="141"/>
      <c r="H1" s="141"/>
      <c r="I1" s="141"/>
      <c r="J1" s="141"/>
      <c r="K1" s="141"/>
      <c r="L1" s="141"/>
      <c r="M1" s="142"/>
    </row>
    <row r="2" spans="1:13" ht="15.75">
      <c r="A2" s="2494" t="s">
        <v>1</v>
      </c>
      <c r="B2" s="29" t="s">
        <v>2</v>
      </c>
      <c r="C2" s="2018" t="s">
        <v>1303</v>
      </c>
      <c r="D2" s="2019"/>
      <c r="E2" s="2019"/>
      <c r="F2" s="2019"/>
      <c r="G2" s="2019"/>
      <c r="H2" s="2019"/>
      <c r="I2" s="2019"/>
      <c r="J2" s="2019"/>
      <c r="K2" s="2019"/>
      <c r="L2" s="2019"/>
      <c r="M2" s="2020"/>
    </row>
    <row r="3" spans="1:13" ht="31.5">
      <c r="A3" s="2093"/>
      <c r="B3" s="1331" t="s">
        <v>4</v>
      </c>
      <c r="C3" s="2495" t="s">
        <v>3111</v>
      </c>
      <c r="D3" s="2496"/>
      <c r="E3" s="2496"/>
      <c r="F3" s="2496"/>
      <c r="G3" s="2496"/>
      <c r="H3" s="2496"/>
      <c r="I3" s="2496"/>
      <c r="J3" s="2496"/>
      <c r="K3" s="2496"/>
      <c r="L3" s="2496"/>
      <c r="M3" s="2497"/>
    </row>
    <row r="4" spans="1:13" ht="15.75">
      <c r="A4" s="2093"/>
      <c r="B4" s="31" t="s">
        <v>6</v>
      </c>
      <c r="C4" s="1579" t="s">
        <v>80</v>
      </c>
      <c r="D4" s="2768" t="s">
        <v>3138</v>
      </c>
      <c r="E4" s="2769"/>
      <c r="F4" s="2817" t="s">
        <v>8</v>
      </c>
      <c r="G4" s="2818"/>
      <c r="H4" s="1697">
        <v>314</v>
      </c>
      <c r="I4" s="1698"/>
      <c r="J4" s="1698"/>
      <c r="K4" s="1698"/>
      <c r="L4" s="1698"/>
      <c r="M4" s="1699"/>
    </row>
    <row r="5" spans="1:13" ht="15.75">
      <c r="A5" s="2093"/>
      <c r="B5" s="31" t="s">
        <v>10</v>
      </c>
      <c r="C5" s="3290" t="s">
        <v>3139</v>
      </c>
      <c r="D5" s="2436"/>
      <c r="E5" s="2436"/>
      <c r="F5" s="2436"/>
      <c r="G5" s="2436"/>
      <c r="H5" s="2436"/>
      <c r="I5" s="2436"/>
      <c r="J5" s="2436"/>
      <c r="K5" s="2436"/>
      <c r="L5" s="2436"/>
      <c r="M5" s="3291"/>
    </row>
    <row r="6" spans="1:13" ht="44.25" customHeight="1">
      <c r="A6" s="2093"/>
      <c r="B6" s="31" t="s">
        <v>11</v>
      </c>
      <c r="C6" s="3140" t="s">
        <v>3140</v>
      </c>
      <c r="D6" s="3052"/>
      <c r="E6" s="3052"/>
      <c r="F6" s="3052"/>
      <c r="G6" s="3052"/>
      <c r="H6" s="3052"/>
      <c r="I6" s="3052"/>
      <c r="J6" s="3052"/>
      <c r="K6" s="3052"/>
      <c r="L6" s="3052"/>
      <c r="M6" s="3053"/>
    </row>
    <row r="7" spans="1:13" ht="15.75">
      <c r="A7" s="2093"/>
      <c r="B7" s="1331" t="s">
        <v>12</v>
      </c>
      <c r="C7" s="3292" t="s">
        <v>1874</v>
      </c>
      <c r="D7" s="2906"/>
      <c r="E7" s="1092"/>
      <c r="F7" s="1092"/>
      <c r="G7" s="1093"/>
      <c r="H7" s="1548" t="s">
        <v>14</v>
      </c>
      <c r="I7" s="2905" t="s">
        <v>1945</v>
      </c>
      <c r="J7" s="2906"/>
      <c r="K7" s="2906"/>
      <c r="L7" s="2906"/>
      <c r="M7" s="2907"/>
    </row>
    <row r="8" spans="1:13" ht="15.75">
      <c r="A8" s="2093"/>
      <c r="B8" s="2504" t="s">
        <v>16</v>
      </c>
      <c r="C8" s="1832"/>
      <c r="D8" s="1094"/>
      <c r="E8" s="1094"/>
      <c r="F8" s="1094"/>
      <c r="G8" s="1094"/>
      <c r="H8" s="1094"/>
      <c r="I8" s="1094"/>
      <c r="J8" s="1094"/>
      <c r="K8" s="1094"/>
      <c r="L8" s="373"/>
      <c r="M8" s="1833"/>
    </row>
    <row r="9" spans="1:13" ht="15.75">
      <c r="A9" s="2093"/>
      <c r="B9" s="2085"/>
      <c r="C9" s="3293" t="s">
        <v>3141</v>
      </c>
      <c r="D9" s="2343"/>
      <c r="E9" s="271" t="s">
        <v>2008</v>
      </c>
      <c r="F9" s="2343" t="s">
        <v>2009</v>
      </c>
      <c r="G9" s="2343"/>
      <c r="H9" s="271"/>
      <c r="I9" s="2343" t="s">
        <v>2010</v>
      </c>
      <c r="J9" s="2343"/>
      <c r="K9" s="271"/>
      <c r="L9" s="271" t="s">
        <v>2011</v>
      </c>
      <c r="M9" s="375"/>
    </row>
    <row r="10" spans="1:13" ht="15.75">
      <c r="A10" s="2093"/>
      <c r="B10" s="2123"/>
      <c r="C10" s="3293" t="s">
        <v>18</v>
      </c>
      <c r="D10" s="2343"/>
      <c r="E10" s="268" t="s">
        <v>14</v>
      </c>
      <c r="F10" s="2343" t="s">
        <v>18</v>
      </c>
      <c r="G10" s="2343"/>
      <c r="H10" s="268"/>
      <c r="I10" s="2343" t="s">
        <v>18</v>
      </c>
      <c r="J10" s="2343"/>
      <c r="K10" s="268"/>
      <c r="L10" s="268" t="s">
        <v>14</v>
      </c>
      <c r="M10" s="357"/>
    </row>
    <row r="11" spans="1:13" ht="27.75" customHeight="1">
      <c r="A11" s="2093"/>
      <c r="B11" s="1331" t="s">
        <v>19</v>
      </c>
      <c r="C11" s="2482" t="s">
        <v>3142</v>
      </c>
      <c r="D11" s="2483"/>
      <c r="E11" s="2483"/>
      <c r="F11" s="2483"/>
      <c r="G11" s="2483"/>
      <c r="H11" s="2483"/>
      <c r="I11" s="2483"/>
      <c r="J11" s="2483"/>
      <c r="K11" s="2483"/>
      <c r="L11" s="2483"/>
      <c r="M11" s="2484"/>
    </row>
    <row r="12" spans="1:13" ht="56.25" customHeight="1">
      <c r="A12" s="2093"/>
      <c r="B12" s="1331" t="s">
        <v>21</v>
      </c>
      <c r="C12" s="2491" t="s">
        <v>3143</v>
      </c>
      <c r="D12" s="2492"/>
      <c r="E12" s="2492"/>
      <c r="F12" s="2492"/>
      <c r="G12" s="2492"/>
      <c r="H12" s="2492"/>
      <c r="I12" s="2492"/>
      <c r="J12" s="2492"/>
      <c r="K12" s="2492"/>
      <c r="L12" s="2492"/>
      <c r="M12" s="2493"/>
    </row>
    <row r="13" spans="1:13" ht="47.25">
      <c r="A13" s="2093"/>
      <c r="B13" s="1331" t="s">
        <v>23</v>
      </c>
      <c r="C13" s="2491" t="s">
        <v>1282</v>
      </c>
      <c r="D13" s="2492"/>
      <c r="E13" s="2492"/>
      <c r="F13" s="2492"/>
      <c r="G13" s="2492"/>
      <c r="H13" s="2492"/>
      <c r="I13" s="2492"/>
      <c r="J13" s="2492"/>
      <c r="K13" s="2492"/>
      <c r="L13" s="2492"/>
      <c r="M13" s="2493"/>
    </row>
    <row r="14" spans="1:13" ht="60" customHeight="1">
      <c r="A14" s="2093"/>
      <c r="B14" s="2504" t="s">
        <v>25</v>
      </c>
      <c r="C14" s="2482" t="s">
        <v>26</v>
      </c>
      <c r="D14" s="2483"/>
      <c r="E14" s="1518" t="s">
        <v>27</v>
      </c>
      <c r="F14" s="3287" t="s">
        <v>240</v>
      </c>
      <c r="G14" s="3288"/>
      <c r="H14" s="3288"/>
      <c r="I14" s="3288"/>
      <c r="J14" s="3288"/>
      <c r="K14" s="3288"/>
      <c r="L14" s="3288"/>
      <c r="M14" s="3289"/>
    </row>
    <row r="15" spans="1:13" ht="15.75">
      <c r="A15" s="2093"/>
      <c r="B15" s="2085"/>
      <c r="C15" s="2482"/>
      <c r="D15" s="2483"/>
      <c r="E15" s="2483"/>
      <c r="F15" s="2483"/>
      <c r="G15" s="2483"/>
      <c r="H15" s="2483"/>
      <c r="I15" s="2483"/>
      <c r="J15" s="2483"/>
      <c r="K15" s="2483"/>
      <c r="L15" s="2483"/>
      <c r="M15" s="2484"/>
    </row>
    <row r="16" spans="1:13" ht="15.75">
      <c r="A16" s="2489" t="s">
        <v>29</v>
      </c>
      <c r="B16" s="1333" t="s">
        <v>30</v>
      </c>
      <c r="C16" s="2482" t="s">
        <v>2745</v>
      </c>
      <c r="D16" s="2483"/>
      <c r="E16" s="2483"/>
      <c r="F16" s="2483"/>
      <c r="G16" s="2483"/>
      <c r="H16" s="2483"/>
      <c r="I16" s="2483"/>
      <c r="J16" s="2483"/>
      <c r="K16" s="2483"/>
      <c r="L16" s="2483"/>
      <c r="M16" s="2484"/>
    </row>
    <row r="17" spans="1:13" ht="35.25" customHeight="1">
      <c r="A17" s="2064"/>
      <c r="B17" s="1333" t="s">
        <v>32</v>
      </c>
      <c r="C17" s="2482" t="s">
        <v>1304</v>
      </c>
      <c r="D17" s="2483"/>
      <c r="E17" s="2483"/>
      <c r="F17" s="2483"/>
      <c r="G17" s="2483"/>
      <c r="H17" s="2483"/>
      <c r="I17" s="2483"/>
      <c r="J17" s="2483"/>
      <c r="K17" s="2483"/>
      <c r="L17" s="2483"/>
      <c r="M17" s="2484"/>
    </row>
    <row r="18" spans="1:13" ht="15.75">
      <c r="A18" s="2064"/>
      <c r="B18" s="2477" t="s">
        <v>34</v>
      </c>
      <c r="C18" s="1519"/>
      <c r="D18" s="42"/>
      <c r="E18" s="42"/>
      <c r="F18" s="42"/>
      <c r="G18" s="42"/>
      <c r="H18" s="42"/>
      <c r="I18" s="42"/>
      <c r="J18" s="42"/>
      <c r="K18" s="42"/>
      <c r="L18" s="42"/>
      <c r="M18" s="1520"/>
    </row>
    <row r="19" spans="1:13" ht="15.75">
      <c r="A19" s="2064"/>
      <c r="B19" s="1999"/>
      <c r="C19" s="43"/>
      <c r="D19" s="44"/>
      <c r="E19" s="45"/>
      <c r="F19" s="44"/>
      <c r="G19" s="45"/>
      <c r="H19" s="44"/>
      <c r="I19" s="45"/>
      <c r="J19" s="44"/>
      <c r="K19" s="45"/>
      <c r="L19" s="45"/>
      <c r="M19" s="46"/>
    </row>
    <row r="20" spans="1:13" ht="15.75">
      <c r="A20" s="2064"/>
      <c r="B20" s="1999"/>
      <c r="C20" s="47" t="s">
        <v>35</v>
      </c>
      <c r="D20" s="48"/>
      <c r="E20" s="49" t="s">
        <v>36</v>
      </c>
      <c r="F20" s="48"/>
      <c r="G20" s="49" t="s">
        <v>37</v>
      </c>
      <c r="H20" s="48"/>
      <c r="I20" s="49" t="s">
        <v>38</v>
      </c>
      <c r="J20" s="1521"/>
      <c r="K20" s="49"/>
      <c r="L20" s="49"/>
      <c r="M20" s="50"/>
    </row>
    <row r="21" spans="1:13" ht="15.75">
      <c r="A21" s="2064"/>
      <c r="B21" s="1999"/>
      <c r="C21" s="47" t="s">
        <v>39</v>
      </c>
      <c r="D21" s="1522"/>
      <c r="E21" s="49" t="s">
        <v>40</v>
      </c>
      <c r="F21" s="1523"/>
      <c r="G21" s="49" t="s">
        <v>41</v>
      </c>
      <c r="H21" s="1523"/>
      <c r="I21" s="49"/>
      <c r="J21" s="51"/>
      <c r="K21" s="49"/>
      <c r="L21" s="49"/>
      <c r="M21" s="50"/>
    </row>
    <row r="22" spans="1:13" ht="15.75">
      <c r="A22" s="2064"/>
      <c r="B22" s="1999"/>
      <c r="C22" s="47" t="s">
        <v>42</v>
      </c>
      <c r="D22" s="1522"/>
      <c r="E22" s="49" t="s">
        <v>43</v>
      </c>
      <c r="F22" s="1522" t="s">
        <v>1495</v>
      </c>
      <c r="G22" s="49"/>
      <c r="H22" s="51"/>
      <c r="I22" s="49"/>
      <c r="J22" s="51"/>
      <c r="K22" s="49"/>
      <c r="L22" s="49"/>
      <c r="M22" s="50"/>
    </row>
    <row r="23" spans="1:13" ht="15.75">
      <c r="A23" s="2064"/>
      <c r="B23" s="1999"/>
      <c r="C23" s="47" t="s">
        <v>44</v>
      </c>
      <c r="D23" s="1523"/>
      <c r="E23" s="49" t="s">
        <v>46</v>
      </c>
      <c r="F23" s="53"/>
      <c r="G23" s="53"/>
      <c r="H23" s="53"/>
      <c r="I23" s="53"/>
      <c r="J23" s="53"/>
      <c r="K23" s="53"/>
      <c r="L23" s="53"/>
      <c r="M23" s="54"/>
    </row>
    <row r="24" spans="1:13" ht="15.75">
      <c r="A24" s="2064"/>
      <c r="B24" s="2000"/>
      <c r="C24" s="55"/>
      <c r="D24" s="56"/>
      <c r="E24" s="56"/>
      <c r="F24" s="56"/>
      <c r="G24" s="56"/>
      <c r="H24" s="56"/>
      <c r="I24" s="56"/>
      <c r="J24" s="56"/>
      <c r="K24" s="56"/>
      <c r="L24" s="56"/>
      <c r="M24" s="57"/>
    </row>
    <row r="25" spans="1:13" ht="15.75">
      <c r="A25" s="2064"/>
      <c r="B25" s="2477" t="s">
        <v>48</v>
      </c>
      <c r="C25" s="1524"/>
      <c r="D25" s="58"/>
      <c r="E25" s="58"/>
      <c r="F25" s="58"/>
      <c r="G25" s="58"/>
      <c r="H25" s="58"/>
      <c r="I25" s="58"/>
      <c r="J25" s="58"/>
      <c r="K25" s="58"/>
      <c r="L25" s="34"/>
      <c r="M25" s="1525"/>
    </row>
    <row r="26" spans="1:13" ht="15.75">
      <c r="A26" s="2064"/>
      <c r="B26" s="1999"/>
      <c r="C26" s="47" t="s">
        <v>49</v>
      </c>
      <c r="D26" s="1523"/>
      <c r="E26" s="59"/>
      <c r="F26" s="49" t="s">
        <v>50</v>
      </c>
      <c r="G26" s="1522"/>
      <c r="H26" s="59"/>
      <c r="I26" s="49" t="s">
        <v>51</v>
      </c>
      <c r="J26" s="1522" t="s">
        <v>1495</v>
      </c>
      <c r="K26" s="59"/>
      <c r="L26" s="37"/>
      <c r="M26" s="38"/>
    </row>
    <row r="27" spans="1:13" ht="15.75">
      <c r="A27" s="2064"/>
      <c r="B27" s="1999"/>
      <c r="C27" s="47" t="s">
        <v>52</v>
      </c>
      <c r="D27" s="1526"/>
      <c r="E27" s="37"/>
      <c r="F27" s="49" t="s">
        <v>53</v>
      </c>
      <c r="G27" s="1523"/>
      <c r="H27" s="37"/>
      <c r="I27" s="60"/>
      <c r="J27" s="37"/>
      <c r="K27" s="36"/>
      <c r="L27" s="37"/>
      <c r="M27" s="38"/>
    </row>
    <row r="28" spans="1:13" ht="15.75">
      <c r="A28" s="2064"/>
      <c r="B28" s="2000"/>
      <c r="C28" s="61"/>
      <c r="D28" s="62"/>
      <c r="E28" s="62"/>
      <c r="F28" s="62"/>
      <c r="G28" s="62"/>
      <c r="H28" s="62"/>
      <c r="I28" s="62"/>
      <c r="J28" s="62"/>
      <c r="K28" s="62"/>
      <c r="L28" s="40"/>
      <c r="M28" s="41"/>
    </row>
    <row r="29" spans="1:13" ht="15.75">
      <c r="A29" s="2064"/>
      <c r="B29" s="64" t="s">
        <v>54</v>
      </c>
      <c r="C29" s="1527"/>
      <c r="D29" s="63"/>
      <c r="E29" s="63"/>
      <c r="F29" s="63"/>
      <c r="G29" s="63"/>
      <c r="H29" s="63"/>
      <c r="I29" s="63"/>
      <c r="J29" s="63"/>
      <c r="K29" s="63"/>
      <c r="L29" s="63"/>
      <c r="M29" s="1528"/>
    </row>
    <row r="30" spans="1:13" ht="15.75">
      <c r="A30" s="2064"/>
      <c r="B30" s="64"/>
      <c r="C30" s="65" t="s">
        <v>55</v>
      </c>
      <c r="D30" s="1702" t="s">
        <v>9</v>
      </c>
      <c r="E30" s="59"/>
      <c r="F30" s="66" t="s">
        <v>56</v>
      </c>
      <c r="G30" s="1523" t="s">
        <v>17</v>
      </c>
      <c r="H30" s="59"/>
      <c r="I30" s="66" t="s">
        <v>57</v>
      </c>
      <c r="J30" s="1703"/>
      <c r="K30" s="1704"/>
      <c r="L30" s="1705"/>
      <c r="M30" s="67"/>
    </row>
    <row r="31" spans="1:13" ht="15.75">
      <c r="A31" s="2064"/>
      <c r="B31" s="31"/>
      <c r="C31" s="55"/>
      <c r="D31" s="56"/>
      <c r="E31" s="56"/>
      <c r="F31" s="56"/>
      <c r="G31" s="56"/>
      <c r="H31" s="56"/>
      <c r="I31" s="56"/>
      <c r="J31" s="56"/>
      <c r="K31" s="56"/>
      <c r="L31" s="56"/>
      <c r="M31" s="57"/>
    </row>
    <row r="32" spans="1:13" ht="15.75">
      <c r="A32" s="2064"/>
      <c r="B32" s="2477" t="s">
        <v>58</v>
      </c>
      <c r="C32" s="1531"/>
      <c r="D32" s="68"/>
      <c r="E32" s="68"/>
      <c r="F32" s="68"/>
      <c r="G32" s="68"/>
      <c r="H32" s="68"/>
      <c r="I32" s="68"/>
      <c r="J32" s="68"/>
      <c r="K32" s="68"/>
      <c r="L32" s="34"/>
      <c r="M32" s="1525"/>
    </row>
    <row r="33" spans="1:13" ht="15.75">
      <c r="A33" s="2064"/>
      <c r="B33" s="1999"/>
      <c r="C33" s="69" t="s">
        <v>59</v>
      </c>
      <c r="D33" s="1532">
        <v>2021</v>
      </c>
      <c r="E33" s="70"/>
      <c r="F33" s="59" t="s">
        <v>60</v>
      </c>
      <c r="G33" s="1533" t="s">
        <v>61</v>
      </c>
      <c r="H33" s="70"/>
      <c r="I33" s="66"/>
      <c r="J33" s="70"/>
      <c r="K33" s="70"/>
      <c r="L33" s="37"/>
      <c r="M33" s="38"/>
    </row>
    <row r="34" spans="1:13" ht="15.75">
      <c r="A34" s="2064"/>
      <c r="B34" s="2000"/>
      <c r="C34" s="55"/>
      <c r="D34" s="135"/>
      <c r="E34" s="136"/>
      <c r="F34" s="56"/>
      <c r="G34" s="136"/>
      <c r="H34" s="136"/>
      <c r="I34" s="137"/>
      <c r="J34" s="136"/>
      <c r="K34" s="136"/>
      <c r="L34" s="40"/>
      <c r="M34" s="41"/>
    </row>
    <row r="35" spans="1:13" ht="15.75">
      <c r="A35" s="2064"/>
      <c r="B35" s="2477" t="s">
        <v>62</v>
      </c>
      <c r="C35" s="1534"/>
      <c r="D35" s="72"/>
      <c r="E35" s="72"/>
      <c r="F35" s="72"/>
      <c r="G35" s="72"/>
      <c r="H35" s="72"/>
      <c r="I35" s="72"/>
      <c r="J35" s="72"/>
      <c r="K35" s="72"/>
      <c r="L35" s="72"/>
      <c r="M35" s="1535"/>
    </row>
    <row r="36" spans="1:13" ht="15.75">
      <c r="A36" s="2064"/>
      <c r="B36" s="1999"/>
      <c r="C36" s="73"/>
      <c r="D36" s="74" t="s">
        <v>63</v>
      </c>
      <c r="E36" s="74"/>
      <c r="F36" s="74" t="s">
        <v>64</v>
      </c>
      <c r="G36" s="74"/>
      <c r="H36" s="75" t="s">
        <v>65</v>
      </c>
      <c r="I36" s="75"/>
      <c r="J36" s="75" t="s">
        <v>66</v>
      </c>
      <c r="K36" s="74"/>
      <c r="L36" s="74" t="s">
        <v>67</v>
      </c>
      <c r="M36" s="76"/>
    </row>
    <row r="37" spans="1:13" ht="15.75">
      <c r="A37" s="2064"/>
      <c r="B37" s="1999"/>
      <c r="C37" s="73"/>
      <c r="D37" s="1775" t="s">
        <v>17</v>
      </c>
      <c r="E37" s="1709"/>
      <c r="F37" s="1709">
        <v>1</v>
      </c>
      <c r="G37" s="1537"/>
      <c r="H37" s="1709">
        <v>1</v>
      </c>
      <c r="I37" s="1537"/>
      <c r="J37" s="1709">
        <v>1</v>
      </c>
      <c r="K37" s="1537"/>
      <c r="L37" s="1709">
        <v>1</v>
      </c>
      <c r="M37" s="1538"/>
    </row>
    <row r="38" spans="1:13" ht="15.75">
      <c r="A38" s="2064"/>
      <c r="B38" s="1999"/>
      <c r="C38" s="73"/>
      <c r="D38" s="74" t="s">
        <v>68</v>
      </c>
      <c r="E38" s="74"/>
      <c r="F38" s="74" t="s">
        <v>69</v>
      </c>
      <c r="G38" s="74"/>
      <c r="H38" s="75" t="s">
        <v>70</v>
      </c>
      <c r="I38" s="75"/>
      <c r="J38" s="75" t="s">
        <v>71</v>
      </c>
      <c r="K38" s="74"/>
      <c r="L38" s="74" t="s">
        <v>72</v>
      </c>
      <c r="M38" s="46"/>
    </row>
    <row r="39" spans="1:13" ht="15.75">
      <c r="A39" s="2064"/>
      <c r="B39" s="1999"/>
      <c r="C39" s="73"/>
      <c r="D39" s="1775">
        <v>1</v>
      </c>
      <c r="E39" s="1537"/>
      <c r="F39" s="1709">
        <v>1</v>
      </c>
      <c r="G39" s="1537"/>
      <c r="H39" s="1709">
        <v>1</v>
      </c>
      <c r="I39" s="1537"/>
      <c r="J39" s="1709">
        <v>1</v>
      </c>
      <c r="K39" s="1537"/>
      <c r="L39" s="1709">
        <v>1</v>
      </c>
      <c r="M39" s="1538"/>
    </row>
    <row r="40" spans="1:13" ht="15.75">
      <c r="A40" s="2064"/>
      <c r="B40" s="1999"/>
      <c r="C40" s="73"/>
      <c r="D40" s="74" t="s">
        <v>73</v>
      </c>
      <c r="E40" s="74"/>
      <c r="F40" s="74" t="s">
        <v>74</v>
      </c>
      <c r="G40" s="74"/>
      <c r="H40" s="75" t="s">
        <v>75</v>
      </c>
      <c r="I40" s="75"/>
      <c r="J40" s="75" t="s">
        <v>76</v>
      </c>
      <c r="K40" s="74"/>
      <c r="L40" s="74" t="s">
        <v>77</v>
      </c>
      <c r="M40" s="46"/>
    </row>
    <row r="41" spans="1:13" ht="15.75">
      <c r="A41" s="2064"/>
      <c r="B41" s="1999"/>
      <c r="C41" s="73"/>
      <c r="D41" s="1709">
        <v>1</v>
      </c>
      <c r="E41" s="1537"/>
      <c r="F41" s="1775" t="s">
        <v>17</v>
      </c>
      <c r="G41" s="1537"/>
      <c r="H41" s="1775" t="s">
        <v>17</v>
      </c>
      <c r="I41" s="1537"/>
      <c r="J41" s="1775" t="s">
        <v>17</v>
      </c>
      <c r="K41" s="1537"/>
      <c r="L41" s="1775" t="s">
        <v>17</v>
      </c>
      <c r="M41" s="1538"/>
    </row>
    <row r="42" spans="1:13" ht="15.75">
      <c r="A42" s="2064"/>
      <c r="B42" s="1999"/>
      <c r="C42" s="73"/>
      <c r="D42" s="1541" t="s">
        <v>77</v>
      </c>
      <c r="E42" s="1539"/>
      <c r="F42" s="1541" t="s">
        <v>78</v>
      </c>
      <c r="G42" s="1539"/>
      <c r="H42" s="96"/>
      <c r="I42" s="110"/>
      <c r="J42" s="96"/>
      <c r="K42" s="110"/>
      <c r="L42" s="96"/>
      <c r="M42" s="1540"/>
    </row>
    <row r="43" spans="1:13" ht="15.75">
      <c r="A43" s="2064"/>
      <c r="B43" s="1999"/>
      <c r="C43" s="73"/>
      <c r="D43" s="1775" t="s">
        <v>17</v>
      </c>
      <c r="E43" s="1537"/>
      <c r="F43" s="2571">
        <v>1</v>
      </c>
      <c r="G43" s="2572"/>
      <c r="H43" s="2070"/>
      <c r="I43" s="2070"/>
      <c r="J43" s="77"/>
      <c r="K43" s="74"/>
      <c r="L43" s="77"/>
      <c r="M43" s="107"/>
    </row>
    <row r="44" spans="1:13" ht="15.75">
      <c r="A44" s="2064"/>
      <c r="B44" s="1999"/>
      <c r="C44" s="83"/>
      <c r="D44" s="1541"/>
      <c r="E44" s="1539"/>
      <c r="F44" s="1541"/>
      <c r="G44" s="1539"/>
      <c r="H44" s="84"/>
      <c r="I44" s="85"/>
      <c r="J44" s="84"/>
      <c r="K44" s="85"/>
      <c r="L44" s="84"/>
      <c r="M44" s="86"/>
    </row>
    <row r="45" spans="1:13" ht="15.75">
      <c r="A45" s="2064"/>
      <c r="B45" s="2477" t="s">
        <v>79</v>
      </c>
      <c r="C45" s="1524"/>
      <c r="D45" s="58"/>
      <c r="E45" s="58"/>
      <c r="F45" s="58"/>
      <c r="G45" s="58"/>
      <c r="H45" s="58"/>
      <c r="I45" s="58"/>
      <c r="J45" s="58"/>
      <c r="K45" s="58"/>
      <c r="L45" s="37"/>
      <c r="M45" s="38"/>
    </row>
    <row r="46" spans="1:13" ht="15.75">
      <c r="A46" s="2064"/>
      <c r="B46" s="1999"/>
      <c r="C46" s="88"/>
      <c r="D46" s="89" t="s">
        <v>80</v>
      </c>
      <c r="E46" s="90" t="s">
        <v>7</v>
      </c>
      <c r="F46" s="2008" t="s">
        <v>81</v>
      </c>
      <c r="G46" s="2568" t="s">
        <v>1548</v>
      </c>
      <c r="H46" s="2568"/>
      <c r="I46" s="2568"/>
      <c r="J46" s="2568"/>
      <c r="K46" s="91" t="s">
        <v>82</v>
      </c>
      <c r="L46" s="2480" t="s">
        <v>3144</v>
      </c>
      <c r="M46" s="2481"/>
    </row>
    <row r="47" spans="1:13" ht="15.75">
      <c r="A47" s="2064"/>
      <c r="B47" s="1999"/>
      <c r="C47" s="88"/>
      <c r="D47" s="1542" t="s">
        <v>1495</v>
      </c>
      <c r="E47" s="1522"/>
      <c r="F47" s="2008"/>
      <c r="G47" s="2568"/>
      <c r="H47" s="2568"/>
      <c r="I47" s="2568"/>
      <c r="J47" s="2568"/>
      <c r="K47" s="37"/>
      <c r="L47" s="2003"/>
      <c r="M47" s="2004"/>
    </row>
    <row r="48" spans="1:13" ht="15.75">
      <c r="A48" s="2064"/>
      <c r="B48" s="2000"/>
      <c r="C48" s="92"/>
      <c r="D48" s="40"/>
      <c r="E48" s="40"/>
      <c r="F48" s="40"/>
      <c r="G48" s="40"/>
      <c r="H48" s="40"/>
      <c r="I48" s="40"/>
      <c r="J48" s="40"/>
      <c r="K48" s="40"/>
      <c r="L48" s="37"/>
      <c r="M48" s="38"/>
    </row>
    <row r="49" spans="1:13" ht="15.75">
      <c r="A49" s="2064"/>
      <c r="B49" s="1331" t="s">
        <v>83</v>
      </c>
      <c r="C49" s="2482" t="s">
        <v>2116</v>
      </c>
      <c r="D49" s="2483"/>
      <c r="E49" s="2483"/>
      <c r="F49" s="2483"/>
      <c r="G49" s="2483"/>
      <c r="H49" s="2483"/>
      <c r="I49" s="2483"/>
      <c r="J49" s="2483"/>
      <c r="K49" s="2483"/>
      <c r="L49" s="2483"/>
      <c r="M49" s="2484"/>
    </row>
    <row r="50" spans="1:13" ht="15.75">
      <c r="A50" s="2064"/>
      <c r="B50" s="1333" t="s">
        <v>85</v>
      </c>
      <c r="C50" s="2482" t="s">
        <v>3145</v>
      </c>
      <c r="D50" s="2483"/>
      <c r="E50" s="2483"/>
      <c r="F50" s="2483"/>
      <c r="G50" s="2483"/>
      <c r="H50" s="2483"/>
      <c r="I50" s="2483"/>
      <c r="J50" s="2483"/>
      <c r="K50" s="2483"/>
      <c r="L50" s="2483"/>
      <c r="M50" s="2484"/>
    </row>
    <row r="51" spans="1:13" ht="15.75">
      <c r="A51" s="2064"/>
      <c r="B51" s="1333" t="s">
        <v>87</v>
      </c>
      <c r="C51" s="2482">
        <v>15</v>
      </c>
      <c r="D51" s="2483"/>
      <c r="E51" s="2483"/>
      <c r="F51" s="2483"/>
      <c r="G51" s="2483"/>
      <c r="H51" s="2483"/>
      <c r="I51" s="2483"/>
      <c r="J51" s="2483"/>
      <c r="K51" s="2483"/>
      <c r="L51" s="2483"/>
      <c r="M51" s="2484"/>
    </row>
    <row r="52" spans="1:13" ht="15.75">
      <c r="A52" s="2064"/>
      <c r="B52" s="1333" t="s">
        <v>88</v>
      </c>
      <c r="C52" s="2482" t="s">
        <v>3146</v>
      </c>
      <c r="D52" s="2483"/>
      <c r="E52" s="2483"/>
      <c r="F52" s="2483"/>
      <c r="G52" s="2483"/>
      <c r="H52" s="2483"/>
      <c r="I52" s="2483"/>
      <c r="J52" s="2483"/>
      <c r="K52" s="2483"/>
      <c r="L52" s="2483"/>
      <c r="M52" s="2484"/>
    </row>
    <row r="53" spans="1:13" ht="15.75">
      <c r="A53" s="2469" t="s">
        <v>90</v>
      </c>
      <c r="B53" s="1413" t="s">
        <v>91</v>
      </c>
      <c r="C53" s="2495" t="s">
        <v>2018</v>
      </c>
      <c r="D53" s="2496"/>
      <c r="E53" s="2496"/>
      <c r="F53" s="2496"/>
      <c r="G53" s="2496"/>
      <c r="H53" s="2496"/>
      <c r="I53" s="2496"/>
      <c r="J53" s="2496"/>
      <c r="K53" s="2496"/>
      <c r="L53" s="2496"/>
      <c r="M53" s="2497"/>
    </row>
    <row r="54" spans="1:13" ht="15.75">
      <c r="A54" s="2056"/>
      <c r="B54" s="1413" t="s">
        <v>93</v>
      </c>
      <c r="C54" s="2495" t="s">
        <v>2019</v>
      </c>
      <c r="D54" s="2496"/>
      <c r="E54" s="2496"/>
      <c r="F54" s="2496"/>
      <c r="G54" s="2496"/>
      <c r="H54" s="2496"/>
      <c r="I54" s="2496"/>
      <c r="J54" s="2496"/>
      <c r="K54" s="2496"/>
      <c r="L54" s="2496"/>
      <c r="M54" s="2497"/>
    </row>
    <row r="55" spans="1:13" ht="15.75">
      <c r="A55" s="2056"/>
      <c r="B55" s="1413" t="s">
        <v>95</v>
      </c>
      <c r="C55" s="2495" t="s">
        <v>643</v>
      </c>
      <c r="D55" s="2496"/>
      <c r="E55" s="2496"/>
      <c r="F55" s="2496"/>
      <c r="G55" s="2496"/>
      <c r="H55" s="2496"/>
      <c r="I55" s="2496"/>
      <c r="J55" s="2496"/>
      <c r="K55" s="2496"/>
      <c r="L55" s="2496"/>
      <c r="M55" s="2497"/>
    </row>
    <row r="56" spans="1:13" ht="15.75">
      <c r="A56" s="2056"/>
      <c r="B56" s="1414" t="s">
        <v>97</v>
      </c>
      <c r="C56" s="2495" t="s">
        <v>515</v>
      </c>
      <c r="D56" s="2496"/>
      <c r="E56" s="2496"/>
      <c r="F56" s="2496"/>
      <c r="G56" s="2496"/>
      <c r="H56" s="2496"/>
      <c r="I56" s="2496"/>
      <c r="J56" s="2496"/>
      <c r="K56" s="2496"/>
      <c r="L56" s="2496"/>
      <c r="M56" s="2497"/>
    </row>
    <row r="57" spans="1:13" ht="15.75">
      <c r="A57" s="2056"/>
      <c r="B57" s="1413" t="s">
        <v>99</v>
      </c>
      <c r="C57" s="2891" t="s">
        <v>517</v>
      </c>
      <c r="D57" s="2496"/>
      <c r="E57" s="2496"/>
      <c r="F57" s="2496"/>
      <c r="G57" s="2496"/>
      <c r="H57" s="2496"/>
      <c r="I57" s="2496"/>
      <c r="J57" s="2496"/>
      <c r="K57" s="2496"/>
      <c r="L57" s="2496"/>
      <c r="M57" s="2497"/>
    </row>
    <row r="58" spans="1:13" ht="16.5" thickBot="1">
      <c r="A58" s="2061"/>
      <c r="B58" s="1413" t="s">
        <v>101</v>
      </c>
      <c r="C58" s="2495" t="s">
        <v>2020</v>
      </c>
      <c r="D58" s="2496"/>
      <c r="E58" s="2496"/>
      <c r="F58" s="2496"/>
      <c r="G58" s="2496"/>
      <c r="H58" s="2496"/>
      <c r="I58" s="2496"/>
      <c r="J58" s="2496"/>
      <c r="K58" s="2496"/>
      <c r="L58" s="2496"/>
      <c r="M58" s="2497"/>
    </row>
    <row r="59" spans="1:13" ht="15.75">
      <c r="A59" s="2469" t="s">
        <v>103</v>
      </c>
      <c r="B59" s="1415" t="s">
        <v>104</v>
      </c>
      <c r="C59" s="2495" t="s">
        <v>2021</v>
      </c>
      <c r="D59" s="2496"/>
      <c r="E59" s="2496"/>
      <c r="F59" s="2496"/>
      <c r="G59" s="2496"/>
      <c r="H59" s="2496"/>
      <c r="I59" s="2496"/>
      <c r="J59" s="2496"/>
      <c r="K59" s="2496"/>
      <c r="L59" s="2496"/>
      <c r="M59" s="2497"/>
    </row>
    <row r="60" spans="1:13" ht="15.75">
      <c r="A60" s="2056"/>
      <c r="B60" s="1415" t="s">
        <v>106</v>
      </c>
      <c r="C60" s="2495" t="s">
        <v>1644</v>
      </c>
      <c r="D60" s="2496"/>
      <c r="E60" s="2496"/>
      <c r="F60" s="2496"/>
      <c r="G60" s="2496"/>
      <c r="H60" s="2496"/>
      <c r="I60" s="2496"/>
      <c r="J60" s="2496"/>
      <c r="K60" s="2496"/>
      <c r="L60" s="2496"/>
      <c r="M60" s="2497"/>
    </row>
    <row r="61" spans="1:13" ht="15.75">
      <c r="A61" s="2056"/>
      <c r="B61" s="1416" t="s">
        <v>14</v>
      </c>
      <c r="C61" s="2495" t="s">
        <v>643</v>
      </c>
      <c r="D61" s="2496"/>
      <c r="E61" s="2496"/>
      <c r="F61" s="2496"/>
      <c r="G61" s="2496"/>
      <c r="H61" s="2496"/>
      <c r="I61" s="2496"/>
      <c r="J61" s="2496"/>
      <c r="K61" s="2496"/>
      <c r="L61" s="2496"/>
      <c r="M61" s="2497"/>
    </row>
  </sheetData>
  <mergeCells count="51">
    <mergeCell ref="A2:A15"/>
    <mergeCell ref="C2:M2"/>
    <mergeCell ref="C3:M3"/>
    <mergeCell ref="D4:E4"/>
    <mergeCell ref="F4:G4"/>
    <mergeCell ref="C5:M5"/>
    <mergeCell ref="C6:M6"/>
    <mergeCell ref="C7:D7"/>
    <mergeCell ref="I7:M7"/>
    <mergeCell ref="B8:B10"/>
    <mergeCell ref="C9:D9"/>
    <mergeCell ref="F9:G9"/>
    <mergeCell ref="I9:J9"/>
    <mergeCell ref="C10:D10"/>
    <mergeCell ref="F10:G10"/>
    <mergeCell ref="I10:J10"/>
    <mergeCell ref="C11:M11"/>
    <mergeCell ref="C12:M12"/>
    <mergeCell ref="C13:M13"/>
    <mergeCell ref="B14:B15"/>
    <mergeCell ref="C14:D14"/>
    <mergeCell ref="F14:M14"/>
    <mergeCell ref="C15:M15"/>
    <mergeCell ref="C51:M51"/>
    <mergeCell ref="A16:A52"/>
    <mergeCell ref="C16:M16"/>
    <mergeCell ref="C17:M17"/>
    <mergeCell ref="B18:B24"/>
    <mergeCell ref="B25:B28"/>
    <mergeCell ref="B32:B34"/>
    <mergeCell ref="B35:B44"/>
    <mergeCell ref="F43:G43"/>
    <mergeCell ref="H43:I43"/>
    <mergeCell ref="B45:B48"/>
    <mergeCell ref="F46:F47"/>
    <mergeCell ref="G46:J47"/>
    <mergeCell ref="L46:M47"/>
    <mergeCell ref="C49:M49"/>
    <mergeCell ref="C50:M50"/>
    <mergeCell ref="A59:A61"/>
    <mergeCell ref="C59:M59"/>
    <mergeCell ref="C60:M60"/>
    <mergeCell ref="C61:M61"/>
    <mergeCell ref="C52:M52"/>
    <mergeCell ref="A53:A58"/>
    <mergeCell ref="C53:M53"/>
    <mergeCell ref="C54:M54"/>
    <mergeCell ref="C55:M55"/>
    <mergeCell ref="C56:M56"/>
    <mergeCell ref="C57:M57"/>
    <mergeCell ref="C58:M58"/>
  </mergeCells>
  <dataValidations count="9">
    <dataValidation type="list" allowBlank="1" showInputMessage="1" showErrorMessage="1" sqref="C14:D14 C4 G46:J47 C7" xr:uid="{00000000-0002-0000-B700-000000000000}"/>
    <dataValidation type="list" allowBlank="1" showInputMessage="1" showErrorMessage="1" sqref="F14" xr:uid="{00000000-0002-0000-B700-000001000000}">
      <formula1>ANUALIZACIÓN</formula1>
    </dataValidation>
    <dataValidation type="list" allowBlank="1" showInputMessage="1" showErrorMessage="1" sqref="I7:M7" xr:uid="{00000000-0002-0000-B700-000002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7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B700-000004000000}"/>
    <dataValidation allowBlank="1" showInputMessage="1" showErrorMessage="1" prompt="Identifique la meta ODS a que le apunta el indicador de producto. Seleccione de la lista desplegable." sqref="E14" xr:uid="{00000000-0002-0000-B700-000005000000}"/>
    <dataValidation allowBlank="1" showInputMessage="1" showErrorMessage="1" prompt="Identifique el ODS a que le apunta el indicador de producto. Seleccione de la lista desplegable._x000a_" sqref="B14:B15" xr:uid="{00000000-0002-0000-B700-000006000000}"/>
    <dataValidation allowBlank="1" showInputMessage="1" showErrorMessage="1" prompt="Incluir una ficha por cada indicador, ya sea de producto o de resultado" sqref="B1" xr:uid="{00000000-0002-0000-B700-000007000000}"/>
    <dataValidation allowBlank="1" showInputMessage="1" showErrorMessage="1" prompt="Seleccione de la lista desplegable" sqref="B4 B7 H7" xr:uid="{00000000-0002-0000-B700-000008000000}"/>
  </dataValidations>
  <hyperlinks>
    <hyperlink ref="C57" r:id="rId1" xr:uid="{00000000-0004-0000-B700-000000000000}"/>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tabColor theme="0"/>
  </sheetPr>
  <dimension ref="A1:M62"/>
  <sheetViews>
    <sheetView workbookViewId="0"/>
  </sheetViews>
  <sheetFormatPr baseColWidth="10" defaultColWidth="11.42578125" defaultRowHeight="15"/>
  <cols>
    <col min="1" max="1" width="25.140625" customWidth="1"/>
    <col min="2" max="2" width="39.140625" customWidth="1"/>
  </cols>
  <sheetData>
    <row r="1" spans="1:13" ht="16.5" thickBot="1">
      <c r="A1" s="24"/>
      <c r="B1" s="99" t="s">
        <v>3147</v>
      </c>
      <c r="C1" s="141"/>
      <c r="D1" s="141"/>
      <c r="E1" s="141"/>
      <c r="F1" s="141"/>
      <c r="G1" s="141"/>
      <c r="H1" s="141"/>
      <c r="I1" s="141"/>
      <c r="J1" s="141"/>
      <c r="K1" s="141"/>
      <c r="L1" s="141"/>
      <c r="M1" s="142"/>
    </row>
    <row r="2" spans="1:13" ht="45" customHeight="1">
      <c r="A2" s="2494" t="s">
        <v>1</v>
      </c>
      <c r="B2" s="29" t="s">
        <v>2</v>
      </c>
      <c r="C2" s="2120" t="s">
        <v>1306</v>
      </c>
      <c r="D2" s="2121"/>
      <c r="E2" s="2121"/>
      <c r="F2" s="2121"/>
      <c r="G2" s="2121"/>
      <c r="H2" s="2121"/>
      <c r="I2" s="2121"/>
      <c r="J2" s="2121"/>
      <c r="K2" s="2121"/>
      <c r="L2" s="2121"/>
      <c r="M2" s="2122"/>
    </row>
    <row r="3" spans="1:13" ht="31.5">
      <c r="A3" s="2093"/>
      <c r="B3" s="1331" t="s">
        <v>4</v>
      </c>
      <c r="C3" s="2622" t="s">
        <v>3111</v>
      </c>
      <c r="D3" s="2052"/>
      <c r="E3" s="2052"/>
      <c r="F3" s="2623"/>
      <c r="G3" s="2623"/>
      <c r="H3" s="2623"/>
      <c r="I3" s="2623"/>
      <c r="J3" s="2623"/>
      <c r="K3" s="2623"/>
      <c r="L3" s="2623"/>
      <c r="M3" s="2624"/>
    </row>
    <row r="4" spans="1:13" ht="16.5" thickBot="1">
      <c r="A4" s="2093"/>
      <c r="B4" s="31" t="s">
        <v>6</v>
      </c>
      <c r="C4" s="1579"/>
      <c r="D4" s="1697" t="s">
        <v>323</v>
      </c>
      <c r="E4" s="1509"/>
      <c r="F4" s="2817" t="s">
        <v>8</v>
      </c>
      <c r="G4" s="2818"/>
      <c r="H4" s="1697">
        <v>338</v>
      </c>
      <c r="I4" s="1698"/>
      <c r="J4" s="1698"/>
      <c r="K4" s="1698"/>
      <c r="L4" s="1698"/>
      <c r="M4" s="1699"/>
    </row>
    <row r="5" spans="1:13" ht="15.75">
      <c r="A5" s="2093"/>
      <c r="B5" s="31" t="s">
        <v>10</v>
      </c>
      <c r="C5" s="3182" t="s">
        <v>9</v>
      </c>
      <c r="D5" s="3183"/>
      <c r="E5" s="3183"/>
      <c r="F5" s="3183"/>
      <c r="G5" s="3183"/>
      <c r="H5" s="3183"/>
      <c r="I5" s="3183"/>
      <c r="J5" s="3183"/>
      <c r="K5" s="3183"/>
      <c r="L5" s="3183"/>
      <c r="M5" s="3184"/>
    </row>
    <row r="6" spans="1:13" ht="15.75">
      <c r="A6" s="2093"/>
      <c r="B6" s="31" t="s">
        <v>11</v>
      </c>
      <c r="C6" s="1697" t="s">
        <v>9</v>
      </c>
      <c r="D6" s="1698"/>
      <c r="E6" s="1698"/>
      <c r="F6" s="1698"/>
      <c r="G6" s="1698"/>
      <c r="H6" s="1698"/>
      <c r="I6" s="1698"/>
      <c r="J6" s="1698"/>
      <c r="K6" s="1698"/>
      <c r="L6" s="1698"/>
      <c r="M6" s="1699"/>
    </row>
    <row r="7" spans="1:13" ht="15.75">
      <c r="A7" s="2093"/>
      <c r="B7" s="1331" t="s">
        <v>12</v>
      </c>
      <c r="C7" s="3292" t="s">
        <v>1874</v>
      </c>
      <c r="D7" s="2906"/>
      <c r="E7" s="1092"/>
      <c r="F7" s="1092"/>
      <c r="G7" s="1093"/>
      <c r="H7" s="1548" t="s">
        <v>14</v>
      </c>
      <c r="I7" s="2905" t="s">
        <v>1945</v>
      </c>
      <c r="J7" s="2906"/>
      <c r="K7" s="2906"/>
      <c r="L7" s="2906"/>
      <c r="M7" s="2907"/>
    </row>
    <row r="8" spans="1:13" ht="15.75">
      <c r="A8" s="2093"/>
      <c r="B8" s="2504" t="s">
        <v>16</v>
      </c>
      <c r="C8" s="1832"/>
      <c r="D8" s="1094"/>
      <c r="E8" s="1094"/>
      <c r="F8" s="1094"/>
      <c r="G8" s="1094"/>
      <c r="H8" s="1094"/>
      <c r="I8" s="1094"/>
      <c r="J8" s="1094"/>
      <c r="K8" s="1094"/>
      <c r="L8" s="373"/>
      <c r="M8" s="1833"/>
    </row>
    <row r="9" spans="1:13" ht="38.25" customHeight="1">
      <c r="A9" s="2093"/>
      <c r="B9" s="2085"/>
      <c r="C9" s="2416" t="s">
        <v>15</v>
      </c>
      <c r="D9" s="2417"/>
      <c r="E9" s="271"/>
      <c r="F9" s="2343"/>
      <c r="G9" s="2343"/>
      <c r="H9" s="271"/>
      <c r="I9" s="2343"/>
      <c r="J9" s="2343"/>
      <c r="K9" s="271"/>
      <c r="L9" s="269"/>
      <c r="M9" s="375"/>
    </row>
    <row r="10" spans="1:13" ht="15.75">
      <c r="A10" s="2093"/>
      <c r="B10" s="2123"/>
      <c r="C10" s="3293" t="s">
        <v>18</v>
      </c>
      <c r="D10" s="2343"/>
      <c r="E10" s="268"/>
      <c r="F10" s="2343" t="s">
        <v>18</v>
      </c>
      <c r="G10" s="2343"/>
      <c r="H10" s="268"/>
      <c r="I10" s="2343" t="s">
        <v>18</v>
      </c>
      <c r="J10" s="2343"/>
      <c r="K10" s="268"/>
      <c r="L10" s="270"/>
      <c r="M10" s="357"/>
    </row>
    <row r="11" spans="1:13" ht="38.25" customHeight="1">
      <c r="A11" s="2093"/>
      <c r="B11" s="1331" t="s">
        <v>19</v>
      </c>
      <c r="C11" s="2491" t="s">
        <v>3148</v>
      </c>
      <c r="D11" s="2492"/>
      <c r="E11" s="2492"/>
      <c r="F11" s="2492"/>
      <c r="G11" s="2492"/>
      <c r="H11" s="2492"/>
      <c r="I11" s="2492"/>
      <c r="J11" s="2492"/>
      <c r="K11" s="2492"/>
      <c r="L11" s="2492"/>
      <c r="M11" s="2493"/>
    </row>
    <row r="12" spans="1:13" ht="46.5" customHeight="1">
      <c r="A12" s="2093"/>
      <c r="B12" s="1331" t="s">
        <v>21</v>
      </c>
      <c r="C12" s="2491" t="s">
        <v>3149</v>
      </c>
      <c r="D12" s="2492"/>
      <c r="E12" s="2492"/>
      <c r="F12" s="2492"/>
      <c r="G12" s="2492"/>
      <c r="H12" s="2492"/>
      <c r="I12" s="2492"/>
      <c r="J12" s="2492"/>
      <c r="K12" s="2492"/>
      <c r="L12" s="2492"/>
      <c r="M12" s="2493"/>
    </row>
    <row r="13" spans="1:13" ht="48" customHeight="1">
      <c r="A13" s="2093"/>
      <c r="B13" s="1331" t="s">
        <v>23</v>
      </c>
      <c r="C13" s="2622" t="s">
        <v>1282</v>
      </c>
      <c r="D13" s="2052"/>
      <c r="E13" s="2052"/>
      <c r="F13" s="2623"/>
      <c r="G13" s="2623"/>
      <c r="H13" s="2623"/>
      <c r="I13" s="2623"/>
      <c r="J13" s="2623"/>
      <c r="K13" s="2623"/>
      <c r="L13" s="2623"/>
      <c r="M13" s="2624"/>
    </row>
    <row r="14" spans="1:13" ht="96" customHeight="1">
      <c r="A14" s="2093"/>
      <c r="B14" s="2504" t="s">
        <v>25</v>
      </c>
      <c r="C14" s="2491" t="s">
        <v>26</v>
      </c>
      <c r="D14" s="2492"/>
      <c r="E14" s="1834" t="s">
        <v>27</v>
      </c>
      <c r="F14" s="3294" t="s">
        <v>1890</v>
      </c>
      <c r="G14" s="2492"/>
      <c r="H14" s="2492"/>
      <c r="I14" s="2492"/>
      <c r="J14" s="2492"/>
      <c r="K14" s="2492"/>
      <c r="L14" s="2492"/>
      <c r="M14" s="2493"/>
    </row>
    <row r="15" spans="1:13" ht="12.75" customHeight="1">
      <c r="A15" s="2093"/>
      <c r="B15" s="2085"/>
      <c r="C15" s="2482"/>
      <c r="D15" s="2483"/>
      <c r="E15" s="2483"/>
      <c r="F15" s="2483"/>
      <c r="G15" s="2483"/>
      <c r="H15" s="2483"/>
      <c r="I15" s="2483"/>
      <c r="J15" s="2483"/>
      <c r="K15" s="2483"/>
      <c r="L15" s="2483"/>
      <c r="M15" s="2484"/>
    </row>
    <row r="16" spans="1:13" ht="15.75">
      <c r="A16" s="2489" t="s">
        <v>29</v>
      </c>
      <c r="B16" s="1333" t="s">
        <v>30</v>
      </c>
      <c r="C16" s="2482" t="s">
        <v>3150</v>
      </c>
      <c r="D16" s="2483"/>
      <c r="E16" s="2483"/>
      <c r="F16" s="2483"/>
      <c r="G16" s="2483"/>
      <c r="H16" s="2483"/>
      <c r="I16" s="2483"/>
      <c r="J16" s="2483"/>
      <c r="K16" s="2483"/>
      <c r="L16" s="2483"/>
      <c r="M16" s="2484"/>
    </row>
    <row r="17" spans="1:13" ht="15.75">
      <c r="A17" s="2064"/>
      <c r="B17" s="1333" t="s">
        <v>32</v>
      </c>
      <c r="C17" s="2482" t="s">
        <v>1307</v>
      </c>
      <c r="D17" s="2483"/>
      <c r="E17" s="2483"/>
      <c r="F17" s="2483"/>
      <c r="G17" s="2483"/>
      <c r="H17" s="2483"/>
      <c r="I17" s="2483"/>
      <c r="J17" s="2483"/>
      <c r="K17" s="2483"/>
      <c r="L17" s="2483"/>
      <c r="M17" s="2484"/>
    </row>
    <row r="18" spans="1:13" ht="15.75">
      <c r="A18" s="2064"/>
      <c r="B18" s="2477" t="s">
        <v>34</v>
      </c>
      <c r="C18" s="1519"/>
      <c r="D18" s="42"/>
      <c r="E18" s="42"/>
      <c r="F18" s="42"/>
      <c r="G18" s="42"/>
      <c r="H18" s="42"/>
      <c r="I18" s="42"/>
      <c r="J18" s="42"/>
      <c r="K18" s="42"/>
      <c r="L18" s="42"/>
      <c r="M18" s="1520"/>
    </row>
    <row r="19" spans="1:13" ht="15.75">
      <c r="A19" s="2064"/>
      <c r="B19" s="1999"/>
      <c r="C19" s="43"/>
      <c r="D19" s="44"/>
      <c r="E19" s="45"/>
      <c r="F19" s="44"/>
      <c r="G19" s="45"/>
      <c r="H19" s="44"/>
      <c r="I19" s="45"/>
      <c r="J19" s="44"/>
      <c r="K19" s="45"/>
      <c r="L19" s="45"/>
      <c r="M19" s="46"/>
    </row>
    <row r="20" spans="1:13" ht="15.75">
      <c r="A20" s="2064"/>
      <c r="B20" s="1999"/>
      <c r="C20" s="47" t="s">
        <v>35</v>
      </c>
      <c r="D20" s="48"/>
      <c r="E20" s="49" t="s">
        <v>36</v>
      </c>
      <c r="F20" s="48"/>
      <c r="G20" s="49" t="s">
        <v>37</v>
      </c>
      <c r="H20" s="48"/>
      <c r="I20" s="49" t="s">
        <v>38</v>
      </c>
      <c r="J20" s="1521"/>
      <c r="K20" s="49"/>
      <c r="L20" s="49"/>
      <c r="M20" s="50"/>
    </row>
    <row r="21" spans="1:13" ht="15.75">
      <c r="A21" s="2064"/>
      <c r="B21" s="1999"/>
      <c r="C21" s="47" t="s">
        <v>39</v>
      </c>
      <c r="D21" s="1522"/>
      <c r="E21" s="49" t="s">
        <v>40</v>
      </c>
      <c r="F21" s="1523"/>
      <c r="G21" s="49" t="s">
        <v>41</v>
      </c>
      <c r="H21" s="1523"/>
      <c r="I21" s="49"/>
      <c r="J21" s="51"/>
      <c r="K21" s="49"/>
      <c r="L21" s="49"/>
      <c r="M21" s="50"/>
    </row>
    <row r="22" spans="1:13" ht="15.75">
      <c r="A22" s="2064"/>
      <c r="B22" s="1999"/>
      <c r="C22" s="47" t="s">
        <v>42</v>
      </c>
      <c r="D22" s="1522"/>
      <c r="E22" s="49" t="s">
        <v>43</v>
      </c>
      <c r="F22" s="1522"/>
      <c r="G22" s="49"/>
      <c r="H22" s="51"/>
      <c r="I22" s="49"/>
      <c r="J22" s="51"/>
      <c r="K22" s="49"/>
      <c r="L22" s="49"/>
      <c r="M22" s="50"/>
    </row>
    <row r="23" spans="1:13" ht="15.75">
      <c r="A23" s="2064"/>
      <c r="B23" s="1999"/>
      <c r="C23" s="47" t="s">
        <v>44</v>
      </c>
      <c r="D23" s="1523" t="s">
        <v>1495</v>
      </c>
      <c r="E23" s="49" t="s">
        <v>46</v>
      </c>
      <c r="F23" s="3295" t="s">
        <v>3151</v>
      </c>
      <c r="G23" s="3295"/>
      <c r="H23" s="3295"/>
      <c r="I23" s="3295"/>
      <c r="J23" s="3295"/>
      <c r="K23" s="3295"/>
      <c r="L23" s="3295"/>
      <c r="M23" s="54"/>
    </row>
    <row r="24" spans="1:13" ht="15.75">
      <c r="A24" s="2064"/>
      <c r="B24" s="2000"/>
      <c r="C24" s="55"/>
      <c r="D24" s="56"/>
      <c r="E24" s="56"/>
      <c r="F24" s="56"/>
      <c r="G24" s="56"/>
      <c r="H24" s="56"/>
      <c r="I24" s="56"/>
      <c r="J24" s="56"/>
      <c r="K24" s="56"/>
      <c r="L24" s="56"/>
      <c r="M24" s="57"/>
    </row>
    <row r="25" spans="1:13" ht="15.75">
      <c r="A25" s="2064"/>
      <c r="B25" s="2477" t="s">
        <v>48</v>
      </c>
      <c r="C25" s="1524"/>
      <c r="D25" s="58"/>
      <c r="E25" s="58"/>
      <c r="F25" s="58"/>
      <c r="G25" s="58"/>
      <c r="H25" s="58"/>
      <c r="I25" s="58"/>
      <c r="J25" s="58"/>
      <c r="K25" s="58"/>
      <c r="L25" s="34"/>
      <c r="M25" s="1525"/>
    </row>
    <row r="26" spans="1:13" ht="15.75">
      <c r="A26" s="2064"/>
      <c r="B26" s="1999"/>
      <c r="C26" s="47" t="s">
        <v>49</v>
      </c>
      <c r="D26" s="1523"/>
      <c r="E26" s="59"/>
      <c r="F26" s="49" t="s">
        <v>50</v>
      </c>
      <c r="G26" s="1522" t="s">
        <v>1495</v>
      </c>
      <c r="H26" s="59"/>
      <c r="I26" s="49" t="s">
        <v>51</v>
      </c>
      <c r="J26" s="1522"/>
      <c r="K26" s="59"/>
      <c r="L26" s="37"/>
      <c r="M26" s="38"/>
    </row>
    <row r="27" spans="1:13" ht="15.75">
      <c r="A27" s="2064"/>
      <c r="B27" s="1999"/>
      <c r="C27" s="47" t="s">
        <v>52</v>
      </c>
      <c r="D27" s="1526"/>
      <c r="E27" s="37"/>
      <c r="F27" s="49" t="s">
        <v>53</v>
      </c>
      <c r="G27" s="1523"/>
      <c r="H27" s="37"/>
      <c r="I27" s="60"/>
      <c r="J27" s="37"/>
      <c r="K27" s="36"/>
      <c r="L27" s="37"/>
      <c r="M27" s="38"/>
    </row>
    <row r="28" spans="1:13" ht="15.75">
      <c r="A28" s="2064"/>
      <c r="B28" s="2000"/>
      <c r="C28" s="61"/>
      <c r="D28" s="62"/>
      <c r="E28" s="62"/>
      <c r="F28" s="62"/>
      <c r="G28" s="62"/>
      <c r="H28" s="62"/>
      <c r="I28" s="62"/>
      <c r="J28" s="62"/>
      <c r="K28" s="62"/>
      <c r="L28" s="40"/>
      <c r="M28" s="41"/>
    </row>
    <row r="29" spans="1:13" ht="15.75">
      <c r="A29" s="2064"/>
      <c r="B29" s="64" t="s">
        <v>54</v>
      </c>
      <c r="C29" s="1527"/>
      <c r="D29" s="63"/>
      <c r="E29" s="63"/>
      <c r="F29" s="63"/>
      <c r="G29" s="63"/>
      <c r="H29" s="63"/>
      <c r="I29" s="63"/>
      <c r="J29" s="63"/>
      <c r="K29" s="63"/>
      <c r="L29" s="63"/>
      <c r="M29" s="1528"/>
    </row>
    <row r="30" spans="1:13" ht="15.75">
      <c r="A30" s="2064"/>
      <c r="B30" s="64"/>
      <c r="C30" s="65" t="s">
        <v>55</v>
      </c>
      <c r="D30" s="1702" t="s">
        <v>17</v>
      </c>
      <c r="E30" s="59"/>
      <c r="F30" s="66" t="s">
        <v>56</v>
      </c>
      <c r="G30" s="1523" t="s">
        <v>17</v>
      </c>
      <c r="H30" s="59"/>
      <c r="I30" s="66" t="s">
        <v>57</v>
      </c>
      <c r="J30" s="1703"/>
      <c r="K30" s="1704"/>
      <c r="L30" s="1705"/>
      <c r="M30" s="67"/>
    </row>
    <row r="31" spans="1:13" ht="15.75">
      <c r="A31" s="2064"/>
      <c r="B31" s="31"/>
      <c r="C31" s="55"/>
      <c r="D31" s="56"/>
      <c r="E31" s="56"/>
      <c r="F31" s="56"/>
      <c r="G31" s="56"/>
      <c r="H31" s="56"/>
      <c r="I31" s="56"/>
      <c r="J31" s="56"/>
      <c r="K31" s="56"/>
      <c r="L31" s="56"/>
      <c r="M31" s="57"/>
    </row>
    <row r="32" spans="1:13" ht="15.75">
      <c r="A32" s="2064"/>
      <c r="B32" s="2477" t="s">
        <v>58</v>
      </c>
      <c r="C32" s="1531"/>
      <c r="D32" s="68"/>
      <c r="E32" s="68"/>
      <c r="F32" s="68"/>
      <c r="G32" s="68"/>
      <c r="H32" s="68"/>
      <c r="I32" s="68"/>
      <c r="J32" s="68"/>
      <c r="K32" s="68"/>
      <c r="L32" s="34"/>
      <c r="M32" s="1525"/>
    </row>
    <row r="33" spans="1:13" ht="15.75">
      <c r="A33" s="2064"/>
      <c r="B33" s="1999"/>
      <c r="C33" s="69" t="s">
        <v>59</v>
      </c>
      <c r="D33" s="1533" t="s">
        <v>3152</v>
      </c>
      <c r="E33" s="70"/>
      <c r="F33" s="59" t="s">
        <v>60</v>
      </c>
      <c r="G33" s="1533" t="s">
        <v>61</v>
      </c>
      <c r="H33" s="70"/>
      <c r="I33" s="66"/>
      <c r="J33" s="70"/>
      <c r="K33" s="70"/>
      <c r="L33" s="37"/>
      <c r="M33" s="38"/>
    </row>
    <row r="34" spans="1:13" ht="15.75">
      <c r="A34" s="2064"/>
      <c r="B34" s="2000"/>
      <c r="C34" s="55"/>
      <c r="D34" s="135"/>
      <c r="E34" s="136"/>
      <c r="F34" s="56"/>
      <c r="G34" s="136"/>
      <c r="H34" s="136"/>
      <c r="I34" s="137"/>
      <c r="J34" s="136"/>
      <c r="K34" s="136"/>
      <c r="L34" s="40"/>
      <c r="M34" s="41"/>
    </row>
    <row r="35" spans="1:13" ht="15.75">
      <c r="A35" s="2064"/>
      <c r="B35" s="2477" t="s">
        <v>62</v>
      </c>
      <c r="C35" s="1534"/>
      <c r="D35" s="72"/>
      <c r="E35" s="72"/>
      <c r="F35" s="72"/>
      <c r="G35" s="72"/>
      <c r="H35" s="72"/>
      <c r="I35" s="72"/>
      <c r="J35" s="72"/>
      <c r="K35" s="72"/>
      <c r="L35" s="72"/>
      <c r="M35" s="1535"/>
    </row>
    <row r="36" spans="1:13" ht="15.75">
      <c r="A36" s="2064"/>
      <c r="B36" s="1999"/>
      <c r="C36" s="73"/>
      <c r="D36" s="74" t="s">
        <v>63</v>
      </c>
      <c r="E36" s="74"/>
      <c r="F36" s="74" t="s">
        <v>64</v>
      </c>
      <c r="G36" s="74"/>
      <c r="H36" s="75" t="s">
        <v>65</v>
      </c>
      <c r="I36" s="75"/>
      <c r="J36" s="75" t="s">
        <v>66</v>
      </c>
      <c r="K36" s="74"/>
      <c r="L36" s="74" t="s">
        <v>67</v>
      </c>
      <c r="M36" s="76"/>
    </row>
    <row r="37" spans="1:13" ht="15.75">
      <c r="A37" s="2064"/>
      <c r="B37" s="1999"/>
      <c r="C37" s="73"/>
      <c r="D37" s="1783">
        <v>10</v>
      </c>
      <c r="E37" s="1537"/>
      <c r="F37" s="1783">
        <v>10</v>
      </c>
      <c r="G37" s="1537"/>
      <c r="H37" s="1783">
        <v>10</v>
      </c>
      <c r="I37" s="1537"/>
      <c r="J37" s="1783">
        <v>10</v>
      </c>
      <c r="K37" s="1537"/>
      <c r="L37" s="1783">
        <v>10</v>
      </c>
      <c r="M37" s="1538"/>
    </row>
    <row r="38" spans="1:13" ht="15.75">
      <c r="A38" s="2064"/>
      <c r="B38" s="1999"/>
      <c r="C38" s="73"/>
      <c r="D38" s="74" t="s">
        <v>68</v>
      </c>
      <c r="E38" s="74"/>
      <c r="F38" s="74" t="s">
        <v>69</v>
      </c>
      <c r="G38" s="74"/>
      <c r="H38" s="75" t="s">
        <v>70</v>
      </c>
      <c r="I38" s="75"/>
      <c r="J38" s="75" t="s">
        <v>71</v>
      </c>
      <c r="K38" s="74"/>
      <c r="L38" s="74" t="s">
        <v>72</v>
      </c>
      <c r="M38" s="46"/>
    </row>
    <row r="39" spans="1:13" ht="15.75">
      <c r="A39" s="2064"/>
      <c r="B39" s="1999"/>
      <c r="C39" s="73"/>
      <c r="D39" s="1783">
        <v>10</v>
      </c>
      <c r="E39" s="1537"/>
      <c r="F39" s="1783">
        <v>10</v>
      </c>
      <c r="G39" s="1537"/>
      <c r="H39" s="1783">
        <v>10</v>
      </c>
      <c r="I39" s="1537"/>
      <c r="J39" s="1783">
        <v>10</v>
      </c>
      <c r="K39" s="1537"/>
      <c r="L39" s="1783">
        <v>10</v>
      </c>
      <c r="M39" s="1538"/>
    </row>
    <row r="40" spans="1:13" ht="15.75">
      <c r="A40" s="2064"/>
      <c r="B40" s="1999"/>
      <c r="C40" s="73"/>
      <c r="D40" s="74" t="s">
        <v>73</v>
      </c>
      <c r="E40" s="74"/>
      <c r="F40" s="74" t="s">
        <v>74</v>
      </c>
      <c r="G40" s="74"/>
      <c r="H40" s="75" t="s">
        <v>75</v>
      </c>
      <c r="I40" s="75"/>
      <c r="J40" s="75" t="s">
        <v>76</v>
      </c>
      <c r="K40" s="74"/>
      <c r="L40" s="74" t="s">
        <v>77</v>
      </c>
      <c r="M40" s="46"/>
    </row>
    <row r="41" spans="1:13" ht="15.75">
      <c r="A41" s="2064"/>
      <c r="B41" s="1999"/>
      <c r="C41" s="73"/>
      <c r="D41" s="1783">
        <v>10</v>
      </c>
      <c r="E41" s="1537"/>
      <c r="F41" s="1547"/>
      <c r="G41" s="1537"/>
      <c r="H41" s="1547"/>
      <c r="I41" s="1537"/>
      <c r="J41" s="1547"/>
      <c r="K41" s="1537"/>
      <c r="L41" s="1547"/>
      <c r="M41" s="1538"/>
    </row>
    <row r="42" spans="1:13" ht="15.75">
      <c r="A42" s="2064"/>
      <c r="B42" s="1999"/>
      <c r="C42" s="73"/>
      <c r="D42" s="1541" t="s">
        <v>77</v>
      </c>
      <c r="E42" s="1539"/>
      <c r="F42" s="1541" t="s">
        <v>78</v>
      </c>
      <c r="G42" s="1539"/>
      <c r="H42" s="96"/>
      <c r="I42" s="110"/>
      <c r="J42" s="96"/>
      <c r="K42" s="110"/>
      <c r="L42" s="96"/>
      <c r="M42" s="1540"/>
    </row>
    <row r="43" spans="1:13" ht="15.75">
      <c r="A43" s="2064"/>
      <c r="B43" s="1999"/>
      <c r="C43" s="73"/>
      <c r="D43" s="1547"/>
      <c r="E43" s="1537"/>
      <c r="F43" s="3296">
        <v>110</v>
      </c>
      <c r="G43" s="3297"/>
      <c r="H43" s="2070"/>
      <c r="I43" s="2070"/>
      <c r="J43" s="77"/>
      <c r="K43" s="74"/>
      <c r="L43" s="77"/>
      <c r="M43" s="107"/>
    </row>
    <row r="44" spans="1:13" ht="15.75">
      <c r="A44" s="2064"/>
      <c r="B44" s="1999"/>
      <c r="C44" s="83"/>
      <c r="D44" s="1541"/>
      <c r="E44" s="1539"/>
      <c r="F44" s="1541"/>
      <c r="G44" s="1539"/>
      <c r="H44" s="84"/>
      <c r="I44" s="85"/>
      <c r="J44" s="84"/>
      <c r="K44" s="85"/>
      <c r="L44" s="84"/>
      <c r="M44" s="86"/>
    </row>
    <row r="45" spans="1:13" ht="15.75">
      <c r="A45" s="2064"/>
      <c r="B45" s="2477" t="s">
        <v>79</v>
      </c>
      <c r="C45" s="1524"/>
      <c r="D45" s="58"/>
      <c r="E45" s="58"/>
      <c r="F45" s="58"/>
      <c r="G45" s="58"/>
      <c r="H45" s="58"/>
      <c r="I45" s="58"/>
      <c r="J45" s="58"/>
      <c r="K45" s="58"/>
      <c r="L45" s="37"/>
      <c r="M45" s="38"/>
    </row>
    <row r="46" spans="1:13" ht="15.75">
      <c r="A46" s="2064"/>
      <c r="B46" s="1999"/>
      <c r="C46" s="88"/>
      <c r="D46" s="89" t="s">
        <v>80</v>
      </c>
      <c r="E46" s="90" t="s">
        <v>7</v>
      </c>
      <c r="F46" s="2008" t="s">
        <v>81</v>
      </c>
      <c r="G46" s="2568"/>
      <c r="H46" s="2568"/>
      <c r="I46" s="2568"/>
      <c r="J46" s="2568"/>
      <c r="K46" s="91" t="s">
        <v>82</v>
      </c>
      <c r="L46" s="2480"/>
      <c r="M46" s="2481"/>
    </row>
    <row r="47" spans="1:13" ht="15.75">
      <c r="A47" s="2064"/>
      <c r="B47" s="1999"/>
      <c r="C47" s="88"/>
      <c r="D47" s="1542"/>
      <c r="E47" s="1522" t="s">
        <v>1495</v>
      </c>
      <c r="F47" s="2008"/>
      <c r="G47" s="2568"/>
      <c r="H47" s="2568"/>
      <c r="I47" s="2568"/>
      <c r="J47" s="2568"/>
      <c r="K47" s="37"/>
      <c r="L47" s="2003"/>
      <c r="M47" s="2004"/>
    </row>
    <row r="48" spans="1:13" ht="15.75">
      <c r="A48" s="2064"/>
      <c r="B48" s="2000"/>
      <c r="C48" s="92"/>
      <c r="D48" s="40"/>
      <c r="E48" s="40"/>
      <c r="F48" s="40"/>
      <c r="G48" s="40"/>
      <c r="H48" s="40"/>
      <c r="I48" s="40"/>
      <c r="J48" s="40"/>
      <c r="K48" s="40"/>
      <c r="L48" s="37"/>
      <c r="M48" s="38"/>
    </row>
    <row r="49" spans="1:13" ht="15.75">
      <c r="A49" s="2064"/>
      <c r="B49" s="1331" t="s">
        <v>83</v>
      </c>
      <c r="C49" s="2482" t="s">
        <v>3153</v>
      </c>
      <c r="D49" s="2483"/>
      <c r="E49" s="2483"/>
      <c r="F49" s="2483"/>
      <c r="G49" s="2483"/>
      <c r="H49" s="2483"/>
      <c r="I49" s="2483"/>
      <c r="J49" s="2483"/>
      <c r="K49" s="2483"/>
      <c r="L49" s="2483"/>
      <c r="M49" s="2484"/>
    </row>
    <row r="50" spans="1:13" ht="15.75">
      <c r="A50" s="2064"/>
      <c r="B50" s="1333" t="s">
        <v>85</v>
      </c>
      <c r="C50" s="2482" t="s">
        <v>3154</v>
      </c>
      <c r="D50" s="2483"/>
      <c r="E50" s="2483"/>
      <c r="F50" s="2483"/>
      <c r="G50" s="2483"/>
      <c r="H50" s="2483"/>
      <c r="I50" s="2483"/>
      <c r="J50" s="2483"/>
      <c r="K50" s="2483"/>
      <c r="L50" s="2483"/>
      <c r="M50" s="2484"/>
    </row>
    <row r="51" spans="1:13" ht="15.75">
      <c r="A51" s="2064"/>
      <c r="B51" s="1333" t="s">
        <v>87</v>
      </c>
      <c r="C51" s="2482" t="s">
        <v>1498</v>
      </c>
      <c r="D51" s="2483"/>
      <c r="E51" s="2483"/>
      <c r="F51" s="2483"/>
      <c r="G51" s="2483"/>
      <c r="H51" s="2483"/>
      <c r="I51" s="2483"/>
      <c r="J51" s="2483"/>
      <c r="K51" s="2483"/>
      <c r="L51" s="2483"/>
      <c r="M51" s="2484"/>
    </row>
    <row r="52" spans="1:13" ht="15.75">
      <c r="A52" s="2064"/>
      <c r="B52" s="1333" t="s">
        <v>88</v>
      </c>
      <c r="C52" s="2482" t="s">
        <v>9</v>
      </c>
      <c r="D52" s="2483"/>
      <c r="E52" s="2483"/>
      <c r="F52" s="2483"/>
      <c r="G52" s="2483"/>
      <c r="H52" s="2483"/>
      <c r="I52" s="2483"/>
      <c r="J52" s="2483"/>
      <c r="K52" s="2483"/>
      <c r="L52" s="2483"/>
      <c r="M52" s="2484"/>
    </row>
    <row r="53" spans="1:13" ht="15.75">
      <c r="A53" s="2469" t="s">
        <v>90</v>
      </c>
      <c r="B53" s="1413" t="s">
        <v>91</v>
      </c>
      <c r="C53" s="2495" t="s">
        <v>3155</v>
      </c>
      <c r="D53" s="2496"/>
      <c r="E53" s="2496"/>
      <c r="F53" s="2496"/>
      <c r="G53" s="2496"/>
      <c r="H53" s="2496"/>
      <c r="I53" s="2496"/>
      <c r="J53" s="2496"/>
      <c r="K53" s="2496"/>
      <c r="L53" s="2496"/>
      <c r="M53" s="2497"/>
    </row>
    <row r="54" spans="1:13" ht="15.75">
      <c r="A54" s="2056"/>
      <c r="B54" s="1413" t="s">
        <v>93</v>
      </c>
      <c r="C54" s="2495" t="s">
        <v>3156</v>
      </c>
      <c r="D54" s="2496"/>
      <c r="E54" s="2496"/>
      <c r="F54" s="2496"/>
      <c r="G54" s="2496"/>
      <c r="H54" s="2496"/>
      <c r="I54" s="2496"/>
      <c r="J54" s="2496"/>
      <c r="K54" s="2496"/>
      <c r="L54" s="2496"/>
      <c r="M54" s="2497"/>
    </row>
    <row r="55" spans="1:13" ht="15.75" customHeight="1">
      <c r="A55" s="2056"/>
      <c r="B55" s="1413" t="s">
        <v>95</v>
      </c>
      <c r="C55" s="2495" t="s">
        <v>643</v>
      </c>
      <c r="D55" s="2496"/>
      <c r="E55" s="2496"/>
      <c r="F55" s="2496"/>
      <c r="G55" s="2496"/>
      <c r="H55" s="2496"/>
      <c r="I55" s="2496"/>
      <c r="J55" s="2496"/>
      <c r="K55" s="2496"/>
      <c r="L55" s="2496"/>
      <c r="M55" s="2497"/>
    </row>
    <row r="56" spans="1:13" ht="15.75">
      <c r="A56" s="2056"/>
      <c r="B56" s="1414" t="s">
        <v>97</v>
      </c>
      <c r="C56" s="2495" t="s">
        <v>3157</v>
      </c>
      <c r="D56" s="2496"/>
      <c r="E56" s="2496"/>
      <c r="F56" s="2496"/>
      <c r="G56" s="2496"/>
      <c r="H56" s="2496"/>
      <c r="I56" s="2496"/>
      <c r="J56" s="2496"/>
      <c r="K56" s="2496"/>
      <c r="L56" s="2496"/>
      <c r="M56" s="2497"/>
    </row>
    <row r="57" spans="1:13" ht="15.75">
      <c r="A57" s="2056"/>
      <c r="B57" s="1413" t="s">
        <v>99</v>
      </c>
      <c r="C57" s="2891" t="s">
        <v>3158</v>
      </c>
      <c r="D57" s="2496"/>
      <c r="E57" s="2496"/>
      <c r="F57" s="2496"/>
      <c r="G57" s="2496"/>
      <c r="H57" s="2496"/>
      <c r="I57" s="2496"/>
      <c r="J57" s="2496"/>
      <c r="K57" s="2496"/>
      <c r="L57" s="2496"/>
      <c r="M57" s="2497"/>
    </row>
    <row r="58" spans="1:13" ht="16.5" thickBot="1">
      <c r="A58" s="2061"/>
      <c r="B58" s="1413" t="s">
        <v>101</v>
      </c>
      <c r="C58" s="2495">
        <v>3779595</v>
      </c>
      <c r="D58" s="2496"/>
      <c r="E58" s="2496"/>
      <c r="F58" s="2496"/>
      <c r="G58" s="2496"/>
      <c r="H58" s="2496"/>
      <c r="I58" s="2496"/>
      <c r="J58" s="2496"/>
      <c r="K58" s="2496"/>
      <c r="L58" s="2496"/>
      <c r="M58" s="2497"/>
    </row>
    <row r="59" spans="1:13" ht="15.75">
      <c r="A59" s="2469" t="s">
        <v>103</v>
      </c>
      <c r="B59" s="1415" t="s">
        <v>104</v>
      </c>
      <c r="C59" s="2495" t="s">
        <v>1884</v>
      </c>
      <c r="D59" s="2496"/>
      <c r="E59" s="2496"/>
      <c r="F59" s="2496"/>
      <c r="G59" s="2496"/>
      <c r="H59" s="2496"/>
      <c r="I59" s="2496"/>
      <c r="J59" s="2496"/>
      <c r="K59" s="2496"/>
      <c r="L59" s="2496"/>
      <c r="M59" s="2497"/>
    </row>
    <row r="60" spans="1:13" ht="15.75">
      <c r="A60" s="2056"/>
      <c r="B60" s="1415" t="s">
        <v>106</v>
      </c>
      <c r="C60" s="2495" t="s">
        <v>107</v>
      </c>
      <c r="D60" s="2496"/>
      <c r="E60" s="2496"/>
      <c r="F60" s="2496"/>
      <c r="G60" s="2496"/>
      <c r="H60" s="2496"/>
      <c r="I60" s="2496"/>
      <c r="J60" s="2496"/>
      <c r="K60" s="2496"/>
      <c r="L60" s="2496"/>
      <c r="M60" s="2497"/>
    </row>
    <row r="61" spans="1:13" ht="16.5" thickBot="1">
      <c r="A61" s="2056"/>
      <c r="B61" s="1416" t="s">
        <v>14</v>
      </c>
      <c r="C61" s="2495" t="s">
        <v>643</v>
      </c>
      <c r="D61" s="2496"/>
      <c r="E61" s="2496"/>
      <c r="F61" s="2496"/>
      <c r="G61" s="2496"/>
      <c r="H61" s="2496"/>
      <c r="I61" s="2496"/>
      <c r="J61" s="2496"/>
      <c r="K61" s="2496"/>
      <c r="L61" s="2496"/>
      <c r="M61" s="2497"/>
    </row>
    <row r="62" spans="1:13" ht="16.5" thickBot="1">
      <c r="A62" s="139" t="s">
        <v>109</v>
      </c>
      <c r="B62" s="108"/>
      <c r="C62" s="2036"/>
      <c r="D62" s="2037"/>
      <c r="E62" s="2037"/>
      <c r="F62" s="2037"/>
      <c r="G62" s="2037"/>
      <c r="H62" s="2037"/>
      <c r="I62" s="2037"/>
      <c r="J62" s="2037"/>
      <c r="K62" s="2037"/>
      <c r="L62" s="2037"/>
      <c r="M62" s="2038"/>
    </row>
  </sheetData>
  <mergeCells count="51">
    <mergeCell ref="C12:M12"/>
    <mergeCell ref="A2:A15"/>
    <mergeCell ref="C2:M2"/>
    <mergeCell ref="C3:M3"/>
    <mergeCell ref="F4:G4"/>
    <mergeCell ref="C5:M5"/>
    <mergeCell ref="C7:D7"/>
    <mergeCell ref="I7:M7"/>
    <mergeCell ref="B8:B10"/>
    <mergeCell ref="C9:D9"/>
    <mergeCell ref="F9:G9"/>
    <mergeCell ref="I9:J9"/>
    <mergeCell ref="C10:D10"/>
    <mergeCell ref="F10:G10"/>
    <mergeCell ref="I10:J10"/>
    <mergeCell ref="C11:M11"/>
    <mergeCell ref="A16:A52"/>
    <mergeCell ref="C16:M16"/>
    <mergeCell ref="C17:M17"/>
    <mergeCell ref="B18:B24"/>
    <mergeCell ref="F23:L23"/>
    <mergeCell ref="B45:B48"/>
    <mergeCell ref="F46:F47"/>
    <mergeCell ref="G46:J47"/>
    <mergeCell ref="B25:B28"/>
    <mergeCell ref="B32:B34"/>
    <mergeCell ref="B35:B44"/>
    <mergeCell ref="F43:G43"/>
    <mergeCell ref="H43:I43"/>
    <mergeCell ref="L46:M47"/>
    <mergeCell ref="C49:M49"/>
    <mergeCell ref="C50:M50"/>
    <mergeCell ref="C13:M13"/>
    <mergeCell ref="B14:B15"/>
    <mergeCell ref="C14:D14"/>
    <mergeCell ref="F14:M14"/>
    <mergeCell ref="C15:M15"/>
    <mergeCell ref="C51:M51"/>
    <mergeCell ref="C52:M52"/>
    <mergeCell ref="C62:M62"/>
    <mergeCell ref="C57:M57"/>
    <mergeCell ref="C58:M58"/>
    <mergeCell ref="A59:A61"/>
    <mergeCell ref="C59:M59"/>
    <mergeCell ref="C60:M60"/>
    <mergeCell ref="C61:M61"/>
    <mergeCell ref="A53:A58"/>
    <mergeCell ref="C53:M53"/>
    <mergeCell ref="C54:M54"/>
    <mergeCell ref="C55:M55"/>
    <mergeCell ref="C56:M56"/>
  </mergeCells>
  <dataValidations count="8">
    <dataValidation type="list" allowBlank="1" showInputMessage="1" showErrorMessage="1" sqref="C4 C14:D14 C7 G46:J47" xr:uid="{00000000-0002-0000-B800-000000000000}"/>
    <dataValidation type="list" allowBlank="1" showInputMessage="1" showErrorMessage="1" sqref="I7:M7" xr:uid="{00000000-0002-0000-B8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800-000002000000}"/>
    <dataValidation allowBlank="1" showInputMessage="1" showErrorMessage="1" prompt="Determine si el indicador responde a un enfoque (Derechos Humanos, Género, Diferencial, Poblacional, Ambiental y Territorial). Si responde a más de enfoque separelos por ;" sqref="B16" xr:uid="{00000000-0002-0000-B800-000003000000}"/>
    <dataValidation allowBlank="1" showInputMessage="1" showErrorMessage="1" prompt="Identifique la meta ODS a que le apunta el indicador de producto. Seleccione de la lista desplegable." sqref="E14" xr:uid="{00000000-0002-0000-B800-000004000000}"/>
    <dataValidation allowBlank="1" showInputMessage="1" showErrorMessage="1" prompt="Identifique el ODS a que le apunta el indicador de producto. Seleccione de la lista desplegable._x000a_" sqref="B14:B15" xr:uid="{00000000-0002-0000-B800-000005000000}"/>
    <dataValidation allowBlank="1" showInputMessage="1" showErrorMessage="1" prompt="Incluir una ficha por cada indicador, ya sea de producto o de resultado" sqref="B1" xr:uid="{00000000-0002-0000-B800-000006000000}"/>
    <dataValidation allowBlank="1" showInputMessage="1" showErrorMessage="1" prompt="Seleccione de la lista desplegable" sqref="B4 B7 H7" xr:uid="{00000000-0002-0000-B800-000007000000}"/>
  </dataValidations>
  <hyperlinks>
    <hyperlink ref="C57" r:id="rId1" xr:uid="{00000000-0004-0000-B800-000000000000}"/>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tabColor theme="0"/>
  </sheetPr>
  <dimension ref="A1:N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3159</v>
      </c>
      <c r="C1" s="141"/>
      <c r="D1" s="141"/>
      <c r="E1" s="141"/>
      <c r="F1" s="141"/>
      <c r="G1" s="141"/>
      <c r="H1" s="141"/>
      <c r="I1" s="141"/>
      <c r="J1" s="141"/>
      <c r="K1" s="141"/>
      <c r="L1" s="141"/>
      <c r="M1" s="142"/>
    </row>
    <row r="2" spans="1:13" ht="72" customHeight="1">
      <c r="A2" s="2494" t="s">
        <v>1</v>
      </c>
      <c r="B2" s="29" t="s">
        <v>2</v>
      </c>
      <c r="C2" s="2120" t="s">
        <v>3160</v>
      </c>
      <c r="D2" s="2121"/>
      <c r="E2" s="2121"/>
      <c r="F2" s="2121"/>
      <c r="G2" s="2121"/>
      <c r="H2" s="2121"/>
      <c r="I2" s="2121"/>
      <c r="J2" s="2121"/>
      <c r="K2" s="2121"/>
      <c r="L2" s="2121"/>
      <c r="M2" s="2122"/>
    </row>
    <row r="3" spans="1:13" ht="57.95" customHeight="1">
      <c r="A3" s="2093"/>
      <c r="B3" s="1331" t="s">
        <v>4</v>
      </c>
      <c r="C3" s="2495" t="s">
        <v>3111</v>
      </c>
      <c r="D3" s="2496"/>
      <c r="E3" s="2496"/>
      <c r="F3" s="2496"/>
      <c r="G3" s="2496"/>
      <c r="H3" s="2496"/>
      <c r="I3" s="2496"/>
      <c r="J3" s="2496"/>
      <c r="K3" s="2496"/>
      <c r="L3" s="2496"/>
      <c r="M3" s="2497"/>
    </row>
    <row r="4" spans="1:13">
      <c r="A4" s="2093"/>
      <c r="B4" s="31" t="s">
        <v>6</v>
      </c>
      <c r="C4" s="1507" t="s">
        <v>80</v>
      </c>
      <c r="D4" s="1508"/>
      <c r="E4" s="1509"/>
      <c r="F4" s="2498" t="s">
        <v>8</v>
      </c>
      <c r="G4" s="2499"/>
      <c r="H4" s="1510">
        <v>11</v>
      </c>
      <c r="I4" s="1511"/>
      <c r="J4" s="1511"/>
      <c r="K4" s="1511"/>
      <c r="L4" s="1511"/>
      <c r="M4" s="1512"/>
    </row>
    <row r="5" spans="1:13" ht="45" customHeight="1">
      <c r="A5" s="2093"/>
      <c r="B5" s="31" t="s">
        <v>10</v>
      </c>
      <c r="C5" s="2495" t="s">
        <v>2782</v>
      </c>
      <c r="D5" s="2496"/>
      <c r="E5" s="2496"/>
      <c r="F5" s="2496"/>
      <c r="G5" s="2496"/>
      <c r="H5" s="2496"/>
      <c r="I5" s="2496"/>
      <c r="J5" s="2496"/>
      <c r="K5" s="2496"/>
      <c r="L5" s="2496"/>
      <c r="M5" s="2497"/>
    </row>
    <row r="6" spans="1:13" ht="45" customHeight="1">
      <c r="A6" s="2093"/>
      <c r="B6" s="31" t="s">
        <v>11</v>
      </c>
      <c r="C6" s="2495" t="s">
        <v>3161</v>
      </c>
      <c r="D6" s="2496"/>
      <c r="E6" s="2496"/>
      <c r="F6" s="2496"/>
      <c r="G6" s="2496"/>
      <c r="H6" s="2496"/>
      <c r="I6" s="2496"/>
      <c r="J6" s="2496"/>
      <c r="K6" s="2496"/>
      <c r="L6" s="2496"/>
      <c r="M6" s="2497"/>
    </row>
    <row r="7" spans="1:13">
      <c r="A7" s="2093"/>
      <c r="B7" s="1331" t="s">
        <v>12</v>
      </c>
      <c r="C7" s="2512" t="s">
        <v>1489</v>
      </c>
      <c r="D7" s="2513"/>
      <c r="E7" s="32"/>
      <c r="F7" s="32"/>
      <c r="G7" s="674"/>
      <c r="H7" s="1546" t="s">
        <v>14</v>
      </c>
      <c r="I7" s="2514" t="s">
        <v>15</v>
      </c>
      <c r="J7" s="2513"/>
      <c r="K7" s="2513"/>
      <c r="L7" s="2513"/>
      <c r="M7" s="2515"/>
    </row>
    <row r="8" spans="1:13">
      <c r="A8" s="2093"/>
      <c r="B8" s="2504" t="s">
        <v>16</v>
      </c>
      <c r="C8" s="1700"/>
      <c r="D8" s="33"/>
      <c r="E8" s="33"/>
      <c r="F8" s="33"/>
      <c r="G8" s="33"/>
      <c r="H8" s="33"/>
      <c r="I8" s="33"/>
      <c r="J8" s="33"/>
      <c r="K8" s="33"/>
      <c r="L8" s="34"/>
      <c r="M8" s="1525"/>
    </row>
    <row r="9" spans="1:13">
      <c r="A9" s="2093"/>
      <c r="B9" s="2085"/>
      <c r="C9" s="2115" t="s">
        <v>1635</v>
      </c>
      <c r="D9" s="2111"/>
      <c r="E9" s="36"/>
      <c r="F9" s="2111" t="s">
        <v>9</v>
      </c>
      <c r="G9" s="2111"/>
      <c r="H9" s="36"/>
      <c r="I9" s="2111" t="s">
        <v>9</v>
      </c>
      <c r="J9" s="2111"/>
      <c r="K9" s="36"/>
      <c r="L9" s="37"/>
      <c r="M9" s="38"/>
    </row>
    <row r="10" spans="1:13">
      <c r="A10" s="2093"/>
      <c r="B10" s="2123"/>
      <c r="C10" s="2115" t="s">
        <v>18</v>
      </c>
      <c r="D10" s="2111"/>
      <c r="E10" s="39"/>
      <c r="F10" s="2111" t="s">
        <v>18</v>
      </c>
      <c r="G10" s="2111"/>
      <c r="H10" s="39"/>
      <c r="I10" s="2111" t="s">
        <v>18</v>
      </c>
      <c r="J10" s="2111"/>
      <c r="K10" s="39"/>
      <c r="L10" s="40"/>
      <c r="M10" s="41"/>
    </row>
    <row r="11" spans="1:13" ht="99" customHeight="1">
      <c r="A11" s="2093"/>
      <c r="B11" s="1331" t="s">
        <v>19</v>
      </c>
      <c r="C11" s="2482" t="s">
        <v>3162</v>
      </c>
      <c r="D11" s="2483"/>
      <c r="E11" s="2483"/>
      <c r="F11" s="2483"/>
      <c r="G11" s="2483"/>
      <c r="H11" s="2483"/>
      <c r="I11" s="2483"/>
      <c r="J11" s="2483"/>
      <c r="K11" s="2483"/>
      <c r="L11" s="2483"/>
      <c r="M11" s="2484"/>
    </row>
    <row r="12" spans="1:13" ht="71.099999999999994" customHeight="1">
      <c r="A12" s="2093"/>
      <c r="B12" s="1331" t="s">
        <v>21</v>
      </c>
      <c r="C12" s="2482" t="s">
        <v>3163</v>
      </c>
      <c r="D12" s="2483"/>
      <c r="E12" s="2483"/>
      <c r="F12" s="2483"/>
      <c r="G12" s="2483"/>
      <c r="H12" s="2483"/>
      <c r="I12" s="2483"/>
      <c r="J12" s="2483"/>
      <c r="K12" s="2483"/>
      <c r="L12" s="2483"/>
      <c r="M12" s="2484"/>
    </row>
    <row r="13" spans="1:13" ht="60" customHeight="1">
      <c r="A13" s="2093"/>
      <c r="B13" s="1331" t="s">
        <v>23</v>
      </c>
      <c r="C13" s="2482" t="s">
        <v>1282</v>
      </c>
      <c r="D13" s="2483"/>
      <c r="E13" s="2483"/>
      <c r="F13" s="2483"/>
      <c r="G13" s="2483"/>
      <c r="H13" s="2483"/>
      <c r="I13" s="2483"/>
      <c r="J13" s="2483"/>
      <c r="K13" s="2483"/>
      <c r="L13" s="2483"/>
      <c r="M13" s="2484"/>
    </row>
    <row r="14" spans="1:13" ht="102.95" customHeight="1">
      <c r="A14" s="2093"/>
      <c r="B14" s="2504" t="s">
        <v>25</v>
      </c>
      <c r="C14" s="2482" t="s">
        <v>26</v>
      </c>
      <c r="D14" s="2483"/>
      <c r="E14" s="1518" t="s">
        <v>27</v>
      </c>
      <c r="F14" s="2488" t="s">
        <v>1314</v>
      </c>
      <c r="G14" s="2471"/>
      <c r="H14" s="2471"/>
      <c r="I14" s="2471"/>
      <c r="J14" s="2471"/>
      <c r="K14" s="2471"/>
      <c r="L14" s="2471"/>
      <c r="M14" s="2472"/>
    </row>
    <row r="15" spans="1:13">
      <c r="A15" s="2093"/>
      <c r="B15" s="2085"/>
      <c r="C15" s="2482"/>
      <c r="D15" s="2483"/>
      <c r="E15" s="2483"/>
      <c r="F15" s="2483"/>
      <c r="G15" s="2483"/>
      <c r="H15" s="2483"/>
      <c r="I15" s="2483"/>
      <c r="J15" s="2483"/>
      <c r="K15" s="2483"/>
      <c r="L15" s="2483"/>
      <c r="M15" s="2484"/>
    </row>
    <row r="16" spans="1:13">
      <c r="A16" s="2489" t="s">
        <v>29</v>
      </c>
      <c r="B16" s="1333" t="s">
        <v>30</v>
      </c>
      <c r="C16" s="2482" t="s">
        <v>3164</v>
      </c>
      <c r="D16" s="2483"/>
      <c r="E16" s="2483"/>
      <c r="F16" s="2483"/>
      <c r="G16" s="2483"/>
      <c r="H16" s="2483"/>
      <c r="I16" s="2483"/>
      <c r="J16" s="2483"/>
      <c r="K16" s="2483"/>
      <c r="L16" s="2483"/>
      <c r="M16" s="2484"/>
    </row>
    <row r="17" spans="1:14" ht="33.75" customHeight="1">
      <c r="A17" s="2064"/>
      <c r="B17" s="1333" t="s">
        <v>32</v>
      </c>
      <c r="C17" s="2482" t="s">
        <v>3165</v>
      </c>
      <c r="D17" s="2483"/>
      <c r="E17" s="2483"/>
      <c r="F17" s="2483"/>
      <c r="G17" s="2483"/>
      <c r="H17" s="2483"/>
      <c r="I17" s="2483"/>
      <c r="J17" s="2483"/>
      <c r="K17" s="2483"/>
      <c r="L17" s="2483"/>
      <c r="M17" s="2484"/>
    </row>
    <row r="18" spans="1:14" ht="8.25" customHeight="1">
      <c r="A18" s="2064"/>
      <c r="B18" s="2477" t="s">
        <v>34</v>
      </c>
      <c r="C18" s="1519"/>
      <c r="D18" s="42"/>
      <c r="E18" s="42"/>
      <c r="F18" s="42"/>
      <c r="G18" s="42"/>
      <c r="H18" s="42"/>
      <c r="I18" s="42"/>
      <c r="J18" s="42"/>
      <c r="K18" s="42"/>
      <c r="L18" s="42"/>
      <c r="M18" s="1520"/>
    </row>
    <row r="19" spans="1:14" ht="9" customHeight="1">
      <c r="A19" s="2064"/>
      <c r="B19" s="1999"/>
      <c r="C19" s="43"/>
      <c r="D19" s="44"/>
      <c r="E19" s="45"/>
      <c r="F19" s="44"/>
      <c r="G19" s="45"/>
      <c r="H19" s="44"/>
      <c r="I19" s="45"/>
      <c r="J19" s="44"/>
      <c r="K19" s="45"/>
      <c r="L19" s="45"/>
      <c r="M19" s="46"/>
    </row>
    <row r="20" spans="1:14">
      <c r="A20" s="2064"/>
      <c r="B20" s="1999"/>
      <c r="C20" s="47" t="s">
        <v>35</v>
      </c>
      <c r="D20" s="48"/>
      <c r="E20" s="49" t="s">
        <v>36</v>
      </c>
      <c r="F20" s="48"/>
      <c r="G20" s="49" t="s">
        <v>37</v>
      </c>
      <c r="H20" s="48"/>
      <c r="I20" s="49" t="s">
        <v>38</v>
      </c>
      <c r="J20" s="1521"/>
      <c r="K20" s="49"/>
      <c r="L20" s="49"/>
      <c r="M20" s="50"/>
    </row>
    <row r="21" spans="1:14">
      <c r="A21" s="2064"/>
      <c r="B21" s="1999"/>
      <c r="C21" s="47" t="s">
        <v>39</v>
      </c>
      <c r="D21" s="1522"/>
      <c r="E21" s="49" t="s">
        <v>40</v>
      </c>
      <c r="F21" s="1523"/>
      <c r="G21" s="49" t="s">
        <v>41</v>
      </c>
      <c r="H21" s="1523"/>
      <c r="I21" s="49"/>
      <c r="J21" s="51"/>
      <c r="K21" s="49"/>
      <c r="L21" s="49"/>
      <c r="M21" s="50"/>
    </row>
    <row r="22" spans="1:14">
      <c r="A22" s="2064"/>
      <c r="B22" s="1999"/>
      <c r="C22" s="47" t="s">
        <v>42</v>
      </c>
      <c r="D22" s="1522"/>
      <c r="E22" s="49" t="s">
        <v>43</v>
      </c>
      <c r="F22" s="1522"/>
      <c r="G22" s="49"/>
      <c r="H22" s="51"/>
      <c r="I22" s="49"/>
      <c r="J22" s="51"/>
      <c r="K22" s="49"/>
      <c r="L22" s="49"/>
      <c r="M22" s="50"/>
    </row>
    <row r="23" spans="1:14">
      <c r="A23" s="2064"/>
      <c r="B23" s="1999"/>
      <c r="C23" s="47" t="s">
        <v>44</v>
      </c>
      <c r="D23" s="1523" t="s">
        <v>45</v>
      </c>
      <c r="E23" s="49" t="s">
        <v>46</v>
      </c>
      <c r="F23" s="53" t="s">
        <v>3166</v>
      </c>
      <c r="G23" s="53"/>
      <c r="H23" s="53"/>
      <c r="I23" s="53"/>
      <c r="J23" s="53"/>
      <c r="K23" s="53"/>
      <c r="L23" s="53"/>
      <c r="M23" s="54"/>
    </row>
    <row r="24" spans="1:14" ht="9.75" customHeight="1">
      <c r="A24" s="2064"/>
      <c r="B24" s="2000"/>
      <c r="C24" s="55"/>
      <c r="D24" s="56"/>
      <c r="E24" s="56"/>
      <c r="F24" s="56"/>
      <c r="G24" s="56"/>
      <c r="H24" s="56"/>
      <c r="I24" s="56"/>
      <c r="J24" s="56"/>
      <c r="K24" s="56"/>
      <c r="L24" s="56"/>
      <c r="M24" s="57"/>
    </row>
    <row r="25" spans="1:14">
      <c r="A25" s="2064"/>
      <c r="B25" s="2477" t="s">
        <v>48</v>
      </c>
      <c r="C25" s="1524"/>
      <c r="D25" s="58"/>
      <c r="E25" s="58"/>
      <c r="F25" s="58"/>
      <c r="G25" s="58"/>
      <c r="H25" s="58"/>
      <c r="I25" s="58"/>
      <c r="J25" s="58"/>
      <c r="K25" s="58"/>
      <c r="L25" s="34"/>
      <c r="M25" s="1525"/>
    </row>
    <row r="26" spans="1:14">
      <c r="A26" s="2064"/>
      <c r="B26" s="1999"/>
      <c r="C26" s="47" t="s">
        <v>49</v>
      </c>
      <c r="D26" s="1523"/>
      <c r="E26" s="59"/>
      <c r="F26" s="49" t="s">
        <v>50</v>
      </c>
      <c r="G26" s="1522"/>
      <c r="H26" s="59"/>
      <c r="I26" s="49" t="s">
        <v>51</v>
      </c>
      <c r="J26" s="1522" t="s">
        <v>45</v>
      </c>
      <c r="K26" s="59"/>
      <c r="L26" s="37"/>
      <c r="M26" s="38"/>
    </row>
    <row r="27" spans="1:14">
      <c r="A27" s="2064"/>
      <c r="B27" s="1999"/>
      <c r="C27" s="47" t="s">
        <v>52</v>
      </c>
      <c r="D27" s="1526"/>
      <c r="E27" s="37"/>
      <c r="F27" s="49" t="s">
        <v>53</v>
      </c>
      <c r="G27" s="1523"/>
      <c r="H27" s="37"/>
      <c r="I27" s="60"/>
      <c r="J27" s="37"/>
      <c r="K27" s="36"/>
      <c r="L27" s="37"/>
      <c r="M27" s="38"/>
    </row>
    <row r="28" spans="1:14">
      <c r="A28" s="2064"/>
      <c r="B28" s="2000"/>
      <c r="C28" s="61"/>
      <c r="D28" s="62"/>
      <c r="E28" s="62"/>
      <c r="F28" s="62"/>
      <c r="G28" s="62"/>
      <c r="H28" s="62"/>
      <c r="I28" s="62"/>
      <c r="J28" s="62"/>
      <c r="K28" s="62"/>
      <c r="L28" s="40"/>
      <c r="M28" s="41"/>
    </row>
    <row r="29" spans="1:14">
      <c r="A29" s="2064"/>
      <c r="B29" s="64" t="s">
        <v>54</v>
      </c>
      <c r="C29" s="1527"/>
      <c r="D29" s="63"/>
      <c r="E29" s="63"/>
      <c r="F29" s="63"/>
      <c r="G29" s="63"/>
      <c r="H29" s="63"/>
      <c r="I29" s="63"/>
      <c r="J29" s="63"/>
      <c r="K29" s="63"/>
      <c r="L29" s="63"/>
      <c r="M29" s="1528"/>
    </row>
    <row r="30" spans="1:14">
      <c r="A30" s="2064"/>
      <c r="B30" s="64"/>
      <c r="C30" s="65" t="s">
        <v>55</v>
      </c>
      <c r="D30" s="1702">
        <v>20</v>
      </c>
      <c r="E30" s="59"/>
      <c r="F30" s="66" t="s">
        <v>56</v>
      </c>
      <c r="G30" s="1828">
        <v>43830</v>
      </c>
      <c r="H30" s="59"/>
      <c r="I30" s="66" t="s">
        <v>57</v>
      </c>
      <c r="J30" s="1703" t="s">
        <v>3167</v>
      </c>
      <c r="K30" s="1704"/>
      <c r="L30" s="1705"/>
      <c r="M30" s="67"/>
      <c r="N30" s="28" t="s">
        <v>3168</v>
      </c>
    </row>
    <row r="31" spans="1:14">
      <c r="A31" s="2064"/>
      <c r="B31" s="31"/>
      <c r="C31" s="55"/>
      <c r="D31" s="56"/>
      <c r="E31" s="56"/>
      <c r="F31" s="56"/>
      <c r="G31" s="56"/>
      <c r="H31" s="56"/>
      <c r="I31" s="56"/>
      <c r="J31" s="56"/>
      <c r="K31" s="56"/>
      <c r="L31" s="56"/>
      <c r="M31" s="57"/>
    </row>
    <row r="32" spans="1:14">
      <c r="A32" s="2064"/>
      <c r="B32" s="2477" t="s">
        <v>58</v>
      </c>
      <c r="C32" s="1531"/>
      <c r="D32" s="68"/>
      <c r="E32" s="68"/>
      <c r="F32" s="68"/>
      <c r="G32" s="68"/>
      <c r="H32" s="68"/>
      <c r="I32" s="68"/>
      <c r="J32" s="68"/>
      <c r="K32" s="68"/>
      <c r="L32" s="34"/>
      <c r="M32" s="1525"/>
    </row>
    <row r="33" spans="1:13">
      <c r="A33" s="2064"/>
      <c r="B33" s="1999"/>
      <c r="C33" s="69" t="s">
        <v>59</v>
      </c>
      <c r="D33" s="1532">
        <v>2020</v>
      </c>
      <c r="E33" s="70"/>
      <c r="F33" s="59" t="s">
        <v>60</v>
      </c>
      <c r="G33" s="1533"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1783">
        <v>20</v>
      </c>
      <c r="E37" s="1537"/>
      <c r="F37" s="1783">
        <v>20</v>
      </c>
      <c r="G37" s="1537"/>
      <c r="H37" s="1783">
        <v>20</v>
      </c>
      <c r="I37" s="1537"/>
      <c r="J37" s="1783">
        <v>20</v>
      </c>
      <c r="K37" s="1537"/>
      <c r="L37" s="1783">
        <v>20</v>
      </c>
      <c r="M37" s="1538"/>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1783">
        <v>20</v>
      </c>
      <c r="E39" s="1537"/>
      <c r="F39" s="1783">
        <v>20</v>
      </c>
      <c r="G39" s="1537"/>
      <c r="H39" s="1783">
        <v>20</v>
      </c>
      <c r="I39" s="1537"/>
      <c r="J39" s="1783">
        <v>20</v>
      </c>
      <c r="K39" s="1537"/>
      <c r="L39" s="1783">
        <v>20</v>
      </c>
      <c r="M39" s="1538"/>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1783">
        <v>20</v>
      </c>
      <c r="E41" s="1537"/>
      <c r="F41" s="1783"/>
      <c r="G41" s="1537"/>
      <c r="H41" s="1783"/>
      <c r="I41" s="1537"/>
      <c r="J41" s="1783"/>
      <c r="K41" s="1537"/>
      <c r="L41" s="1547"/>
      <c r="M41" s="1538"/>
    </row>
    <row r="42" spans="1:13">
      <c r="A42" s="2064"/>
      <c r="B42" s="1999"/>
      <c r="C42" s="73"/>
      <c r="D42" s="1541" t="s">
        <v>77</v>
      </c>
      <c r="E42" s="1539"/>
      <c r="F42" s="1541" t="s">
        <v>78</v>
      </c>
      <c r="G42" s="1539"/>
      <c r="H42" s="96"/>
      <c r="I42" s="110"/>
      <c r="J42" s="96"/>
      <c r="K42" s="110"/>
      <c r="L42" s="96"/>
      <c r="M42" s="1540"/>
    </row>
    <row r="43" spans="1:13">
      <c r="A43" s="2064"/>
      <c r="B43" s="1999"/>
      <c r="C43" s="73"/>
      <c r="D43" s="1547"/>
      <c r="E43" s="1537"/>
      <c r="F43" s="2626">
        <v>20</v>
      </c>
      <c r="G43" s="2627"/>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t="s">
        <v>1548</v>
      </c>
      <c r="H46" s="2568"/>
      <c r="I46" s="2568"/>
      <c r="J46" s="2568"/>
      <c r="K46" s="91" t="s">
        <v>82</v>
      </c>
      <c r="L46" s="2480">
        <v>20</v>
      </c>
      <c r="M46" s="2481"/>
    </row>
    <row r="47" spans="1:13">
      <c r="A47" s="2064"/>
      <c r="B47" s="1999"/>
      <c r="C47" s="88"/>
      <c r="D47" s="1542" t="s">
        <v>45</v>
      </c>
      <c r="E47" s="1522"/>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ht="51" customHeight="1">
      <c r="A49" s="2064"/>
      <c r="B49" s="1331" t="s">
        <v>83</v>
      </c>
      <c r="C49" s="2482" t="s">
        <v>3169</v>
      </c>
      <c r="D49" s="2483"/>
      <c r="E49" s="2483"/>
      <c r="F49" s="2483"/>
      <c r="G49" s="2483"/>
      <c r="H49" s="2483"/>
      <c r="I49" s="2483"/>
      <c r="J49" s="2483"/>
      <c r="K49" s="2483"/>
      <c r="L49" s="2483"/>
      <c r="M49" s="2484"/>
    </row>
    <row r="50" spans="1:13">
      <c r="A50" s="2064"/>
      <c r="B50" s="1333" t="s">
        <v>85</v>
      </c>
      <c r="C50" s="2482" t="s">
        <v>3167</v>
      </c>
      <c r="D50" s="2483"/>
      <c r="E50" s="2483"/>
      <c r="F50" s="2483"/>
      <c r="G50" s="2483"/>
      <c r="H50" s="2483"/>
      <c r="I50" s="2483"/>
      <c r="J50" s="2483"/>
      <c r="K50" s="2483"/>
      <c r="L50" s="2483"/>
      <c r="M50" s="2484"/>
    </row>
    <row r="51" spans="1:13">
      <c r="A51" s="2064"/>
      <c r="B51" s="1333" t="s">
        <v>87</v>
      </c>
      <c r="C51" s="2482">
        <v>0</v>
      </c>
      <c r="D51" s="2483"/>
      <c r="E51" s="2483"/>
      <c r="F51" s="2483"/>
      <c r="G51" s="2483"/>
      <c r="H51" s="2483"/>
      <c r="I51" s="2483"/>
      <c r="J51" s="2483"/>
      <c r="K51" s="2483"/>
      <c r="L51" s="2483"/>
      <c r="M51" s="2484"/>
    </row>
    <row r="52" spans="1:13">
      <c r="A52" s="2064"/>
      <c r="B52" s="1333" t="s">
        <v>88</v>
      </c>
      <c r="C52" s="3298">
        <v>44227</v>
      </c>
      <c r="D52" s="2483"/>
      <c r="E52" s="2483"/>
      <c r="F52" s="2483"/>
      <c r="G52" s="2483"/>
      <c r="H52" s="2483"/>
      <c r="I52" s="2483"/>
      <c r="J52" s="2483"/>
      <c r="K52" s="2483"/>
      <c r="L52" s="2483"/>
      <c r="M52" s="2484"/>
    </row>
    <row r="53" spans="1:13" ht="15.75" customHeight="1">
      <c r="A53" s="2469" t="s">
        <v>90</v>
      </c>
      <c r="B53" s="1413" t="s">
        <v>91</v>
      </c>
      <c r="C53" s="2495" t="s">
        <v>756</v>
      </c>
      <c r="D53" s="2496"/>
      <c r="E53" s="2496"/>
      <c r="F53" s="2496"/>
      <c r="G53" s="2496"/>
      <c r="H53" s="2496"/>
      <c r="I53" s="2496"/>
      <c r="J53" s="2496"/>
      <c r="K53" s="2496"/>
      <c r="L53" s="2496"/>
      <c r="M53" s="2497"/>
    </row>
    <row r="54" spans="1:13">
      <c r="A54" s="2056"/>
      <c r="B54" s="1413" t="s">
        <v>93</v>
      </c>
      <c r="C54" s="2495" t="s">
        <v>2350</v>
      </c>
      <c r="D54" s="2496"/>
      <c r="E54" s="2496"/>
      <c r="F54" s="2496"/>
      <c r="G54" s="2496"/>
      <c r="H54" s="2496"/>
      <c r="I54" s="2496"/>
      <c r="J54" s="2496"/>
      <c r="K54" s="2496"/>
      <c r="L54" s="2496"/>
      <c r="M54" s="2497"/>
    </row>
    <row r="55" spans="1:13">
      <c r="A55" s="2056"/>
      <c r="B55" s="1413" t="s">
        <v>95</v>
      </c>
      <c r="C55" s="2495" t="s">
        <v>96</v>
      </c>
      <c r="D55" s="2496"/>
      <c r="E55" s="2496"/>
      <c r="F55" s="2496"/>
      <c r="G55" s="2496"/>
      <c r="H55" s="2496"/>
      <c r="I55" s="2496"/>
      <c r="J55" s="2496"/>
      <c r="K55" s="2496"/>
      <c r="L55" s="2496"/>
      <c r="M55" s="2497"/>
    </row>
    <row r="56" spans="1:13" ht="15.75" customHeight="1">
      <c r="A56" s="2056"/>
      <c r="B56" s="1414" t="s">
        <v>97</v>
      </c>
      <c r="C56" s="2495" t="s">
        <v>2351</v>
      </c>
      <c r="D56" s="2496"/>
      <c r="E56" s="2496"/>
      <c r="F56" s="2496"/>
      <c r="G56" s="2496"/>
      <c r="H56" s="2496"/>
      <c r="I56" s="2496"/>
      <c r="J56" s="2496"/>
      <c r="K56" s="2496"/>
      <c r="L56" s="2496"/>
      <c r="M56" s="2497"/>
    </row>
    <row r="57" spans="1:13" ht="15.75" customHeight="1">
      <c r="A57" s="2056"/>
      <c r="B57" s="1413" t="s">
        <v>99</v>
      </c>
      <c r="C57" s="2565" t="s">
        <v>757</v>
      </c>
      <c r="D57" s="2496"/>
      <c r="E57" s="2496"/>
      <c r="F57" s="2496"/>
      <c r="G57" s="2496"/>
      <c r="H57" s="2496"/>
      <c r="I57" s="2496"/>
      <c r="J57" s="2496"/>
      <c r="K57" s="2496"/>
      <c r="L57" s="2496"/>
      <c r="M57" s="2497"/>
    </row>
    <row r="58" spans="1:13" ht="16.5" thickBot="1">
      <c r="A58" s="2061"/>
      <c r="B58" s="1413" t="s">
        <v>101</v>
      </c>
      <c r="C58" s="2495">
        <v>3169001</v>
      </c>
      <c r="D58" s="2496"/>
      <c r="E58" s="2496"/>
      <c r="F58" s="2496"/>
      <c r="G58" s="2496"/>
      <c r="H58" s="2496"/>
      <c r="I58" s="2496"/>
      <c r="J58" s="2496"/>
      <c r="K58" s="2496"/>
      <c r="L58" s="2496"/>
      <c r="M58" s="2497"/>
    </row>
    <row r="59" spans="1:13" ht="15.75" customHeight="1">
      <c r="A59" s="2469" t="s">
        <v>103</v>
      </c>
      <c r="B59" s="1415" t="s">
        <v>104</v>
      </c>
      <c r="C59" s="2495" t="s">
        <v>1503</v>
      </c>
      <c r="D59" s="2496"/>
      <c r="E59" s="2496"/>
      <c r="F59" s="2496"/>
      <c r="G59" s="2496"/>
      <c r="H59" s="2496"/>
      <c r="I59" s="2496"/>
      <c r="J59" s="2496"/>
      <c r="K59" s="2496"/>
      <c r="L59" s="2496"/>
      <c r="M59" s="2497"/>
    </row>
    <row r="60" spans="1:13" ht="30" customHeight="1">
      <c r="A60" s="2056"/>
      <c r="B60" s="1415" t="s">
        <v>106</v>
      </c>
      <c r="C60" s="2495" t="s">
        <v>2352</v>
      </c>
      <c r="D60" s="2496"/>
      <c r="E60" s="2496"/>
      <c r="F60" s="2496"/>
      <c r="G60" s="2496"/>
      <c r="H60" s="2496"/>
      <c r="I60" s="2496"/>
      <c r="J60" s="2496"/>
      <c r="K60" s="2496"/>
      <c r="L60" s="2496"/>
      <c r="M60" s="2497"/>
    </row>
    <row r="61" spans="1:13" ht="30" customHeight="1" thickBot="1">
      <c r="A61" s="2056"/>
      <c r="B61" s="1416" t="s">
        <v>14</v>
      </c>
      <c r="C61" s="2495" t="s">
        <v>96</v>
      </c>
      <c r="D61" s="2496"/>
      <c r="E61" s="2496"/>
      <c r="F61" s="2496"/>
      <c r="G61" s="2496"/>
      <c r="H61" s="2496"/>
      <c r="I61" s="2496"/>
      <c r="J61" s="2496"/>
      <c r="K61" s="2496"/>
      <c r="L61" s="2496"/>
      <c r="M61" s="2497"/>
    </row>
    <row r="62" spans="1:13" ht="16.5" thickBot="1">
      <c r="A62" s="139" t="s">
        <v>109</v>
      </c>
      <c r="B62" s="108"/>
      <c r="C62" s="2036"/>
      <c r="D62" s="2037"/>
      <c r="E62" s="2037"/>
      <c r="F62" s="2037"/>
      <c r="G62" s="2037"/>
      <c r="H62" s="2037"/>
      <c r="I62" s="2037"/>
      <c r="J62" s="2037"/>
      <c r="K62" s="2037"/>
      <c r="L62" s="2037"/>
      <c r="M62" s="2038"/>
    </row>
  </sheetData>
  <mergeCells count="51">
    <mergeCell ref="C11:M11"/>
    <mergeCell ref="A2:A15"/>
    <mergeCell ref="C2:M2"/>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B14:B15"/>
    <mergeCell ref="C14:D14"/>
    <mergeCell ref="F14:M14"/>
    <mergeCell ref="C15:M15"/>
    <mergeCell ref="C51:M51"/>
    <mergeCell ref="A16:A52"/>
    <mergeCell ref="C16:M16"/>
    <mergeCell ref="C17:M17"/>
    <mergeCell ref="B18:B24"/>
    <mergeCell ref="B25:B28"/>
    <mergeCell ref="B32:B34"/>
    <mergeCell ref="B35:B44"/>
    <mergeCell ref="F43:G43"/>
    <mergeCell ref="H43:I43"/>
    <mergeCell ref="B45:B48"/>
    <mergeCell ref="F46:F47"/>
    <mergeCell ref="G46:J47"/>
    <mergeCell ref="L46:M47"/>
    <mergeCell ref="C49:M49"/>
    <mergeCell ref="C50:M50"/>
    <mergeCell ref="C52:M52"/>
    <mergeCell ref="A53:A58"/>
    <mergeCell ref="C53:M53"/>
    <mergeCell ref="C54:M54"/>
    <mergeCell ref="C55:M55"/>
    <mergeCell ref="C56:M56"/>
    <mergeCell ref="C57:M57"/>
    <mergeCell ref="C58:M58"/>
    <mergeCell ref="A59:A61"/>
    <mergeCell ref="C59:M59"/>
    <mergeCell ref="C60:M60"/>
    <mergeCell ref="C61:M61"/>
    <mergeCell ref="C62:M62"/>
  </mergeCells>
  <dataValidations count="8">
    <dataValidation type="list" allowBlank="1" showInputMessage="1" showErrorMessage="1" sqref="C14:D14 C4 G46:J47 C7" xr:uid="{00000000-0002-0000-B900-000000000000}"/>
    <dataValidation allowBlank="1" showInputMessage="1" showErrorMessage="1" prompt="Seleccione de la lista desplegable" sqref="B4 B7 H7" xr:uid="{00000000-0002-0000-B900-000001000000}"/>
    <dataValidation allowBlank="1" showInputMessage="1" showErrorMessage="1" prompt="Incluir una ficha por cada indicador, ya sea de producto o de resultado" sqref="B1" xr:uid="{00000000-0002-0000-B900-000002000000}"/>
    <dataValidation allowBlank="1" showInputMessage="1" showErrorMessage="1" prompt="Identifique el ODS a que le apunta el indicador de producto. Seleccione de la lista desplegable._x000a_" sqref="B14:B15" xr:uid="{00000000-0002-0000-B900-000003000000}"/>
    <dataValidation allowBlank="1" showInputMessage="1" showErrorMessage="1" prompt="Identifique la meta ODS a que le apunta el indicador de producto. Seleccione de la lista desplegable." sqref="E14" xr:uid="{00000000-0002-0000-B9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B9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900-000006000000}"/>
    <dataValidation type="list" allowBlank="1" showInputMessage="1" showErrorMessage="1" sqref="I7:M7" xr:uid="{00000000-0002-0000-B900-000007000000}">
      <formula1>INDIRECT($C$7)</formula1>
    </dataValidation>
  </dataValidations>
  <hyperlinks>
    <hyperlink ref="C57" r:id="rId1" xr:uid="{00000000-0004-0000-B900-000000000000}"/>
  </hyperlinks>
  <pageMargins left="0.7" right="0.7" top="0.75" bottom="0.75" header="0.3" footer="0.3"/>
  <pageSetup paperSize="9" orientation="portrait" horizontalDpi="1200" verticalDpi="1200"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tabColor theme="0"/>
  </sheetPr>
  <dimension ref="A1:N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3170</v>
      </c>
      <c r="C1" s="141"/>
      <c r="D1" s="141"/>
      <c r="E1" s="141"/>
      <c r="F1" s="141"/>
      <c r="G1" s="141"/>
      <c r="H1" s="141"/>
      <c r="I1" s="141"/>
      <c r="J1" s="141"/>
      <c r="K1" s="141"/>
      <c r="L1" s="141"/>
      <c r="M1" s="142"/>
    </row>
    <row r="2" spans="1:13" ht="72" customHeight="1">
      <c r="A2" s="2494" t="s">
        <v>1</v>
      </c>
      <c r="B2" s="29" t="s">
        <v>2</v>
      </c>
      <c r="C2" s="2120" t="s">
        <v>1317</v>
      </c>
      <c r="D2" s="2121"/>
      <c r="E2" s="2121"/>
      <c r="F2" s="2121"/>
      <c r="G2" s="2121"/>
      <c r="H2" s="2121"/>
      <c r="I2" s="2121"/>
      <c r="J2" s="2121"/>
      <c r="K2" s="2121"/>
      <c r="L2" s="2121"/>
      <c r="M2" s="2122"/>
    </row>
    <row r="3" spans="1:13" ht="57.95" customHeight="1">
      <c r="A3" s="2093"/>
      <c r="B3" s="1331" t="s">
        <v>4</v>
      </c>
      <c r="C3" s="2495" t="s">
        <v>3111</v>
      </c>
      <c r="D3" s="2496"/>
      <c r="E3" s="2496"/>
      <c r="F3" s="2496"/>
      <c r="G3" s="2496"/>
      <c r="H3" s="2496"/>
      <c r="I3" s="2496"/>
      <c r="J3" s="2496"/>
      <c r="K3" s="2496"/>
      <c r="L3" s="2496"/>
      <c r="M3" s="2497"/>
    </row>
    <row r="4" spans="1:13">
      <c r="A4" s="2093"/>
      <c r="B4" s="31" t="s">
        <v>6</v>
      </c>
      <c r="C4" s="28" t="s">
        <v>1603</v>
      </c>
      <c r="D4" s="1508"/>
      <c r="E4" s="1509"/>
      <c r="F4" s="2498" t="s">
        <v>8</v>
      </c>
      <c r="G4" s="2499"/>
      <c r="H4" s="1510" t="s">
        <v>9</v>
      </c>
      <c r="I4" s="1511"/>
      <c r="J4" s="1511"/>
      <c r="K4" s="1511"/>
      <c r="L4" s="1511"/>
      <c r="M4" s="1512"/>
    </row>
    <row r="5" spans="1:13" ht="45" customHeight="1">
      <c r="A5" s="2093"/>
      <c r="B5" s="31" t="s">
        <v>10</v>
      </c>
      <c r="C5" s="2495" t="s">
        <v>9</v>
      </c>
      <c r="D5" s="2496"/>
      <c r="E5" s="2496"/>
      <c r="F5" s="2496"/>
      <c r="G5" s="2496"/>
      <c r="H5" s="2496"/>
      <c r="I5" s="2496"/>
      <c r="J5" s="2496"/>
      <c r="K5" s="2496"/>
      <c r="L5" s="2496"/>
      <c r="M5" s="2497"/>
    </row>
    <row r="6" spans="1:13" ht="45" customHeight="1">
      <c r="A6" s="2093"/>
      <c r="B6" s="31" t="s">
        <v>11</v>
      </c>
      <c r="C6" s="2495" t="s">
        <v>9</v>
      </c>
      <c r="D6" s="2496"/>
      <c r="E6" s="2496"/>
      <c r="F6" s="2496"/>
      <c r="G6" s="2496"/>
      <c r="H6" s="2496"/>
      <c r="I6" s="2496"/>
      <c r="J6" s="2496"/>
      <c r="K6" s="2496"/>
      <c r="L6" s="2496"/>
      <c r="M6" s="2497"/>
    </row>
    <row r="7" spans="1:13">
      <c r="A7" s="2093"/>
      <c r="B7" s="1331" t="s">
        <v>12</v>
      </c>
      <c r="C7" s="2512" t="s">
        <v>1874</v>
      </c>
      <c r="D7" s="2513"/>
      <c r="E7" s="32"/>
      <c r="F7" s="32"/>
      <c r="G7" s="674"/>
      <c r="H7" s="1546" t="s">
        <v>14</v>
      </c>
      <c r="I7" s="2514" t="s">
        <v>1945</v>
      </c>
      <c r="J7" s="2513"/>
      <c r="K7" s="2513"/>
      <c r="L7" s="2513"/>
      <c r="M7" s="2515"/>
    </row>
    <row r="8" spans="1:13">
      <c r="A8" s="2093"/>
      <c r="B8" s="2504" t="s">
        <v>16</v>
      </c>
      <c r="C8" s="1700"/>
      <c r="D8" s="33"/>
      <c r="E8" s="33"/>
      <c r="F8" s="33"/>
      <c r="G8" s="33"/>
      <c r="H8" s="33"/>
      <c r="I8" s="33"/>
      <c r="J8" s="33"/>
      <c r="K8" s="33"/>
      <c r="L8" s="34"/>
      <c r="M8" s="1525"/>
    </row>
    <row r="9" spans="1:13">
      <c r="A9" s="2093"/>
      <c r="B9" s="2085"/>
      <c r="C9" s="2032" t="s">
        <v>643</v>
      </c>
      <c r="D9" s="2033"/>
      <c r="E9" s="36"/>
      <c r="F9" s="2032" t="s">
        <v>15</v>
      </c>
      <c r="G9" s="2033"/>
      <c r="H9" s="36"/>
      <c r="I9" s="2032" t="s">
        <v>3171</v>
      </c>
      <c r="J9" s="2033"/>
      <c r="K9" s="36"/>
      <c r="L9" s="37"/>
      <c r="M9" s="38"/>
    </row>
    <row r="10" spans="1:13">
      <c r="A10" s="2093"/>
      <c r="B10" s="2123"/>
      <c r="C10" s="2115" t="s">
        <v>18</v>
      </c>
      <c r="D10" s="2111"/>
      <c r="E10" s="39"/>
      <c r="F10" s="2111" t="s">
        <v>18</v>
      </c>
      <c r="G10" s="2111"/>
      <c r="H10" s="39"/>
      <c r="I10" s="2111" t="s">
        <v>18</v>
      </c>
      <c r="J10" s="2111"/>
      <c r="K10" s="39"/>
      <c r="L10" s="40"/>
      <c r="M10" s="41"/>
    </row>
    <row r="11" spans="1:13" ht="99" customHeight="1">
      <c r="A11" s="2093"/>
      <c r="B11" s="1331" t="s">
        <v>19</v>
      </c>
      <c r="C11" s="2482" t="s">
        <v>3172</v>
      </c>
      <c r="D11" s="2483"/>
      <c r="E11" s="2483"/>
      <c r="F11" s="2483"/>
      <c r="G11" s="2483"/>
      <c r="H11" s="2483"/>
      <c r="I11" s="2483"/>
      <c r="J11" s="2483"/>
      <c r="K11" s="2483"/>
      <c r="L11" s="2483"/>
      <c r="M11" s="2484"/>
    </row>
    <row r="12" spans="1:13" ht="71.099999999999994" customHeight="1">
      <c r="A12" s="2093"/>
      <c r="B12" s="1331" t="s">
        <v>21</v>
      </c>
      <c r="C12" s="2482" t="s">
        <v>3173</v>
      </c>
      <c r="D12" s="2483"/>
      <c r="E12" s="2483"/>
      <c r="F12" s="2483"/>
      <c r="G12" s="2483"/>
      <c r="H12" s="2483"/>
      <c r="I12" s="2483"/>
      <c r="J12" s="2483"/>
      <c r="K12" s="2483"/>
      <c r="L12" s="2483"/>
      <c r="M12" s="2484"/>
    </row>
    <row r="13" spans="1:13" ht="60" customHeight="1">
      <c r="A13" s="2093"/>
      <c r="B13" s="1331" t="s">
        <v>23</v>
      </c>
      <c r="C13" s="2482" t="s">
        <v>1282</v>
      </c>
      <c r="D13" s="2483"/>
      <c r="E13" s="2483"/>
      <c r="F13" s="2483"/>
      <c r="G13" s="2483"/>
      <c r="H13" s="2483"/>
      <c r="I13" s="2483"/>
      <c r="J13" s="2483"/>
      <c r="K13" s="2483"/>
      <c r="L13" s="2483"/>
      <c r="M13" s="2484"/>
    </row>
    <row r="14" spans="1:13" ht="102.95" customHeight="1">
      <c r="A14" s="2093"/>
      <c r="B14" s="2504" t="s">
        <v>25</v>
      </c>
      <c r="C14" s="2482" t="s">
        <v>26</v>
      </c>
      <c r="D14" s="2483"/>
      <c r="E14" s="1518" t="s">
        <v>27</v>
      </c>
      <c r="F14" s="2488" t="s">
        <v>3174</v>
      </c>
      <c r="G14" s="2471"/>
      <c r="H14" s="2471"/>
      <c r="I14" s="2471"/>
      <c r="J14" s="2471"/>
      <c r="K14" s="2471"/>
      <c r="L14" s="2471"/>
      <c r="M14" s="2472"/>
    </row>
    <row r="15" spans="1:13">
      <c r="A15" s="2093"/>
      <c r="B15" s="2085"/>
      <c r="C15" s="2482"/>
      <c r="D15" s="2483"/>
      <c r="E15" s="2483"/>
      <c r="F15" s="2483"/>
      <c r="G15" s="2483"/>
      <c r="H15" s="2483"/>
      <c r="I15" s="2483"/>
      <c r="J15" s="2483"/>
      <c r="K15" s="2483"/>
      <c r="L15" s="2483"/>
      <c r="M15" s="2484"/>
    </row>
    <row r="16" spans="1:13">
      <c r="A16" s="2489" t="s">
        <v>29</v>
      </c>
      <c r="B16" s="1333" t="s">
        <v>30</v>
      </c>
      <c r="C16" s="2482" t="s">
        <v>241</v>
      </c>
      <c r="D16" s="2483"/>
      <c r="E16" s="2483"/>
      <c r="F16" s="2483"/>
      <c r="G16" s="2483"/>
      <c r="H16" s="2483"/>
      <c r="I16" s="2483"/>
      <c r="J16" s="2483"/>
      <c r="K16" s="2483"/>
      <c r="L16" s="2483"/>
      <c r="M16" s="2484"/>
    </row>
    <row r="17" spans="1:14">
      <c r="A17" s="2064"/>
      <c r="B17" s="1333" t="s">
        <v>32</v>
      </c>
      <c r="C17" s="2482" t="s">
        <v>1318</v>
      </c>
      <c r="D17" s="2483"/>
      <c r="E17" s="2483"/>
      <c r="F17" s="2483"/>
      <c r="G17" s="2483"/>
      <c r="H17" s="2483"/>
      <c r="I17" s="2483"/>
      <c r="J17" s="2483"/>
      <c r="K17" s="2483"/>
      <c r="L17" s="2483"/>
      <c r="M17" s="2484"/>
    </row>
    <row r="18" spans="1:14" ht="8.25" customHeight="1">
      <c r="A18" s="2064"/>
      <c r="B18" s="2477" t="s">
        <v>34</v>
      </c>
      <c r="C18" s="1519"/>
      <c r="D18" s="42"/>
      <c r="E18" s="42"/>
      <c r="F18" s="42"/>
      <c r="G18" s="42"/>
      <c r="H18" s="42"/>
      <c r="I18" s="42"/>
      <c r="J18" s="42"/>
      <c r="K18" s="42"/>
      <c r="L18" s="42"/>
      <c r="M18" s="1520"/>
    </row>
    <row r="19" spans="1:14" ht="9" customHeight="1">
      <c r="A19" s="2064"/>
      <c r="B19" s="1999"/>
      <c r="C19" s="43"/>
      <c r="D19" s="44"/>
      <c r="E19" s="45"/>
      <c r="F19" s="44"/>
      <c r="G19" s="45"/>
      <c r="H19" s="44"/>
      <c r="I19" s="45"/>
      <c r="J19" s="44"/>
      <c r="K19" s="45"/>
      <c r="L19" s="45"/>
      <c r="M19" s="46"/>
    </row>
    <row r="20" spans="1:14">
      <c r="A20" s="2064"/>
      <c r="B20" s="1999"/>
      <c r="C20" s="47" t="s">
        <v>35</v>
      </c>
      <c r="D20" s="48"/>
      <c r="E20" s="49" t="s">
        <v>36</v>
      </c>
      <c r="F20" s="48"/>
      <c r="G20" s="49" t="s">
        <v>37</v>
      </c>
      <c r="H20" s="48"/>
      <c r="I20" s="49" t="s">
        <v>38</v>
      </c>
      <c r="J20" s="1521" t="s">
        <v>45</v>
      </c>
      <c r="K20" s="49"/>
      <c r="L20" s="49"/>
      <c r="M20" s="50"/>
    </row>
    <row r="21" spans="1:14">
      <c r="A21" s="2064"/>
      <c r="B21" s="1999"/>
      <c r="C21" s="47" t="s">
        <v>39</v>
      </c>
      <c r="D21" s="1522"/>
      <c r="E21" s="49" t="s">
        <v>40</v>
      </c>
      <c r="F21" s="1523"/>
      <c r="G21" s="49" t="s">
        <v>41</v>
      </c>
      <c r="H21" s="1523"/>
      <c r="I21" s="49"/>
      <c r="J21" s="51"/>
      <c r="K21" s="49"/>
      <c r="L21" s="49"/>
      <c r="M21" s="50"/>
    </row>
    <row r="22" spans="1:14">
      <c r="A22" s="2064"/>
      <c r="B22" s="1999"/>
      <c r="C22" s="47" t="s">
        <v>42</v>
      </c>
      <c r="D22" s="1522"/>
      <c r="E22" s="49" t="s">
        <v>43</v>
      </c>
      <c r="F22" s="1522"/>
      <c r="G22" s="49"/>
      <c r="H22" s="51"/>
      <c r="I22" s="49"/>
      <c r="J22" s="51"/>
      <c r="K22" s="49"/>
      <c r="L22" s="49"/>
      <c r="M22" s="50"/>
    </row>
    <row r="23" spans="1:14">
      <c r="A23" s="2064"/>
      <c r="B23" s="1999"/>
      <c r="C23" s="47" t="s">
        <v>44</v>
      </c>
      <c r="D23" s="1523"/>
      <c r="E23" s="49" t="s">
        <v>46</v>
      </c>
      <c r="F23" s="53"/>
      <c r="G23" s="53"/>
      <c r="H23" s="53"/>
      <c r="I23" s="53"/>
      <c r="J23" s="53"/>
      <c r="K23" s="53"/>
      <c r="L23" s="53"/>
      <c r="M23" s="54"/>
    </row>
    <row r="24" spans="1:14" ht="9.75" customHeight="1">
      <c r="A24" s="2064"/>
      <c r="B24" s="2000"/>
      <c r="C24" s="55"/>
      <c r="D24" s="56"/>
      <c r="E24" s="56"/>
      <c r="F24" s="56"/>
      <c r="G24" s="56"/>
      <c r="H24" s="56"/>
      <c r="I24" s="56"/>
      <c r="J24" s="56"/>
      <c r="K24" s="56"/>
      <c r="L24" s="56"/>
      <c r="M24" s="57"/>
    </row>
    <row r="25" spans="1:14">
      <c r="A25" s="2064"/>
      <c r="B25" s="2477" t="s">
        <v>48</v>
      </c>
      <c r="C25" s="1524"/>
      <c r="D25" s="58"/>
      <c r="E25" s="58"/>
      <c r="F25" s="58"/>
      <c r="G25" s="58"/>
      <c r="H25" s="58"/>
      <c r="I25" s="58"/>
      <c r="J25" s="58"/>
      <c r="K25" s="58"/>
      <c r="L25" s="34"/>
      <c r="M25" s="1525"/>
    </row>
    <row r="26" spans="1:14">
      <c r="A26" s="2064"/>
      <c r="B26" s="1999"/>
      <c r="C26" s="47" t="s">
        <v>49</v>
      </c>
      <c r="D26" s="1523"/>
      <c r="E26" s="59"/>
      <c r="F26" s="49" t="s">
        <v>50</v>
      </c>
      <c r="G26" s="1522"/>
      <c r="H26" s="59"/>
      <c r="I26" s="49" t="s">
        <v>51</v>
      </c>
      <c r="J26" s="1522" t="s">
        <v>45</v>
      </c>
      <c r="K26" s="59"/>
      <c r="L26" s="37"/>
      <c r="M26" s="38"/>
    </row>
    <row r="27" spans="1:14">
      <c r="A27" s="2064"/>
      <c r="B27" s="1999"/>
      <c r="C27" s="47" t="s">
        <v>52</v>
      </c>
      <c r="D27" s="1526"/>
      <c r="E27" s="37"/>
      <c r="F27" s="49" t="s">
        <v>53</v>
      </c>
      <c r="G27" s="1523"/>
      <c r="H27" s="37"/>
      <c r="I27" s="60"/>
      <c r="J27" s="37"/>
      <c r="K27" s="36"/>
      <c r="L27" s="37"/>
      <c r="M27" s="38"/>
    </row>
    <row r="28" spans="1:14">
      <c r="A28" s="2064"/>
      <c r="B28" s="2000"/>
      <c r="C28" s="61"/>
      <c r="D28" s="62"/>
      <c r="E28" s="62"/>
      <c r="F28" s="62"/>
      <c r="G28" s="62"/>
      <c r="H28" s="62"/>
      <c r="I28" s="62"/>
      <c r="J28" s="62"/>
      <c r="K28" s="62"/>
      <c r="L28" s="40"/>
      <c r="M28" s="41"/>
    </row>
    <row r="29" spans="1:14">
      <c r="A29" s="2064"/>
      <c r="B29" s="64" t="s">
        <v>54</v>
      </c>
      <c r="C29" s="1527"/>
      <c r="D29" s="63"/>
      <c r="E29" s="63"/>
      <c r="F29" s="63"/>
      <c r="G29" s="63"/>
      <c r="H29" s="63"/>
      <c r="I29" s="63"/>
      <c r="J29" s="63"/>
      <c r="K29" s="63"/>
      <c r="L29" s="63"/>
      <c r="M29" s="1528"/>
    </row>
    <row r="30" spans="1:14">
      <c r="A30" s="2064"/>
      <c r="B30" s="64"/>
      <c r="C30" s="65" t="s">
        <v>55</v>
      </c>
      <c r="D30" s="1702" t="s">
        <v>231</v>
      </c>
      <c r="E30" s="59"/>
      <c r="F30" s="66" t="s">
        <v>56</v>
      </c>
      <c r="G30" s="1828" t="s">
        <v>9</v>
      </c>
      <c r="H30" s="59"/>
      <c r="I30" s="66" t="s">
        <v>57</v>
      </c>
      <c r="J30" s="1703" t="s">
        <v>9</v>
      </c>
      <c r="K30" s="1704"/>
      <c r="L30" s="1705"/>
      <c r="M30" s="67"/>
      <c r="N30" s="28" t="s">
        <v>3168</v>
      </c>
    </row>
    <row r="31" spans="1:14">
      <c r="A31" s="2064"/>
      <c r="B31" s="31"/>
      <c r="C31" s="55"/>
      <c r="D31" s="56"/>
      <c r="E31" s="56"/>
      <c r="F31" s="56"/>
      <c r="G31" s="56"/>
      <c r="H31" s="56"/>
      <c r="I31" s="56"/>
      <c r="J31" s="56"/>
      <c r="K31" s="56"/>
      <c r="L31" s="56"/>
      <c r="M31" s="57"/>
    </row>
    <row r="32" spans="1:14">
      <c r="A32" s="2064"/>
      <c r="B32" s="2477" t="s">
        <v>58</v>
      </c>
      <c r="C32" s="1531"/>
      <c r="D32" s="68"/>
      <c r="E32" s="68"/>
      <c r="F32" s="68"/>
      <c r="G32" s="68"/>
      <c r="H32" s="68"/>
      <c r="I32" s="68"/>
      <c r="J32" s="68"/>
      <c r="K32" s="68"/>
      <c r="L32" s="34"/>
      <c r="M32" s="1525"/>
    </row>
    <row r="33" spans="1:13">
      <c r="A33" s="2064"/>
      <c r="B33" s="1999"/>
      <c r="C33" s="69" t="s">
        <v>59</v>
      </c>
      <c r="D33" s="1532">
        <v>2021</v>
      </c>
      <c r="E33" s="70"/>
      <c r="F33" s="59" t="s">
        <v>60</v>
      </c>
      <c r="G33" s="1533"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v>2021</v>
      </c>
      <c r="F36" s="74" t="s">
        <v>64</v>
      </c>
      <c r="G36" s="74">
        <v>2022</v>
      </c>
      <c r="H36" s="75" t="s">
        <v>65</v>
      </c>
      <c r="I36" s="75">
        <v>2023</v>
      </c>
      <c r="J36" s="75" t="s">
        <v>66</v>
      </c>
      <c r="K36" s="74">
        <v>2024</v>
      </c>
      <c r="L36" s="74" t="s">
        <v>67</v>
      </c>
      <c r="M36" s="76">
        <v>2025</v>
      </c>
    </row>
    <row r="37" spans="1:13">
      <c r="A37" s="2064"/>
      <c r="B37" s="1999"/>
      <c r="C37" s="73"/>
      <c r="D37" s="1835">
        <v>250</v>
      </c>
      <c r="E37" s="1537"/>
      <c r="F37" s="1835">
        <v>250</v>
      </c>
      <c r="G37" s="1537"/>
      <c r="H37" s="1835">
        <v>250</v>
      </c>
      <c r="I37" s="1537"/>
      <c r="J37" s="1835">
        <v>250</v>
      </c>
      <c r="K37" s="1537"/>
      <c r="L37" s="1835">
        <v>250</v>
      </c>
      <c r="M37" s="1538"/>
    </row>
    <row r="38" spans="1:13">
      <c r="A38" s="2064"/>
      <c r="B38" s="1999"/>
      <c r="C38" s="73"/>
      <c r="D38" s="74" t="s">
        <v>68</v>
      </c>
      <c r="E38" s="74">
        <v>2026</v>
      </c>
      <c r="F38" s="74" t="s">
        <v>69</v>
      </c>
      <c r="G38" s="74">
        <v>2027</v>
      </c>
      <c r="H38" s="75" t="s">
        <v>70</v>
      </c>
      <c r="I38" s="75">
        <v>2028</v>
      </c>
      <c r="J38" s="75" t="s">
        <v>71</v>
      </c>
      <c r="K38" s="74">
        <v>2029</v>
      </c>
      <c r="L38" s="74" t="s">
        <v>72</v>
      </c>
      <c r="M38" s="46">
        <v>2030</v>
      </c>
    </row>
    <row r="39" spans="1:13">
      <c r="A39" s="2064"/>
      <c r="B39" s="1999"/>
      <c r="C39" s="73"/>
      <c r="D39" s="1835">
        <v>250</v>
      </c>
      <c r="E39" s="1537"/>
      <c r="F39" s="1835">
        <v>250</v>
      </c>
      <c r="G39" s="1537"/>
      <c r="H39" s="1835">
        <v>250</v>
      </c>
      <c r="I39" s="1537"/>
      <c r="J39" s="1835">
        <v>250</v>
      </c>
      <c r="K39" s="1537"/>
      <c r="L39" s="1835">
        <v>250</v>
      </c>
      <c r="M39" s="1538"/>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1547"/>
      <c r="E41" s="1537"/>
      <c r="F41" s="1547"/>
      <c r="G41" s="1537"/>
      <c r="H41" s="1547"/>
      <c r="I41" s="1537"/>
      <c r="J41" s="1547"/>
      <c r="K41" s="1537"/>
      <c r="L41" s="1547"/>
      <c r="M41" s="1538"/>
    </row>
    <row r="42" spans="1:13">
      <c r="A42" s="2064"/>
      <c r="B42" s="1999"/>
      <c r="C42" s="73"/>
      <c r="D42" s="1541" t="s">
        <v>77</v>
      </c>
      <c r="E42" s="1539"/>
      <c r="F42" s="1541" t="s">
        <v>78</v>
      </c>
      <c r="G42" s="1539"/>
      <c r="H42" s="96"/>
      <c r="I42" s="110"/>
      <c r="J42" s="96"/>
      <c r="K42" s="110"/>
      <c r="L42" s="96"/>
      <c r="M42" s="1540"/>
    </row>
    <row r="43" spans="1:13">
      <c r="A43" s="2064"/>
      <c r="B43" s="1999"/>
      <c r="C43" s="73"/>
      <c r="D43" s="1547"/>
      <c r="E43" s="1537"/>
      <c r="F43" s="3296">
        <v>2500</v>
      </c>
      <c r="G43" s="3297"/>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t="s">
        <v>1548</v>
      </c>
      <c r="H46" s="2568"/>
      <c r="I46" s="2568"/>
      <c r="J46" s="2568"/>
      <c r="K46" s="91" t="s">
        <v>82</v>
      </c>
      <c r="L46" s="2480"/>
      <c r="M46" s="2481"/>
    </row>
    <row r="47" spans="1:13">
      <c r="A47" s="2064"/>
      <c r="B47" s="1999"/>
      <c r="C47" s="88"/>
      <c r="D47" s="1542"/>
      <c r="E47" s="1522"/>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ht="51" customHeight="1">
      <c r="A49" s="2064"/>
      <c r="B49" s="1331" t="s">
        <v>83</v>
      </c>
      <c r="C49" s="2482" t="s">
        <v>3175</v>
      </c>
      <c r="D49" s="2483"/>
      <c r="E49" s="2483"/>
      <c r="F49" s="2483"/>
      <c r="G49" s="2483"/>
      <c r="H49" s="2483"/>
      <c r="I49" s="2483"/>
      <c r="J49" s="2483"/>
      <c r="K49" s="2483"/>
      <c r="L49" s="2483"/>
      <c r="M49" s="2484"/>
    </row>
    <row r="50" spans="1:13">
      <c r="A50" s="2064"/>
      <c r="B50" s="1333" t="s">
        <v>85</v>
      </c>
      <c r="C50" s="2482" t="s">
        <v>3176</v>
      </c>
      <c r="D50" s="2483"/>
      <c r="E50" s="2483"/>
      <c r="F50" s="2483"/>
      <c r="G50" s="2483"/>
      <c r="H50" s="2483"/>
      <c r="I50" s="2483"/>
      <c r="J50" s="2483"/>
      <c r="K50" s="2483"/>
      <c r="L50" s="2483"/>
      <c r="M50" s="2484"/>
    </row>
    <row r="51" spans="1:13">
      <c r="A51" s="2064"/>
      <c r="B51" s="1333" t="s">
        <v>87</v>
      </c>
      <c r="C51" s="2470">
        <v>15</v>
      </c>
      <c r="D51" s="2471"/>
      <c r="E51" s="2471"/>
      <c r="F51" s="2471"/>
      <c r="G51" s="2471"/>
      <c r="H51" s="2471"/>
      <c r="I51" s="2471"/>
      <c r="J51" s="2471"/>
      <c r="K51" s="2471"/>
      <c r="L51" s="2471"/>
      <c r="M51" s="2472"/>
    </row>
    <row r="52" spans="1:13">
      <c r="A52" s="2064"/>
      <c r="B52" s="1333" t="s">
        <v>88</v>
      </c>
      <c r="C52" s="3299" t="s">
        <v>231</v>
      </c>
      <c r="D52" s="2471"/>
      <c r="E52" s="2471"/>
      <c r="F52" s="2471"/>
      <c r="G52" s="2471"/>
      <c r="H52" s="2471"/>
      <c r="I52" s="2471"/>
      <c r="J52" s="2471"/>
      <c r="K52" s="2471"/>
      <c r="L52" s="2471"/>
      <c r="M52" s="2472"/>
    </row>
    <row r="53" spans="1:13" ht="15.75" customHeight="1">
      <c r="A53" s="2469" t="s">
        <v>90</v>
      </c>
      <c r="B53" s="1413" t="s">
        <v>91</v>
      </c>
      <c r="C53" s="2455" t="s">
        <v>1320</v>
      </c>
      <c r="D53" s="2456"/>
      <c r="E53" s="2456"/>
      <c r="F53" s="2456"/>
      <c r="G53" s="2456"/>
      <c r="H53" s="2456"/>
      <c r="I53" s="2456"/>
      <c r="J53" s="2456"/>
      <c r="K53" s="2456"/>
      <c r="L53" s="2456"/>
      <c r="M53" s="2457"/>
    </row>
    <row r="54" spans="1:13" ht="15.75" customHeight="1">
      <c r="A54" s="2056"/>
      <c r="B54" s="1413" t="s">
        <v>93</v>
      </c>
      <c r="C54" s="2455" t="s">
        <v>3177</v>
      </c>
      <c r="D54" s="2456"/>
      <c r="E54" s="2456"/>
      <c r="F54" s="2456"/>
      <c r="G54" s="2456"/>
      <c r="H54" s="2456"/>
      <c r="I54" s="2456"/>
      <c r="J54" s="2456"/>
      <c r="K54" s="2456"/>
      <c r="L54" s="2456"/>
      <c r="M54" s="2457"/>
    </row>
    <row r="55" spans="1:13" ht="15.75" customHeight="1">
      <c r="A55" s="2056"/>
      <c r="B55" s="1413" t="s">
        <v>95</v>
      </c>
      <c r="C55" s="2455" t="s">
        <v>643</v>
      </c>
      <c r="D55" s="2456"/>
      <c r="E55" s="2456"/>
      <c r="F55" s="2456"/>
      <c r="G55" s="2456"/>
      <c r="H55" s="2456"/>
      <c r="I55" s="2456"/>
      <c r="J55" s="2456"/>
      <c r="K55" s="2456"/>
      <c r="L55" s="2456"/>
      <c r="M55" s="2457"/>
    </row>
    <row r="56" spans="1:13" ht="15.75" customHeight="1">
      <c r="A56" s="2056"/>
      <c r="B56" s="1414" t="s">
        <v>97</v>
      </c>
      <c r="C56" s="2455" t="s">
        <v>3177</v>
      </c>
      <c r="D56" s="2456"/>
      <c r="E56" s="2456"/>
      <c r="F56" s="2456"/>
      <c r="G56" s="2456"/>
      <c r="H56" s="2456"/>
      <c r="I56" s="2456"/>
      <c r="J56" s="2456"/>
      <c r="K56" s="2456"/>
      <c r="L56" s="2456"/>
      <c r="M56" s="2457"/>
    </row>
    <row r="57" spans="1:13" ht="15.75" customHeight="1">
      <c r="A57" s="2056"/>
      <c r="B57" s="1413" t="s">
        <v>99</v>
      </c>
      <c r="C57" s="2625" t="s">
        <v>3178</v>
      </c>
      <c r="D57" s="2456"/>
      <c r="E57" s="2456"/>
      <c r="F57" s="2456"/>
      <c r="G57" s="2456"/>
      <c r="H57" s="2456"/>
      <c r="I57" s="2456"/>
      <c r="J57" s="2456"/>
      <c r="K57" s="2456"/>
      <c r="L57" s="2456"/>
      <c r="M57" s="2457"/>
    </row>
    <row r="58" spans="1:13" ht="16.5" thickBot="1">
      <c r="A58" s="2061"/>
      <c r="B58" s="1413" t="s">
        <v>101</v>
      </c>
      <c r="C58" s="2455" t="s">
        <v>2020</v>
      </c>
      <c r="D58" s="2456"/>
      <c r="E58" s="2456"/>
      <c r="F58" s="2456"/>
      <c r="G58" s="2456"/>
      <c r="H58" s="2456"/>
      <c r="I58" s="2456"/>
      <c r="J58" s="2456"/>
      <c r="K58" s="2456"/>
      <c r="L58" s="2456"/>
      <c r="M58" s="2457"/>
    </row>
    <row r="59" spans="1:13" ht="15.75" customHeight="1">
      <c r="A59" s="2469" t="s">
        <v>103</v>
      </c>
      <c r="B59" s="1415" t="s">
        <v>104</v>
      </c>
      <c r="C59" s="2455" t="s">
        <v>1884</v>
      </c>
      <c r="D59" s="2456"/>
      <c r="E59" s="2456"/>
      <c r="F59" s="2456"/>
      <c r="G59" s="2456"/>
      <c r="H59" s="2456"/>
      <c r="I59" s="2456"/>
      <c r="J59" s="2456"/>
      <c r="K59" s="2456"/>
      <c r="L59" s="2456"/>
      <c r="M59" s="2457"/>
    </row>
    <row r="60" spans="1:13" ht="30" customHeight="1">
      <c r="A60" s="2056"/>
      <c r="B60" s="1415" t="s">
        <v>106</v>
      </c>
      <c r="C60" s="2455" t="s">
        <v>107</v>
      </c>
      <c r="D60" s="2456"/>
      <c r="E60" s="2456"/>
      <c r="F60" s="2456"/>
      <c r="G60" s="2456"/>
      <c r="H60" s="2456"/>
      <c r="I60" s="2456"/>
      <c r="J60" s="2456"/>
      <c r="K60" s="2456"/>
      <c r="L60" s="2456"/>
      <c r="M60" s="2457"/>
    </row>
    <row r="61" spans="1:13" ht="30" customHeight="1" thickBot="1">
      <c r="A61" s="2056"/>
      <c r="B61" s="1416" t="s">
        <v>14</v>
      </c>
      <c r="C61" s="2455" t="s">
        <v>643</v>
      </c>
      <c r="D61" s="2456"/>
      <c r="E61" s="2456"/>
      <c r="F61" s="2456"/>
      <c r="G61" s="2456"/>
      <c r="H61" s="2456"/>
      <c r="I61" s="2456"/>
      <c r="J61" s="2456"/>
      <c r="K61" s="2456"/>
      <c r="L61" s="2456"/>
      <c r="M61" s="2457"/>
    </row>
    <row r="62" spans="1:13" ht="16.5" thickBot="1">
      <c r="A62" s="139" t="s">
        <v>109</v>
      </c>
      <c r="B62" s="108"/>
      <c r="C62" s="2036"/>
      <c r="D62" s="2037"/>
      <c r="E62" s="2037"/>
      <c r="F62" s="2037"/>
      <c r="G62" s="2037"/>
      <c r="H62" s="2037"/>
      <c r="I62" s="2037"/>
      <c r="J62" s="2037"/>
      <c r="K62" s="2037"/>
      <c r="L62" s="2037"/>
      <c r="M62" s="2038"/>
    </row>
  </sheetData>
  <mergeCells count="51">
    <mergeCell ref="C11:M11"/>
    <mergeCell ref="A2:A15"/>
    <mergeCell ref="C2:M2"/>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B14:B15"/>
    <mergeCell ref="C14:D14"/>
    <mergeCell ref="F14:M14"/>
    <mergeCell ref="C15:M15"/>
    <mergeCell ref="C51:M51"/>
    <mergeCell ref="A16:A52"/>
    <mergeCell ref="C16:M16"/>
    <mergeCell ref="C17:M17"/>
    <mergeCell ref="B18:B24"/>
    <mergeCell ref="B25:B28"/>
    <mergeCell ref="B32:B34"/>
    <mergeCell ref="B35:B44"/>
    <mergeCell ref="F43:G43"/>
    <mergeCell ref="H43:I43"/>
    <mergeCell ref="B45:B48"/>
    <mergeCell ref="F46:F47"/>
    <mergeCell ref="G46:J47"/>
    <mergeCell ref="L46:M47"/>
    <mergeCell ref="C49:M49"/>
    <mergeCell ref="C50:M50"/>
    <mergeCell ref="C52:M52"/>
    <mergeCell ref="A53:A58"/>
    <mergeCell ref="C53:M53"/>
    <mergeCell ref="C54:M54"/>
    <mergeCell ref="C55:M55"/>
    <mergeCell ref="C56:M56"/>
    <mergeCell ref="C57:M57"/>
    <mergeCell ref="C58:M58"/>
    <mergeCell ref="A59:A61"/>
    <mergeCell ref="C59:M59"/>
    <mergeCell ref="C60:M60"/>
    <mergeCell ref="C61:M61"/>
    <mergeCell ref="C62:M62"/>
  </mergeCells>
  <dataValidations count="8">
    <dataValidation type="list" allowBlank="1" showInputMessage="1" showErrorMessage="1" sqref="C14:D14 C7 G46:J47" xr:uid="{00000000-0002-0000-BA00-000000000000}"/>
    <dataValidation type="list" allowBlank="1" showInputMessage="1" showErrorMessage="1" sqref="I7:M7" xr:uid="{00000000-0002-0000-BA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A00-000002000000}"/>
    <dataValidation allowBlank="1" showInputMessage="1" showErrorMessage="1" prompt="Determine si el indicador responde a un enfoque (Derechos Humanos, Género, Diferencial, Poblacional, Ambiental y Territorial). Si responde a más de enfoque separelos por ;" sqref="B16" xr:uid="{00000000-0002-0000-BA00-000003000000}"/>
    <dataValidation allowBlank="1" showInputMessage="1" showErrorMessage="1" prompt="Identifique la meta ODS a que le apunta el indicador de producto. Seleccione de la lista desplegable." sqref="E14" xr:uid="{00000000-0002-0000-BA00-000004000000}"/>
    <dataValidation allowBlank="1" showInputMessage="1" showErrorMessage="1" prompt="Identifique el ODS a que le apunta el indicador de producto. Seleccione de la lista desplegable._x000a_" sqref="B14:B15" xr:uid="{00000000-0002-0000-BA00-000005000000}"/>
    <dataValidation allowBlank="1" showInputMessage="1" showErrorMessage="1" prompt="Incluir una ficha por cada indicador, ya sea de producto o de resultado" sqref="B1" xr:uid="{00000000-0002-0000-BA00-000006000000}"/>
    <dataValidation allowBlank="1" showInputMessage="1" showErrorMessage="1" prompt="Seleccione de la lista desplegable" sqref="B4 B7 H7" xr:uid="{00000000-0002-0000-BA00-000007000000}"/>
  </dataValidations>
  <hyperlinks>
    <hyperlink ref="C57" r:id="rId1" display="amejia@bomberosbogota.gov.co" xr:uid="{00000000-0004-0000-BA00-000000000000}"/>
  </hyperlinks>
  <pageMargins left="0.7" right="0.7" top="0.75" bottom="0.75" header="0.3" footer="0.3"/>
  <pageSetup paperSize="9" orientation="portrait" horizontalDpi="1200" verticalDpi="1200"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tabColor theme="0"/>
  </sheetPr>
  <dimension ref="A1:M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3179</v>
      </c>
      <c r="C1" s="141"/>
      <c r="D1" s="141"/>
      <c r="E1" s="141"/>
      <c r="F1" s="141"/>
      <c r="G1" s="141"/>
      <c r="H1" s="141"/>
      <c r="I1" s="141"/>
      <c r="J1" s="141"/>
      <c r="K1" s="141"/>
      <c r="L1" s="141"/>
      <c r="M1" s="142"/>
    </row>
    <row r="2" spans="1:13" ht="46.5" customHeight="1">
      <c r="A2" s="2494" t="s">
        <v>1</v>
      </c>
      <c r="B2" s="29" t="s">
        <v>2</v>
      </c>
      <c r="C2" s="3307" t="s">
        <v>3180</v>
      </c>
      <c r="D2" s="3308"/>
      <c r="E2" s="3308"/>
      <c r="F2" s="3308"/>
      <c r="G2" s="3308"/>
      <c r="H2" s="3308"/>
      <c r="I2" s="3308"/>
      <c r="J2" s="3308"/>
      <c r="K2" s="3308"/>
      <c r="L2" s="3308"/>
      <c r="M2" s="3309"/>
    </row>
    <row r="3" spans="1:13" ht="31.5">
      <c r="A3" s="2093"/>
      <c r="B3" s="1331" t="s">
        <v>4</v>
      </c>
      <c r="C3" s="2495" t="s">
        <v>3111</v>
      </c>
      <c r="D3" s="2496"/>
      <c r="E3" s="2496"/>
      <c r="F3" s="2496"/>
      <c r="G3" s="2496"/>
      <c r="H3" s="2496"/>
      <c r="I3" s="2496"/>
      <c r="J3" s="2496"/>
      <c r="K3" s="2496"/>
      <c r="L3" s="2496"/>
      <c r="M3" s="2497"/>
    </row>
    <row r="4" spans="1:13" ht="42" customHeight="1">
      <c r="A4" s="2093"/>
      <c r="B4" s="1096" t="s">
        <v>6</v>
      </c>
      <c r="C4" s="1510"/>
      <c r="D4" s="2566" t="s">
        <v>323</v>
      </c>
      <c r="E4" s="2567"/>
      <c r="F4" s="2498" t="s">
        <v>8</v>
      </c>
      <c r="G4" s="2499"/>
      <c r="H4" s="2566">
        <v>357</v>
      </c>
      <c r="I4" s="2496"/>
      <c r="J4" s="2496"/>
      <c r="K4" s="2496"/>
      <c r="L4" s="2496"/>
      <c r="M4" s="2497"/>
    </row>
    <row r="5" spans="1:13" ht="32.25" customHeight="1">
      <c r="A5" s="2093"/>
      <c r="B5" s="31" t="s">
        <v>10</v>
      </c>
      <c r="C5" s="2495" t="s">
        <v>9</v>
      </c>
      <c r="D5" s="2496"/>
      <c r="E5" s="2496"/>
      <c r="F5" s="2496"/>
      <c r="G5" s="2496"/>
      <c r="H5" s="2496"/>
      <c r="I5" s="2496"/>
      <c r="J5" s="2496"/>
      <c r="K5" s="2496"/>
      <c r="L5" s="2496"/>
      <c r="M5" s="2497"/>
    </row>
    <row r="6" spans="1:13">
      <c r="A6" s="2093"/>
      <c r="B6" s="31" t="s">
        <v>11</v>
      </c>
      <c r="C6" s="3310" t="s">
        <v>9</v>
      </c>
      <c r="D6" s="3311"/>
      <c r="E6" s="3311"/>
      <c r="F6" s="3311"/>
      <c r="G6" s="3311"/>
      <c r="H6" s="3311"/>
      <c r="I6" s="3311"/>
      <c r="J6" s="3311"/>
      <c r="K6" s="3311"/>
      <c r="L6" s="3311"/>
      <c r="M6" s="3312"/>
    </row>
    <row r="7" spans="1:13">
      <c r="A7" s="2093"/>
      <c r="B7" s="1331" t="s">
        <v>12</v>
      </c>
      <c r="C7" s="2512" t="s">
        <v>1874</v>
      </c>
      <c r="D7" s="2513"/>
      <c r="E7" s="32"/>
      <c r="F7" s="32"/>
      <c r="G7" s="674"/>
      <c r="H7" s="1546" t="s">
        <v>14</v>
      </c>
      <c r="I7" s="2514" t="s">
        <v>1945</v>
      </c>
      <c r="J7" s="2513"/>
      <c r="K7" s="2513"/>
      <c r="L7" s="2513"/>
      <c r="M7" s="2515"/>
    </row>
    <row r="8" spans="1:13">
      <c r="A8" s="2093"/>
      <c r="B8" s="2504" t="s">
        <v>16</v>
      </c>
      <c r="C8" s="1700"/>
      <c r="D8" s="33"/>
      <c r="E8" s="33"/>
      <c r="F8" s="33"/>
      <c r="G8" s="33"/>
      <c r="H8" s="33"/>
      <c r="I8" s="33"/>
      <c r="J8" s="33"/>
      <c r="K8" s="33"/>
      <c r="L8" s="34"/>
      <c r="M8" s="1525"/>
    </row>
    <row r="9" spans="1:13" ht="36.75" customHeight="1">
      <c r="A9" s="2093"/>
      <c r="B9" s="2085"/>
      <c r="C9" s="3313"/>
      <c r="D9" s="3314"/>
      <c r="E9" s="36"/>
      <c r="F9" s="2111"/>
      <c r="G9" s="2111"/>
      <c r="H9" s="36"/>
      <c r="I9" s="2111"/>
      <c r="J9" s="2111"/>
      <c r="K9" s="36"/>
      <c r="L9" s="37"/>
      <c r="M9" s="38"/>
    </row>
    <row r="10" spans="1:13">
      <c r="A10" s="2093"/>
      <c r="B10" s="2123"/>
      <c r="C10" s="2115" t="s">
        <v>18</v>
      </c>
      <c r="D10" s="2111"/>
      <c r="E10" s="39"/>
      <c r="F10" s="2111" t="s">
        <v>18</v>
      </c>
      <c r="G10" s="2111"/>
      <c r="H10" s="39"/>
      <c r="I10" s="2111" t="s">
        <v>18</v>
      </c>
      <c r="J10" s="2111"/>
      <c r="K10" s="39"/>
      <c r="L10" s="40"/>
      <c r="M10" s="41"/>
    </row>
    <row r="11" spans="1:13" ht="57.75" customHeight="1">
      <c r="A11" s="2093"/>
      <c r="B11" s="1836" t="s">
        <v>19</v>
      </c>
      <c r="C11" s="3303" t="s">
        <v>3181</v>
      </c>
      <c r="D11" s="3303"/>
      <c r="E11" s="3303"/>
      <c r="F11" s="3303"/>
      <c r="G11" s="3303"/>
      <c r="H11" s="3303"/>
      <c r="I11" s="3303"/>
      <c r="J11" s="3303"/>
      <c r="K11" s="3303"/>
      <c r="L11" s="3303"/>
      <c r="M11" s="3303"/>
    </row>
    <row r="12" spans="1:13" ht="74.25" customHeight="1">
      <c r="A12" s="2093"/>
      <c r="B12" s="1331" t="s">
        <v>21</v>
      </c>
      <c r="C12" s="2482" t="s">
        <v>3182</v>
      </c>
      <c r="D12" s="2483"/>
      <c r="E12" s="2483"/>
      <c r="F12" s="2483"/>
      <c r="G12" s="2483"/>
      <c r="H12" s="2483"/>
      <c r="I12" s="2483"/>
      <c r="J12" s="2483"/>
      <c r="K12" s="2483"/>
      <c r="L12" s="2483"/>
      <c r="M12" s="2484"/>
    </row>
    <row r="13" spans="1:13" ht="31.5">
      <c r="A13" s="2093"/>
      <c r="B13" s="1331" t="s">
        <v>23</v>
      </c>
      <c r="C13" s="2482" t="s">
        <v>1282</v>
      </c>
      <c r="D13" s="2483"/>
      <c r="E13" s="2483"/>
      <c r="F13" s="2483"/>
      <c r="G13" s="2483"/>
      <c r="H13" s="2483"/>
      <c r="I13" s="2483"/>
      <c r="J13" s="2483"/>
      <c r="K13" s="2483"/>
      <c r="L13" s="2483"/>
      <c r="M13" s="2484"/>
    </row>
    <row r="14" spans="1:13" ht="28.5" customHeight="1">
      <c r="A14" s="2093"/>
      <c r="B14" s="2504" t="s">
        <v>25</v>
      </c>
      <c r="C14" s="2482" t="s">
        <v>26</v>
      </c>
      <c r="D14" s="2483"/>
      <c r="E14" s="1518" t="s">
        <v>27</v>
      </c>
      <c r="F14" s="3304" t="s">
        <v>216</v>
      </c>
      <c r="G14" s="3305"/>
      <c r="H14" s="3305"/>
      <c r="I14" s="3305"/>
      <c r="J14" s="3305"/>
      <c r="K14" s="3305"/>
      <c r="L14" s="3305"/>
      <c r="M14" s="3306"/>
    </row>
    <row r="15" spans="1:13">
      <c r="A15" s="2093"/>
      <c r="B15" s="2085"/>
      <c r="C15" s="2482"/>
      <c r="D15" s="2483"/>
      <c r="E15" s="2483"/>
      <c r="F15" s="2483"/>
      <c r="G15" s="2483"/>
      <c r="H15" s="2483"/>
      <c r="I15" s="2483"/>
      <c r="J15" s="2483"/>
      <c r="K15" s="2483"/>
      <c r="L15" s="2483"/>
      <c r="M15" s="2484"/>
    </row>
    <row r="16" spans="1:13">
      <c r="A16" s="2489" t="s">
        <v>29</v>
      </c>
      <c r="B16" s="1333" t="s">
        <v>30</v>
      </c>
      <c r="C16" s="2482" t="s">
        <v>2745</v>
      </c>
      <c r="D16" s="2483"/>
      <c r="E16" s="2483"/>
      <c r="F16" s="2483"/>
      <c r="G16" s="2483"/>
      <c r="H16" s="2483"/>
      <c r="I16" s="2483"/>
      <c r="J16" s="2483"/>
      <c r="K16" s="2483"/>
      <c r="L16" s="2483"/>
      <c r="M16" s="2484"/>
    </row>
    <row r="17" spans="1:13" ht="26.25" customHeight="1">
      <c r="A17" s="2064"/>
      <c r="B17" s="1333" t="s">
        <v>32</v>
      </c>
      <c r="C17" s="3300" t="s">
        <v>1324</v>
      </c>
      <c r="D17" s="3301"/>
      <c r="E17" s="3301"/>
      <c r="F17" s="3301"/>
      <c r="G17" s="3301"/>
      <c r="H17" s="3301"/>
      <c r="I17" s="3301"/>
      <c r="J17" s="3301"/>
      <c r="K17" s="3301"/>
      <c r="L17" s="3301"/>
      <c r="M17" s="3302"/>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522"/>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c r="A23" s="2064"/>
      <c r="B23" s="1999"/>
      <c r="C23" s="47" t="s">
        <v>44</v>
      </c>
      <c r="D23" s="1523" t="s">
        <v>45</v>
      </c>
      <c r="E23" s="49" t="s">
        <v>46</v>
      </c>
      <c r="F23" s="53" t="s">
        <v>3183</v>
      </c>
      <c r="G23" s="53"/>
      <c r="H23" s="53"/>
      <c r="I23" s="53"/>
      <c r="J23" s="53"/>
      <c r="K23" s="53"/>
      <c r="L23" s="53"/>
      <c r="M23" s="54"/>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t="s">
        <v>45</v>
      </c>
      <c r="H26" s="59"/>
      <c r="I26" s="49" t="s">
        <v>51</v>
      </c>
      <c r="J26" s="1522"/>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c r="A30" s="2064"/>
      <c r="B30" s="64"/>
      <c r="C30" s="65" t="s">
        <v>55</v>
      </c>
      <c r="D30" s="1523" t="s">
        <v>9</v>
      </c>
      <c r="E30" s="59"/>
      <c r="F30" s="66" t="s">
        <v>56</v>
      </c>
      <c r="G30" s="1523" t="s">
        <v>9</v>
      </c>
      <c r="H30" s="59"/>
      <c r="I30" s="66" t="s">
        <v>57</v>
      </c>
      <c r="J30" s="1703"/>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782">
        <v>2021</v>
      </c>
      <c r="E33" s="70"/>
      <c r="F33" s="59" t="s">
        <v>60</v>
      </c>
      <c r="G33" s="1768"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1536">
        <v>50</v>
      </c>
      <c r="E37" s="1537"/>
      <c r="F37" s="1536">
        <v>50</v>
      </c>
      <c r="G37" s="1537"/>
      <c r="H37" s="1536">
        <v>50</v>
      </c>
      <c r="I37" s="1537"/>
      <c r="J37" s="1536">
        <v>50</v>
      </c>
      <c r="K37" s="1537"/>
      <c r="L37" s="1536">
        <v>50</v>
      </c>
      <c r="M37" s="1538"/>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1536">
        <v>50</v>
      </c>
      <c r="E39" s="1537"/>
      <c r="F39" s="1536">
        <v>50</v>
      </c>
      <c r="G39" s="1537"/>
      <c r="H39" s="1536">
        <v>50</v>
      </c>
      <c r="I39" s="1537"/>
      <c r="J39" s="1536">
        <v>50</v>
      </c>
      <c r="K39" s="1537"/>
      <c r="L39" s="1536">
        <v>50</v>
      </c>
      <c r="M39" s="1538"/>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1547" t="s">
        <v>9</v>
      </c>
      <c r="E41" s="1537"/>
      <c r="F41" s="1547" t="s">
        <v>9</v>
      </c>
      <c r="G41" s="1537"/>
      <c r="H41" s="1547" t="s">
        <v>9</v>
      </c>
      <c r="I41" s="1537"/>
      <c r="J41" s="1547" t="s">
        <v>9</v>
      </c>
      <c r="K41" s="1537"/>
      <c r="L41" s="1547" t="s">
        <v>9</v>
      </c>
      <c r="M41" s="1538"/>
    </row>
    <row r="42" spans="1:13">
      <c r="A42" s="2064"/>
      <c r="B42" s="1999"/>
      <c r="C42" s="73"/>
      <c r="D42" s="1541" t="s">
        <v>77</v>
      </c>
      <c r="E42" s="1539"/>
      <c r="F42" s="1541" t="s">
        <v>78</v>
      </c>
      <c r="G42" s="1539"/>
      <c r="H42" s="96"/>
      <c r="I42" s="110"/>
      <c r="J42" s="96"/>
      <c r="K42" s="110"/>
      <c r="L42" s="96"/>
      <c r="M42" s="1540"/>
    </row>
    <row r="43" spans="1:13">
      <c r="A43" s="2064"/>
      <c r="B43" s="1999"/>
      <c r="C43" s="73"/>
      <c r="D43" s="1547" t="s">
        <v>9</v>
      </c>
      <c r="E43" s="1537"/>
      <c r="F43" s="2566">
        <v>500</v>
      </c>
      <c r="G43" s="2567"/>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c r="H46" s="2568"/>
      <c r="I46" s="2568"/>
      <c r="J46" s="2568"/>
      <c r="K46" s="91" t="s">
        <v>82</v>
      </c>
      <c r="L46" s="2480"/>
      <c r="M46" s="2481"/>
    </row>
    <row r="47" spans="1:13">
      <c r="A47" s="2064"/>
      <c r="B47" s="1999"/>
      <c r="C47" s="88"/>
      <c r="D47" s="1542"/>
      <c r="E47" s="1522" t="s">
        <v>45</v>
      </c>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ht="38.25" customHeight="1">
      <c r="A49" s="2064"/>
      <c r="B49" s="1331" t="s">
        <v>83</v>
      </c>
      <c r="C49" s="2470" t="s">
        <v>3184</v>
      </c>
      <c r="D49" s="2471"/>
      <c r="E49" s="2471"/>
      <c r="F49" s="2471"/>
      <c r="G49" s="2471"/>
      <c r="H49" s="2471"/>
      <c r="I49" s="2471"/>
      <c r="J49" s="2471"/>
      <c r="K49" s="2471"/>
      <c r="L49" s="2471"/>
      <c r="M49" s="2472"/>
    </row>
    <row r="50" spans="1:13">
      <c r="A50" s="2064"/>
      <c r="B50" s="1333" t="s">
        <v>85</v>
      </c>
      <c r="C50" s="2470" t="s">
        <v>3185</v>
      </c>
      <c r="D50" s="2471"/>
      <c r="E50" s="2471"/>
      <c r="F50" s="2471"/>
      <c r="G50" s="2471"/>
      <c r="H50" s="2471"/>
      <c r="I50" s="2471"/>
      <c r="J50" s="2471"/>
      <c r="K50" s="2471"/>
      <c r="L50" s="2471"/>
      <c r="M50" s="2472"/>
    </row>
    <row r="51" spans="1:13">
      <c r="A51" s="2064"/>
      <c r="B51" s="1333" t="s">
        <v>87</v>
      </c>
      <c r="C51" s="2470">
        <v>20</v>
      </c>
      <c r="D51" s="2471"/>
      <c r="E51" s="2471"/>
      <c r="F51" s="2471"/>
      <c r="G51" s="2471"/>
      <c r="H51" s="2471"/>
      <c r="I51" s="2471"/>
      <c r="J51" s="2471"/>
      <c r="K51" s="2471"/>
      <c r="L51" s="2471"/>
      <c r="M51" s="2472"/>
    </row>
    <row r="52" spans="1:13">
      <c r="A52" s="2064"/>
      <c r="B52" s="1333" t="s">
        <v>88</v>
      </c>
      <c r="C52" s="1543" t="s">
        <v>89</v>
      </c>
      <c r="D52" s="1544"/>
      <c r="E52" s="1544"/>
      <c r="F52" s="1544"/>
      <c r="G52" s="1544"/>
      <c r="H52" s="1544"/>
      <c r="I52" s="1544"/>
      <c r="J52" s="1544"/>
      <c r="K52" s="1544"/>
      <c r="L52" s="1544"/>
      <c r="M52" s="1545"/>
    </row>
    <row r="53" spans="1:13" ht="15.75" customHeight="1">
      <c r="A53" s="2469" t="s">
        <v>90</v>
      </c>
      <c r="B53" s="1413" t="s">
        <v>91</v>
      </c>
      <c r="C53" s="2495" t="s">
        <v>3186</v>
      </c>
      <c r="D53" s="2496"/>
      <c r="E53" s="2496"/>
      <c r="F53" s="2496"/>
      <c r="G53" s="2496"/>
      <c r="H53" s="2496"/>
      <c r="I53" s="2496"/>
      <c r="J53" s="2496"/>
      <c r="K53" s="2496"/>
      <c r="L53" s="2496"/>
      <c r="M53" s="2497"/>
    </row>
    <row r="54" spans="1:13">
      <c r="A54" s="2056"/>
      <c r="B54" s="1413" t="s">
        <v>93</v>
      </c>
      <c r="C54" s="2495" t="s">
        <v>3187</v>
      </c>
      <c r="D54" s="2496"/>
      <c r="E54" s="2496"/>
      <c r="F54" s="2496"/>
      <c r="G54" s="2496"/>
      <c r="H54" s="2496"/>
      <c r="I54" s="2496"/>
      <c r="J54" s="2496"/>
      <c r="K54" s="2496"/>
      <c r="L54" s="2496"/>
      <c r="M54" s="2497"/>
    </row>
    <row r="55" spans="1:13">
      <c r="A55" s="2056"/>
      <c r="B55" s="1413" t="s">
        <v>95</v>
      </c>
      <c r="C55" s="2495" t="s">
        <v>3188</v>
      </c>
      <c r="D55" s="2496"/>
      <c r="E55" s="2496"/>
      <c r="F55" s="2496"/>
      <c r="G55" s="2496"/>
      <c r="H55" s="2496"/>
      <c r="I55" s="2496"/>
      <c r="J55" s="2496"/>
      <c r="K55" s="2496"/>
      <c r="L55" s="2496"/>
      <c r="M55" s="2497"/>
    </row>
    <row r="56" spans="1:13" ht="15.75" customHeight="1">
      <c r="A56" s="2056"/>
      <c r="B56" s="1414" t="s">
        <v>97</v>
      </c>
      <c r="C56" s="2495" t="s">
        <v>3189</v>
      </c>
      <c r="D56" s="2496"/>
      <c r="E56" s="2496"/>
      <c r="F56" s="2496"/>
      <c r="G56" s="2496"/>
      <c r="H56" s="2496"/>
      <c r="I56" s="2496"/>
      <c r="J56" s="2496"/>
      <c r="K56" s="2496"/>
      <c r="L56" s="2496"/>
      <c r="M56" s="2497"/>
    </row>
    <row r="57" spans="1:13" ht="15.75" customHeight="1">
      <c r="A57" s="2056"/>
      <c r="B57" s="1413" t="s">
        <v>99</v>
      </c>
      <c r="C57" s="2891" t="s">
        <v>1327</v>
      </c>
      <c r="D57" s="2496"/>
      <c r="E57" s="2496"/>
      <c r="F57" s="2496"/>
      <c r="G57" s="2496"/>
      <c r="H57" s="2496"/>
      <c r="I57" s="2496"/>
      <c r="J57" s="2496"/>
      <c r="K57" s="2496"/>
      <c r="L57" s="2496"/>
      <c r="M57" s="2497"/>
    </row>
    <row r="58" spans="1:13" ht="16.5" thickBot="1">
      <c r="A58" s="2061"/>
      <c r="B58" s="1413" t="s">
        <v>101</v>
      </c>
      <c r="C58" s="2495">
        <v>3779595</v>
      </c>
      <c r="D58" s="2496"/>
      <c r="E58" s="2496"/>
      <c r="F58" s="2496"/>
      <c r="G58" s="2496"/>
      <c r="H58" s="2496"/>
      <c r="I58" s="2496"/>
      <c r="J58" s="2496"/>
      <c r="K58" s="2496"/>
      <c r="L58" s="2496"/>
      <c r="M58" s="2497"/>
    </row>
    <row r="59" spans="1:13" ht="15.75" customHeight="1">
      <c r="A59" s="2469" t="s">
        <v>103</v>
      </c>
      <c r="B59" s="1415" t="s">
        <v>104</v>
      </c>
      <c r="C59" s="2495" t="s">
        <v>3190</v>
      </c>
      <c r="D59" s="2496"/>
      <c r="E59" s="2496"/>
      <c r="F59" s="2496"/>
      <c r="G59" s="2496"/>
      <c r="H59" s="2496"/>
      <c r="I59" s="2496"/>
      <c r="J59" s="2496"/>
      <c r="K59" s="2496"/>
      <c r="L59" s="2496"/>
      <c r="M59" s="2497"/>
    </row>
    <row r="60" spans="1:13" ht="30" customHeight="1">
      <c r="A60" s="2056"/>
      <c r="B60" s="1415" t="s">
        <v>106</v>
      </c>
      <c r="C60" s="2495" t="s">
        <v>107</v>
      </c>
      <c r="D60" s="2496"/>
      <c r="E60" s="2496"/>
      <c r="F60" s="2496"/>
      <c r="G60" s="2496"/>
      <c r="H60" s="2496"/>
      <c r="I60" s="2496"/>
      <c r="J60" s="2496"/>
      <c r="K60" s="2496"/>
      <c r="L60" s="2496"/>
      <c r="M60" s="2497"/>
    </row>
    <row r="61" spans="1:13" ht="30" customHeight="1" thickBot="1">
      <c r="A61" s="2056"/>
      <c r="B61" s="1416" t="s">
        <v>14</v>
      </c>
      <c r="C61" s="2495" t="s">
        <v>643</v>
      </c>
      <c r="D61" s="2496"/>
      <c r="E61" s="2496"/>
      <c r="F61" s="2496"/>
      <c r="G61" s="2496"/>
      <c r="H61" s="2496"/>
      <c r="I61" s="2496"/>
      <c r="J61" s="2496"/>
      <c r="K61" s="2496"/>
      <c r="L61" s="2496"/>
      <c r="M61" s="2497"/>
    </row>
    <row r="62" spans="1:13" ht="16.5" thickBot="1">
      <c r="A62" s="139" t="s">
        <v>109</v>
      </c>
      <c r="B62" s="108"/>
      <c r="C62" s="2036"/>
      <c r="D62" s="2037"/>
      <c r="E62" s="2037"/>
      <c r="F62" s="2037"/>
      <c r="G62" s="2037"/>
      <c r="H62" s="2037"/>
      <c r="I62" s="2037"/>
      <c r="J62" s="2037"/>
      <c r="K62" s="2037"/>
      <c r="L62" s="2037"/>
      <c r="M62" s="2038"/>
    </row>
  </sheetData>
  <mergeCells count="52">
    <mergeCell ref="A2:A15"/>
    <mergeCell ref="C2:M2"/>
    <mergeCell ref="C3:M3"/>
    <mergeCell ref="D4:E4"/>
    <mergeCell ref="F4:G4"/>
    <mergeCell ref="H4:M4"/>
    <mergeCell ref="C5:M5"/>
    <mergeCell ref="C6:M6"/>
    <mergeCell ref="C7:D7"/>
    <mergeCell ref="I7:M7"/>
    <mergeCell ref="B8:B10"/>
    <mergeCell ref="C9:D9"/>
    <mergeCell ref="F9:G9"/>
    <mergeCell ref="I9:J9"/>
    <mergeCell ref="C10:D10"/>
    <mergeCell ref="F10:G10"/>
    <mergeCell ref="I10:J10"/>
    <mergeCell ref="C11:M11"/>
    <mergeCell ref="C12:M12"/>
    <mergeCell ref="C13:M13"/>
    <mergeCell ref="B14:B15"/>
    <mergeCell ref="C14:D14"/>
    <mergeCell ref="F14:M14"/>
    <mergeCell ref="C15:M15"/>
    <mergeCell ref="C51:M51"/>
    <mergeCell ref="A16:A52"/>
    <mergeCell ref="C16:M16"/>
    <mergeCell ref="C17:M17"/>
    <mergeCell ref="B18:B24"/>
    <mergeCell ref="B25:B28"/>
    <mergeCell ref="B32:B34"/>
    <mergeCell ref="B35:B44"/>
    <mergeCell ref="F43:G43"/>
    <mergeCell ref="H43:I43"/>
    <mergeCell ref="B45:B48"/>
    <mergeCell ref="F46:F47"/>
    <mergeCell ref="G46:J47"/>
    <mergeCell ref="L46:M47"/>
    <mergeCell ref="C49:M49"/>
    <mergeCell ref="C50:M50"/>
    <mergeCell ref="A53:A58"/>
    <mergeCell ref="C53:M53"/>
    <mergeCell ref="C54:M54"/>
    <mergeCell ref="C55:M55"/>
    <mergeCell ref="C56:M56"/>
    <mergeCell ref="C57:M57"/>
    <mergeCell ref="C58:M58"/>
    <mergeCell ref="A59:A61"/>
    <mergeCell ref="C59:M59"/>
    <mergeCell ref="C60:M60"/>
    <mergeCell ref="C61:M61"/>
    <mergeCell ref="C62:M62"/>
  </mergeCells>
  <dataValidations count="8">
    <dataValidation type="list" allowBlank="1" showInputMessage="1" showErrorMessage="1" sqref="C4" xr:uid="{00000000-0002-0000-BB00-000000000000}"/>
    <dataValidation allowBlank="1" showInputMessage="1" showErrorMessage="1" prompt="Seleccione de la lista desplegable" sqref="B4 B7 H7" xr:uid="{00000000-0002-0000-BB00-000001000000}"/>
    <dataValidation allowBlank="1" showInputMessage="1" showErrorMessage="1" prompt="Incluir una ficha por cada indicador, ya sea de producto o de resultado" sqref="B1" xr:uid="{00000000-0002-0000-BB00-000002000000}"/>
    <dataValidation allowBlank="1" showInputMessage="1" showErrorMessage="1" prompt="Identifique el ODS a que le apunta el indicador de producto. Seleccione de la lista desplegable._x000a_" sqref="B14:B15" xr:uid="{00000000-0002-0000-BB00-000003000000}"/>
    <dataValidation allowBlank="1" showInputMessage="1" showErrorMessage="1" prompt="Identifique la meta ODS a que le apunta el indicador de producto. Seleccione de la lista desplegable." sqref="E14" xr:uid="{00000000-0002-0000-BB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BB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BB00-000006000000}"/>
    <dataValidation type="list" allowBlank="1" showInputMessage="1" showErrorMessage="1" sqref="I7:M7" xr:uid="{00000000-0002-0000-BB00-000007000000}">
      <formula1>INDIRECT($C$7)</formula1>
    </dataValidation>
  </dataValidations>
  <hyperlinks>
    <hyperlink ref="C57" r:id="rId1" xr:uid="{00000000-0004-0000-BB00-000000000000}"/>
  </hyperlinks>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M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1634</v>
      </c>
      <c r="C1" s="141"/>
      <c r="D1" s="141"/>
      <c r="E1" s="141"/>
      <c r="F1" s="141"/>
      <c r="G1" s="141"/>
      <c r="H1" s="141"/>
      <c r="I1" s="141"/>
      <c r="J1" s="141"/>
      <c r="K1" s="141"/>
      <c r="L1" s="141"/>
      <c r="M1" s="142"/>
    </row>
    <row r="2" spans="1:13" ht="39" customHeight="1">
      <c r="A2" s="2092" t="s">
        <v>1</v>
      </c>
      <c r="B2" s="29" t="s">
        <v>2</v>
      </c>
      <c r="C2" s="2120" t="s">
        <v>214</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1289" t="s">
        <v>642</v>
      </c>
      <c r="D7" s="1206"/>
      <c r="E7" s="32"/>
      <c r="F7" s="32"/>
      <c r="G7" s="674"/>
      <c r="H7" s="1208" t="s">
        <v>14</v>
      </c>
      <c r="I7" s="2028" t="s">
        <v>221</v>
      </c>
      <c r="J7" s="2027"/>
      <c r="K7" s="2027"/>
      <c r="L7" s="2027"/>
      <c r="M7" s="2029"/>
    </row>
    <row r="8" spans="1:13">
      <c r="A8" s="2093"/>
      <c r="B8" s="2084" t="s">
        <v>16</v>
      </c>
      <c r="C8" s="1282"/>
      <c r="D8" s="33"/>
      <c r="E8" s="33"/>
      <c r="F8" s="33"/>
      <c r="G8" s="33"/>
      <c r="H8" s="33"/>
      <c r="I8" s="33"/>
      <c r="J8" s="33"/>
      <c r="K8" s="33"/>
      <c r="L8" s="34"/>
      <c r="M8" s="675"/>
    </row>
    <row r="9" spans="1:13">
      <c r="A9" s="2093"/>
      <c r="B9" s="2085"/>
      <c r="C9" s="2115" t="s">
        <v>1635</v>
      </c>
      <c r="D9" s="2111"/>
      <c r="E9" s="36"/>
      <c r="F9" s="2111" t="s">
        <v>9</v>
      </c>
      <c r="G9" s="2111"/>
      <c r="H9" s="36"/>
      <c r="I9" s="2111" t="s">
        <v>9</v>
      </c>
      <c r="J9" s="2111"/>
      <c r="K9" s="36"/>
      <c r="L9" s="37"/>
      <c r="M9" s="38"/>
    </row>
    <row r="10" spans="1:13">
      <c r="A10" s="2093"/>
      <c r="B10" s="2123"/>
      <c r="C10" s="2115" t="s">
        <v>18</v>
      </c>
      <c r="D10" s="2111"/>
      <c r="E10" s="39"/>
      <c r="F10" s="2111" t="s">
        <v>18</v>
      </c>
      <c r="G10" s="2111"/>
      <c r="H10" s="39"/>
      <c r="I10" s="2111" t="s">
        <v>18</v>
      </c>
      <c r="J10" s="2111"/>
      <c r="K10" s="39"/>
      <c r="L10" s="40"/>
      <c r="M10" s="41"/>
    </row>
    <row r="11" spans="1:13" ht="99" customHeight="1">
      <c r="A11" s="2093"/>
      <c r="B11" s="1331" t="s">
        <v>19</v>
      </c>
      <c r="C11" s="1980" t="s">
        <v>1636</v>
      </c>
      <c r="D11" s="1981"/>
      <c r="E11" s="1981"/>
      <c r="F11" s="1981"/>
      <c r="G11" s="1981"/>
      <c r="H11" s="1981"/>
      <c r="I11" s="1981"/>
      <c r="J11" s="1981"/>
      <c r="K11" s="1981"/>
      <c r="L11" s="1981"/>
      <c r="M11" s="1982"/>
    </row>
    <row r="12" spans="1:13" ht="71.099999999999994" customHeight="1">
      <c r="A12" s="2093"/>
      <c r="B12" s="1331" t="s">
        <v>21</v>
      </c>
      <c r="C12" s="1980" t="s">
        <v>1637</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2084" t="s">
        <v>25</v>
      </c>
      <c r="C14" s="1980" t="s">
        <v>26</v>
      </c>
      <c r="D14" s="1981"/>
      <c r="E14" s="1213" t="s">
        <v>27</v>
      </c>
      <c r="F14" s="2119" t="s">
        <v>216</v>
      </c>
      <c r="G14" s="1996"/>
      <c r="H14" s="1996"/>
      <c r="I14" s="1996"/>
      <c r="J14" s="1996"/>
      <c r="K14" s="1996"/>
      <c r="L14" s="1996"/>
      <c r="M14" s="1997"/>
    </row>
    <row r="15" spans="1:13">
      <c r="A15" s="2093"/>
      <c r="B15" s="2085"/>
      <c r="C15" s="1980"/>
      <c r="D15" s="1981"/>
      <c r="E15" s="1981"/>
      <c r="F15" s="1981"/>
      <c r="G15" s="1981"/>
      <c r="H15" s="1981"/>
      <c r="I15" s="1981"/>
      <c r="J15" s="1981"/>
      <c r="K15" s="1981"/>
      <c r="L15" s="1981"/>
      <c r="M15" s="1982"/>
    </row>
    <row r="16" spans="1:13">
      <c r="A16" s="2063" t="s">
        <v>29</v>
      </c>
      <c r="B16" s="1333" t="s">
        <v>30</v>
      </c>
      <c r="C16" s="1980" t="s">
        <v>1638</v>
      </c>
      <c r="D16" s="1981"/>
      <c r="E16" s="1981"/>
      <c r="F16" s="1981"/>
      <c r="G16" s="1981"/>
      <c r="H16" s="1981"/>
      <c r="I16" s="1981"/>
      <c r="J16" s="1981"/>
      <c r="K16" s="1981"/>
      <c r="L16" s="1981"/>
      <c r="M16" s="1982"/>
    </row>
    <row r="17" spans="1:13" ht="30" customHeight="1">
      <c r="A17" s="2064"/>
      <c r="B17" s="1333" t="s">
        <v>32</v>
      </c>
      <c r="C17" s="1980" t="s">
        <v>1639</v>
      </c>
      <c r="D17" s="1981"/>
      <c r="E17" s="1981"/>
      <c r="F17" s="1981"/>
      <c r="G17" s="1981"/>
      <c r="H17" s="1981"/>
      <c r="I17" s="1981"/>
      <c r="J17" s="1981"/>
      <c r="K17" s="1981"/>
      <c r="L17" s="1981"/>
      <c r="M17" s="1982"/>
    </row>
    <row r="18" spans="1:13" ht="8.25" customHeight="1">
      <c r="A18" s="2064"/>
      <c r="B18" s="1998" t="s">
        <v>34</v>
      </c>
      <c r="C18" s="1216"/>
      <c r="D18" s="42"/>
      <c r="E18" s="42"/>
      <c r="F18" s="42"/>
      <c r="G18" s="42"/>
      <c r="H18" s="42"/>
      <c r="I18" s="42"/>
      <c r="J18" s="42"/>
      <c r="K18" s="42"/>
      <c r="L18" s="42"/>
      <c r="M18" s="676"/>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217"/>
      <c r="K20" s="49"/>
      <c r="L20" s="49"/>
      <c r="M20" s="50"/>
    </row>
    <row r="21" spans="1:13">
      <c r="A21" s="2064"/>
      <c r="B21" s="1999"/>
      <c r="C21" s="47" t="s">
        <v>39</v>
      </c>
      <c r="D21" s="1218"/>
      <c r="E21" s="49" t="s">
        <v>40</v>
      </c>
      <c r="F21" s="1219"/>
      <c r="G21" s="49" t="s">
        <v>41</v>
      </c>
      <c r="H21" s="1219"/>
      <c r="I21" s="49"/>
      <c r="J21" s="51"/>
      <c r="K21" s="49"/>
      <c r="L21" s="49"/>
      <c r="M21" s="50"/>
    </row>
    <row r="22" spans="1:13">
      <c r="A22" s="2064"/>
      <c r="B22" s="1999"/>
      <c r="C22" s="47" t="s">
        <v>42</v>
      </c>
      <c r="D22" s="1218"/>
      <c r="E22" s="49" t="s">
        <v>43</v>
      </c>
      <c r="F22" s="1218"/>
      <c r="G22" s="49"/>
      <c r="H22" s="51"/>
      <c r="I22" s="49"/>
      <c r="J22" s="51"/>
      <c r="K22" s="49"/>
      <c r="L22" s="49"/>
      <c r="M22" s="50"/>
    </row>
    <row r="23" spans="1:13">
      <c r="A23" s="2064"/>
      <c r="B23" s="1999"/>
      <c r="C23" s="47" t="s">
        <v>44</v>
      </c>
      <c r="D23" s="1219" t="s">
        <v>45</v>
      </c>
      <c r="E23" s="49" t="s">
        <v>46</v>
      </c>
      <c r="F23" s="53" t="s">
        <v>47</v>
      </c>
      <c r="G23" s="53"/>
      <c r="H23" s="53"/>
      <c r="I23" s="53"/>
      <c r="J23" s="53"/>
      <c r="K23" s="53"/>
      <c r="L23" s="53"/>
      <c r="M23" s="54"/>
    </row>
    <row r="24" spans="1:13" ht="9.75" customHeight="1">
      <c r="A24" s="2064"/>
      <c r="B24" s="2000"/>
      <c r="C24" s="55"/>
      <c r="D24" s="56"/>
      <c r="E24" s="56"/>
      <c r="F24" s="56"/>
      <c r="G24" s="56"/>
      <c r="H24" s="56"/>
      <c r="I24" s="56"/>
      <c r="J24" s="56"/>
      <c r="K24" s="56"/>
      <c r="L24" s="56"/>
      <c r="M24" s="57"/>
    </row>
    <row r="25" spans="1:13">
      <c r="A25" s="2064"/>
      <c r="B25" s="1998" t="s">
        <v>48</v>
      </c>
      <c r="C25" s="1220"/>
      <c r="D25" s="58"/>
      <c r="E25" s="58"/>
      <c r="F25" s="58"/>
      <c r="G25" s="58"/>
      <c r="H25" s="58"/>
      <c r="I25" s="58"/>
      <c r="J25" s="58"/>
      <c r="K25" s="58"/>
      <c r="L25" s="34"/>
      <c r="M25" s="675"/>
    </row>
    <row r="26" spans="1:13">
      <c r="A26" s="2064"/>
      <c r="B26" s="1999"/>
      <c r="C26" s="47" t="s">
        <v>49</v>
      </c>
      <c r="D26" s="1219"/>
      <c r="E26" s="59"/>
      <c r="F26" s="49" t="s">
        <v>50</v>
      </c>
      <c r="G26" s="1218"/>
      <c r="H26" s="59"/>
      <c r="I26" s="49" t="s">
        <v>51</v>
      </c>
      <c r="J26" s="1218" t="s">
        <v>45</v>
      </c>
      <c r="K26" s="59"/>
      <c r="L26" s="37"/>
      <c r="M26" s="38"/>
    </row>
    <row r="27" spans="1:13">
      <c r="A27" s="2064"/>
      <c r="B27" s="1999"/>
      <c r="C27" s="47" t="s">
        <v>52</v>
      </c>
      <c r="D27" s="1221"/>
      <c r="E27" s="37"/>
      <c r="F27" s="49" t="s">
        <v>53</v>
      </c>
      <c r="G27" s="1219"/>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222"/>
      <c r="D29" s="63"/>
      <c r="E29" s="63"/>
      <c r="F29" s="63"/>
      <c r="G29" s="63"/>
      <c r="H29" s="63"/>
      <c r="I29" s="63"/>
      <c r="J29" s="63"/>
      <c r="K29" s="63"/>
      <c r="L29" s="63"/>
      <c r="M29" s="677"/>
    </row>
    <row r="30" spans="1:13">
      <c r="A30" s="2064"/>
      <c r="B30" s="64"/>
      <c r="C30" s="65" t="s">
        <v>55</v>
      </c>
      <c r="D30" s="1283" t="s">
        <v>89</v>
      </c>
      <c r="E30" s="59"/>
      <c r="F30" s="66" t="s">
        <v>56</v>
      </c>
      <c r="G30" s="1319"/>
      <c r="H30" s="59"/>
      <c r="I30" s="66" t="s">
        <v>57</v>
      </c>
      <c r="J30" s="1225"/>
      <c r="K30" s="1211"/>
      <c r="L30" s="1212"/>
      <c r="M30" s="67"/>
    </row>
    <row r="31" spans="1:13">
      <c r="A31" s="2064"/>
      <c r="B31" s="31"/>
      <c r="C31" s="55"/>
      <c r="D31" s="56"/>
      <c r="E31" s="56"/>
      <c r="F31" s="56"/>
      <c r="G31" s="56"/>
      <c r="H31" s="56"/>
      <c r="I31" s="56"/>
      <c r="J31" s="56"/>
      <c r="K31" s="56"/>
      <c r="L31" s="56"/>
      <c r="M31" s="57"/>
    </row>
    <row r="32" spans="1:13">
      <c r="A32" s="2064"/>
      <c r="B32" s="1998" t="s">
        <v>58</v>
      </c>
      <c r="C32" s="1226"/>
      <c r="D32" s="68"/>
      <c r="E32" s="68"/>
      <c r="F32" s="68"/>
      <c r="G32" s="68"/>
      <c r="H32" s="68"/>
      <c r="I32" s="68"/>
      <c r="J32" s="68"/>
      <c r="K32" s="68"/>
      <c r="L32" s="34"/>
      <c r="M32" s="675"/>
    </row>
    <row r="33" spans="1:13">
      <c r="A33" s="2064"/>
      <c r="B33" s="1999"/>
      <c r="C33" s="69" t="s">
        <v>59</v>
      </c>
      <c r="D33" s="1227">
        <v>2021</v>
      </c>
      <c r="E33" s="70"/>
      <c r="F33" s="59" t="s">
        <v>60</v>
      </c>
      <c r="G33" s="1228"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1998" t="s">
        <v>62</v>
      </c>
      <c r="C35" s="1229"/>
      <c r="D35" s="72"/>
      <c r="E35" s="72"/>
      <c r="F35" s="72"/>
      <c r="G35" s="72"/>
      <c r="H35" s="72"/>
      <c r="I35" s="72"/>
      <c r="J35" s="72"/>
      <c r="K35" s="72"/>
      <c r="L35" s="72"/>
      <c r="M35" s="678"/>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1230">
        <v>1</v>
      </c>
      <c r="E37" s="1248"/>
      <c r="F37" s="1230">
        <v>1</v>
      </c>
      <c r="G37" s="1248"/>
      <c r="H37" s="1230">
        <v>1</v>
      </c>
      <c r="I37" s="1248"/>
      <c r="J37" s="1230">
        <v>1</v>
      </c>
      <c r="K37" s="1248"/>
      <c r="L37" s="1230">
        <v>1</v>
      </c>
      <c r="M37" s="1284"/>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1230">
        <v>1</v>
      </c>
      <c r="E39" s="1231"/>
      <c r="F39" s="1230">
        <v>1</v>
      </c>
      <c r="G39" s="1231"/>
      <c r="H39" s="1230">
        <v>1</v>
      </c>
      <c r="I39" s="1231"/>
      <c r="J39" s="1230">
        <v>1</v>
      </c>
      <c r="K39" s="1231"/>
      <c r="L39" s="1230">
        <v>1</v>
      </c>
      <c r="M39" s="1202"/>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1247"/>
      <c r="E41" s="1231"/>
      <c r="F41" s="1247"/>
      <c r="G41" s="1231"/>
      <c r="H41" s="1247"/>
      <c r="I41" s="1231"/>
      <c r="J41" s="1247"/>
      <c r="K41" s="1231"/>
      <c r="L41" s="1230"/>
      <c r="M41" s="1202"/>
    </row>
    <row r="42" spans="1:13">
      <c r="A42" s="2064"/>
      <c r="B42" s="1999"/>
      <c r="C42" s="73"/>
      <c r="D42" s="1235" t="s">
        <v>77</v>
      </c>
      <c r="E42" s="1201"/>
      <c r="F42" s="1235" t="s">
        <v>78</v>
      </c>
      <c r="G42" s="1201"/>
      <c r="H42" s="96"/>
      <c r="I42" s="110"/>
      <c r="J42" s="96"/>
      <c r="K42" s="110"/>
      <c r="L42" s="96"/>
      <c r="M42" s="679"/>
    </row>
    <row r="43" spans="1:13">
      <c r="A43" s="2064"/>
      <c r="B43" s="1999"/>
      <c r="C43" s="73"/>
      <c r="D43" s="1230"/>
      <c r="E43" s="1231"/>
      <c r="F43" s="2117">
        <v>1</v>
      </c>
      <c r="G43" s="2118"/>
      <c r="H43" s="2070"/>
      <c r="I43" s="2070"/>
      <c r="J43" s="77"/>
      <c r="K43" s="74"/>
      <c r="L43" s="77"/>
      <c r="M43" s="107"/>
    </row>
    <row r="44" spans="1:13">
      <c r="A44" s="2064"/>
      <c r="B44" s="1999"/>
      <c r="C44" s="83"/>
      <c r="D44" s="1235"/>
      <c r="E44" s="1201"/>
      <c r="F44" s="1235"/>
      <c r="G44" s="1201"/>
      <c r="H44" s="84"/>
      <c r="I44" s="85"/>
      <c r="J44" s="84"/>
      <c r="K44" s="85"/>
      <c r="L44" s="84"/>
      <c r="M44" s="86"/>
    </row>
    <row r="45" spans="1:13" ht="18" customHeight="1">
      <c r="A45" s="2064"/>
      <c r="B45" s="1998" t="s">
        <v>79</v>
      </c>
      <c r="C45" s="1220"/>
      <c r="D45" s="58"/>
      <c r="E45" s="58"/>
      <c r="F45" s="58"/>
      <c r="G45" s="58"/>
      <c r="H45" s="58"/>
      <c r="I45" s="58"/>
      <c r="J45" s="58"/>
      <c r="K45" s="58"/>
      <c r="L45" s="37"/>
      <c r="M45" s="38"/>
    </row>
    <row r="46" spans="1:13">
      <c r="A46" s="2064"/>
      <c r="B46" s="1999"/>
      <c r="C46" s="88"/>
      <c r="D46" s="89" t="s">
        <v>80</v>
      </c>
      <c r="E46" s="90" t="s">
        <v>7</v>
      </c>
      <c r="F46" s="2008" t="s">
        <v>81</v>
      </c>
      <c r="G46" s="2071"/>
      <c r="H46" s="2071"/>
      <c r="I46" s="2071"/>
      <c r="J46" s="2071"/>
      <c r="K46" s="91" t="s">
        <v>82</v>
      </c>
      <c r="L46" s="2001"/>
      <c r="M46" s="2002"/>
    </row>
    <row r="47" spans="1:13">
      <c r="A47" s="2064"/>
      <c r="B47" s="1999"/>
      <c r="C47" s="88"/>
      <c r="D47" s="1236"/>
      <c r="E47" s="1218" t="s">
        <v>1495</v>
      </c>
      <c r="F47" s="2008"/>
      <c r="G47" s="2071"/>
      <c r="H47" s="2071"/>
      <c r="I47" s="2071"/>
      <c r="J47" s="2071"/>
      <c r="K47" s="37"/>
      <c r="L47" s="2003"/>
      <c r="M47" s="2004"/>
    </row>
    <row r="48" spans="1:13">
      <c r="A48" s="2064"/>
      <c r="B48" s="2000"/>
      <c r="C48" s="92"/>
      <c r="D48" s="40"/>
      <c r="E48" s="40"/>
      <c r="F48" s="40"/>
      <c r="G48" s="40"/>
      <c r="H48" s="40"/>
      <c r="I48" s="40"/>
      <c r="J48" s="40"/>
      <c r="K48" s="40"/>
      <c r="L48" s="37"/>
      <c r="M48" s="38"/>
    </row>
    <row r="49" spans="1:13" ht="51" customHeight="1">
      <c r="A49" s="2064"/>
      <c r="B49" s="1331" t="s">
        <v>83</v>
      </c>
      <c r="C49" s="1980" t="s">
        <v>1640</v>
      </c>
      <c r="D49" s="1981"/>
      <c r="E49" s="1981"/>
      <c r="F49" s="1981"/>
      <c r="G49" s="1981"/>
      <c r="H49" s="1981"/>
      <c r="I49" s="1981"/>
      <c r="J49" s="1981"/>
      <c r="K49" s="1981"/>
      <c r="L49" s="1981"/>
      <c r="M49" s="1982"/>
    </row>
    <row r="50" spans="1:13">
      <c r="A50" s="2064"/>
      <c r="B50" s="1333" t="s">
        <v>85</v>
      </c>
      <c r="C50" s="1980" t="s">
        <v>1641</v>
      </c>
      <c r="D50" s="1981"/>
      <c r="E50" s="1981"/>
      <c r="F50" s="1981"/>
      <c r="G50" s="1981"/>
      <c r="H50" s="1981"/>
      <c r="I50" s="1981"/>
      <c r="J50" s="1981"/>
      <c r="K50" s="1981"/>
      <c r="L50" s="1981"/>
      <c r="M50" s="1982"/>
    </row>
    <row r="51" spans="1:13">
      <c r="A51" s="2064"/>
      <c r="B51" s="1333" t="s">
        <v>87</v>
      </c>
      <c r="C51" s="1980">
        <v>20</v>
      </c>
      <c r="D51" s="1981"/>
      <c r="E51" s="1981"/>
      <c r="F51" s="1981"/>
      <c r="G51" s="1981"/>
      <c r="H51" s="1981"/>
      <c r="I51" s="1981"/>
      <c r="J51" s="1981"/>
      <c r="K51" s="1981"/>
      <c r="L51" s="1981"/>
      <c r="M51" s="1982"/>
    </row>
    <row r="52" spans="1:13">
      <c r="A52" s="2064"/>
      <c r="B52" s="1333" t="s">
        <v>88</v>
      </c>
      <c r="C52" s="2116" t="s">
        <v>89</v>
      </c>
      <c r="D52" s="1981"/>
      <c r="E52" s="1981"/>
      <c r="F52" s="1981"/>
      <c r="G52" s="1981"/>
      <c r="H52" s="1981"/>
      <c r="I52" s="1981"/>
      <c r="J52" s="1981"/>
      <c r="K52" s="1981"/>
      <c r="L52" s="1981"/>
      <c r="M52" s="1982"/>
    </row>
    <row r="53" spans="1:13" ht="15.75" customHeight="1">
      <c r="A53" s="2055" t="s">
        <v>90</v>
      </c>
      <c r="B53" s="1413" t="s">
        <v>91</v>
      </c>
      <c r="C53" s="2023" t="s">
        <v>223</v>
      </c>
      <c r="D53" s="2024"/>
      <c r="E53" s="2024"/>
      <c r="F53" s="2024"/>
      <c r="G53" s="2024"/>
      <c r="H53" s="2024"/>
      <c r="I53" s="2024"/>
      <c r="J53" s="2024"/>
      <c r="K53" s="2024"/>
      <c r="L53" s="2024"/>
      <c r="M53" s="2025"/>
    </row>
    <row r="54" spans="1:13">
      <c r="A54" s="2056"/>
      <c r="B54" s="1413" t="s">
        <v>93</v>
      </c>
      <c r="C54" s="2023" t="s">
        <v>1642</v>
      </c>
      <c r="D54" s="2024"/>
      <c r="E54" s="2024"/>
      <c r="F54" s="2024"/>
      <c r="G54" s="2024"/>
      <c r="H54" s="2024"/>
      <c r="I54" s="2024"/>
      <c r="J54" s="2024"/>
      <c r="K54" s="2024"/>
      <c r="L54" s="2024"/>
      <c r="M54" s="2025"/>
    </row>
    <row r="55" spans="1:13">
      <c r="A55" s="2056"/>
      <c r="B55" s="1413" t="s">
        <v>95</v>
      </c>
      <c r="C55" s="2023" t="s">
        <v>221</v>
      </c>
      <c r="D55" s="2024"/>
      <c r="E55" s="2024"/>
      <c r="F55" s="2024"/>
      <c r="G55" s="2024"/>
      <c r="H55" s="2024"/>
      <c r="I55" s="2024"/>
      <c r="J55" s="2024"/>
      <c r="K55" s="2024"/>
      <c r="L55" s="2024"/>
      <c r="M55" s="2025"/>
    </row>
    <row r="56" spans="1:13" ht="15.75" customHeight="1">
      <c r="A56" s="2056"/>
      <c r="B56" s="1414" t="s">
        <v>97</v>
      </c>
      <c r="C56" s="2023" t="s">
        <v>222</v>
      </c>
      <c r="D56" s="2024"/>
      <c r="E56" s="2024"/>
      <c r="F56" s="2024"/>
      <c r="G56" s="2024"/>
      <c r="H56" s="2024"/>
      <c r="I56" s="2024"/>
      <c r="J56" s="2024"/>
      <c r="K56" s="2024"/>
      <c r="L56" s="2024"/>
      <c r="M56" s="2025"/>
    </row>
    <row r="57" spans="1:13" ht="15.75" customHeight="1">
      <c r="A57" s="2056"/>
      <c r="B57" s="1413" t="s">
        <v>99</v>
      </c>
      <c r="C57" s="2062" t="s">
        <v>224</v>
      </c>
      <c r="D57" s="2024"/>
      <c r="E57" s="2024"/>
      <c r="F57" s="2024"/>
      <c r="G57" s="2024"/>
      <c r="H57" s="2024"/>
      <c r="I57" s="2024"/>
      <c r="J57" s="2024"/>
      <c r="K57" s="2024"/>
      <c r="L57" s="2024"/>
      <c r="M57" s="2025"/>
    </row>
    <row r="58" spans="1:13" ht="16.5" thickBot="1">
      <c r="A58" s="2061"/>
      <c r="B58" s="1413" t="s">
        <v>101</v>
      </c>
      <c r="C58" s="2023">
        <v>6013779595</v>
      </c>
      <c r="D58" s="2024"/>
      <c r="E58" s="2024"/>
      <c r="F58" s="2024"/>
      <c r="G58" s="2024"/>
      <c r="H58" s="2024"/>
      <c r="I58" s="2024"/>
      <c r="J58" s="2024"/>
      <c r="K58" s="2024"/>
      <c r="L58" s="2024"/>
      <c r="M58" s="2025"/>
    </row>
    <row r="59" spans="1:13" ht="15.75" customHeight="1">
      <c r="A59" s="2055" t="s">
        <v>103</v>
      </c>
      <c r="B59" s="1415" t="s">
        <v>104</v>
      </c>
      <c r="C59" s="2023" t="s">
        <v>1643</v>
      </c>
      <c r="D59" s="2024"/>
      <c r="E59" s="2024"/>
      <c r="F59" s="2024"/>
      <c r="G59" s="2024"/>
      <c r="H59" s="2024"/>
      <c r="I59" s="2024"/>
      <c r="J59" s="2024"/>
      <c r="K59" s="2024"/>
      <c r="L59" s="2024"/>
      <c r="M59" s="2025"/>
    </row>
    <row r="60" spans="1:13" ht="30" customHeight="1">
      <c r="A60" s="2056"/>
      <c r="B60" s="1415" t="s">
        <v>106</v>
      </c>
      <c r="C60" s="2023" t="s">
        <v>1644</v>
      </c>
      <c r="D60" s="2024"/>
      <c r="E60" s="2024"/>
      <c r="F60" s="2024"/>
      <c r="G60" s="2024"/>
      <c r="H60" s="2024"/>
      <c r="I60" s="2024"/>
      <c r="J60" s="2024"/>
      <c r="K60" s="2024"/>
      <c r="L60" s="2024"/>
      <c r="M60" s="2025"/>
    </row>
    <row r="61" spans="1:13" ht="30" customHeight="1" thickBot="1">
      <c r="A61" s="2056"/>
      <c r="B61" s="1416" t="s">
        <v>14</v>
      </c>
      <c r="C61" s="2023" t="s">
        <v>1645</v>
      </c>
      <c r="D61" s="2024"/>
      <c r="E61" s="2024"/>
      <c r="F61" s="2024"/>
      <c r="G61" s="2024"/>
      <c r="H61" s="2024"/>
      <c r="I61" s="2024"/>
      <c r="J61" s="2024"/>
      <c r="K61" s="2024"/>
      <c r="L61" s="2024"/>
      <c r="M61" s="2025"/>
    </row>
    <row r="62" spans="1:13" ht="16.5" thickBot="1">
      <c r="A62" s="139" t="s">
        <v>109</v>
      </c>
      <c r="B62" s="108"/>
      <c r="C62" s="2036"/>
      <c r="D62" s="2037"/>
      <c r="E62" s="2037"/>
      <c r="F62" s="2037"/>
      <c r="G62" s="2037"/>
      <c r="H62" s="2037"/>
      <c r="I62" s="2037"/>
      <c r="J62" s="2037"/>
      <c r="K62" s="2037"/>
      <c r="L62" s="2037"/>
      <c r="M62" s="2038"/>
    </row>
  </sheetData>
  <mergeCells count="50">
    <mergeCell ref="A2:A15"/>
    <mergeCell ref="C2:M2"/>
    <mergeCell ref="C3:M3"/>
    <mergeCell ref="F4:G4"/>
    <mergeCell ref="C5:M5"/>
    <mergeCell ref="C6:M6"/>
    <mergeCell ref="I7:M7"/>
    <mergeCell ref="B8:B10"/>
    <mergeCell ref="C9:D9"/>
    <mergeCell ref="F9:G9"/>
    <mergeCell ref="I9:J9"/>
    <mergeCell ref="C10:D10"/>
    <mergeCell ref="F10:G10"/>
    <mergeCell ref="I10:J10"/>
    <mergeCell ref="C11:M11"/>
    <mergeCell ref="B14:B15"/>
    <mergeCell ref="C14:D14"/>
    <mergeCell ref="F14:M14"/>
    <mergeCell ref="C15:M15"/>
    <mergeCell ref="C13:M13"/>
    <mergeCell ref="C12:M12"/>
    <mergeCell ref="C52:M52"/>
    <mergeCell ref="B18:B24"/>
    <mergeCell ref="B25:B28"/>
    <mergeCell ref="B32:B34"/>
    <mergeCell ref="B35:B44"/>
    <mergeCell ref="F43:G43"/>
    <mergeCell ref="C51:M51"/>
    <mergeCell ref="H43:I43"/>
    <mergeCell ref="B45:B48"/>
    <mergeCell ref="C49:M49"/>
    <mergeCell ref="C50:M50"/>
    <mergeCell ref="F46:F47"/>
    <mergeCell ref="L46:M47"/>
    <mergeCell ref="A16:A52"/>
    <mergeCell ref="C16:M16"/>
    <mergeCell ref="C17:M17"/>
    <mergeCell ref="C62:M62"/>
    <mergeCell ref="C57:M57"/>
    <mergeCell ref="C58:M58"/>
    <mergeCell ref="A59:A61"/>
    <mergeCell ref="C59:M59"/>
    <mergeCell ref="C60:M60"/>
    <mergeCell ref="C61:M61"/>
    <mergeCell ref="A53:A58"/>
    <mergeCell ref="C53:M53"/>
    <mergeCell ref="C54:M54"/>
    <mergeCell ref="C55:M55"/>
    <mergeCell ref="C56:M56"/>
    <mergeCell ref="G46:J47"/>
  </mergeCells>
  <dataValidations count="7">
    <dataValidation type="list" allowBlank="1" showInputMessage="1" showErrorMessage="1" sqref="C14:D14 C4 G46:J47" xr:uid="{00000000-0002-0000-12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2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1200-000002000000}"/>
    <dataValidation allowBlank="1" showInputMessage="1" showErrorMessage="1" prompt="Identifique la meta ODS a que le apunta el indicador de producto. Seleccione de la lista desplegable." sqref="E14" xr:uid="{00000000-0002-0000-1200-000003000000}"/>
    <dataValidation allowBlank="1" showInputMessage="1" showErrorMessage="1" prompt="Identifique el ODS a que le apunta el indicador de producto. Seleccione de la lista desplegable._x000a_" sqref="B14:B15" xr:uid="{00000000-0002-0000-1200-000004000000}"/>
    <dataValidation allowBlank="1" showInputMessage="1" showErrorMessage="1" prompt="Incluir una ficha por cada indicador, ya sea de producto o de resultado" sqref="B1" xr:uid="{00000000-0002-0000-1200-000005000000}"/>
    <dataValidation allowBlank="1" showInputMessage="1" showErrorMessage="1" prompt="Seleccione de la lista desplegable" sqref="B4 B7 H7" xr:uid="{00000000-0002-0000-1200-000006000000}"/>
  </dataValidations>
  <hyperlinks>
    <hyperlink ref="C57" r:id="rId1" xr:uid="{00000000-0004-0000-1200-000000000000}"/>
  </hyperlinks>
  <pageMargins left="0.7" right="0.7" top="0.75" bottom="0.75" header="0.3" footer="0.3"/>
  <pageSetup paperSize="9" orientation="portrait" horizontalDpi="1200" verticalDpi="1200"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tabColor theme="0"/>
    <pageSetUpPr fitToPage="1"/>
  </sheetPr>
  <dimension ref="A1:Z1000"/>
  <sheetViews>
    <sheetView workbookViewId="0"/>
  </sheetViews>
  <sheetFormatPr baseColWidth="10" defaultColWidth="14.42578125" defaultRowHeight="15" customHeight="1"/>
  <cols>
    <col min="1" max="1" width="25.140625" customWidth="1"/>
    <col min="2" max="2" width="39.140625" customWidth="1"/>
    <col min="3" max="13" width="11.42578125" customWidth="1"/>
    <col min="14" max="26" width="10.85546875" customWidth="1"/>
  </cols>
  <sheetData>
    <row r="1" spans="1:26" ht="15.75" customHeight="1" thickBot="1">
      <c r="A1" s="1097"/>
      <c r="B1" s="1098" t="s">
        <v>3191</v>
      </c>
      <c r="C1" s="1099"/>
      <c r="D1" s="1099"/>
      <c r="E1" s="1099"/>
      <c r="F1" s="1099"/>
      <c r="G1" s="1099"/>
      <c r="H1" s="1099"/>
      <c r="I1" s="1099"/>
      <c r="J1" s="1099"/>
      <c r="K1" s="1099"/>
      <c r="L1" s="1099"/>
      <c r="M1" s="1100"/>
      <c r="N1" s="28"/>
      <c r="O1" s="28"/>
      <c r="P1" s="28"/>
      <c r="Q1" s="28"/>
      <c r="R1" s="28"/>
      <c r="S1" s="28"/>
      <c r="T1" s="28"/>
      <c r="U1" s="28"/>
      <c r="V1" s="28"/>
      <c r="W1" s="28"/>
      <c r="X1" s="28"/>
      <c r="Y1" s="28"/>
      <c r="Z1" s="28"/>
    </row>
    <row r="2" spans="1:26" ht="15.75" customHeight="1">
      <c r="A2" s="3315" t="s">
        <v>1</v>
      </c>
      <c r="B2" s="414" t="s">
        <v>2</v>
      </c>
      <c r="C2" s="3319" t="s">
        <v>1329</v>
      </c>
      <c r="D2" s="2552"/>
      <c r="E2" s="2552"/>
      <c r="F2" s="2552"/>
      <c r="G2" s="2552"/>
      <c r="H2" s="2552"/>
      <c r="I2" s="2552"/>
      <c r="J2" s="2552"/>
      <c r="K2" s="2552"/>
      <c r="L2" s="2552"/>
      <c r="M2" s="2553"/>
      <c r="N2" s="28"/>
      <c r="O2" s="28"/>
      <c r="P2" s="28"/>
      <c r="Q2" s="28"/>
      <c r="R2" s="28"/>
      <c r="S2" s="28"/>
      <c r="T2" s="28"/>
      <c r="U2" s="28"/>
      <c r="V2" s="28"/>
      <c r="W2" s="28"/>
      <c r="X2" s="28"/>
      <c r="Y2" s="28"/>
      <c r="Z2" s="28"/>
    </row>
    <row r="3" spans="1:26" ht="15.75" customHeight="1">
      <c r="A3" s="2517"/>
      <c r="B3" s="415" t="s">
        <v>4</v>
      </c>
      <c r="C3" s="2543" t="s">
        <v>3192</v>
      </c>
      <c r="D3" s="2180"/>
      <c r="E3" s="2180"/>
      <c r="F3" s="2180"/>
      <c r="G3" s="2180"/>
      <c r="H3" s="2180"/>
      <c r="I3" s="2180"/>
      <c r="J3" s="2180"/>
      <c r="K3" s="2180"/>
      <c r="L3" s="2180"/>
      <c r="M3" s="2181"/>
      <c r="N3" s="28"/>
      <c r="O3" s="28"/>
      <c r="P3" s="28"/>
      <c r="Q3" s="28"/>
      <c r="R3" s="28"/>
      <c r="S3" s="28"/>
      <c r="T3" s="28"/>
      <c r="U3" s="28"/>
      <c r="V3" s="28"/>
      <c r="W3" s="28"/>
      <c r="X3" s="28"/>
      <c r="Y3" s="28"/>
      <c r="Z3" s="28"/>
    </row>
    <row r="4" spans="1:26" ht="15.75" customHeight="1">
      <c r="A4" s="2517"/>
      <c r="B4" s="416" t="s">
        <v>6</v>
      </c>
      <c r="C4" s="417" t="s">
        <v>323</v>
      </c>
      <c r="D4" s="418"/>
      <c r="E4" s="419"/>
      <c r="F4" s="2554" t="s">
        <v>8</v>
      </c>
      <c r="G4" s="2542"/>
      <c r="H4" s="2544">
        <v>6</v>
      </c>
      <c r="I4" s="2180"/>
      <c r="J4" s="2180"/>
      <c r="K4" s="2180"/>
      <c r="L4" s="2180"/>
      <c r="M4" s="2181"/>
      <c r="N4" s="28"/>
      <c r="O4" s="28"/>
      <c r="P4" s="28"/>
      <c r="Q4" s="28"/>
      <c r="R4" s="28"/>
      <c r="S4" s="28"/>
      <c r="T4" s="28"/>
      <c r="U4" s="28"/>
      <c r="V4" s="28"/>
      <c r="W4" s="28"/>
      <c r="X4" s="28"/>
      <c r="Y4" s="28"/>
      <c r="Z4" s="28"/>
    </row>
    <row r="5" spans="1:26" ht="15.75" customHeight="1">
      <c r="A5" s="2517"/>
      <c r="B5" s="416" t="s">
        <v>10</v>
      </c>
      <c r="C5" s="2543" t="s">
        <v>9</v>
      </c>
      <c r="D5" s="2180"/>
      <c r="E5" s="2180"/>
      <c r="F5" s="2180"/>
      <c r="G5" s="2180"/>
      <c r="H5" s="2180"/>
      <c r="I5" s="2180"/>
      <c r="J5" s="2180"/>
      <c r="K5" s="2180"/>
      <c r="L5" s="2180"/>
      <c r="M5" s="2181"/>
      <c r="N5" s="28"/>
      <c r="O5" s="28"/>
      <c r="P5" s="28"/>
      <c r="Q5" s="28"/>
      <c r="R5" s="28"/>
      <c r="S5" s="28"/>
      <c r="T5" s="28"/>
      <c r="U5" s="28"/>
      <c r="V5" s="28"/>
      <c r="W5" s="28"/>
      <c r="X5" s="28"/>
      <c r="Y5" s="28"/>
      <c r="Z5" s="28"/>
    </row>
    <row r="6" spans="1:26" ht="15.75" customHeight="1">
      <c r="A6" s="2517"/>
      <c r="B6" s="416" t="s">
        <v>11</v>
      </c>
      <c r="C6" s="2543" t="s">
        <v>3193</v>
      </c>
      <c r="D6" s="2180"/>
      <c r="E6" s="2180"/>
      <c r="F6" s="2180"/>
      <c r="G6" s="2180"/>
      <c r="H6" s="2180"/>
      <c r="I6" s="2180"/>
      <c r="J6" s="2180"/>
      <c r="K6" s="2180"/>
      <c r="L6" s="2180"/>
      <c r="M6" s="2181"/>
      <c r="N6" s="28"/>
      <c r="O6" s="28"/>
      <c r="P6" s="28"/>
      <c r="Q6" s="28"/>
      <c r="R6" s="28"/>
      <c r="S6" s="28"/>
      <c r="T6" s="28"/>
      <c r="U6" s="28"/>
      <c r="V6" s="28"/>
      <c r="W6" s="28"/>
      <c r="X6" s="28"/>
      <c r="Y6" s="28"/>
      <c r="Z6" s="28"/>
    </row>
    <row r="7" spans="1:26" ht="15.75" customHeight="1">
      <c r="A7" s="2517"/>
      <c r="B7" s="415" t="s">
        <v>12</v>
      </c>
      <c r="C7" s="3320" t="s">
        <v>386</v>
      </c>
      <c r="D7" s="2180"/>
      <c r="E7" s="1101"/>
      <c r="F7" s="1101"/>
      <c r="G7" s="1102"/>
      <c r="H7" s="423" t="s">
        <v>14</v>
      </c>
      <c r="I7" s="2556" t="s">
        <v>338</v>
      </c>
      <c r="J7" s="2180"/>
      <c r="K7" s="2180"/>
      <c r="L7" s="2180"/>
      <c r="M7" s="2181"/>
      <c r="N7" s="28"/>
      <c r="O7" s="28"/>
      <c r="P7" s="28"/>
      <c r="Q7" s="28"/>
      <c r="R7" s="28"/>
      <c r="S7" s="28"/>
      <c r="T7" s="28"/>
      <c r="U7" s="28"/>
      <c r="V7" s="28"/>
      <c r="W7" s="28"/>
      <c r="X7" s="28"/>
      <c r="Y7" s="28"/>
      <c r="Z7" s="28"/>
    </row>
    <row r="8" spans="1:26" ht="15.75" customHeight="1">
      <c r="A8" s="2517"/>
      <c r="B8" s="2557" t="s">
        <v>16</v>
      </c>
      <c r="C8" s="1103"/>
      <c r="D8" s="1104"/>
      <c r="E8" s="1104"/>
      <c r="F8" s="1104"/>
      <c r="G8" s="1104"/>
      <c r="H8" s="1104"/>
      <c r="I8" s="1104"/>
      <c r="J8" s="1104"/>
      <c r="K8" s="1104"/>
      <c r="L8" s="451"/>
      <c r="M8" s="452"/>
      <c r="N8" s="28"/>
      <c r="O8" s="28"/>
      <c r="P8" s="28"/>
      <c r="Q8" s="28"/>
      <c r="R8" s="28"/>
      <c r="S8" s="28"/>
      <c r="T8" s="28"/>
      <c r="U8" s="28"/>
      <c r="V8" s="28"/>
      <c r="W8" s="28"/>
      <c r="X8" s="28"/>
      <c r="Y8" s="28"/>
      <c r="Z8" s="28"/>
    </row>
    <row r="9" spans="1:26" ht="15.75" customHeight="1">
      <c r="A9" s="2517"/>
      <c r="B9" s="2525"/>
      <c r="C9" s="1105" t="s">
        <v>15</v>
      </c>
      <c r="D9" s="428"/>
      <c r="E9" s="458"/>
      <c r="F9" s="3321" t="s">
        <v>9</v>
      </c>
      <c r="G9" s="2542"/>
      <c r="H9" s="1106"/>
      <c r="I9" s="3321" t="s">
        <v>9</v>
      </c>
      <c r="J9" s="2542"/>
      <c r="K9" s="458"/>
      <c r="L9" s="454"/>
      <c r="M9" s="455"/>
      <c r="N9" s="28"/>
      <c r="O9" s="28"/>
      <c r="P9" s="28"/>
      <c r="Q9" s="28"/>
      <c r="R9" s="28"/>
      <c r="S9" s="28"/>
      <c r="T9" s="28"/>
      <c r="U9" s="28"/>
      <c r="V9" s="28"/>
      <c r="W9" s="28"/>
      <c r="X9" s="28"/>
      <c r="Y9" s="28"/>
      <c r="Z9" s="28"/>
    </row>
    <row r="10" spans="1:26" ht="15.75" customHeight="1">
      <c r="A10" s="2517"/>
      <c r="B10" s="2526"/>
      <c r="C10" s="3322" t="s">
        <v>18</v>
      </c>
      <c r="D10" s="2533"/>
      <c r="E10" s="428"/>
      <c r="F10" s="2550" t="s">
        <v>18</v>
      </c>
      <c r="G10" s="2533"/>
      <c r="H10" s="428"/>
      <c r="I10" s="2550" t="s">
        <v>18</v>
      </c>
      <c r="J10" s="2533"/>
      <c r="K10" s="428"/>
      <c r="L10" s="429"/>
      <c r="M10" s="430"/>
      <c r="N10" s="28"/>
      <c r="O10" s="28"/>
      <c r="P10" s="28"/>
      <c r="Q10" s="28"/>
      <c r="R10" s="28"/>
      <c r="S10" s="28"/>
      <c r="T10" s="28"/>
      <c r="U10" s="28"/>
      <c r="V10" s="28"/>
      <c r="W10" s="28"/>
      <c r="X10" s="28"/>
      <c r="Y10" s="28"/>
      <c r="Z10" s="28"/>
    </row>
    <row r="11" spans="1:26" ht="15.75" customHeight="1">
      <c r="A11" s="2517"/>
      <c r="B11" s="415" t="s">
        <v>19</v>
      </c>
      <c r="C11" s="2543" t="s">
        <v>3194</v>
      </c>
      <c r="D11" s="2180"/>
      <c r="E11" s="2180"/>
      <c r="F11" s="2180"/>
      <c r="G11" s="2180"/>
      <c r="H11" s="2180"/>
      <c r="I11" s="2180"/>
      <c r="J11" s="2180"/>
      <c r="K11" s="2180"/>
      <c r="L11" s="2180"/>
      <c r="M11" s="2181"/>
      <c r="N11" s="28"/>
      <c r="O11" s="28"/>
      <c r="P11" s="28"/>
      <c r="Q11" s="28"/>
      <c r="R11" s="28"/>
      <c r="S11" s="28"/>
      <c r="T11" s="28"/>
      <c r="U11" s="28"/>
      <c r="V11" s="28"/>
      <c r="W11" s="28"/>
      <c r="X11" s="28"/>
      <c r="Y11" s="28"/>
      <c r="Z11" s="28"/>
    </row>
    <row r="12" spans="1:26" ht="15.75" customHeight="1">
      <c r="A12" s="2517"/>
      <c r="B12" s="415" t="s">
        <v>21</v>
      </c>
      <c r="C12" s="2543" t="s">
        <v>3195</v>
      </c>
      <c r="D12" s="2180"/>
      <c r="E12" s="2180"/>
      <c r="F12" s="2180"/>
      <c r="G12" s="2180"/>
      <c r="H12" s="2180"/>
      <c r="I12" s="2180"/>
      <c r="J12" s="2180"/>
      <c r="K12" s="2180"/>
      <c r="L12" s="2180"/>
      <c r="M12" s="2181"/>
      <c r="N12" s="28"/>
      <c r="O12" s="28"/>
      <c r="P12" s="28"/>
      <c r="Q12" s="28"/>
      <c r="R12" s="28"/>
      <c r="S12" s="28"/>
      <c r="T12" s="28"/>
      <c r="U12" s="28"/>
      <c r="V12" s="28"/>
      <c r="W12" s="28"/>
      <c r="X12" s="28"/>
      <c r="Y12" s="28"/>
      <c r="Z12" s="28"/>
    </row>
    <row r="13" spans="1:26" ht="15.75" customHeight="1">
      <c r="A13" s="2517"/>
      <c r="B13" s="415" t="s">
        <v>23</v>
      </c>
      <c r="C13" s="2543" t="s">
        <v>3196</v>
      </c>
      <c r="D13" s="2180"/>
      <c r="E13" s="2180"/>
      <c r="F13" s="2180"/>
      <c r="G13" s="2180"/>
      <c r="H13" s="2180"/>
      <c r="I13" s="2180"/>
      <c r="J13" s="2180"/>
      <c r="K13" s="2180"/>
      <c r="L13" s="2180"/>
      <c r="M13" s="2181"/>
      <c r="N13" s="28"/>
      <c r="O13" s="28"/>
      <c r="P13" s="28"/>
      <c r="Q13" s="28"/>
      <c r="R13" s="28"/>
      <c r="S13" s="28"/>
      <c r="T13" s="28"/>
      <c r="U13" s="28"/>
      <c r="V13" s="28"/>
      <c r="W13" s="28"/>
      <c r="X13" s="28"/>
      <c r="Y13" s="28"/>
      <c r="Z13" s="28"/>
    </row>
    <row r="14" spans="1:26" ht="65.25" customHeight="1">
      <c r="A14" s="2517"/>
      <c r="B14" s="2557" t="s">
        <v>25</v>
      </c>
      <c r="C14" s="2543" t="s">
        <v>334</v>
      </c>
      <c r="D14" s="2180"/>
      <c r="E14" s="1107" t="s">
        <v>27</v>
      </c>
      <c r="F14" s="3318" t="s">
        <v>335</v>
      </c>
      <c r="G14" s="2530"/>
      <c r="H14" s="2530"/>
      <c r="I14" s="2530"/>
      <c r="J14" s="2530"/>
      <c r="K14" s="2530"/>
      <c r="L14" s="2530"/>
      <c r="M14" s="2536"/>
      <c r="N14" s="28"/>
      <c r="O14" s="28"/>
      <c r="P14" s="28"/>
      <c r="Q14" s="28"/>
      <c r="R14" s="28"/>
      <c r="S14" s="28"/>
      <c r="T14" s="28"/>
      <c r="U14" s="28"/>
      <c r="V14" s="28"/>
      <c r="W14" s="28"/>
      <c r="X14" s="28"/>
      <c r="Y14" s="28"/>
      <c r="Z14" s="28"/>
    </row>
    <row r="15" spans="1:26" ht="11.25" customHeight="1">
      <c r="A15" s="2517"/>
      <c r="B15" s="2525"/>
      <c r="C15" s="2543"/>
      <c r="D15" s="2180"/>
      <c r="E15" s="2180"/>
      <c r="F15" s="2180"/>
      <c r="G15" s="2180"/>
      <c r="H15" s="2180"/>
      <c r="I15" s="2180"/>
      <c r="J15" s="2180"/>
      <c r="K15" s="2180"/>
      <c r="L15" s="2180"/>
      <c r="M15" s="2181"/>
      <c r="N15" s="28"/>
      <c r="O15" s="28"/>
      <c r="P15" s="28"/>
      <c r="Q15" s="28"/>
      <c r="R15" s="28"/>
      <c r="S15" s="28"/>
      <c r="T15" s="28"/>
      <c r="U15" s="28"/>
      <c r="V15" s="28"/>
      <c r="W15" s="28"/>
      <c r="X15" s="28"/>
      <c r="Y15" s="28"/>
      <c r="Z15" s="28"/>
    </row>
    <row r="16" spans="1:26" ht="15.75" customHeight="1">
      <c r="A16" s="3317" t="s">
        <v>29</v>
      </c>
      <c r="B16" s="433" t="s">
        <v>30</v>
      </c>
      <c r="C16" s="2543" t="s">
        <v>2050</v>
      </c>
      <c r="D16" s="2180"/>
      <c r="E16" s="2180"/>
      <c r="F16" s="2180"/>
      <c r="G16" s="2180"/>
      <c r="H16" s="2180"/>
      <c r="I16" s="2180"/>
      <c r="J16" s="2180"/>
      <c r="K16" s="2180"/>
      <c r="L16" s="2180"/>
      <c r="M16" s="2181"/>
      <c r="N16" s="28"/>
      <c r="O16" s="28"/>
      <c r="P16" s="28"/>
      <c r="Q16" s="28"/>
      <c r="R16" s="28"/>
      <c r="S16" s="28"/>
      <c r="T16" s="28"/>
      <c r="U16" s="28"/>
      <c r="V16" s="28"/>
      <c r="W16" s="28"/>
      <c r="X16" s="28"/>
      <c r="Y16" s="28"/>
      <c r="Z16" s="28"/>
    </row>
    <row r="17" spans="1:26" ht="15.75" customHeight="1">
      <c r="A17" s="2517"/>
      <c r="B17" s="433" t="s">
        <v>32</v>
      </c>
      <c r="C17" s="2543" t="s">
        <v>3197</v>
      </c>
      <c r="D17" s="2180"/>
      <c r="E17" s="2180"/>
      <c r="F17" s="2180"/>
      <c r="G17" s="2180"/>
      <c r="H17" s="2180"/>
      <c r="I17" s="2180"/>
      <c r="J17" s="2180"/>
      <c r="K17" s="2180"/>
      <c r="L17" s="2180"/>
      <c r="M17" s="2181"/>
      <c r="N17" s="28"/>
      <c r="O17" s="28"/>
      <c r="P17" s="28"/>
      <c r="Q17" s="28"/>
      <c r="R17" s="28"/>
      <c r="S17" s="28"/>
      <c r="T17" s="28"/>
      <c r="U17" s="28"/>
      <c r="V17" s="28"/>
      <c r="W17" s="28"/>
      <c r="X17" s="28"/>
      <c r="Y17" s="28"/>
      <c r="Z17" s="28"/>
    </row>
    <row r="18" spans="1:26" ht="8.25" customHeight="1">
      <c r="A18" s="2517"/>
      <c r="B18" s="2524" t="s">
        <v>34</v>
      </c>
      <c r="C18" s="434"/>
      <c r="D18" s="435"/>
      <c r="E18" s="435"/>
      <c r="F18" s="435"/>
      <c r="G18" s="435"/>
      <c r="H18" s="435"/>
      <c r="I18" s="435"/>
      <c r="J18" s="435"/>
      <c r="K18" s="435"/>
      <c r="L18" s="435"/>
      <c r="M18" s="436"/>
      <c r="N18" s="28"/>
      <c r="O18" s="28"/>
      <c r="P18" s="28"/>
      <c r="Q18" s="28"/>
      <c r="R18" s="28"/>
      <c r="S18" s="28"/>
      <c r="T18" s="28"/>
      <c r="U18" s="28"/>
      <c r="V18" s="28"/>
      <c r="W18" s="28"/>
      <c r="X18" s="28"/>
      <c r="Y18" s="28"/>
      <c r="Z18" s="28"/>
    </row>
    <row r="19" spans="1:26" ht="9" customHeight="1">
      <c r="A19" s="2517"/>
      <c r="B19" s="2525"/>
      <c r="C19" s="437"/>
      <c r="D19" s="438"/>
      <c r="E19" s="439"/>
      <c r="F19" s="438"/>
      <c r="G19" s="439"/>
      <c r="H19" s="438"/>
      <c r="I19" s="439"/>
      <c r="J19" s="438"/>
      <c r="K19" s="439"/>
      <c r="L19" s="439"/>
      <c r="M19" s="440"/>
      <c r="N19" s="28"/>
      <c r="O19" s="28"/>
      <c r="P19" s="28"/>
      <c r="Q19" s="28"/>
      <c r="R19" s="28"/>
      <c r="S19" s="28"/>
      <c r="T19" s="28"/>
      <c r="U19" s="28"/>
      <c r="V19" s="28"/>
      <c r="W19" s="28"/>
      <c r="X19" s="28"/>
      <c r="Y19" s="28"/>
      <c r="Z19" s="28"/>
    </row>
    <row r="20" spans="1:26" ht="15.75" customHeight="1">
      <c r="A20" s="2517"/>
      <c r="B20" s="2525"/>
      <c r="C20" s="441" t="s">
        <v>35</v>
      </c>
      <c r="D20" s="442"/>
      <c r="E20" s="443" t="s">
        <v>36</v>
      </c>
      <c r="F20" s="442"/>
      <c r="G20" s="443" t="s">
        <v>37</v>
      </c>
      <c r="H20" s="442"/>
      <c r="I20" s="443" t="s">
        <v>38</v>
      </c>
      <c r="J20" s="420"/>
      <c r="K20" s="443"/>
      <c r="L20" s="443"/>
      <c r="M20" s="440"/>
      <c r="N20" s="28"/>
      <c r="O20" s="28"/>
      <c r="P20" s="28"/>
      <c r="Q20" s="28"/>
      <c r="R20" s="28"/>
      <c r="S20" s="28"/>
      <c r="T20" s="28"/>
      <c r="U20" s="28"/>
      <c r="V20" s="28"/>
      <c r="W20" s="28"/>
      <c r="X20" s="28"/>
      <c r="Y20" s="28"/>
      <c r="Z20" s="28"/>
    </row>
    <row r="21" spans="1:26" ht="15.75" customHeight="1">
      <c r="A21" s="2517"/>
      <c r="B21" s="2525"/>
      <c r="C21" s="441" t="s">
        <v>39</v>
      </c>
      <c r="D21" s="444"/>
      <c r="E21" s="443" t="s">
        <v>40</v>
      </c>
      <c r="F21" s="445"/>
      <c r="G21" s="443" t="s">
        <v>41</v>
      </c>
      <c r="H21" s="445"/>
      <c r="I21" s="443"/>
      <c r="J21" s="439"/>
      <c r="K21" s="443"/>
      <c r="L21" s="443"/>
      <c r="M21" s="440"/>
      <c r="N21" s="28"/>
      <c r="O21" s="28"/>
      <c r="P21" s="28"/>
      <c r="Q21" s="28"/>
      <c r="R21" s="28"/>
      <c r="S21" s="28"/>
      <c r="T21" s="28"/>
      <c r="U21" s="28"/>
      <c r="V21" s="28"/>
      <c r="W21" s="28"/>
      <c r="X21" s="28"/>
      <c r="Y21" s="28"/>
      <c r="Z21" s="28"/>
    </row>
    <row r="22" spans="1:26" ht="15.75" customHeight="1">
      <c r="A22" s="2517"/>
      <c r="B22" s="2525"/>
      <c r="C22" s="441" t="s">
        <v>42</v>
      </c>
      <c r="D22" s="444"/>
      <c r="E22" s="443" t="s">
        <v>43</v>
      </c>
      <c r="F22" s="444"/>
      <c r="G22" s="443"/>
      <c r="H22" s="439"/>
      <c r="I22" s="443"/>
      <c r="J22" s="439"/>
      <c r="K22" s="443"/>
      <c r="L22" s="443"/>
      <c r="M22" s="440"/>
      <c r="N22" s="28"/>
      <c r="O22" s="28"/>
      <c r="P22" s="28"/>
      <c r="Q22" s="28"/>
      <c r="R22" s="28"/>
      <c r="S22" s="28"/>
      <c r="T22" s="28"/>
      <c r="U22" s="28"/>
      <c r="V22" s="28"/>
      <c r="W22" s="28"/>
      <c r="X22" s="28"/>
      <c r="Y22" s="28"/>
      <c r="Z22" s="28"/>
    </row>
    <row r="23" spans="1:26" ht="15.75" customHeight="1">
      <c r="A23" s="2517"/>
      <c r="B23" s="2525"/>
      <c r="C23" s="441" t="s">
        <v>44</v>
      </c>
      <c r="D23" s="445" t="s">
        <v>1495</v>
      </c>
      <c r="E23" s="443" t="s">
        <v>46</v>
      </c>
      <c r="F23" s="428" t="s">
        <v>47</v>
      </c>
      <c r="G23" s="428"/>
      <c r="H23" s="428"/>
      <c r="I23" s="428"/>
      <c r="J23" s="428"/>
      <c r="K23" s="428"/>
      <c r="L23" s="428"/>
      <c r="M23" s="446"/>
      <c r="N23" s="28"/>
      <c r="O23" s="28"/>
      <c r="P23" s="28"/>
      <c r="Q23" s="28"/>
      <c r="R23" s="28"/>
      <c r="S23" s="28"/>
      <c r="T23" s="28"/>
      <c r="U23" s="28"/>
      <c r="V23" s="28"/>
      <c r="W23" s="28"/>
      <c r="X23" s="28"/>
      <c r="Y23" s="28"/>
      <c r="Z23" s="28"/>
    </row>
    <row r="24" spans="1:26" ht="9.75" customHeight="1">
      <c r="A24" s="2517"/>
      <c r="B24" s="2526"/>
      <c r="C24" s="447"/>
      <c r="D24" s="448"/>
      <c r="E24" s="448"/>
      <c r="F24" s="448"/>
      <c r="G24" s="448"/>
      <c r="H24" s="448"/>
      <c r="I24" s="448"/>
      <c r="J24" s="448"/>
      <c r="K24" s="448"/>
      <c r="L24" s="448"/>
      <c r="M24" s="449"/>
      <c r="N24" s="28"/>
      <c r="O24" s="28"/>
      <c r="P24" s="28"/>
      <c r="Q24" s="28"/>
      <c r="R24" s="28"/>
      <c r="S24" s="28"/>
      <c r="T24" s="28"/>
      <c r="U24" s="28"/>
      <c r="V24" s="28"/>
      <c r="W24" s="28"/>
      <c r="X24" s="28"/>
      <c r="Y24" s="28"/>
      <c r="Z24" s="28"/>
    </row>
    <row r="25" spans="1:26" ht="15.75" customHeight="1">
      <c r="A25" s="2517"/>
      <c r="B25" s="2524" t="s">
        <v>48</v>
      </c>
      <c r="C25" s="450"/>
      <c r="D25" s="435"/>
      <c r="E25" s="435"/>
      <c r="F25" s="435"/>
      <c r="G25" s="435"/>
      <c r="H25" s="435"/>
      <c r="I25" s="435"/>
      <c r="J25" s="435"/>
      <c r="K25" s="435"/>
      <c r="L25" s="451"/>
      <c r="M25" s="452"/>
      <c r="N25" s="28"/>
      <c r="O25" s="28"/>
      <c r="P25" s="28"/>
      <c r="Q25" s="28"/>
      <c r="R25" s="28"/>
      <c r="S25" s="28"/>
      <c r="T25" s="28"/>
      <c r="U25" s="28"/>
      <c r="V25" s="28"/>
      <c r="W25" s="28"/>
      <c r="X25" s="28"/>
      <c r="Y25" s="28"/>
      <c r="Z25" s="28"/>
    </row>
    <row r="26" spans="1:26" ht="15.75" customHeight="1">
      <c r="A26" s="2517"/>
      <c r="B26" s="2525"/>
      <c r="C26" s="441" t="s">
        <v>49</v>
      </c>
      <c r="D26" s="445"/>
      <c r="E26" s="453"/>
      <c r="F26" s="443" t="s">
        <v>50</v>
      </c>
      <c r="G26" s="444"/>
      <c r="H26" s="453"/>
      <c r="I26" s="443" t="s">
        <v>51</v>
      </c>
      <c r="J26" s="444" t="s">
        <v>45</v>
      </c>
      <c r="K26" s="453"/>
      <c r="L26" s="454"/>
      <c r="M26" s="455"/>
      <c r="N26" s="28"/>
      <c r="O26" s="28"/>
      <c r="P26" s="28"/>
      <c r="Q26" s="28"/>
      <c r="R26" s="28"/>
      <c r="S26" s="28"/>
      <c r="T26" s="28"/>
      <c r="U26" s="28"/>
      <c r="V26" s="28"/>
      <c r="W26" s="28"/>
      <c r="X26" s="28"/>
      <c r="Y26" s="28"/>
      <c r="Z26" s="28"/>
    </row>
    <row r="27" spans="1:26" ht="15.75" customHeight="1">
      <c r="A27" s="2517"/>
      <c r="B27" s="2525"/>
      <c r="C27" s="441" t="s">
        <v>52</v>
      </c>
      <c r="D27" s="456"/>
      <c r="E27" s="454"/>
      <c r="F27" s="443" t="s">
        <v>53</v>
      </c>
      <c r="G27" s="445"/>
      <c r="H27" s="454"/>
      <c r="I27" s="443" t="s">
        <v>44</v>
      </c>
      <c r="J27" s="444"/>
      <c r="K27" s="458"/>
      <c r="L27" s="454"/>
      <c r="M27" s="455"/>
      <c r="N27" s="28"/>
      <c r="O27" s="28"/>
      <c r="P27" s="28"/>
      <c r="Q27" s="28"/>
      <c r="R27" s="28"/>
      <c r="S27" s="28"/>
      <c r="T27" s="28"/>
      <c r="U27" s="28"/>
      <c r="V27" s="28"/>
      <c r="W27" s="28"/>
      <c r="X27" s="28"/>
      <c r="Y27" s="28"/>
      <c r="Z27" s="28"/>
    </row>
    <row r="28" spans="1:26" ht="15.75" customHeight="1">
      <c r="A28" s="2517"/>
      <c r="B28" s="2526"/>
      <c r="C28" s="459"/>
      <c r="D28" s="438"/>
      <c r="E28" s="438"/>
      <c r="F28" s="438"/>
      <c r="G28" s="438"/>
      <c r="H28" s="438"/>
      <c r="I28" s="438"/>
      <c r="J28" s="438"/>
      <c r="K28" s="438"/>
      <c r="L28" s="429"/>
      <c r="M28" s="430"/>
      <c r="N28" s="28"/>
      <c r="O28" s="28"/>
      <c r="P28" s="28"/>
      <c r="Q28" s="28"/>
      <c r="R28" s="28"/>
      <c r="S28" s="28"/>
      <c r="T28" s="28"/>
      <c r="U28" s="28"/>
      <c r="V28" s="28"/>
      <c r="W28" s="28"/>
      <c r="X28" s="28"/>
      <c r="Y28" s="28"/>
      <c r="Z28" s="28"/>
    </row>
    <row r="29" spans="1:26" ht="15.75" customHeight="1">
      <c r="A29" s="2517"/>
      <c r="B29" s="460" t="s">
        <v>54</v>
      </c>
      <c r="C29" s="461"/>
      <c r="D29" s="462"/>
      <c r="E29" s="462"/>
      <c r="F29" s="462"/>
      <c r="G29" s="462"/>
      <c r="H29" s="462"/>
      <c r="I29" s="462"/>
      <c r="J29" s="462"/>
      <c r="K29" s="462"/>
      <c r="L29" s="462"/>
      <c r="M29" s="463"/>
      <c r="N29" s="28"/>
      <c r="O29" s="28"/>
      <c r="P29" s="28"/>
      <c r="Q29" s="28"/>
      <c r="R29" s="28"/>
      <c r="S29" s="28"/>
      <c r="T29" s="28"/>
      <c r="U29" s="28"/>
      <c r="V29" s="28"/>
      <c r="W29" s="28"/>
      <c r="X29" s="28"/>
      <c r="Y29" s="28"/>
      <c r="Z29" s="28"/>
    </row>
    <row r="30" spans="1:26" ht="15.75" customHeight="1">
      <c r="A30" s="2517"/>
      <c r="B30" s="460"/>
      <c r="C30" s="464" t="s">
        <v>55</v>
      </c>
      <c r="D30" s="1108" t="s">
        <v>3198</v>
      </c>
      <c r="E30" s="453"/>
      <c r="F30" s="466" t="s">
        <v>56</v>
      </c>
      <c r="G30" s="1109">
        <v>43657</v>
      </c>
      <c r="H30" s="453"/>
      <c r="I30" s="466" t="s">
        <v>57</v>
      </c>
      <c r="J30" s="2544" t="s">
        <v>3199</v>
      </c>
      <c r="K30" s="2180"/>
      <c r="L30" s="2542"/>
      <c r="M30" s="467"/>
      <c r="N30" s="28"/>
      <c r="O30" s="28"/>
      <c r="P30" s="28"/>
      <c r="Q30" s="28"/>
      <c r="R30" s="28"/>
      <c r="S30" s="28"/>
      <c r="T30" s="28"/>
      <c r="U30" s="28"/>
      <c r="V30" s="28"/>
      <c r="W30" s="28"/>
      <c r="X30" s="28"/>
      <c r="Y30" s="28"/>
      <c r="Z30" s="28"/>
    </row>
    <row r="31" spans="1:26" ht="15.75" customHeight="1">
      <c r="A31" s="2517"/>
      <c r="B31" s="416"/>
      <c r="C31" s="447"/>
      <c r="D31" s="448"/>
      <c r="E31" s="448"/>
      <c r="F31" s="448"/>
      <c r="G31" s="448"/>
      <c r="H31" s="448"/>
      <c r="I31" s="448"/>
      <c r="J31" s="448"/>
      <c r="K31" s="448"/>
      <c r="L31" s="448"/>
      <c r="M31" s="449"/>
      <c r="N31" s="28"/>
      <c r="O31" s="28"/>
      <c r="P31" s="28"/>
      <c r="Q31" s="28"/>
      <c r="R31" s="28"/>
      <c r="S31" s="28"/>
      <c r="T31" s="28"/>
      <c r="U31" s="28"/>
      <c r="V31" s="28"/>
      <c r="W31" s="28"/>
      <c r="X31" s="28"/>
      <c r="Y31" s="28"/>
      <c r="Z31" s="28"/>
    </row>
    <row r="32" spans="1:26" ht="15.75" customHeight="1">
      <c r="A32" s="2517"/>
      <c r="B32" s="2524" t="s">
        <v>58</v>
      </c>
      <c r="C32" s="468"/>
      <c r="D32" s="469"/>
      <c r="E32" s="469"/>
      <c r="F32" s="469"/>
      <c r="G32" s="469"/>
      <c r="H32" s="469"/>
      <c r="I32" s="469"/>
      <c r="J32" s="469"/>
      <c r="K32" s="469"/>
      <c r="L32" s="451"/>
      <c r="M32" s="452"/>
      <c r="N32" s="28"/>
      <c r="O32" s="28"/>
      <c r="P32" s="28"/>
      <c r="Q32" s="28"/>
      <c r="R32" s="28"/>
      <c r="S32" s="28"/>
      <c r="T32" s="28"/>
      <c r="U32" s="28"/>
      <c r="V32" s="28"/>
      <c r="W32" s="28"/>
      <c r="X32" s="28"/>
      <c r="Y32" s="28"/>
      <c r="Z32" s="28"/>
    </row>
    <row r="33" spans="1:26" ht="15.75" customHeight="1">
      <c r="A33" s="2517"/>
      <c r="B33" s="2525"/>
      <c r="C33" s="470" t="s">
        <v>59</v>
      </c>
      <c r="D33" s="1110">
        <v>2020</v>
      </c>
      <c r="E33" s="472"/>
      <c r="F33" s="453" t="s">
        <v>60</v>
      </c>
      <c r="G33" s="1111" t="s">
        <v>1778</v>
      </c>
      <c r="H33" s="472"/>
      <c r="I33" s="466"/>
      <c r="J33" s="472"/>
      <c r="K33" s="472"/>
      <c r="L33" s="454"/>
      <c r="M33" s="455"/>
      <c r="N33" s="28"/>
      <c r="O33" s="28"/>
      <c r="P33" s="28"/>
      <c r="Q33" s="28"/>
      <c r="R33" s="28"/>
      <c r="S33" s="28"/>
      <c r="T33" s="28"/>
      <c r="U33" s="28"/>
      <c r="V33" s="28"/>
      <c r="W33" s="28"/>
      <c r="X33" s="28"/>
      <c r="Y33" s="28"/>
      <c r="Z33" s="28"/>
    </row>
    <row r="34" spans="1:26" ht="15.75" customHeight="1">
      <c r="A34" s="2517"/>
      <c r="B34" s="2526"/>
      <c r="C34" s="447"/>
      <c r="D34" s="473"/>
      <c r="E34" s="474"/>
      <c r="F34" s="448"/>
      <c r="G34" s="474"/>
      <c r="H34" s="474"/>
      <c r="I34" s="475"/>
      <c r="J34" s="474"/>
      <c r="K34" s="474"/>
      <c r="L34" s="429"/>
      <c r="M34" s="430"/>
      <c r="N34" s="28"/>
      <c r="O34" s="28"/>
      <c r="P34" s="28"/>
      <c r="Q34" s="28"/>
      <c r="R34" s="28"/>
      <c r="S34" s="28"/>
      <c r="T34" s="28"/>
      <c r="U34" s="28"/>
      <c r="V34" s="28"/>
      <c r="W34" s="28"/>
      <c r="X34" s="28"/>
      <c r="Y34" s="28"/>
      <c r="Z34" s="28"/>
    </row>
    <row r="35" spans="1:26" ht="15.75" customHeight="1">
      <c r="A35" s="2517"/>
      <c r="B35" s="2524" t="s">
        <v>62</v>
      </c>
      <c r="C35" s="476"/>
      <c r="D35" s="477"/>
      <c r="E35" s="477"/>
      <c r="F35" s="477"/>
      <c r="G35" s="477"/>
      <c r="H35" s="477"/>
      <c r="I35" s="477"/>
      <c r="J35" s="477"/>
      <c r="K35" s="477"/>
      <c r="L35" s="477"/>
      <c r="M35" s="478"/>
      <c r="N35" s="28"/>
      <c r="O35" s="28"/>
      <c r="P35" s="28"/>
      <c r="Q35" s="28"/>
      <c r="R35" s="28"/>
      <c r="S35" s="28"/>
      <c r="T35" s="28"/>
      <c r="U35" s="28"/>
      <c r="V35" s="28"/>
      <c r="W35" s="28"/>
      <c r="X35" s="28"/>
      <c r="Y35" s="28"/>
      <c r="Z35" s="28"/>
    </row>
    <row r="36" spans="1:26" ht="15.75" customHeight="1">
      <c r="A36" s="2517"/>
      <c r="B36" s="2525"/>
      <c r="C36" s="441"/>
      <c r="D36" s="453" t="s">
        <v>63</v>
      </c>
      <c r="E36" s="453"/>
      <c r="F36" s="453" t="s">
        <v>64</v>
      </c>
      <c r="G36" s="453"/>
      <c r="H36" s="458" t="s">
        <v>65</v>
      </c>
      <c r="I36" s="458"/>
      <c r="J36" s="458" t="s">
        <v>66</v>
      </c>
      <c r="K36" s="453"/>
      <c r="L36" s="453" t="s">
        <v>67</v>
      </c>
      <c r="M36" s="479"/>
      <c r="N36" s="28"/>
      <c r="O36" s="28"/>
      <c r="P36" s="28"/>
      <c r="Q36" s="28"/>
      <c r="R36" s="28"/>
      <c r="S36" s="28"/>
      <c r="T36" s="28"/>
      <c r="U36" s="28"/>
      <c r="V36" s="28"/>
      <c r="W36" s="28"/>
      <c r="X36" s="28"/>
      <c r="Y36" s="28"/>
      <c r="Z36" s="28"/>
    </row>
    <row r="37" spans="1:26" ht="15.75" customHeight="1">
      <c r="A37" s="2517"/>
      <c r="B37" s="2525"/>
      <c r="C37" s="441"/>
      <c r="D37" s="1112">
        <v>0.2586</v>
      </c>
      <c r="E37" s="1113"/>
      <c r="F37" s="1112">
        <v>0.25</v>
      </c>
      <c r="G37" s="1113"/>
      <c r="H37" s="1112" t="s">
        <v>9</v>
      </c>
      <c r="I37" s="1113"/>
      <c r="J37" s="1112" t="s">
        <v>9</v>
      </c>
      <c r="K37" s="1113"/>
      <c r="L37" s="1112">
        <v>0.15</v>
      </c>
      <c r="M37" s="1114"/>
      <c r="N37" s="28"/>
      <c r="O37" s="28"/>
      <c r="P37" s="28"/>
      <c r="Q37" s="28"/>
      <c r="R37" s="28"/>
      <c r="S37" s="28"/>
      <c r="T37" s="28"/>
      <c r="U37" s="28"/>
      <c r="V37" s="28"/>
      <c r="W37" s="28"/>
      <c r="X37" s="28"/>
      <c r="Y37" s="28"/>
      <c r="Z37" s="28"/>
    </row>
    <row r="38" spans="1:26" ht="15.75" customHeight="1">
      <c r="A38" s="2517"/>
      <c r="B38" s="2525"/>
      <c r="C38" s="441"/>
      <c r="D38" s="1115" t="s">
        <v>68</v>
      </c>
      <c r="E38" s="1115"/>
      <c r="F38" s="1115" t="s">
        <v>69</v>
      </c>
      <c r="G38" s="1115"/>
      <c r="H38" s="1116" t="s">
        <v>70</v>
      </c>
      <c r="I38" s="1116"/>
      <c r="J38" s="1116" t="s">
        <v>71</v>
      </c>
      <c r="K38" s="1115"/>
      <c r="L38" s="1115" t="s">
        <v>72</v>
      </c>
      <c r="M38" s="1117"/>
      <c r="N38" s="28"/>
      <c r="O38" s="28"/>
      <c r="P38" s="28"/>
      <c r="Q38" s="28"/>
      <c r="R38" s="28"/>
      <c r="S38" s="28"/>
      <c r="T38" s="28"/>
      <c r="U38" s="28"/>
      <c r="V38" s="28"/>
      <c r="W38" s="28"/>
      <c r="X38" s="28"/>
      <c r="Y38" s="28"/>
      <c r="Z38" s="28"/>
    </row>
    <row r="39" spans="1:26" ht="15.75" customHeight="1">
      <c r="A39" s="2517"/>
      <c r="B39" s="2525"/>
      <c r="C39" s="441"/>
      <c r="D39" s="1112" t="s">
        <v>9</v>
      </c>
      <c r="E39" s="1113"/>
      <c r="F39" s="1112" t="s">
        <v>9</v>
      </c>
      <c r="G39" s="1113"/>
      <c r="H39" s="1112" t="s">
        <v>9</v>
      </c>
      <c r="I39" s="1113"/>
      <c r="J39" s="1112" t="s">
        <v>9</v>
      </c>
      <c r="K39" s="1113"/>
      <c r="L39" s="1112" t="s">
        <v>9</v>
      </c>
      <c r="M39" s="1114"/>
      <c r="N39" s="28"/>
      <c r="O39" s="28"/>
      <c r="P39" s="28"/>
      <c r="Q39" s="28"/>
      <c r="R39" s="28"/>
      <c r="S39" s="28"/>
      <c r="T39" s="28"/>
      <c r="U39" s="28"/>
      <c r="V39" s="28"/>
      <c r="W39" s="28"/>
      <c r="X39" s="28"/>
      <c r="Y39" s="28"/>
      <c r="Z39" s="28"/>
    </row>
    <row r="40" spans="1:26" ht="15.75" customHeight="1">
      <c r="A40" s="2517"/>
      <c r="B40" s="2525"/>
      <c r="C40" s="441"/>
      <c r="D40" s="1115" t="s">
        <v>73</v>
      </c>
      <c r="E40" s="1115"/>
      <c r="F40" s="1115" t="s">
        <v>74</v>
      </c>
      <c r="G40" s="1115"/>
      <c r="H40" s="1116" t="s">
        <v>75</v>
      </c>
      <c r="I40" s="1116"/>
      <c r="J40" s="1116" t="s">
        <v>76</v>
      </c>
      <c r="K40" s="1115"/>
      <c r="L40" s="1115" t="s">
        <v>77</v>
      </c>
      <c r="M40" s="1117"/>
      <c r="N40" s="28"/>
      <c r="O40" s="28"/>
      <c r="P40" s="28"/>
      <c r="Q40" s="28"/>
      <c r="R40" s="28"/>
      <c r="S40" s="28"/>
      <c r="T40" s="28"/>
      <c r="U40" s="28"/>
      <c r="V40" s="28"/>
      <c r="W40" s="28"/>
      <c r="X40" s="28"/>
      <c r="Y40" s="28"/>
      <c r="Z40" s="28"/>
    </row>
    <row r="41" spans="1:26" ht="15.75" customHeight="1">
      <c r="A41" s="2517"/>
      <c r="B41" s="2525"/>
      <c r="C41" s="441"/>
      <c r="D41" s="1112" t="s">
        <v>9</v>
      </c>
      <c r="E41" s="1113"/>
      <c r="F41" s="1112" t="s">
        <v>9</v>
      </c>
      <c r="G41" s="1113"/>
      <c r="H41" s="1112" t="s">
        <v>17</v>
      </c>
      <c r="I41" s="1113"/>
      <c r="J41" s="1112" t="s">
        <v>17</v>
      </c>
      <c r="K41" s="1113"/>
      <c r="L41" s="1112" t="s">
        <v>17</v>
      </c>
      <c r="M41" s="1114"/>
      <c r="N41" s="28"/>
      <c r="O41" s="28"/>
      <c r="P41" s="28"/>
      <c r="Q41" s="28"/>
      <c r="R41" s="28"/>
      <c r="S41" s="28"/>
      <c r="T41" s="28"/>
      <c r="U41" s="28"/>
      <c r="V41" s="28"/>
      <c r="W41" s="28"/>
      <c r="X41" s="28"/>
      <c r="Y41" s="28"/>
      <c r="Z41" s="28"/>
    </row>
    <row r="42" spans="1:26" ht="15.75" customHeight="1">
      <c r="A42" s="2517"/>
      <c r="B42" s="2525"/>
      <c r="C42" s="441"/>
      <c r="D42" s="1118" t="s">
        <v>77</v>
      </c>
      <c r="E42" s="1118"/>
      <c r="F42" s="1118" t="s">
        <v>78</v>
      </c>
      <c r="G42" s="1118"/>
      <c r="H42" s="1119"/>
      <c r="I42" s="1119"/>
      <c r="J42" s="1119"/>
      <c r="K42" s="1119"/>
      <c r="L42" s="1119"/>
      <c r="M42" s="1120"/>
      <c r="N42" s="28"/>
      <c r="O42" s="28"/>
      <c r="P42" s="28"/>
      <c r="Q42" s="28"/>
      <c r="R42" s="28"/>
      <c r="S42" s="28"/>
      <c r="T42" s="28"/>
      <c r="U42" s="28"/>
      <c r="V42" s="28"/>
      <c r="W42" s="28"/>
      <c r="X42" s="28"/>
      <c r="Y42" s="28"/>
      <c r="Z42" s="28"/>
    </row>
    <row r="43" spans="1:26" ht="15.75" customHeight="1">
      <c r="A43" s="2517"/>
      <c r="B43" s="2525"/>
      <c r="C43" s="441"/>
      <c r="D43" s="1112"/>
      <c r="E43" s="1113"/>
      <c r="F43" s="1112">
        <v>0.15</v>
      </c>
      <c r="G43" s="1113"/>
      <c r="H43" s="1115"/>
      <c r="I43" s="1115"/>
      <c r="J43" s="1115"/>
      <c r="K43" s="1115"/>
      <c r="L43" s="1115"/>
      <c r="M43" s="1121"/>
      <c r="N43" s="28"/>
      <c r="O43" s="28"/>
      <c r="P43" s="28"/>
      <c r="Q43" s="28"/>
      <c r="R43" s="28"/>
      <c r="S43" s="28"/>
      <c r="T43" s="28"/>
      <c r="U43" s="28"/>
      <c r="V43" s="28"/>
      <c r="W43" s="28"/>
      <c r="X43" s="28"/>
      <c r="Y43" s="28"/>
      <c r="Z43" s="28"/>
    </row>
    <row r="44" spans="1:26" ht="15.75" customHeight="1">
      <c r="A44" s="2517"/>
      <c r="B44" s="2525"/>
      <c r="C44" s="484"/>
      <c r="D44" s="485"/>
      <c r="E44" s="483"/>
      <c r="F44" s="485"/>
      <c r="G44" s="483"/>
      <c r="H44" s="486"/>
      <c r="I44" s="448"/>
      <c r="J44" s="486"/>
      <c r="K44" s="448"/>
      <c r="L44" s="486"/>
      <c r="M44" s="449"/>
      <c r="N44" s="28"/>
      <c r="O44" s="28"/>
      <c r="P44" s="28"/>
      <c r="Q44" s="28"/>
      <c r="R44" s="28"/>
      <c r="S44" s="28"/>
      <c r="T44" s="28"/>
      <c r="U44" s="28"/>
      <c r="V44" s="28"/>
      <c r="W44" s="28"/>
      <c r="X44" s="28"/>
      <c r="Y44" s="28"/>
      <c r="Z44" s="28"/>
    </row>
    <row r="45" spans="1:26" ht="18" customHeight="1">
      <c r="A45" s="2517"/>
      <c r="B45" s="2524" t="s">
        <v>79</v>
      </c>
      <c r="C45" s="450"/>
      <c r="D45" s="435"/>
      <c r="E45" s="435"/>
      <c r="F45" s="435"/>
      <c r="G45" s="435"/>
      <c r="H45" s="435"/>
      <c r="I45" s="435"/>
      <c r="J45" s="435"/>
      <c r="K45" s="435"/>
      <c r="L45" s="454"/>
      <c r="M45" s="455"/>
      <c r="N45" s="28"/>
      <c r="O45" s="28"/>
      <c r="P45" s="28"/>
      <c r="Q45" s="28"/>
      <c r="R45" s="28"/>
      <c r="S45" s="28"/>
      <c r="T45" s="28"/>
      <c r="U45" s="28"/>
      <c r="V45" s="28"/>
      <c r="W45" s="28"/>
      <c r="X45" s="28"/>
      <c r="Y45" s="28"/>
      <c r="Z45" s="28"/>
    </row>
    <row r="46" spans="1:26" ht="15.75" customHeight="1">
      <c r="A46" s="2517"/>
      <c r="B46" s="2525"/>
      <c r="C46" s="487"/>
      <c r="D46" s="488" t="s">
        <v>80</v>
      </c>
      <c r="E46" s="489" t="s">
        <v>7</v>
      </c>
      <c r="F46" s="2527" t="s">
        <v>81</v>
      </c>
      <c r="G46" s="2529"/>
      <c r="H46" s="2530"/>
      <c r="I46" s="2530"/>
      <c r="J46" s="2531"/>
      <c r="K46" s="490" t="s">
        <v>82</v>
      </c>
      <c r="L46" s="2535"/>
      <c r="M46" s="2536"/>
      <c r="N46" s="28"/>
      <c r="O46" s="28"/>
      <c r="P46" s="28"/>
      <c r="Q46" s="28"/>
      <c r="R46" s="28"/>
      <c r="S46" s="28"/>
      <c r="T46" s="28"/>
      <c r="U46" s="28"/>
      <c r="V46" s="28"/>
      <c r="W46" s="28"/>
      <c r="X46" s="28"/>
      <c r="Y46" s="28"/>
      <c r="Z46" s="28"/>
    </row>
    <row r="47" spans="1:26" ht="15.75" customHeight="1">
      <c r="A47" s="2517"/>
      <c r="B47" s="2525"/>
      <c r="C47" s="487"/>
      <c r="D47" s="491"/>
      <c r="E47" s="444" t="s">
        <v>1495</v>
      </c>
      <c r="F47" s="2528"/>
      <c r="G47" s="2532"/>
      <c r="H47" s="2533"/>
      <c r="I47" s="2533"/>
      <c r="J47" s="2534"/>
      <c r="K47" s="454"/>
      <c r="L47" s="2532"/>
      <c r="M47" s="2537"/>
      <c r="N47" s="28"/>
      <c r="O47" s="28"/>
      <c r="P47" s="28"/>
      <c r="Q47" s="28"/>
      <c r="R47" s="28"/>
      <c r="S47" s="28"/>
      <c r="T47" s="28"/>
      <c r="U47" s="28"/>
      <c r="V47" s="28"/>
      <c r="W47" s="28"/>
      <c r="X47" s="28"/>
      <c r="Y47" s="28"/>
      <c r="Z47" s="28"/>
    </row>
    <row r="48" spans="1:26" ht="15.75" customHeight="1">
      <c r="A48" s="2517"/>
      <c r="B48" s="2526"/>
      <c r="C48" s="492"/>
      <c r="D48" s="429"/>
      <c r="E48" s="429"/>
      <c r="F48" s="429"/>
      <c r="G48" s="429"/>
      <c r="H48" s="429"/>
      <c r="I48" s="429"/>
      <c r="J48" s="429"/>
      <c r="K48" s="429"/>
      <c r="L48" s="454"/>
      <c r="M48" s="455"/>
      <c r="N48" s="28"/>
      <c r="O48" s="28"/>
      <c r="P48" s="28"/>
      <c r="Q48" s="28"/>
      <c r="R48" s="28"/>
      <c r="S48" s="28"/>
      <c r="T48" s="28"/>
      <c r="U48" s="28"/>
      <c r="V48" s="28"/>
      <c r="W48" s="28"/>
      <c r="X48" s="28"/>
      <c r="Y48" s="28"/>
      <c r="Z48" s="28"/>
    </row>
    <row r="49" spans="1:26" ht="15.75" customHeight="1">
      <c r="A49" s="2517"/>
      <c r="B49" s="415" t="s">
        <v>83</v>
      </c>
      <c r="C49" s="2543" t="s">
        <v>3200</v>
      </c>
      <c r="D49" s="2180"/>
      <c r="E49" s="2180"/>
      <c r="F49" s="2180"/>
      <c r="G49" s="2180"/>
      <c r="H49" s="2180"/>
      <c r="I49" s="2180"/>
      <c r="J49" s="2180"/>
      <c r="K49" s="2180"/>
      <c r="L49" s="2180"/>
      <c r="M49" s="2181"/>
      <c r="N49" s="28"/>
      <c r="O49" s="28"/>
      <c r="P49" s="28"/>
      <c r="Q49" s="28"/>
      <c r="R49" s="28"/>
      <c r="S49" s="28"/>
      <c r="T49" s="28"/>
      <c r="U49" s="28"/>
      <c r="V49" s="28"/>
      <c r="W49" s="28"/>
      <c r="X49" s="28"/>
      <c r="Y49" s="28"/>
      <c r="Z49" s="28"/>
    </row>
    <row r="50" spans="1:26" ht="15.75" customHeight="1">
      <c r="A50" s="2517"/>
      <c r="B50" s="433" t="s">
        <v>85</v>
      </c>
      <c r="C50" s="2543" t="s">
        <v>3201</v>
      </c>
      <c r="D50" s="2180"/>
      <c r="E50" s="2180"/>
      <c r="F50" s="2180"/>
      <c r="G50" s="2180"/>
      <c r="H50" s="2180"/>
      <c r="I50" s="2180"/>
      <c r="J50" s="2180"/>
      <c r="K50" s="2180"/>
      <c r="L50" s="2180"/>
      <c r="M50" s="2181"/>
      <c r="N50" s="28"/>
      <c r="O50" s="28"/>
      <c r="P50" s="28"/>
      <c r="Q50" s="28"/>
      <c r="R50" s="28"/>
      <c r="S50" s="28"/>
      <c r="T50" s="28"/>
      <c r="U50" s="28"/>
      <c r="V50" s="28"/>
      <c r="W50" s="28"/>
      <c r="X50" s="28"/>
      <c r="Y50" s="28"/>
      <c r="Z50" s="28"/>
    </row>
    <row r="51" spans="1:26" ht="15.75" customHeight="1">
      <c r="A51" s="2517"/>
      <c r="B51" s="433" t="s">
        <v>87</v>
      </c>
      <c r="C51" s="417">
        <v>30</v>
      </c>
      <c r="D51" s="421"/>
      <c r="E51" s="421"/>
      <c r="F51" s="421"/>
      <c r="G51" s="421"/>
      <c r="H51" s="421"/>
      <c r="I51" s="421"/>
      <c r="J51" s="421"/>
      <c r="K51" s="421"/>
      <c r="L51" s="421"/>
      <c r="M51" s="422"/>
      <c r="N51" s="28"/>
      <c r="O51" s="28"/>
      <c r="P51" s="28"/>
      <c r="Q51" s="28"/>
      <c r="R51" s="28"/>
      <c r="S51" s="28"/>
      <c r="T51" s="28"/>
      <c r="U51" s="28"/>
      <c r="V51" s="28"/>
      <c r="W51" s="28"/>
      <c r="X51" s="28"/>
      <c r="Y51" s="28"/>
      <c r="Z51" s="28"/>
    </row>
    <row r="52" spans="1:26" ht="15.75" customHeight="1">
      <c r="A52" s="2517"/>
      <c r="B52" s="433" t="s">
        <v>88</v>
      </c>
      <c r="C52" s="417">
        <v>2019</v>
      </c>
      <c r="D52" s="421"/>
      <c r="E52" s="421"/>
      <c r="F52" s="421"/>
      <c r="G52" s="421"/>
      <c r="H52" s="421"/>
      <c r="I52" s="421"/>
      <c r="J52" s="421"/>
      <c r="K52" s="421"/>
      <c r="L52" s="421"/>
      <c r="M52" s="422"/>
      <c r="N52" s="28"/>
      <c r="O52" s="28"/>
      <c r="P52" s="28"/>
      <c r="Q52" s="28"/>
      <c r="R52" s="28"/>
      <c r="S52" s="28"/>
      <c r="T52" s="28"/>
      <c r="U52" s="28"/>
      <c r="V52" s="28"/>
      <c r="W52" s="28"/>
      <c r="X52" s="28"/>
      <c r="Y52" s="28"/>
      <c r="Z52" s="28"/>
    </row>
    <row r="53" spans="1:26" ht="15.75" customHeight="1">
      <c r="A53" s="3315" t="s">
        <v>90</v>
      </c>
      <c r="B53" s="493" t="s">
        <v>91</v>
      </c>
      <c r="C53" s="2518" t="s">
        <v>3202</v>
      </c>
      <c r="D53" s="2180"/>
      <c r="E53" s="2180"/>
      <c r="F53" s="2180"/>
      <c r="G53" s="2180"/>
      <c r="H53" s="2180"/>
      <c r="I53" s="2180"/>
      <c r="J53" s="2180"/>
      <c r="K53" s="2180"/>
      <c r="L53" s="2180"/>
      <c r="M53" s="2181"/>
      <c r="N53" s="28"/>
      <c r="O53" s="28"/>
      <c r="P53" s="28"/>
      <c r="Q53" s="28"/>
      <c r="R53" s="28"/>
      <c r="S53" s="28"/>
      <c r="T53" s="28"/>
      <c r="U53" s="28"/>
      <c r="V53" s="28"/>
      <c r="W53" s="28"/>
      <c r="X53" s="28"/>
      <c r="Y53" s="28"/>
      <c r="Z53" s="28"/>
    </row>
    <row r="54" spans="1:26" ht="15.75" customHeight="1">
      <c r="A54" s="2517"/>
      <c r="B54" s="493" t="s">
        <v>93</v>
      </c>
      <c r="C54" s="3316" t="s">
        <v>1770</v>
      </c>
      <c r="D54" s="2180"/>
      <c r="E54" s="2180"/>
      <c r="F54" s="2180"/>
      <c r="G54" s="2180"/>
      <c r="H54" s="2180"/>
      <c r="I54" s="2180"/>
      <c r="J54" s="2180"/>
      <c r="K54" s="2180"/>
      <c r="L54" s="2180"/>
      <c r="M54" s="2542"/>
      <c r="N54" s="28"/>
      <c r="O54" s="28"/>
      <c r="P54" s="28"/>
      <c r="Q54" s="28"/>
      <c r="R54" s="28"/>
      <c r="S54" s="28"/>
      <c r="T54" s="28"/>
      <c r="U54" s="28"/>
      <c r="V54" s="28"/>
      <c r="W54" s="28"/>
      <c r="X54" s="28"/>
      <c r="Y54" s="28"/>
      <c r="Z54" s="28"/>
    </row>
    <row r="55" spans="1:26" ht="15.75" customHeight="1">
      <c r="A55" s="2517"/>
      <c r="B55" s="493" t="s">
        <v>95</v>
      </c>
      <c r="C55" s="3316" t="s">
        <v>338</v>
      </c>
      <c r="D55" s="2180"/>
      <c r="E55" s="2180"/>
      <c r="F55" s="2180"/>
      <c r="G55" s="2180"/>
      <c r="H55" s="2180"/>
      <c r="I55" s="2180"/>
      <c r="J55" s="2180"/>
      <c r="K55" s="2180"/>
      <c r="L55" s="2180"/>
      <c r="M55" s="2542"/>
      <c r="N55" s="28"/>
      <c r="O55" s="28"/>
      <c r="P55" s="28"/>
      <c r="Q55" s="28"/>
      <c r="R55" s="28"/>
      <c r="S55" s="28"/>
      <c r="T55" s="28"/>
      <c r="U55" s="28"/>
      <c r="V55" s="28"/>
      <c r="W55" s="28"/>
      <c r="X55" s="28"/>
      <c r="Y55" s="28"/>
      <c r="Z55" s="28"/>
    </row>
    <row r="56" spans="1:26" ht="15.75" customHeight="1">
      <c r="A56" s="2517"/>
      <c r="B56" s="494" t="s">
        <v>97</v>
      </c>
      <c r="C56" s="3316" t="s">
        <v>1771</v>
      </c>
      <c r="D56" s="2180"/>
      <c r="E56" s="2180"/>
      <c r="F56" s="2180"/>
      <c r="G56" s="2180"/>
      <c r="H56" s="2180"/>
      <c r="I56" s="2180"/>
      <c r="J56" s="2180"/>
      <c r="K56" s="2180"/>
      <c r="L56" s="2180"/>
      <c r="M56" s="2542"/>
      <c r="N56" s="28"/>
      <c r="O56" s="28"/>
      <c r="P56" s="28"/>
      <c r="Q56" s="28"/>
      <c r="R56" s="28"/>
      <c r="S56" s="28"/>
      <c r="T56" s="28"/>
      <c r="U56" s="28"/>
      <c r="V56" s="28"/>
      <c r="W56" s="28"/>
      <c r="X56" s="28"/>
      <c r="Y56" s="28"/>
      <c r="Z56" s="28"/>
    </row>
    <row r="57" spans="1:26" ht="15.75" customHeight="1">
      <c r="A57" s="2517"/>
      <c r="B57" s="493" t="s">
        <v>99</v>
      </c>
      <c r="C57" s="2518" t="s">
        <v>3203</v>
      </c>
      <c r="D57" s="2180"/>
      <c r="E57" s="2180"/>
      <c r="F57" s="2180"/>
      <c r="G57" s="2180"/>
      <c r="H57" s="2180"/>
      <c r="I57" s="2180"/>
      <c r="J57" s="2180"/>
      <c r="K57" s="2180"/>
      <c r="L57" s="2180"/>
      <c r="M57" s="2181"/>
      <c r="N57" s="28"/>
      <c r="O57" s="28"/>
      <c r="P57" s="28"/>
      <c r="Q57" s="28"/>
      <c r="R57" s="28"/>
      <c r="S57" s="28"/>
      <c r="T57" s="28"/>
      <c r="U57" s="28"/>
      <c r="V57" s="28"/>
      <c r="W57" s="28"/>
      <c r="X57" s="28"/>
      <c r="Y57" s="28"/>
      <c r="Z57" s="28"/>
    </row>
    <row r="58" spans="1:26" ht="15.75" customHeight="1" thickBot="1">
      <c r="A58" s="2522"/>
      <c r="B58" s="493" t="s">
        <v>101</v>
      </c>
      <c r="C58" s="1122">
        <v>3649400</v>
      </c>
      <c r="D58" s="483"/>
      <c r="E58" s="483"/>
      <c r="F58" s="483"/>
      <c r="G58" s="483"/>
      <c r="H58" s="483"/>
      <c r="I58" s="483"/>
      <c r="J58" s="483"/>
      <c r="K58" s="483"/>
      <c r="L58" s="483"/>
      <c r="M58" s="482"/>
      <c r="N58" s="28"/>
      <c r="O58" s="28"/>
      <c r="P58" s="28"/>
      <c r="Q58" s="28"/>
      <c r="R58" s="28"/>
      <c r="S58" s="28"/>
      <c r="T58" s="28"/>
      <c r="U58" s="28"/>
      <c r="V58" s="28"/>
      <c r="W58" s="28"/>
      <c r="X58" s="28"/>
      <c r="Y58" s="28"/>
      <c r="Z58" s="28"/>
    </row>
    <row r="59" spans="1:26" ht="15.75" customHeight="1">
      <c r="A59" s="3315" t="s">
        <v>103</v>
      </c>
      <c r="B59" s="495" t="s">
        <v>104</v>
      </c>
      <c r="C59" s="3316" t="s">
        <v>1772</v>
      </c>
      <c r="D59" s="2180"/>
      <c r="E59" s="2180"/>
      <c r="F59" s="2180"/>
      <c r="G59" s="2180"/>
      <c r="H59" s="2180"/>
      <c r="I59" s="2180"/>
      <c r="J59" s="2180"/>
      <c r="K59" s="2180"/>
      <c r="L59" s="2180"/>
      <c r="M59" s="2542"/>
      <c r="N59" s="28"/>
      <c r="O59" s="28"/>
      <c r="P59" s="28"/>
      <c r="Q59" s="28"/>
      <c r="R59" s="28"/>
      <c r="S59" s="28"/>
      <c r="T59" s="28"/>
      <c r="U59" s="28"/>
      <c r="V59" s="28"/>
      <c r="W59" s="28"/>
      <c r="X59" s="28"/>
      <c r="Y59" s="28"/>
      <c r="Z59" s="28"/>
    </row>
    <row r="60" spans="1:26" ht="30" customHeight="1">
      <c r="A60" s="2517"/>
      <c r="B60" s="495" t="s">
        <v>106</v>
      </c>
      <c r="C60" s="3316" t="s">
        <v>1689</v>
      </c>
      <c r="D60" s="2180"/>
      <c r="E60" s="2180"/>
      <c r="F60" s="2180"/>
      <c r="G60" s="2180"/>
      <c r="H60" s="2180"/>
      <c r="I60" s="2180"/>
      <c r="J60" s="2180"/>
      <c r="K60" s="2180"/>
      <c r="L60" s="2180"/>
      <c r="M60" s="2542"/>
      <c r="N60" s="28"/>
      <c r="O60" s="28"/>
      <c r="P60" s="28"/>
      <c r="Q60" s="28"/>
      <c r="R60" s="28"/>
      <c r="S60" s="28"/>
      <c r="T60" s="28"/>
      <c r="U60" s="28"/>
      <c r="V60" s="28"/>
      <c r="W60" s="28"/>
      <c r="X60" s="28"/>
      <c r="Y60" s="28"/>
      <c r="Z60" s="28"/>
    </row>
    <row r="61" spans="1:26" ht="30" customHeight="1" thickBot="1">
      <c r="A61" s="2517"/>
      <c r="B61" s="496" t="s">
        <v>14</v>
      </c>
      <c r="C61" s="3316" t="s">
        <v>338</v>
      </c>
      <c r="D61" s="2180"/>
      <c r="E61" s="2180"/>
      <c r="F61" s="2180"/>
      <c r="G61" s="2180"/>
      <c r="H61" s="2180"/>
      <c r="I61" s="2180"/>
      <c r="J61" s="2180"/>
      <c r="K61" s="2180"/>
      <c r="L61" s="2180"/>
      <c r="M61" s="2542"/>
      <c r="N61" s="28"/>
      <c r="O61" s="28"/>
      <c r="P61" s="28"/>
      <c r="Q61" s="28"/>
      <c r="R61" s="28"/>
      <c r="S61" s="28"/>
      <c r="T61" s="28"/>
      <c r="U61" s="28"/>
      <c r="V61" s="28"/>
      <c r="W61" s="28"/>
      <c r="X61" s="28"/>
      <c r="Y61" s="28"/>
      <c r="Z61" s="28"/>
    </row>
    <row r="62" spans="1:26" ht="15.75" customHeight="1" thickBot="1">
      <c r="A62" s="1123" t="s">
        <v>109</v>
      </c>
      <c r="B62" s="498"/>
      <c r="C62" s="2519"/>
      <c r="D62" s="2520"/>
      <c r="E62" s="2520"/>
      <c r="F62" s="2520"/>
      <c r="G62" s="2520"/>
      <c r="H62" s="2520"/>
      <c r="I62" s="2520"/>
      <c r="J62" s="2520"/>
      <c r="K62" s="2520"/>
      <c r="L62" s="2520"/>
      <c r="M62" s="2521"/>
      <c r="N62" s="28"/>
      <c r="O62" s="28"/>
      <c r="P62" s="28"/>
      <c r="Q62" s="28"/>
      <c r="R62" s="28"/>
      <c r="S62" s="28"/>
      <c r="T62" s="28"/>
      <c r="U62" s="28"/>
      <c r="V62" s="28"/>
      <c r="W62" s="28"/>
      <c r="X62" s="28"/>
      <c r="Y62" s="28"/>
      <c r="Z62" s="28"/>
    </row>
    <row r="63" spans="1:26" ht="15.75" customHeight="1">
      <c r="A63" s="28"/>
      <c r="B63" s="109"/>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5.75" customHeight="1">
      <c r="A64" s="28"/>
      <c r="B64" s="109"/>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5.75" customHeight="1">
      <c r="A65" s="28"/>
      <c r="B65" s="109"/>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5.75" customHeight="1">
      <c r="A66" s="28"/>
      <c r="B66" s="109"/>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5.75" customHeight="1">
      <c r="A67" s="28"/>
      <c r="B67" s="109"/>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5.75" customHeight="1">
      <c r="A68" s="28"/>
      <c r="B68" s="109"/>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5.75" customHeight="1">
      <c r="A69" s="28"/>
      <c r="B69" s="109"/>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75" customHeight="1">
      <c r="A70" s="28"/>
      <c r="B70" s="109"/>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75" customHeight="1">
      <c r="A71" s="28"/>
      <c r="B71" s="109"/>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75" customHeight="1">
      <c r="A72" s="28"/>
      <c r="B72" s="109"/>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75" customHeight="1">
      <c r="A73" s="28"/>
      <c r="B73" s="109"/>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75" customHeight="1">
      <c r="A74" s="28"/>
      <c r="B74" s="109"/>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75" customHeight="1">
      <c r="A75" s="28"/>
      <c r="B75" s="109"/>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75" customHeight="1">
      <c r="A76" s="28"/>
      <c r="B76" s="109"/>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75" customHeight="1">
      <c r="A77" s="28"/>
      <c r="B77" s="109"/>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75" customHeight="1">
      <c r="A78" s="28"/>
      <c r="B78" s="109"/>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c r="A79" s="28"/>
      <c r="B79" s="109"/>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c r="A80" s="28"/>
      <c r="B80" s="109"/>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c r="A81" s="28"/>
      <c r="B81" s="109"/>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c r="A82" s="28"/>
      <c r="B82" s="109"/>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c r="A83" s="28"/>
      <c r="B83" s="109"/>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c r="A84" s="28"/>
      <c r="B84" s="109"/>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c r="A85" s="28"/>
      <c r="B85" s="109"/>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c r="A86" s="28"/>
      <c r="B86" s="109"/>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c r="A87" s="28"/>
      <c r="B87" s="109"/>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c r="A88" s="28"/>
      <c r="B88" s="109"/>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c r="A89" s="28"/>
      <c r="B89" s="109"/>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c r="A90" s="28"/>
      <c r="B90" s="109"/>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c r="A91" s="28"/>
      <c r="B91" s="109"/>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c r="A92" s="28"/>
      <c r="B92" s="109"/>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c r="A93" s="28"/>
      <c r="B93" s="109"/>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c r="A94" s="28"/>
      <c r="B94" s="109"/>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c r="A95" s="28"/>
      <c r="B95" s="109"/>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c r="A96" s="28"/>
      <c r="B96" s="109"/>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c r="A97" s="28"/>
      <c r="B97" s="109"/>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c r="A98" s="28"/>
      <c r="B98" s="109"/>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c r="A99" s="28"/>
      <c r="B99" s="109"/>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c r="A100" s="28"/>
      <c r="B100" s="109"/>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c r="A101" s="28"/>
      <c r="B101" s="109"/>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c r="A102" s="28"/>
      <c r="B102" s="109"/>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c r="A103" s="28"/>
      <c r="B103" s="109"/>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c r="A104" s="28"/>
      <c r="B104" s="109"/>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c r="A105" s="28"/>
      <c r="B105" s="109"/>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c r="A106" s="28"/>
      <c r="B106" s="109"/>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c r="A107" s="28"/>
      <c r="B107" s="109"/>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c r="A108" s="28"/>
      <c r="B108" s="109"/>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c r="A109" s="28"/>
      <c r="B109" s="109"/>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c r="A110" s="28"/>
      <c r="B110" s="109"/>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c r="A111" s="28"/>
      <c r="B111" s="109"/>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c r="A112" s="28"/>
      <c r="B112" s="109"/>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c r="A113" s="28"/>
      <c r="B113" s="109"/>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c r="A114" s="28"/>
      <c r="B114" s="109"/>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c r="A115" s="28"/>
      <c r="B115" s="109"/>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c r="A116" s="28"/>
      <c r="B116" s="109"/>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c r="A117" s="28"/>
      <c r="B117" s="109"/>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c r="A118" s="28"/>
      <c r="B118" s="109"/>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c r="A119" s="28"/>
      <c r="B119" s="109"/>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c r="A120" s="28"/>
      <c r="B120" s="109"/>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c r="A121" s="28"/>
      <c r="B121" s="109"/>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c r="A122" s="28"/>
      <c r="B122" s="109"/>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c r="A123" s="28"/>
      <c r="B123" s="109"/>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c r="A124" s="28"/>
      <c r="B124" s="109"/>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c r="A125" s="28"/>
      <c r="B125" s="109"/>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c r="A126" s="28"/>
      <c r="B126" s="109"/>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c r="A127" s="28"/>
      <c r="B127" s="109"/>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c r="A128" s="28"/>
      <c r="B128" s="109"/>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c r="A129" s="28"/>
      <c r="B129" s="109"/>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c r="A130" s="28"/>
      <c r="B130" s="109"/>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c r="A131" s="28"/>
      <c r="B131" s="109"/>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c r="A132" s="28"/>
      <c r="B132" s="109"/>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c r="A133" s="28"/>
      <c r="B133" s="109"/>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c r="A134" s="28"/>
      <c r="B134" s="109"/>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c r="A135" s="28"/>
      <c r="B135" s="109"/>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c r="A136" s="28"/>
      <c r="B136" s="109"/>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c r="A137" s="28"/>
      <c r="B137" s="109"/>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c r="A138" s="28"/>
      <c r="B138" s="109"/>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c r="A139" s="28"/>
      <c r="B139" s="109"/>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c r="A140" s="28"/>
      <c r="B140" s="109"/>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c r="A141" s="28"/>
      <c r="B141" s="109"/>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c r="A142" s="28"/>
      <c r="B142" s="109"/>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c r="A143" s="28"/>
      <c r="B143" s="109"/>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c r="A144" s="28"/>
      <c r="B144" s="109"/>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c r="A145" s="28"/>
      <c r="B145" s="109"/>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c r="A146" s="28"/>
      <c r="B146" s="109"/>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c r="A147" s="28"/>
      <c r="B147" s="109"/>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c r="A148" s="28"/>
      <c r="B148" s="109"/>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c r="A149" s="28"/>
      <c r="B149" s="109"/>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c r="A150" s="28"/>
      <c r="B150" s="109"/>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c r="A151" s="28"/>
      <c r="B151" s="109"/>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c r="A152" s="28"/>
      <c r="B152" s="109"/>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c r="A153" s="28"/>
      <c r="B153" s="109"/>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c r="A154" s="28"/>
      <c r="B154" s="109"/>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c r="A155" s="28"/>
      <c r="B155" s="109"/>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c r="A156" s="28"/>
      <c r="B156" s="109"/>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c r="A157" s="28"/>
      <c r="B157" s="109"/>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c r="A158" s="28"/>
      <c r="B158" s="109"/>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c r="A159" s="28"/>
      <c r="B159" s="109"/>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c r="A160" s="28"/>
      <c r="B160" s="109"/>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c r="A161" s="28"/>
      <c r="B161" s="109"/>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c r="A162" s="28"/>
      <c r="B162" s="109"/>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c r="A163" s="28"/>
      <c r="B163" s="109"/>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c r="A164" s="28"/>
      <c r="B164" s="109"/>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c r="A165" s="28"/>
      <c r="B165" s="109"/>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c r="A166" s="28"/>
      <c r="B166" s="109"/>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c r="A167" s="28"/>
      <c r="B167" s="109"/>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c r="A168" s="28"/>
      <c r="B168" s="109"/>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c r="A169" s="28"/>
      <c r="B169" s="109"/>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c r="A170" s="28"/>
      <c r="B170" s="109"/>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c r="A171" s="28"/>
      <c r="B171" s="109"/>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c r="A172" s="28"/>
      <c r="B172" s="109"/>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c r="A173" s="28"/>
      <c r="B173" s="109"/>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c r="A174" s="28"/>
      <c r="B174" s="109"/>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c r="A175" s="28"/>
      <c r="B175" s="109"/>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c r="A176" s="28"/>
      <c r="B176" s="109"/>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c r="A177" s="28"/>
      <c r="B177" s="109"/>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c r="A178" s="28"/>
      <c r="B178" s="109"/>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c r="A179" s="28"/>
      <c r="B179" s="109"/>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c r="A180" s="28"/>
      <c r="B180" s="109"/>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c r="A181" s="28"/>
      <c r="B181" s="109"/>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c r="A182" s="28"/>
      <c r="B182" s="109"/>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c r="A183" s="28"/>
      <c r="B183" s="109"/>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c r="A184" s="28"/>
      <c r="B184" s="109"/>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c r="A185" s="28"/>
      <c r="B185" s="109"/>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c r="A186" s="28"/>
      <c r="B186" s="109"/>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c r="A187" s="28"/>
      <c r="B187" s="109"/>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c r="A188" s="28"/>
      <c r="B188" s="109"/>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c r="A189" s="28"/>
      <c r="B189" s="109"/>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c r="A190" s="28"/>
      <c r="B190" s="109"/>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c r="A191" s="28"/>
      <c r="B191" s="109"/>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c r="A192" s="28"/>
      <c r="B192" s="109"/>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c r="A193" s="28"/>
      <c r="B193" s="109"/>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c r="A194" s="28"/>
      <c r="B194" s="109"/>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c r="A195" s="28"/>
      <c r="B195" s="109"/>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c r="A196" s="28"/>
      <c r="B196" s="109"/>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c r="A197" s="28"/>
      <c r="B197" s="109"/>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c r="A198" s="28"/>
      <c r="B198" s="109"/>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c r="A199" s="28"/>
      <c r="B199" s="109"/>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c r="A200" s="28"/>
      <c r="B200" s="109"/>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c r="A201" s="28"/>
      <c r="B201" s="109"/>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c r="A202" s="28"/>
      <c r="B202" s="109"/>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c r="A203" s="28"/>
      <c r="B203" s="109"/>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c r="A204" s="28"/>
      <c r="B204" s="109"/>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c r="A205" s="28"/>
      <c r="B205" s="109"/>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c r="A206" s="28"/>
      <c r="B206" s="109"/>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c r="A207" s="28"/>
      <c r="B207" s="109"/>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c r="A208" s="28"/>
      <c r="B208" s="109"/>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c r="A209" s="28"/>
      <c r="B209" s="109"/>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c r="A210" s="28"/>
      <c r="B210" s="109"/>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c r="A211" s="28"/>
      <c r="B211" s="109"/>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c r="A212" s="28"/>
      <c r="B212" s="109"/>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c r="A213" s="28"/>
      <c r="B213" s="109"/>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c r="A214" s="28"/>
      <c r="B214" s="109"/>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c r="A215" s="28"/>
      <c r="B215" s="109"/>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c r="A216" s="28"/>
      <c r="B216" s="109"/>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c r="A217" s="28"/>
      <c r="B217" s="109"/>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c r="A218" s="28"/>
      <c r="B218" s="109"/>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c r="A219" s="28"/>
      <c r="B219" s="109"/>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c r="A220" s="28"/>
      <c r="B220" s="109"/>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c r="A221" s="28"/>
      <c r="B221" s="109"/>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8"/>
      <c r="B222" s="109"/>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8"/>
      <c r="B223" s="109"/>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8"/>
      <c r="B224" s="109"/>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8"/>
      <c r="B225" s="109"/>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8"/>
      <c r="B226" s="109"/>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8"/>
      <c r="B227" s="109"/>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8"/>
      <c r="B228" s="109"/>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8"/>
      <c r="B229" s="109"/>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8"/>
      <c r="B230" s="109"/>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8"/>
      <c r="B231" s="109"/>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8"/>
      <c r="B232" s="109"/>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8"/>
      <c r="B233" s="109"/>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8"/>
      <c r="B234" s="109"/>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8"/>
      <c r="B235" s="109"/>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8"/>
      <c r="B236" s="109"/>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8"/>
      <c r="B237" s="109"/>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8"/>
      <c r="B238" s="109"/>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8"/>
      <c r="B239" s="109"/>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8"/>
      <c r="B240" s="109"/>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8"/>
      <c r="B241" s="109"/>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8"/>
      <c r="B242" s="109"/>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8"/>
      <c r="B243" s="109"/>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8"/>
      <c r="B244" s="109"/>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8"/>
      <c r="B245" s="109"/>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8"/>
      <c r="B246" s="109"/>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8"/>
      <c r="B247" s="109"/>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8"/>
      <c r="B248" s="109"/>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8"/>
      <c r="B249" s="109"/>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8"/>
      <c r="B250" s="109"/>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8"/>
      <c r="B251" s="109"/>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8"/>
      <c r="B252" s="109"/>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8"/>
      <c r="B253" s="109"/>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8"/>
      <c r="B254" s="109"/>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8"/>
      <c r="B255" s="109"/>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8"/>
      <c r="B256" s="109"/>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8"/>
      <c r="B257" s="109"/>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8"/>
      <c r="B258" s="109"/>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8"/>
      <c r="B259" s="109"/>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8"/>
      <c r="B260" s="109"/>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8"/>
      <c r="B261" s="109"/>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8"/>
      <c r="B262" s="109"/>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8"/>
      <c r="B263" s="109"/>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8"/>
      <c r="B264" s="109"/>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8"/>
      <c r="B265" s="109"/>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8"/>
      <c r="B266" s="109"/>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8"/>
      <c r="B267" s="109"/>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8"/>
      <c r="B268" s="109"/>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8"/>
      <c r="B269" s="109"/>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8"/>
      <c r="B270" s="109"/>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8"/>
      <c r="B271" s="109"/>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8"/>
      <c r="B272" s="109"/>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8"/>
      <c r="B273" s="109"/>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8"/>
      <c r="B274" s="109"/>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8"/>
      <c r="B275" s="109"/>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8"/>
      <c r="B276" s="109"/>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8"/>
      <c r="B277" s="109"/>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8"/>
      <c r="B278" s="109"/>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8"/>
      <c r="B279" s="109"/>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8"/>
      <c r="B280" s="109"/>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8"/>
      <c r="B281" s="109"/>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8"/>
      <c r="B282" s="109"/>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8"/>
      <c r="B283" s="109"/>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8"/>
      <c r="B284" s="109"/>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8"/>
      <c r="B285" s="109"/>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8"/>
      <c r="B286" s="109"/>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8"/>
      <c r="B287" s="109"/>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8"/>
      <c r="B288" s="109"/>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8"/>
      <c r="B289" s="109"/>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8"/>
      <c r="B290" s="109"/>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8"/>
      <c r="B291" s="109"/>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8"/>
      <c r="B292" s="109"/>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8"/>
      <c r="B293" s="109"/>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8"/>
      <c r="B294" s="109"/>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8"/>
      <c r="B295" s="109"/>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8"/>
      <c r="B296" s="109"/>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8"/>
      <c r="B297" s="109"/>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8"/>
      <c r="B298" s="109"/>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8"/>
      <c r="B299" s="109"/>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8"/>
      <c r="B300" s="109"/>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8"/>
      <c r="B301" s="109"/>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8"/>
      <c r="B302" s="109"/>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8"/>
      <c r="B303" s="109"/>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8"/>
      <c r="B304" s="109"/>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8"/>
      <c r="B305" s="109"/>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8"/>
      <c r="B306" s="109"/>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8"/>
      <c r="B307" s="109"/>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8"/>
      <c r="B308" s="109"/>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8"/>
      <c r="B309" s="109"/>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8"/>
      <c r="B310" s="109"/>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8"/>
      <c r="B311" s="109"/>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8"/>
      <c r="B312" s="109"/>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8"/>
      <c r="B313" s="109"/>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8"/>
      <c r="B314" s="109"/>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8"/>
      <c r="B315" s="109"/>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8"/>
      <c r="B316" s="109"/>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8"/>
      <c r="B317" s="109"/>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8"/>
      <c r="B318" s="109"/>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8"/>
      <c r="B319" s="109"/>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8"/>
      <c r="B320" s="109"/>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8"/>
      <c r="B321" s="109"/>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8"/>
      <c r="B322" s="109"/>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8"/>
      <c r="B323" s="109"/>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8"/>
      <c r="B324" s="109"/>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8"/>
      <c r="B325" s="109"/>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8"/>
      <c r="B326" s="109"/>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8"/>
      <c r="B327" s="109"/>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8"/>
      <c r="B328" s="109"/>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8"/>
      <c r="B329" s="109"/>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8"/>
      <c r="B330" s="109"/>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8"/>
      <c r="B331" s="109"/>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8"/>
      <c r="B332" s="109"/>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8"/>
      <c r="B333" s="109"/>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8"/>
      <c r="B334" s="109"/>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8"/>
      <c r="B335" s="109"/>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8"/>
      <c r="B336" s="109"/>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8"/>
      <c r="B337" s="109"/>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8"/>
      <c r="B338" s="109"/>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8"/>
      <c r="B339" s="109"/>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8"/>
      <c r="B340" s="109"/>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8"/>
      <c r="B341" s="109"/>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8"/>
      <c r="B342" s="109"/>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8"/>
      <c r="B343" s="109"/>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8"/>
      <c r="B344" s="109"/>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8"/>
      <c r="B345" s="109"/>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8"/>
      <c r="B346" s="109"/>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8"/>
      <c r="B347" s="109"/>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8"/>
      <c r="B348" s="109"/>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8"/>
      <c r="B349" s="109"/>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8"/>
      <c r="B350" s="109"/>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8"/>
      <c r="B351" s="109"/>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8"/>
      <c r="B352" s="109"/>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8"/>
      <c r="B353" s="109"/>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8"/>
      <c r="B354" s="109"/>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8"/>
      <c r="B355" s="109"/>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8"/>
      <c r="B356" s="109"/>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8"/>
      <c r="B357" s="109"/>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8"/>
      <c r="B358" s="109"/>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8"/>
      <c r="B359" s="109"/>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8"/>
      <c r="B360" s="109"/>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8"/>
      <c r="B361" s="109"/>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8"/>
      <c r="B362" s="109"/>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8"/>
      <c r="B363" s="109"/>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8"/>
      <c r="B364" s="109"/>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8"/>
      <c r="B365" s="109"/>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8"/>
      <c r="B366" s="109"/>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8"/>
      <c r="B367" s="109"/>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8"/>
      <c r="B368" s="109"/>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8"/>
      <c r="B369" s="109"/>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8"/>
      <c r="B370" s="109"/>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8"/>
      <c r="B371" s="109"/>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8"/>
      <c r="B372" s="109"/>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8"/>
      <c r="B373" s="109"/>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8"/>
      <c r="B374" s="109"/>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8"/>
      <c r="B375" s="109"/>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8"/>
      <c r="B376" s="109"/>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8"/>
      <c r="B377" s="109"/>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8"/>
      <c r="B378" s="109"/>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8"/>
      <c r="B379" s="109"/>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8"/>
      <c r="B380" s="109"/>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8"/>
      <c r="B381" s="109"/>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8"/>
      <c r="B382" s="109"/>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8"/>
      <c r="B383" s="109"/>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8"/>
      <c r="B384" s="109"/>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8"/>
      <c r="B385" s="109"/>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8"/>
      <c r="B386" s="109"/>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8"/>
      <c r="B387" s="109"/>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8"/>
      <c r="B388" s="109"/>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8"/>
      <c r="B389" s="109"/>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8"/>
      <c r="B390" s="109"/>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8"/>
      <c r="B391" s="109"/>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8"/>
      <c r="B392" s="109"/>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8"/>
      <c r="B393" s="109"/>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8"/>
      <c r="B394" s="109"/>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8"/>
      <c r="B395" s="109"/>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8"/>
      <c r="B396" s="109"/>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8"/>
      <c r="B397" s="109"/>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8"/>
      <c r="B398" s="109"/>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8"/>
      <c r="B399" s="109"/>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8"/>
      <c r="B400" s="109"/>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8"/>
      <c r="B401" s="109"/>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8"/>
      <c r="B402" s="109"/>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8"/>
      <c r="B403" s="109"/>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8"/>
      <c r="B404" s="109"/>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8"/>
      <c r="B405" s="109"/>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8"/>
      <c r="B406" s="109"/>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8"/>
      <c r="B407" s="109"/>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8"/>
      <c r="B408" s="109"/>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8"/>
      <c r="B409" s="109"/>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8"/>
      <c r="B410" s="109"/>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8"/>
      <c r="B411" s="109"/>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8"/>
      <c r="B412" s="109"/>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8"/>
      <c r="B413" s="109"/>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8"/>
      <c r="B414" s="109"/>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8"/>
      <c r="B415" s="109"/>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8"/>
      <c r="B416" s="109"/>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8"/>
      <c r="B417" s="109"/>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8"/>
      <c r="B418" s="109"/>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8"/>
      <c r="B419" s="109"/>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8"/>
      <c r="B420" s="109"/>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8"/>
      <c r="B421" s="109"/>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8"/>
      <c r="B422" s="109"/>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8"/>
      <c r="B423" s="109"/>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8"/>
      <c r="B424" s="109"/>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8"/>
      <c r="B425" s="109"/>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8"/>
      <c r="B426" s="109"/>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8"/>
      <c r="B427" s="109"/>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8"/>
      <c r="B428" s="109"/>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8"/>
      <c r="B429" s="109"/>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8"/>
      <c r="B430" s="109"/>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8"/>
      <c r="B431" s="109"/>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8"/>
      <c r="B432" s="109"/>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8"/>
      <c r="B433" s="109"/>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8"/>
      <c r="B434" s="109"/>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8"/>
      <c r="B435" s="109"/>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8"/>
      <c r="B436" s="109"/>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8"/>
      <c r="B437" s="109"/>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8"/>
      <c r="B438" s="109"/>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8"/>
      <c r="B439" s="109"/>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8"/>
      <c r="B440" s="109"/>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8"/>
      <c r="B441" s="109"/>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8"/>
      <c r="B442" s="109"/>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8"/>
      <c r="B443" s="109"/>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8"/>
      <c r="B444" s="109"/>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8"/>
      <c r="B445" s="109"/>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8"/>
      <c r="B446" s="109"/>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8"/>
      <c r="B447" s="109"/>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8"/>
      <c r="B448" s="109"/>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8"/>
      <c r="B449" s="109"/>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8"/>
      <c r="B450" s="109"/>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8"/>
      <c r="B451" s="109"/>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8"/>
      <c r="B452" s="109"/>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8"/>
      <c r="B453" s="109"/>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8"/>
      <c r="B454" s="109"/>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8"/>
      <c r="B455" s="109"/>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8"/>
      <c r="B456" s="109"/>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8"/>
      <c r="B457" s="109"/>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8"/>
      <c r="B458" s="109"/>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8"/>
      <c r="B459" s="109"/>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8"/>
      <c r="B460" s="109"/>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8"/>
      <c r="B461" s="109"/>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8"/>
      <c r="B462" s="109"/>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8"/>
      <c r="B463" s="109"/>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8"/>
      <c r="B464" s="109"/>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8"/>
      <c r="B465" s="109"/>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8"/>
      <c r="B466" s="109"/>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8"/>
      <c r="B467" s="109"/>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8"/>
      <c r="B468" s="109"/>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8"/>
      <c r="B469" s="109"/>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8"/>
      <c r="B470" s="109"/>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8"/>
      <c r="B471" s="109"/>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8"/>
      <c r="B472" s="109"/>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8"/>
      <c r="B473" s="109"/>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8"/>
      <c r="B474" s="109"/>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8"/>
      <c r="B475" s="109"/>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8"/>
      <c r="B476" s="109"/>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8"/>
      <c r="B477" s="109"/>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8"/>
      <c r="B478" s="109"/>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8"/>
      <c r="B479" s="109"/>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8"/>
      <c r="B480" s="109"/>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8"/>
      <c r="B481" s="109"/>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8"/>
      <c r="B482" s="109"/>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8"/>
      <c r="B483" s="109"/>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8"/>
      <c r="B484" s="109"/>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8"/>
      <c r="B485" s="109"/>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8"/>
      <c r="B486" s="109"/>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8"/>
      <c r="B487" s="109"/>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8"/>
      <c r="B488" s="109"/>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8"/>
      <c r="B489" s="109"/>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8"/>
      <c r="B490" s="109"/>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8"/>
      <c r="B491" s="109"/>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8"/>
      <c r="B492" s="109"/>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8"/>
      <c r="B493" s="109"/>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8"/>
      <c r="B494" s="109"/>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8"/>
      <c r="B495" s="109"/>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8"/>
      <c r="B496" s="109"/>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8"/>
      <c r="B497" s="109"/>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8"/>
      <c r="B498" s="109"/>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8"/>
      <c r="B499" s="109"/>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8"/>
      <c r="B500" s="109"/>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8"/>
      <c r="B501" s="109"/>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8"/>
      <c r="B502" s="109"/>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8"/>
      <c r="B503" s="109"/>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8"/>
      <c r="B504" s="109"/>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8"/>
      <c r="B505" s="109"/>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8"/>
      <c r="B506" s="109"/>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8"/>
      <c r="B507" s="109"/>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8"/>
      <c r="B508" s="109"/>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8"/>
      <c r="B509" s="109"/>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8"/>
      <c r="B510" s="109"/>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8"/>
      <c r="B511" s="109"/>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8"/>
      <c r="B512" s="109"/>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8"/>
      <c r="B513" s="109"/>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8"/>
      <c r="B514" s="109"/>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8"/>
      <c r="B515" s="109"/>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8"/>
      <c r="B516" s="109"/>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8"/>
      <c r="B517" s="109"/>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8"/>
      <c r="B518" s="109"/>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8"/>
      <c r="B519" s="109"/>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8"/>
      <c r="B520" s="109"/>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8"/>
      <c r="B521" s="109"/>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8"/>
      <c r="B522" s="109"/>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8"/>
      <c r="B523" s="109"/>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8"/>
      <c r="B524" s="109"/>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8"/>
      <c r="B525" s="109"/>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8"/>
      <c r="B526" s="109"/>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8"/>
      <c r="B527" s="109"/>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8"/>
      <c r="B528" s="109"/>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8"/>
      <c r="B529" s="109"/>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8"/>
      <c r="B530" s="109"/>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8"/>
      <c r="B531" s="109"/>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8"/>
      <c r="B532" s="109"/>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8"/>
      <c r="B533" s="109"/>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8"/>
      <c r="B534" s="109"/>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8"/>
      <c r="B535" s="109"/>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8"/>
      <c r="B536" s="109"/>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8"/>
      <c r="B537" s="109"/>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8"/>
      <c r="B538" s="109"/>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8"/>
      <c r="B539" s="109"/>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8"/>
      <c r="B540" s="109"/>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8"/>
      <c r="B541" s="109"/>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8"/>
      <c r="B542" s="109"/>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8"/>
      <c r="B543" s="109"/>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8"/>
      <c r="B544" s="109"/>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8"/>
      <c r="B545" s="109"/>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8"/>
      <c r="B546" s="109"/>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8"/>
      <c r="B547" s="109"/>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8"/>
      <c r="B548" s="109"/>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8"/>
      <c r="B549" s="109"/>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8"/>
      <c r="B550" s="109"/>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8"/>
      <c r="B551" s="109"/>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8"/>
      <c r="B552" s="109"/>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8"/>
      <c r="B553" s="109"/>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8"/>
      <c r="B554" s="109"/>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8"/>
      <c r="B555" s="109"/>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8"/>
      <c r="B556" s="109"/>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8"/>
      <c r="B557" s="109"/>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8"/>
      <c r="B558" s="109"/>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8"/>
      <c r="B559" s="109"/>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8"/>
      <c r="B560" s="109"/>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8"/>
      <c r="B561" s="109"/>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8"/>
      <c r="B562" s="109"/>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8"/>
      <c r="B563" s="109"/>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8"/>
      <c r="B564" s="109"/>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8"/>
      <c r="B565" s="109"/>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8"/>
      <c r="B566" s="109"/>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8"/>
      <c r="B567" s="109"/>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8"/>
      <c r="B568" s="109"/>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8"/>
      <c r="B569" s="109"/>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8"/>
      <c r="B570" s="109"/>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8"/>
      <c r="B571" s="109"/>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8"/>
      <c r="B572" s="109"/>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8"/>
      <c r="B573" s="109"/>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8"/>
      <c r="B574" s="109"/>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8"/>
      <c r="B575" s="109"/>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8"/>
      <c r="B576" s="109"/>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8"/>
      <c r="B577" s="109"/>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8"/>
      <c r="B578" s="109"/>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8"/>
      <c r="B579" s="109"/>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8"/>
      <c r="B580" s="109"/>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8"/>
      <c r="B581" s="109"/>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8"/>
      <c r="B582" s="109"/>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8"/>
      <c r="B583" s="109"/>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8"/>
      <c r="B584" s="109"/>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8"/>
      <c r="B585" s="109"/>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8"/>
      <c r="B586" s="109"/>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8"/>
      <c r="B587" s="109"/>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8"/>
      <c r="B588" s="109"/>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8"/>
      <c r="B589" s="109"/>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8"/>
      <c r="B590" s="109"/>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8"/>
      <c r="B591" s="109"/>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8"/>
      <c r="B592" s="109"/>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8"/>
      <c r="B593" s="109"/>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8"/>
      <c r="B594" s="109"/>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8"/>
      <c r="B595" s="109"/>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8"/>
      <c r="B596" s="109"/>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8"/>
      <c r="B597" s="109"/>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8"/>
      <c r="B598" s="109"/>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8"/>
      <c r="B599" s="109"/>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8"/>
      <c r="B600" s="109"/>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8"/>
      <c r="B601" s="109"/>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8"/>
      <c r="B602" s="109"/>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8"/>
      <c r="B603" s="109"/>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8"/>
      <c r="B604" s="109"/>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8"/>
      <c r="B605" s="109"/>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8"/>
      <c r="B606" s="109"/>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8"/>
      <c r="B607" s="109"/>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8"/>
      <c r="B608" s="109"/>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8"/>
      <c r="B609" s="109"/>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8"/>
      <c r="B610" s="109"/>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8"/>
      <c r="B611" s="109"/>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8"/>
      <c r="B612" s="109"/>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8"/>
      <c r="B613" s="109"/>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8"/>
      <c r="B614" s="109"/>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8"/>
      <c r="B615" s="109"/>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8"/>
      <c r="B616" s="109"/>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8"/>
      <c r="B617" s="109"/>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8"/>
      <c r="B618" s="109"/>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8"/>
      <c r="B619" s="109"/>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8"/>
      <c r="B620" s="109"/>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8"/>
      <c r="B621" s="109"/>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8"/>
      <c r="B622" s="109"/>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8"/>
      <c r="B623" s="109"/>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8"/>
      <c r="B624" s="109"/>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8"/>
      <c r="B625" s="109"/>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8"/>
      <c r="B626" s="109"/>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8"/>
      <c r="B627" s="109"/>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8"/>
      <c r="B628" s="109"/>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8"/>
      <c r="B629" s="109"/>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8"/>
      <c r="B630" s="109"/>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8"/>
      <c r="B631" s="109"/>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8"/>
      <c r="B632" s="109"/>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8"/>
      <c r="B633" s="109"/>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8"/>
      <c r="B634" s="109"/>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8"/>
      <c r="B635" s="109"/>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8"/>
      <c r="B636" s="109"/>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8"/>
      <c r="B637" s="109"/>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8"/>
      <c r="B638" s="109"/>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8"/>
      <c r="B639" s="109"/>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8"/>
      <c r="B640" s="109"/>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8"/>
      <c r="B641" s="109"/>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8"/>
      <c r="B642" s="109"/>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8"/>
      <c r="B643" s="109"/>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8"/>
      <c r="B644" s="109"/>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8"/>
      <c r="B645" s="109"/>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8"/>
      <c r="B646" s="109"/>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8"/>
      <c r="B647" s="109"/>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8"/>
      <c r="B648" s="109"/>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8"/>
      <c r="B649" s="109"/>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8"/>
      <c r="B650" s="109"/>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8"/>
      <c r="B651" s="109"/>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8"/>
      <c r="B652" s="109"/>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8"/>
      <c r="B653" s="109"/>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8"/>
      <c r="B654" s="109"/>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8"/>
      <c r="B655" s="109"/>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8"/>
      <c r="B656" s="109"/>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8"/>
      <c r="B657" s="109"/>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8"/>
      <c r="B658" s="109"/>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8"/>
      <c r="B659" s="109"/>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8"/>
      <c r="B660" s="109"/>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8"/>
      <c r="B661" s="109"/>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8"/>
      <c r="B662" s="109"/>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8"/>
      <c r="B663" s="109"/>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8"/>
      <c r="B664" s="109"/>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8"/>
      <c r="B665" s="109"/>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8"/>
      <c r="B666" s="109"/>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8"/>
      <c r="B667" s="109"/>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8"/>
      <c r="B668" s="109"/>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8"/>
      <c r="B669" s="109"/>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8"/>
      <c r="B670" s="109"/>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8"/>
      <c r="B671" s="109"/>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8"/>
      <c r="B672" s="109"/>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8"/>
      <c r="B673" s="109"/>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8"/>
      <c r="B674" s="109"/>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8"/>
      <c r="B675" s="109"/>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8"/>
      <c r="B676" s="109"/>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8"/>
      <c r="B677" s="109"/>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8"/>
      <c r="B678" s="109"/>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8"/>
      <c r="B679" s="109"/>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8"/>
      <c r="B680" s="109"/>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8"/>
      <c r="B681" s="109"/>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8"/>
      <c r="B682" s="109"/>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8"/>
      <c r="B683" s="109"/>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8"/>
      <c r="B684" s="109"/>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8"/>
      <c r="B685" s="109"/>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8"/>
      <c r="B686" s="109"/>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8"/>
      <c r="B687" s="109"/>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8"/>
      <c r="B688" s="109"/>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8"/>
      <c r="B689" s="109"/>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8"/>
      <c r="B690" s="109"/>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8"/>
      <c r="B691" s="109"/>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8"/>
      <c r="B692" s="109"/>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8"/>
      <c r="B693" s="109"/>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8"/>
      <c r="B694" s="109"/>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8"/>
      <c r="B695" s="109"/>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8"/>
      <c r="B696" s="109"/>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8"/>
      <c r="B697" s="109"/>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8"/>
      <c r="B698" s="109"/>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8"/>
      <c r="B699" s="109"/>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8"/>
      <c r="B700" s="109"/>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8"/>
      <c r="B701" s="109"/>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8"/>
      <c r="B702" s="109"/>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8"/>
      <c r="B703" s="109"/>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8"/>
      <c r="B704" s="109"/>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8"/>
      <c r="B705" s="109"/>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8"/>
      <c r="B706" s="109"/>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8"/>
      <c r="B707" s="109"/>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8"/>
      <c r="B708" s="109"/>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8"/>
      <c r="B709" s="109"/>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8"/>
      <c r="B710" s="109"/>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8"/>
      <c r="B711" s="109"/>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8"/>
      <c r="B712" s="109"/>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8"/>
      <c r="B713" s="109"/>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8"/>
      <c r="B714" s="109"/>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8"/>
      <c r="B715" s="109"/>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8"/>
      <c r="B716" s="109"/>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8"/>
      <c r="B717" s="109"/>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8"/>
      <c r="B718" s="109"/>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8"/>
      <c r="B719" s="109"/>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8"/>
      <c r="B720" s="109"/>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8"/>
      <c r="B721" s="109"/>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8"/>
      <c r="B722" s="109"/>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8"/>
      <c r="B723" s="109"/>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8"/>
      <c r="B724" s="109"/>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8"/>
      <c r="B725" s="109"/>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8"/>
      <c r="B726" s="109"/>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8"/>
      <c r="B727" s="109"/>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8"/>
      <c r="B728" s="109"/>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8"/>
      <c r="B729" s="109"/>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8"/>
      <c r="B730" s="109"/>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8"/>
      <c r="B731" s="109"/>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8"/>
      <c r="B732" s="109"/>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8"/>
      <c r="B733" s="109"/>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8"/>
      <c r="B734" s="109"/>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8"/>
      <c r="B735" s="109"/>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8"/>
      <c r="B736" s="109"/>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8"/>
      <c r="B737" s="109"/>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8"/>
      <c r="B738" s="109"/>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8"/>
      <c r="B739" s="109"/>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8"/>
      <c r="B740" s="109"/>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8"/>
      <c r="B741" s="109"/>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8"/>
      <c r="B742" s="109"/>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8"/>
      <c r="B743" s="109"/>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8"/>
      <c r="B744" s="109"/>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8"/>
      <c r="B745" s="109"/>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8"/>
      <c r="B746" s="109"/>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8"/>
      <c r="B747" s="109"/>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8"/>
      <c r="B748" s="109"/>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8"/>
      <c r="B749" s="109"/>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8"/>
      <c r="B750" s="109"/>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8"/>
      <c r="B751" s="109"/>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8"/>
      <c r="B752" s="109"/>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8"/>
      <c r="B753" s="109"/>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8"/>
      <c r="B754" s="109"/>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8"/>
      <c r="B755" s="109"/>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8"/>
      <c r="B756" s="109"/>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8"/>
      <c r="B757" s="109"/>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8"/>
      <c r="B758" s="109"/>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8"/>
      <c r="B759" s="109"/>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8"/>
      <c r="B760" s="109"/>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8"/>
      <c r="B761" s="109"/>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8"/>
      <c r="B762" s="109"/>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8"/>
      <c r="B763" s="109"/>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8"/>
      <c r="B764" s="109"/>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8"/>
      <c r="B765" s="109"/>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8"/>
      <c r="B766" s="109"/>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8"/>
      <c r="B767" s="109"/>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8"/>
      <c r="B768" s="109"/>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8"/>
      <c r="B769" s="109"/>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8"/>
      <c r="B770" s="109"/>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8"/>
      <c r="B771" s="109"/>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8"/>
      <c r="B772" s="109"/>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8"/>
      <c r="B773" s="109"/>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8"/>
      <c r="B774" s="109"/>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8"/>
      <c r="B775" s="109"/>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8"/>
      <c r="B776" s="109"/>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8"/>
      <c r="B777" s="109"/>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8"/>
      <c r="B778" s="109"/>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8"/>
      <c r="B779" s="109"/>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8"/>
      <c r="B780" s="109"/>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8"/>
      <c r="B781" s="109"/>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8"/>
      <c r="B782" s="109"/>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8"/>
      <c r="B783" s="109"/>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8"/>
      <c r="B784" s="109"/>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8"/>
      <c r="B785" s="109"/>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8"/>
      <c r="B786" s="109"/>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8"/>
      <c r="B787" s="109"/>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8"/>
      <c r="B788" s="109"/>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8"/>
      <c r="B789" s="109"/>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8"/>
      <c r="B790" s="109"/>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8"/>
      <c r="B791" s="109"/>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8"/>
      <c r="B792" s="109"/>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8"/>
      <c r="B793" s="109"/>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8"/>
      <c r="B794" s="109"/>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8"/>
      <c r="B795" s="109"/>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8"/>
      <c r="B796" s="109"/>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8"/>
      <c r="B797" s="109"/>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8"/>
      <c r="B798" s="109"/>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8"/>
      <c r="B799" s="109"/>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8"/>
      <c r="B800" s="109"/>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8"/>
      <c r="B801" s="109"/>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8"/>
      <c r="B802" s="109"/>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8"/>
      <c r="B803" s="109"/>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8"/>
      <c r="B804" s="109"/>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8"/>
      <c r="B805" s="109"/>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8"/>
      <c r="B806" s="109"/>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8"/>
      <c r="B807" s="109"/>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8"/>
      <c r="B808" s="109"/>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8"/>
      <c r="B809" s="109"/>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8"/>
      <c r="B810" s="109"/>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8"/>
      <c r="B811" s="109"/>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8"/>
      <c r="B812" s="109"/>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8"/>
      <c r="B813" s="109"/>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8"/>
      <c r="B814" s="109"/>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8"/>
      <c r="B815" s="109"/>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8"/>
      <c r="B816" s="109"/>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8"/>
      <c r="B817" s="109"/>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8"/>
      <c r="B818" s="109"/>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8"/>
      <c r="B819" s="109"/>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8"/>
      <c r="B820" s="109"/>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8"/>
      <c r="B821" s="109"/>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8"/>
      <c r="B822" s="109"/>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8"/>
      <c r="B823" s="109"/>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8"/>
      <c r="B824" s="109"/>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8"/>
      <c r="B825" s="109"/>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8"/>
      <c r="B826" s="109"/>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8"/>
      <c r="B827" s="109"/>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8"/>
      <c r="B828" s="109"/>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8"/>
      <c r="B829" s="109"/>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8"/>
      <c r="B830" s="109"/>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8"/>
      <c r="B831" s="109"/>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8"/>
      <c r="B832" s="109"/>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8"/>
      <c r="B833" s="109"/>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8"/>
      <c r="B834" s="109"/>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8"/>
      <c r="B835" s="109"/>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8"/>
      <c r="B836" s="109"/>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8"/>
      <c r="B837" s="109"/>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8"/>
      <c r="B838" s="109"/>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8"/>
      <c r="B839" s="109"/>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8"/>
      <c r="B840" s="109"/>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8"/>
      <c r="B841" s="109"/>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8"/>
      <c r="B842" s="109"/>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8"/>
      <c r="B843" s="109"/>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8"/>
      <c r="B844" s="109"/>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8"/>
      <c r="B845" s="109"/>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8"/>
      <c r="B846" s="109"/>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8"/>
      <c r="B847" s="109"/>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8"/>
      <c r="B848" s="109"/>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8"/>
      <c r="B849" s="109"/>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8"/>
      <c r="B850" s="109"/>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8"/>
      <c r="B851" s="109"/>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8"/>
      <c r="B852" s="109"/>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8"/>
      <c r="B853" s="109"/>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8"/>
      <c r="B854" s="109"/>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8"/>
      <c r="B855" s="109"/>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8"/>
      <c r="B856" s="109"/>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8"/>
      <c r="B857" s="109"/>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8"/>
      <c r="B858" s="109"/>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8"/>
      <c r="B859" s="109"/>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8"/>
      <c r="B860" s="109"/>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8"/>
      <c r="B861" s="109"/>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8"/>
      <c r="B862" s="109"/>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8"/>
      <c r="B863" s="109"/>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8"/>
      <c r="B864" s="109"/>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8"/>
      <c r="B865" s="109"/>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8"/>
      <c r="B866" s="109"/>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8"/>
      <c r="B867" s="109"/>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8"/>
      <c r="B868" s="109"/>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8"/>
      <c r="B869" s="109"/>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8"/>
      <c r="B870" s="109"/>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8"/>
      <c r="B871" s="109"/>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8"/>
      <c r="B872" s="109"/>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8"/>
      <c r="B873" s="109"/>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8"/>
      <c r="B874" s="109"/>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8"/>
      <c r="B875" s="109"/>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8"/>
      <c r="B876" s="109"/>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8"/>
      <c r="B877" s="109"/>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8"/>
      <c r="B878" s="109"/>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8"/>
      <c r="B879" s="109"/>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8"/>
      <c r="B880" s="109"/>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8"/>
      <c r="B881" s="109"/>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8"/>
      <c r="B882" s="109"/>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8"/>
      <c r="B883" s="109"/>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8"/>
      <c r="B884" s="109"/>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8"/>
      <c r="B885" s="109"/>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8"/>
      <c r="B886" s="109"/>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8"/>
      <c r="B887" s="109"/>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8"/>
      <c r="B888" s="109"/>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8"/>
      <c r="B889" s="109"/>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8"/>
      <c r="B890" s="109"/>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8"/>
      <c r="B891" s="109"/>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8"/>
      <c r="B892" s="109"/>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8"/>
      <c r="B893" s="109"/>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8"/>
      <c r="B894" s="109"/>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8"/>
      <c r="B895" s="109"/>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8"/>
      <c r="B896" s="109"/>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8"/>
      <c r="B897" s="109"/>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8"/>
      <c r="B898" s="109"/>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8"/>
      <c r="B899" s="109"/>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8"/>
      <c r="B900" s="109"/>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8"/>
      <c r="B901" s="109"/>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8"/>
      <c r="B902" s="109"/>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8"/>
      <c r="B903" s="109"/>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8"/>
      <c r="B904" s="109"/>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8"/>
      <c r="B905" s="109"/>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8"/>
      <c r="B906" s="109"/>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8"/>
      <c r="B907" s="109"/>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8"/>
      <c r="B908" s="109"/>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8"/>
      <c r="B909" s="109"/>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8"/>
      <c r="B910" s="109"/>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8"/>
      <c r="B911" s="109"/>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8"/>
      <c r="B912" s="109"/>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8"/>
      <c r="B913" s="109"/>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8"/>
      <c r="B914" s="109"/>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8"/>
      <c r="B915" s="109"/>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8"/>
      <c r="B916" s="109"/>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8"/>
      <c r="B917" s="109"/>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8"/>
      <c r="B918" s="109"/>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8"/>
      <c r="B919" s="109"/>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8"/>
      <c r="B920" s="109"/>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8"/>
      <c r="B921" s="109"/>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8"/>
      <c r="B922" s="109"/>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8"/>
      <c r="B923" s="109"/>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8"/>
      <c r="B924" s="109"/>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8"/>
      <c r="B925" s="109"/>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8"/>
      <c r="B926" s="109"/>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8"/>
      <c r="B927" s="109"/>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8"/>
      <c r="B928" s="109"/>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8"/>
      <c r="B929" s="109"/>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8"/>
      <c r="B930" s="109"/>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8"/>
      <c r="B931" s="109"/>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8"/>
      <c r="B932" s="109"/>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8"/>
      <c r="B933" s="109"/>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8"/>
      <c r="B934" s="109"/>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8"/>
      <c r="B935" s="109"/>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8"/>
      <c r="B936" s="109"/>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8"/>
      <c r="B937" s="109"/>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8"/>
      <c r="B938" s="109"/>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8"/>
      <c r="B939" s="109"/>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8"/>
      <c r="B940" s="109"/>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8"/>
      <c r="B941" s="109"/>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8"/>
      <c r="B942" s="109"/>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8"/>
      <c r="B943" s="109"/>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8"/>
      <c r="B944" s="109"/>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8"/>
      <c r="B945" s="109"/>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8"/>
      <c r="B946" s="109"/>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8"/>
      <c r="B947" s="109"/>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8"/>
      <c r="B948" s="109"/>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8"/>
      <c r="B949" s="109"/>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8"/>
      <c r="B950" s="109"/>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8"/>
      <c r="B951" s="109"/>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8"/>
      <c r="B952" s="109"/>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8"/>
      <c r="B953" s="109"/>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8"/>
      <c r="B954" s="109"/>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8"/>
      <c r="B955" s="109"/>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8"/>
      <c r="B956" s="109"/>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8"/>
      <c r="B957" s="109"/>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8"/>
      <c r="B958" s="109"/>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8"/>
      <c r="B959" s="109"/>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8"/>
      <c r="B960" s="109"/>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8"/>
      <c r="B961" s="109"/>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8"/>
      <c r="B962" s="109"/>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8"/>
      <c r="B963" s="109"/>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8"/>
      <c r="B964" s="109"/>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8"/>
      <c r="B965" s="109"/>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8"/>
      <c r="B966" s="109"/>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8"/>
      <c r="B967" s="109"/>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8"/>
      <c r="B968" s="109"/>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8"/>
      <c r="B969" s="109"/>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8"/>
      <c r="B970" s="109"/>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8"/>
      <c r="B971" s="109"/>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8"/>
      <c r="B972" s="109"/>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8"/>
      <c r="B973" s="109"/>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8"/>
      <c r="B974" s="109"/>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8"/>
      <c r="B975" s="109"/>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8"/>
      <c r="B976" s="109"/>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8"/>
      <c r="B977" s="109"/>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8"/>
      <c r="B978" s="109"/>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8"/>
      <c r="B979" s="109"/>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8"/>
      <c r="B980" s="109"/>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8"/>
      <c r="B981" s="109"/>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8"/>
      <c r="B982" s="109"/>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8"/>
      <c r="B983" s="109"/>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8"/>
      <c r="B984" s="109"/>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8"/>
      <c r="B985" s="109"/>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8"/>
      <c r="B986" s="109"/>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8"/>
      <c r="B987" s="109"/>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8"/>
      <c r="B988" s="109"/>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8"/>
      <c r="B989" s="109"/>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8"/>
      <c r="B990" s="109"/>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8"/>
      <c r="B991" s="109"/>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8"/>
      <c r="B992" s="109"/>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8"/>
      <c r="B993" s="109"/>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8"/>
      <c r="B994" s="109"/>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8"/>
      <c r="B995" s="109"/>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8"/>
      <c r="B996" s="109"/>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8"/>
      <c r="B997" s="109"/>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8"/>
      <c r="B998" s="109"/>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8"/>
      <c r="B999" s="109"/>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8"/>
      <c r="B1000" s="109"/>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47">
    <mergeCell ref="C11:M11"/>
    <mergeCell ref="A2:A15"/>
    <mergeCell ref="C2:M2"/>
    <mergeCell ref="C3:M3"/>
    <mergeCell ref="F4:G4"/>
    <mergeCell ref="H4:M4"/>
    <mergeCell ref="C5:M5"/>
    <mergeCell ref="C6:M6"/>
    <mergeCell ref="C7:D7"/>
    <mergeCell ref="I7:M7"/>
    <mergeCell ref="B8:B10"/>
    <mergeCell ref="F9:G9"/>
    <mergeCell ref="I9:J9"/>
    <mergeCell ref="C10:D10"/>
    <mergeCell ref="F10:G10"/>
    <mergeCell ref="I10:J10"/>
    <mergeCell ref="B45:B48"/>
    <mergeCell ref="F46:F47"/>
    <mergeCell ref="C12:M12"/>
    <mergeCell ref="C13:M13"/>
    <mergeCell ref="B14:B15"/>
    <mergeCell ref="C14:D14"/>
    <mergeCell ref="F14:M14"/>
    <mergeCell ref="C15:M15"/>
    <mergeCell ref="G46:J47"/>
    <mergeCell ref="L46:M47"/>
    <mergeCell ref="C49:M49"/>
    <mergeCell ref="C50:M50"/>
    <mergeCell ref="A53:A58"/>
    <mergeCell ref="C53:M53"/>
    <mergeCell ref="C54:M54"/>
    <mergeCell ref="C55:M55"/>
    <mergeCell ref="C56:M56"/>
    <mergeCell ref="C57:M57"/>
    <mergeCell ref="A16:A52"/>
    <mergeCell ref="C16:M16"/>
    <mergeCell ref="C17:M17"/>
    <mergeCell ref="B18:B24"/>
    <mergeCell ref="B25:B28"/>
    <mergeCell ref="J30:L30"/>
    <mergeCell ref="B32:B34"/>
    <mergeCell ref="B35:B44"/>
    <mergeCell ref="A59:A61"/>
    <mergeCell ref="C59:M59"/>
    <mergeCell ref="C60:M60"/>
    <mergeCell ref="C61:M61"/>
    <mergeCell ref="C62:M62"/>
  </mergeCells>
  <dataValidations count="1">
    <dataValidation type="list" allowBlank="1" showErrorMessage="1" sqref="I7" xr:uid="{00000000-0002-0000-BC00-000000000000}">
      <formula1>INDIRECT($C$7)</formula1>
    </dataValidation>
  </dataValidations>
  <pageMargins left="0.28000000000000003" right="0.27" top="0.74803149606299213" bottom="0.74803149606299213" header="0" footer="0"/>
  <pageSetup scale="53"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N100"/>
  <sheetViews>
    <sheetView workbookViewId="0"/>
  </sheetViews>
  <sheetFormatPr baseColWidth="10" defaultColWidth="14.42578125" defaultRowHeight="15"/>
  <cols>
    <col min="1" max="1" width="7.140625" customWidth="1"/>
    <col min="2" max="2" width="44.85546875" customWidth="1"/>
    <col min="3" max="3" width="19" customWidth="1"/>
    <col min="4" max="14" width="13.140625" customWidth="1"/>
    <col min="257" max="257" width="7.140625" customWidth="1"/>
    <col min="258" max="258" width="44.85546875" customWidth="1"/>
    <col min="259" max="259" width="19" customWidth="1"/>
    <col min="260" max="270" width="13.140625" customWidth="1"/>
    <col min="513" max="513" width="7.140625" customWidth="1"/>
    <col min="514" max="514" width="44.85546875" customWidth="1"/>
    <col min="515" max="515" width="19" customWidth="1"/>
    <col min="516" max="526" width="13.140625" customWidth="1"/>
    <col min="769" max="769" width="7.140625" customWidth="1"/>
    <col min="770" max="770" width="44.85546875" customWidth="1"/>
    <col min="771" max="771" width="19" customWidth="1"/>
    <col min="772" max="782" width="13.140625" customWidth="1"/>
    <col min="1025" max="1025" width="7.140625" customWidth="1"/>
    <col min="1026" max="1026" width="44.85546875" customWidth="1"/>
    <col min="1027" max="1027" width="19" customWidth="1"/>
    <col min="1028" max="1038" width="13.140625" customWidth="1"/>
    <col min="1281" max="1281" width="7.140625" customWidth="1"/>
    <col min="1282" max="1282" width="44.85546875" customWidth="1"/>
    <col min="1283" max="1283" width="19" customWidth="1"/>
    <col min="1284" max="1294" width="13.140625" customWidth="1"/>
    <col min="1537" max="1537" width="7.140625" customWidth="1"/>
    <col min="1538" max="1538" width="44.85546875" customWidth="1"/>
    <col min="1539" max="1539" width="19" customWidth="1"/>
    <col min="1540" max="1550" width="13.140625" customWidth="1"/>
    <col min="1793" max="1793" width="7.140625" customWidth="1"/>
    <col min="1794" max="1794" width="44.85546875" customWidth="1"/>
    <col min="1795" max="1795" width="19" customWidth="1"/>
    <col min="1796" max="1806" width="13.140625" customWidth="1"/>
    <col min="2049" max="2049" width="7.140625" customWidth="1"/>
    <col min="2050" max="2050" width="44.85546875" customWidth="1"/>
    <col min="2051" max="2051" width="19" customWidth="1"/>
    <col min="2052" max="2062" width="13.140625" customWidth="1"/>
    <col min="2305" max="2305" width="7.140625" customWidth="1"/>
    <col min="2306" max="2306" width="44.85546875" customWidth="1"/>
    <col min="2307" max="2307" width="19" customWidth="1"/>
    <col min="2308" max="2318" width="13.140625" customWidth="1"/>
    <col min="2561" max="2561" width="7.140625" customWidth="1"/>
    <col min="2562" max="2562" width="44.85546875" customWidth="1"/>
    <col min="2563" max="2563" width="19" customWidth="1"/>
    <col min="2564" max="2574" width="13.140625" customWidth="1"/>
    <col min="2817" max="2817" width="7.140625" customWidth="1"/>
    <col min="2818" max="2818" width="44.85546875" customWidth="1"/>
    <col min="2819" max="2819" width="19" customWidth="1"/>
    <col min="2820" max="2830" width="13.140625" customWidth="1"/>
    <col min="3073" max="3073" width="7.140625" customWidth="1"/>
    <col min="3074" max="3074" width="44.85546875" customWidth="1"/>
    <col min="3075" max="3075" width="19" customWidth="1"/>
    <col min="3076" max="3086" width="13.140625" customWidth="1"/>
    <col min="3329" max="3329" width="7.140625" customWidth="1"/>
    <col min="3330" max="3330" width="44.85546875" customWidth="1"/>
    <col min="3331" max="3331" width="19" customWidth="1"/>
    <col min="3332" max="3342" width="13.140625" customWidth="1"/>
    <col min="3585" max="3585" width="7.140625" customWidth="1"/>
    <col min="3586" max="3586" width="44.85546875" customWidth="1"/>
    <col min="3587" max="3587" width="19" customWidth="1"/>
    <col min="3588" max="3598" width="13.140625" customWidth="1"/>
    <col min="3841" max="3841" width="7.140625" customWidth="1"/>
    <col min="3842" max="3842" width="44.85546875" customWidth="1"/>
    <col min="3843" max="3843" width="19" customWidth="1"/>
    <col min="3844" max="3854" width="13.140625" customWidth="1"/>
    <col min="4097" max="4097" width="7.140625" customWidth="1"/>
    <col min="4098" max="4098" width="44.85546875" customWidth="1"/>
    <col min="4099" max="4099" width="19" customWidth="1"/>
    <col min="4100" max="4110" width="13.140625" customWidth="1"/>
    <col min="4353" max="4353" width="7.140625" customWidth="1"/>
    <col min="4354" max="4354" width="44.85546875" customWidth="1"/>
    <col min="4355" max="4355" width="19" customWidth="1"/>
    <col min="4356" max="4366" width="13.140625" customWidth="1"/>
    <col min="4609" max="4609" width="7.140625" customWidth="1"/>
    <col min="4610" max="4610" width="44.85546875" customWidth="1"/>
    <col min="4611" max="4611" width="19" customWidth="1"/>
    <col min="4612" max="4622" width="13.140625" customWidth="1"/>
    <col min="4865" max="4865" width="7.140625" customWidth="1"/>
    <col min="4866" max="4866" width="44.85546875" customWidth="1"/>
    <col min="4867" max="4867" width="19" customWidth="1"/>
    <col min="4868" max="4878" width="13.140625" customWidth="1"/>
    <col min="5121" max="5121" width="7.140625" customWidth="1"/>
    <col min="5122" max="5122" width="44.85546875" customWidth="1"/>
    <col min="5123" max="5123" width="19" customWidth="1"/>
    <col min="5124" max="5134" width="13.140625" customWidth="1"/>
    <col min="5377" max="5377" width="7.140625" customWidth="1"/>
    <col min="5378" max="5378" width="44.85546875" customWidth="1"/>
    <col min="5379" max="5379" width="19" customWidth="1"/>
    <col min="5380" max="5390" width="13.140625" customWidth="1"/>
    <col min="5633" max="5633" width="7.140625" customWidth="1"/>
    <col min="5634" max="5634" width="44.85546875" customWidth="1"/>
    <col min="5635" max="5635" width="19" customWidth="1"/>
    <col min="5636" max="5646" width="13.140625" customWidth="1"/>
    <col min="5889" max="5889" width="7.140625" customWidth="1"/>
    <col min="5890" max="5890" width="44.85546875" customWidth="1"/>
    <col min="5891" max="5891" width="19" customWidth="1"/>
    <col min="5892" max="5902" width="13.140625" customWidth="1"/>
    <col min="6145" max="6145" width="7.140625" customWidth="1"/>
    <col min="6146" max="6146" width="44.85546875" customWidth="1"/>
    <col min="6147" max="6147" width="19" customWidth="1"/>
    <col min="6148" max="6158" width="13.140625" customWidth="1"/>
    <col min="6401" max="6401" width="7.140625" customWidth="1"/>
    <col min="6402" max="6402" width="44.85546875" customWidth="1"/>
    <col min="6403" max="6403" width="19" customWidth="1"/>
    <col min="6404" max="6414" width="13.140625" customWidth="1"/>
    <col min="6657" max="6657" width="7.140625" customWidth="1"/>
    <col min="6658" max="6658" width="44.85546875" customWidth="1"/>
    <col min="6659" max="6659" width="19" customWidth="1"/>
    <col min="6660" max="6670" width="13.140625" customWidth="1"/>
    <col min="6913" max="6913" width="7.140625" customWidth="1"/>
    <col min="6914" max="6914" width="44.85546875" customWidth="1"/>
    <col min="6915" max="6915" width="19" customWidth="1"/>
    <col min="6916" max="6926" width="13.140625" customWidth="1"/>
    <col min="7169" max="7169" width="7.140625" customWidth="1"/>
    <col min="7170" max="7170" width="44.85546875" customWidth="1"/>
    <col min="7171" max="7171" width="19" customWidth="1"/>
    <col min="7172" max="7182" width="13.140625" customWidth="1"/>
    <col min="7425" max="7425" width="7.140625" customWidth="1"/>
    <col min="7426" max="7426" width="44.85546875" customWidth="1"/>
    <col min="7427" max="7427" width="19" customWidth="1"/>
    <col min="7428" max="7438" width="13.140625" customWidth="1"/>
    <col min="7681" max="7681" width="7.140625" customWidth="1"/>
    <col min="7682" max="7682" width="44.85546875" customWidth="1"/>
    <col min="7683" max="7683" width="19" customWidth="1"/>
    <col min="7684" max="7694" width="13.140625" customWidth="1"/>
    <col min="7937" max="7937" width="7.140625" customWidth="1"/>
    <col min="7938" max="7938" width="44.85546875" customWidth="1"/>
    <col min="7939" max="7939" width="19" customWidth="1"/>
    <col min="7940" max="7950" width="13.140625" customWidth="1"/>
    <col min="8193" max="8193" width="7.140625" customWidth="1"/>
    <col min="8194" max="8194" width="44.85546875" customWidth="1"/>
    <col min="8195" max="8195" width="19" customWidth="1"/>
    <col min="8196" max="8206" width="13.140625" customWidth="1"/>
    <col min="8449" max="8449" width="7.140625" customWidth="1"/>
    <col min="8450" max="8450" width="44.85546875" customWidth="1"/>
    <col min="8451" max="8451" width="19" customWidth="1"/>
    <col min="8452" max="8462" width="13.140625" customWidth="1"/>
    <col min="8705" max="8705" width="7.140625" customWidth="1"/>
    <col min="8706" max="8706" width="44.85546875" customWidth="1"/>
    <col min="8707" max="8707" width="19" customWidth="1"/>
    <col min="8708" max="8718" width="13.140625" customWidth="1"/>
    <col min="8961" max="8961" width="7.140625" customWidth="1"/>
    <col min="8962" max="8962" width="44.85546875" customWidth="1"/>
    <col min="8963" max="8963" width="19" customWidth="1"/>
    <col min="8964" max="8974" width="13.140625" customWidth="1"/>
    <col min="9217" max="9217" width="7.140625" customWidth="1"/>
    <col min="9218" max="9218" width="44.85546875" customWidth="1"/>
    <col min="9219" max="9219" width="19" customWidth="1"/>
    <col min="9220" max="9230" width="13.140625" customWidth="1"/>
    <col min="9473" max="9473" width="7.140625" customWidth="1"/>
    <col min="9474" max="9474" width="44.85546875" customWidth="1"/>
    <col min="9475" max="9475" width="19" customWidth="1"/>
    <col min="9476" max="9486" width="13.140625" customWidth="1"/>
    <col min="9729" max="9729" width="7.140625" customWidth="1"/>
    <col min="9730" max="9730" width="44.85546875" customWidth="1"/>
    <col min="9731" max="9731" width="19" customWidth="1"/>
    <col min="9732" max="9742" width="13.140625" customWidth="1"/>
    <col min="9985" max="9985" width="7.140625" customWidth="1"/>
    <col min="9986" max="9986" width="44.85546875" customWidth="1"/>
    <col min="9987" max="9987" width="19" customWidth="1"/>
    <col min="9988" max="9998" width="13.140625" customWidth="1"/>
    <col min="10241" max="10241" width="7.140625" customWidth="1"/>
    <col min="10242" max="10242" width="44.85546875" customWidth="1"/>
    <col min="10243" max="10243" width="19" customWidth="1"/>
    <col min="10244" max="10254" width="13.140625" customWidth="1"/>
    <col min="10497" max="10497" width="7.140625" customWidth="1"/>
    <col min="10498" max="10498" width="44.85546875" customWidth="1"/>
    <col min="10499" max="10499" width="19" customWidth="1"/>
    <col min="10500" max="10510" width="13.140625" customWidth="1"/>
    <col min="10753" max="10753" width="7.140625" customWidth="1"/>
    <col min="10754" max="10754" width="44.85546875" customWidth="1"/>
    <col min="10755" max="10755" width="19" customWidth="1"/>
    <col min="10756" max="10766" width="13.140625" customWidth="1"/>
    <col min="11009" max="11009" width="7.140625" customWidth="1"/>
    <col min="11010" max="11010" width="44.85546875" customWidth="1"/>
    <col min="11011" max="11011" width="19" customWidth="1"/>
    <col min="11012" max="11022" width="13.140625" customWidth="1"/>
    <col min="11265" max="11265" width="7.140625" customWidth="1"/>
    <col min="11266" max="11266" width="44.85546875" customWidth="1"/>
    <col min="11267" max="11267" width="19" customWidth="1"/>
    <col min="11268" max="11278" width="13.140625" customWidth="1"/>
    <col min="11521" max="11521" width="7.140625" customWidth="1"/>
    <col min="11522" max="11522" width="44.85546875" customWidth="1"/>
    <col min="11523" max="11523" width="19" customWidth="1"/>
    <col min="11524" max="11534" width="13.140625" customWidth="1"/>
    <col min="11777" max="11777" width="7.140625" customWidth="1"/>
    <col min="11778" max="11778" width="44.85546875" customWidth="1"/>
    <col min="11779" max="11779" width="19" customWidth="1"/>
    <col min="11780" max="11790" width="13.140625" customWidth="1"/>
    <col min="12033" max="12033" width="7.140625" customWidth="1"/>
    <col min="12034" max="12034" width="44.85546875" customWidth="1"/>
    <col min="12035" max="12035" width="19" customWidth="1"/>
    <col min="12036" max="12046" width="13.140625" customWidth="1"/>
    <col min="12289" max="12289" width="7.140625" customWidth="1"/>
    <col min="12290" max="12290" width="44.85546875" customWidth="1"/>
    <col min="12291" max="12291" width="19" customWidth="1"/>
    <col min="12292" max="12302" width="13.140625" customWidth="1"/>
    <col min="12545" max="12545" width="7.140625" customWidth="1"/>
    <col min="12546" max="12546" width="44.85546875" customWidth="1"/>
    <col min="12547" max="12547" width="19" customWidth="1"/>
    <col min="12548" max="12558" width="13.140625" customWidth="1"/>
    <col min="12801" max="12801" width="7.140625" customWidth="1"/>
    <col min="12802" max="12802" width="44.85546875" customWidth="1"/>
    <col min="12803" max="12803" width="19" customWidth="1"/>
    <col min="12804" max="12814" width="13.140625" customWidth="1"/>
    <col min="13057" max="13057" width="7.140625" customWidth="1"/>
    <col min="13058" max="13058" width="44.85546875" customWidth="1"/>
    <col min="13059" max="13059" width="19" customWidth="1"/>
    <col min="13060" max="13070" width="13.140625" customWidth="1"/>
    <col min="13313" max="13313" width="7.140625" customWidth="1"/>
    <col min="13314" max="13314" width="44.85546875" customWidth="1"/>
    <col min="13315" max="13315" width="19" customWidth="1"/>
    <col min="13316" max="13326" width="13.140625" customWidth="1"/>
    <col min="13569" max="13569" width="7.140625" customWidth="1"/>
    <col min="13570" max="13570" width="44.85546875" customWidth="1"/>
    <col min="13571" max="13571" width="19" customWidth="1"/>
    <col min="13572" max="13582" width="13.140625" customWidth="1"/>
    <col min="13825" max="13825" width="7.140625" customWidth="1"/>
    <col min="13826" max="13826" width="44.85546875" customWidth="1"/>
    <col min="13827" max="13827" width="19" customWidth="1"/>
    <col min="13828" max="13838" width="13.140625" customWidth="1"/>
    <col min="14081" max="14081" width="7.140625" customWidth="1"/>
    <col min="14082" max="14082" width="44.85546875" customWidth="1"/>
    <col min="14083" max="14083" width="19" customWidth="1"/>
    <col min="14084" max="14094" width="13.140625" customWidth="1"/>
    <col min="14337" max="14337" width="7.140625" customWidth="1"/>
    <col min="14338" max="14338" width="44.85546875" customWidth="1"/>
    <col min="14339" max="14339" width="19" customWidth="1"/>
    <col min="14340" max="14350" width="13.140625" customWidth="1"/>
    <col min="14593" max="14593" width="7.140625" customWidth="1"/>
    <col min="14594" max="14594" width="44.85546875" customWidth="1"/>
    <col min="14595" max="14595" width="19" customWidth="1"/>
    <col min="14596" max="14606" width="13.140625" customWidth="1"/>
    <col min="14849" max="14849" width="7.140625" customWidth="1"/>
    <col min="14850" max="14850" width="44.85546875" customWidth="1"/>
    <col min="14851" max="14851" width="19" customWidth="1"/>
    <col min="14852" max="14862" width="13.140625" customWidth="1"/>
    <col min="15105" max="15105" width="7.140625" customWidth="1"/>
    <col min="15106" max="15106" width="44.85546875" customWidth="1"/>
    <col min="15107" max="15107" width="19" customWidth="1"/>
    <col min="15108" max="15118" width="13.140625" customWidth="1"/>
    <col min="15361" max="15361" width="7.140625" customWidth="1"/>
    <col min="15362" max="15362" width="44.85546875" customWidth="1"/>
    <col min="15363" max="15363" width="19" customWidth="1"/>
    <col min="15364" max="15374" width="13.140625" customWidth="1"/>
    <col min="15617" max="15617" width="7.140625" customWidth="1"/>
    <col min="15618" max="15618" width="44.85546875" customWidth="1"/>
    <col min="15619" max="15619" width="19" customWidth="1"/>
    <col min="15620" max="15630" width="13.140625" customWidth="1"/>
    <col min="15873" max="15873" width="7.140625" customWidth="1"/>
    <col min="15874" max="15874" width="44.85546875" customWidth="1"/>
    <col min="15875" max="15875" width="19" customWidth="1"/>
    <col min="15876" max="15886" width="13.140625" customWidth="1"/>
    <col min="16129" max="16129" width="7.140625" customWidth="1"/>
    <col min="16130" max="16130" width="44.85546875" customWidth="1"/>
    <col min="16131" max="16131" width="19" customWidth="1"/>
    <col min="16132" max="16142" width="13.140625" customWidth="1"/>
  </cols>
  <sheetData>
    <row r="1" spans="1:14" ht="42.75" customHeight="1" thickBot="1">
      <c r="A1" s="1075"/>
      <c r="B1" s="3267" t="s">
        <v>3204</v>
      </c>
      <c r="C1" s="3249"/>
      <c r="D1" s="3249"/>
      <c r="E1" s="3249"/>
      <c r="F1" s="3249"/>
      <c r="G1" s="3249"/>
      <c r="H1" s="3249"/>
      <c r="I1" s="3249"/>
      <c r="J1" s="3249"/>
      <c r="K1" s="3249"/>
      <c r="L1" s="3249"/>
      <c r="M1" s="3250"/>
      <c r="N1" s="212"/>
    </row>
    <row r="2" spans="1:14" ht="33" customHeight="1">
      <c r="A2" s="3268" t="s">
        <v>1</v>
      </c>
      <c r="B2" s="988" t="s">
        <v>2</v>
      </c>
      <c r="C2" s="3251" t="s">
        <v>3205</v>
      </c>
      <c r="D2" s="2552"/>
      <c r="E2" s="2552"/>
      <c r="F2" s="2552"/>
      <c r="G2" s="2552"/>
      <c r="H2" s="2552"/>
      <c r="I2" s="2552"/>
      <c r="J2" s="2552"/>
      <c r="K2" s="2552"/>
      <c r="L2" s="2552"/>
      <c r="M2" s="2553"/>
      <c r="N2" s="212"/>
    </row>
    <row r="3" spans="1:14" ht="51.75" customHeight="1">
      <c r="A3" s="2517"/>
      <c r="B3" s="1002" t="s">
        <v>4</v>
      </c>
      <c r="C3" s="2495" t="s">
        <v>3111</v>
      </c>
      <c r="D3" s="2496"/>
      <c r="E3" s="2496"/>
      <c r="F3" s="2496"/>
      <c r="G3" s="2496"/>
      <c r="H3" s="2496"/>
      <c r="I3" s="2496"/>
      <c r="J3" s="2496"/>
      <c r="K3" s="2496"/>
      <c r="L3" s="2496"/>
      <c r="M3" s="2497"/>
      <c r="N3" s="212"/>
    </row>
    <row r="4" spans="1:14" ht="15.75" customHeight="1">
      <c r="A4" s="2517"/>
      <c r="B4" s="990" t="s">
        <v>6</v>
      </c>
      <c r="C4" s="3255" t="s">
        <v>323</v>
      </c>
      <c r="D4" s="3335"/>
      <c r="E4" s="3336"/>
      <c r="F4" s="3253" t="s">
        <v>8</v>
      </c>
      <c r="G4" s="2542"/>
      <c r="H4" s="3254">
        <v>34</v>
      </c>
      <c r="I4" s="2180"/>
      <c r="J4" s="2180"/>
      <c r="K4" s="2180"/>
      <c r="L4" s="2180"/>
      <c r="M4" s="2181"/>
      <c r="N4" s="212"/>
    </row>
    <row r="5" spans="1:14" ht="31.5" customHeight="1">
      <c r="A5" s="2517"/>
      <c r="B5" s="990" t="s">
        <v>10</v>
      </c>
      <c r="C5" s="3255" t="s">
        <v>9</v>
      </c>
      <c r="D5" s="2180"/>
      <c r="E5" s="2180"/>
      <c r="F5" s="2180"/>
      <c r="G5" s="2180"/>
      <c r="H5" s="2180"/>
      <c r="I5" s="2180"/>
      <c r="J5" s="2180"/>
      <c r="K5" s="2180"/>
      <c r="L5" s="2180"/>
      <c r="M5" s="2181"/>
      <c r="N5" s="212"/>
    </row>
    <row r="6" spans="1:14" ht="15.75" customHeight="1" thickBot="1">
      <c r="A6" s="2517"/>
      <c r="B6" s="990" t="s">
        <v>11</v>
      </c>
      <c r="C6" s="3252" t="s">
        <v>9</v>
      </c>
      <c r="D6" s="2180"/>
      <c r="E6" s="2180"/>
      <c r="F6" s="2180"/>
      <c r="G6" s="2180"/>
      <c r="H6" s="2180"/>
      <c r="I6" s="2180"/>
      <c r="J6" s="2180"/>
      <c r="K6" s="2180"/>
      <c r="L6" s="2180"/>
      <c r="M6" s="2181"/>
      <c r="N6" s="212"/>
    </row>
    <row r="7" spans="1:14" ht="35.25" customHeight="1" thickBot="1">
      <c r="A7" s="2517"/>
      <c r="B7" s="991" t="s">
        <v>12</v>
      </c>
      <c r="C7" s="3256" t="s">
        <v>189</v>
      </c>
      <c r="D7" s="2530"/>
      <c r="E7" s="2530"/>
      <c r="F7" s="2530"/>
      <c r="G7" s="2531"/>
      <c r="H7" s="992" t="s">
        <v>14</v>
      </c>
      <c r="I7" s="1081" t="s">
        <v>190</v>
      </c>
      <c r="J7" s="1082"/>
      <c r="K7" s="1082"/>
      <c r="L7" s="1082"/>
      <c r="M7" s="1083"/>
      <c r="N7" s="212"/>
    </row>
    <row r="8" spans="1:14" ht="15.75" customHeight="1">
      <c r="A8" s="2517"/>
      <c r="B8" s="3258" t="s">
        <v>16</v>
      </c>
      <c r="C8" s="1700"/>
      <c r="D8" s="33"/>
      <c r="E8" s="33"/>
      <c r="F8" s="33"/>
      <c r="G8" s="33"/>
      <c r="H8" s="33"/>
      <c r="I8" s="33"/>
      <c r="J8" s="33"/>
      <c r="K8" s="1124"/>
      <c r="L8" s="993"/>
      <c r="M8" s="994"/>
      <c r="N8" s="212"/>
    </row>
    <row r="9" spans="1:14" ht="15.75" customHeight="1">
      <c r="A9" s="2517"/>
      <c r="B9" s="2517"/>
      <c r="C9" s="3313" t="s">
        <v>9</v>
      </c>
      <c r="D9" s="3314"/>
      <c r="E9" s="36"/>
      <c r="F9" s="2111"/>
      <c r="G9" s="2111"/>
      <c r="H9" s="36"/>
      <c r="I9" s="2111"/>
      <c r="J9" s="2111"/>
      <c r="K9" s="1027"/>
      <c r="L9" s="995"/>
      <c r="M9" s="996"/>
      <c r="N9" s="212"/>
    </row>
    <row r="10" spans="1:14" ht="15.75" customHeight="1">
      <c r="A10" s="2517"/>
      <c r="B10" s="2517"/>
      <c r="C10" s="2115" t="s">
        <v>18</v>
      </c>
      <c r="D10" s="2111"/>
      <c r="E10" s="39"/>
      <c r="F10" s="2111" t="s">
        <v>18</v>
      </c>
      <c r="G10" s="2111"/>
      <c r="H10" s="39"/>
      <c r="I10" s="2111" t="s">
        <v>18</v>
      </c>
      <c r="J10" s="2111"/>
      <c r="K10" s="1027"/>
      <c r="L10" s="995"/>
      <c r="M10" s="996"/>
      <c r="N10" s="212"/>
    </row>
    <row r="11" spans="1:14" ht="15.75" customHeight="1" thickBot="1">
      <c r="A11" s="2517"/>
      <c r="B11" s="2517"/>
      <c r="C11" s="997"/>
      <c r="D11" s="998"/>
      <c r="E11" s="999"/>
      <c r="F11" s="1076"/>
      <c r="G11" s="1076"/>
      <c r="H11" s="999"/>
      <c r="I11" s="1076"/>
      <c r="J11" s="1076"/>
      <c r="K11" s="999"/>
      <c r="L11" s="1076"/>
      <c r="M11" s="1077"/>
      <c r="N11" s="212"/>
    </row>
    <row r="12" spans="1:14" ht="85.5" customHeight="1">
      <c r="A12" s="2517"/>
      <c r="B12" s="991" t="s">
        <v>19</v>
      </c>
      <c r="C12" s="3265" t="s">
        <v>3206</v>
      </c>
      <c r="D12" s="2533"/>
      <c r="E12" s="2533"/>
      <c r="F12" s="2533"/>
      <c r="G12" s="2533"/>
      <c r="H12" s="2533"/>
      <c r="I12" s="2533"/>
      <c r="J12" s="2533"/>
      <c r="K12" s="2533"/>
      <c r="L12" s="2533"/>
      <c r="M12" s="2537"/>
      <c r="N12" s="212"/>
    </row>
    <row r="13" spans="1:14" ht="142.5" customHeight="1">
      <c r="A13" s="2517"/>
      <c r="B13" s="991" t="s">
        <v>21</v>
      </c>
      <c r="C13" s="3333" t="s">
        <v>3207</v>
      </c>
      <c r="D13" s="2180"/>
      <c r="E13" s="2180"/>
      <c r="F13" s="2180"/>
      <c r="G13" s="2180"/>
      <c r="H13" s="2180"/>
      <c r="I13" s="2180"/>
      <c r="J13" s="2180"/>
      <c r="K13" s="2180"/>
      <c r="L13" s="2180"/>
      <c r="M13" s="2181"/>
      <c r="N13" s="212"/>
    </row>
    <row r="14" spans="1:14" ht="60" customHeight="1">
      <c r="A14" s="2517"/>
      <c r="B14" s="1002" t="s">
        <v>23</v>
      </c>
      <c r="C14" s="3334" t="s">
        <v>1282</v>
      </c>
      <c r="D14" s="2180"/>
      <c r="E14" s="2180"/>
      <c r="F14" s="2180"/>
      <c r="G14" s="2180"/>
      <c r="H14" s="2180"/>
      <c r="I14" s="2180"/>
      <c r="J14" s="2180"/>
      <c r="K14" s="2180"/>
      <c r="L14" s="2180"/>
      <c r="M14" s="2181"/>
      <c r="N14" s="212"/>
    </row>
    <row r="15" spans="1:14" ht="61.5" customHeight="1">
      <c r="A15" s="2517"/>
      <c r="B15" s="3243" t="s">
        <v>25</v>
      </c>
      <c r="C15" s="2179" t="s">
        <v>1889</v>
      </c>
      <c r="D15" s="2180"/>
      <c r="E15" s="1001" t="s">
        <v>27</v>
      </c>
      <c r="F15" s="3266" t="s">
        <v>1834</v>
      </c>
      <c r="G15" s="2180"/>
      <c r="H15" s="2180"/>
      <c r="I15" s="2180"/>
      <c r="J15" s="2180"/>
      <c r="K15" s="2180"/>
      <c r="L15" s="2180"/>
      <c r="M15" s="2181"/>
      <c r="N15" s="212"/>
    </row>
    <row r="16" spans="1:14" ht="15.75" hidden="1" customHeight="1">
      <c r="A16" s="2517"/>
      <c r="B16" s="2525"/>
      <c r="C16" s="2179"/>
      <c r="D16" s="2180"/>
      <c r="E16" s="2180"/>
      <c r="F16" s="2180"/>
      <c r="G16" s="2180"/>
      <c r="H16" s="2180"/>
      <c r="I16" s="2180"/>
      <c r="J16" s="2180"/>
      <c r="K16" s="2180"/>
      <c r="L16" s="2180"/>
      <c r="M16" s="2181"/>
      <c r="N16" s="212" t="s">
        <v>825</v>
      </c>
    </row>
    <row r="17" spans="1:14" ht="15.75" customHeight="1">
      <c r="A17" s="3263" t="s">
        <v>29</v>
      </c>
      <c r="B17" s="1002" t="s">
        <v>30</v>
      </c>
      <c r="C17" s="2179" t="s">
        <v>3208</v>
      </c>
      <c r="D17" s="2180"/>
      <c r="E17" s="2180"/>
      <c r="F17" s="2180"/>
      <c r="G17" s="2180"/>
      <c r="H17" s="2180"/>
      <c r="I17" s="2180"/>
      <c r="J17" s="2180"/>
      <c r="K17" s="2180"/>
      <c r="L17" s="2180"/>
      <c r="M17" s="2181"/>
      <c r="N17" s="212"/>
    </row>
    <row r="18" spans="1:14" ht="52.5" customHeight="1">
      <c r="A18" s="2517"/>
      <c r="B18" s="1002" t="s">
        <v>32</v>
      </c>
      <c r="C18" s="3246" t="s">
        <v>3209</v>
      </c>
      <c r="D18" s="2180"/>
      <c r="E18" s="2180"/>
      <c r="F18" s="2180"/>
      <c r="G18" s="2180"/>
      <c r="H18" s="2180"/>
      <c r="I18" s="2180"/>
      <c r="J18" s="2180"/>
      <c r="K18" s="2180"/>
      <c r="L18" s="2180"/>
      <c r="M18" s="2181"/>
      <c r="N18" s="212"/>
    </row>
    <row r="19" spans="1:14" ht="8.25" customHeight="1">
      <c r="A19" s="2517"/>
      <c r="B19" s="3239" t="s">
        <v>34</v>
      </c>
      <c r="C19" s="1004"/>
      <c r="D19" s="1005"/>
      <c r="E19" s="1005"/>
      <c r="F19" s="1005"/>
      <c r="G19" s="1005"/>
      <c r="H19" s="1005"/>
      <c r="I19" s="1005"/>
      <c r="J19" s="1005"/>
      <c r="K19" s="1005"/>
      <c r="L19" s="1005"/>
      <c r="M19" s="1006"/>
      <c r="N19" s="212"/>
    </row>
    <row r="20" spans="1:14" ht="9" customHeight="1">
      <c r="A20" s="2517"/>
      <c r="B20" s="2525"/>
      <c r="C20" s="1007"/>
      <c r="D20" s="1008"/>
      <c r="E20" s="1009"/>
      <c r="F20" s="1008"/>
      <c r="G20" s="1009"/>
      <c r="H20" s="1008"/>
      <c r="I20" s="1009"/>
      <c r="J20" s="1008"/>
      <c r="K20" s="1009"/>
      <c r="L20" s="1009"/>
      <c r="M20" s="1010"/>
      <c r="N20" s="212"/>
    </row>
    <row r="21" spans="1:14" ht="15.75" customHeight="1">
      <c r="A21" s="2517"/>
      <c r="B21" s="2525"/>
      <c r="C21" s="1011" t="s">
        <v>35</v>
      </c>
      <c r="D21" s="1012"/>
      <c r="E21" s="1013" t="s">
        <v>36</v>
      </c>
      <c r="F21" s="1012"/>
      <c r="G21" s="1013" t="s">
        <v>37</v>
      </c>
      <c r="H21" s="1012"/>
      <c r="I21" s="1013" t="s">
        <v>38</v>
      </c>
      <c r="J21" s="1014"/>
      <c r="K21" s="1013"/>
      <c r="L21" s="1013"/>
      <c r="M21" s="1010"/>
      <c r="N21" s="212"/>
    </row>
    <row r="22" spans="1:14" ht="15.75" customHeight="1">
      <c r="A22" s="2517"/>
      <c r="B22" s="2525"/>
      <c r="C22" s="1011" t="s">
        <v>39</v>
      </c>
      <c r="D22" s="1015"/>
      <c r="E22" s="1013" t="s">
        <v>40</v>
      </c>
      <c r="F22" s="1016"/>
      <c r="G22" s="1013" t="s">
        <v>41</v>
      </c>
      <c r="H22" s="1016"/>
      <c r="I22" s="1013"/>
      <c r="J22" s="1009"/>
      <c r="K22" s="1013"/>
      <c r="L22" s="1013"/>
      <c r="M22" s="1010"/>
      <c r="N22" s="212"/>
    </row>
    <row r="23" spans="1:14" ht="15.75" customHeight="1">
      <c r="A23" s="2517"/>
      <c r="B23" s="2525"/>
      <c r="C23" s="1011" t="s">
        <v>42</v>
      </c>
      <c r="D23" s="1015"/>
      <c r="E23" s="1013" t="s">
        <v>43</v>
      </c>
      <c r="F23" s="1015"/>
      <c r="G23" s="1013"/>
      <c r="H23" s="1009"/>
      <c r="I23" s="1013"/>
      <c r="J23" s="1009"/>
      <c r="K23" s="1013"/>
      <c r="L23" s="1013"/>
      <c r="M23" s="1010"/>
      <c r="N23" s="1078"/>
    </row>
    <row r="24" spans="1:14" ht="15.75" customHeight="1">
      <c r="A24" s="2517"/>
      <c r="B24" s="2525"/>
      <c r="C24" s="1011" t="s">
        <v>44</v>
      </c>
      <c r="D24" s="1016" t="s">
        <v>45</v>
      </c>
      <c r="E24" s="1013" t="s">
        <v>46</v>
      </c>
      <c r="F24" s="3324" t="s">
        <v>3210</v>
      </c>
      <c r="G24" s="3325"/>
      <c r="H24" s="3325"/>
      <c r="I24" s="3325"/>
      <c r="J24" s="3325"/>
      <c r="K24" s="3325"/>
      <c r="L24" s="3325"/>
      <c r="M24" s="3326"/>
      <c r="N24" s="1078"/>
    </row>
    <row r="25" spans="1:14" ht="9.75" customHeight="1">
      <c r="A25" s="2517"/>
      <c r="B25" s="2526"/>
      <c r="C25" s="1018"/>
      <c r="D25" s="1019"/>
      <c r="E25" s="1019"/>
      <c r="F25" s="1019"/>
      <c r="G25" s="1019"/>
      <c r="H25" s="1019"/>
      <c r="I25" s="1019"/>
      <c r="J25" s="1019"/>
      <c r="K25" s="1019"/>
      <c r="L25" s="1019"/>
      <c r="M25" s="1020"/>
      <c r="N25" s="212"/>
    </row>
    <row r="26" spans="1:14" ht="15.75" customHeight="1">
      <c r="A26" s="2517"/>
      <c r="B26" s="3239" t="s">
        <v>48</v>
      </c>
      <c r="C26" s="1021"/>
      <c r="D26" s="1005"/>
      <c r="E26" s="1005"/>
      <c r="F26" s="1005"/>
      <c r="G26" s="1005"/>
      <c r="H26" s="1005"/>
      <c r="I26" s="1005"/>
      <c r="J26" s="1005"/>
      <c r="K26" s="1005"/>
      <c r="L26" s="1022"/>
      <c r="M26" s="1023"/>
      <c r="N26" s="212"/>
    </row>
    <row r="27" spans="1:14" ht="15.75" customHeight="1">
      <c r="A27" s="2517"/>
      <c r="B27" s="2525"/>
      <c r="C27" s="1011" t="s">
        <v>49</v>
      </c>
      <c r="D27" s="1016"/>
      <c r="E27" s="1024"/>
      <c r="F27" s="1013" t="s">
        <v>50</v>
      </c>
      <c r="G27" s="1015"/>
      <c r="H27" s="1024"/>
      <c r="I27" s="1013" t="s">
        <v>51</v>
      </c>
      <c r="J27" s="1015" t="s">
        <v>1495</v>
      </c>
      <c r="K27" s="1024"/>
      <c r="L27" s="995"/>
      <c r="M27" s="996"/>
      <c r="N27" s="212"/>
    </row>
    <row r="28" spans="1:14" ht="15.75" customHeight="1">
      <c r="A28" s="2517"/>
      <c r="B28" s="2525"/>
      <c r="C28" s="1011" t="s">
        <v>52</v>
      </c>
      <c r="D28" s="1025"/>
      <c r="E28" s="995"/>
      <c r="F28" s="1013" t="s">
        <v>53</v>
      </c>
      <c r="G28" s="1016"/>
      <c r="H28" s="995"/>
      <c r="I28" s="1026"/>
      <c r="J28" s="995"/>
      <c r="K28" s="1027"/>
      <c r="L28" s="995"/>
      <c r="M28" s="996"/>
      <c r="N28" s="212"/>
    </row>
    <row r="29" spans="1:14" ht="15.75" customHeight="1">
      <c r="A29" s="2517"/>
      <c r="B29" s="2526"/>
      <c r="C29" s="1028"/>
      <c r="D29" s="1008"/>
      <c r="E29" s="1008"/>
      <c r="F29" s="1008"/>
      <c r="G29" s="1008"/>
      <c r="H29" s="1008"/>
      <c r="I29" s="1008"/>
      <c r="J29" s="1008"/>
      <c r="K29" s="1008"/>
      <c r="L29" s="1029"/>
      <c r="M29" s="1030"/>
      <c r="N29" s="212"/>
    </row>
    <row r="30" spans="1:14" ht="15.75" customHeight="1">
      <c r="A30" s="2517"/>
      <c r="B30" s="1031" t="s">
        <v>54</v>
      </c>
      <c r="C30" s="1032"/>
      <c r="D30" s="1033"/>
      <c r="E30" s="1033"/>
      <c r="F30" s="1033"/>
      <c r="G30" s="1033"/>
      <c r="H30" s="1033"/>
      <c r="I30" s="1033"/>
      <c r="J30" s="1033"/>
      <c r="K30" s="1033"/>
      <c r="L30" s="1033"/>
      <c r="M30" s="1034"/>
      <c r="N30" s="212"/>
    </row>
    <row r="31" spans="1:14" ht="15.75" customHeight="1">
      <c r="A31" s="2517"/>
      <c r="B31" s="1031"/>
      <c r="C31" s="1035" t="s">
        <v>55</v>
      </c>
      <c r="D31" s="1016">
        <v>3</v>
      </c>
      <c r="E31" s="1024"/>
      <c r="F31" s="1036" t="s">
        <v>56</v>
      </c>
      <c r="G31" s="1016">
        <v>2019</v>
      </c>
      <c r="H31" s="1024"/>
      <c r="I31" s="1036" t="s">
        <v>57</v>
      </c>
      <c r="J31" s="1037"/>
      <c r="K31" s="1016"/>
      <c r="L31" s="1038"/>
      <c r="M31" s="1039"/>
      <c r="N31" s="212"/>
    </row>
    <row r="32" spans="1:14" ht="15.75" customHeight="1">
      <c r="A32" s="2517"/>
      <c r="B32" s="990"/>
      <c r="C32" s="1018"/>
      <c r="D32" s="1019"/>
      <c r="E32" s="1019"/>
      <c r="F32" s="1019"/>
      <c r="G32" s="1019"/>
      <c r="H32" s="1019"/>
      <c r="I32" s="1019"/>
      <c r="J32" s="1019"/>
      <c r="K32" s="1019"/>
      <c r="L32" s="1019"/>
      <c r="M32" s="1020"/>
      <c r="N32" s="212"/>
    </row>
    <row r="33" spans="1:14" ht="15.75" customHeight="1">
      <c r="A33" s="2517"/>
      <c r="B33" s="3239" t="s">
        <v>58</v>
      </c>
      <c r="C33" s="1040"/>
      <c r="D33" s="1041"/>
      <c r="E33" s="1041"/>
      <c r="F33" s="1125"/>
      <c r="G33" s="1125"/>
      <c r="H33" s="1125"/>
      <c r="I33" s="1125"/>
      <c r="J33" s="1125"/>
      <c r="K33" s="1125"/>
      <c r="L33" s="1022"/>
      <c r="M33" s="1023"/>
      <c r="N33" s="212"/>
    </row>
    <row r="34" spans="1:14" ht="15.75" customHeight="1">
      <c r="A34" s="2517"/>
      <c r="B34" s="2525"/>
      <c r="C34" s="1042" t="s">
        <v>59</v>
      </c>
      <c r="D34" s="1015">
        <v>2023</v>
      </c>
      <c r="E34" s="1043"/>
      <c r="F34" s="1126" t="s">
        <v>60</v>
      </c>
      <c r="G34" s="1127">
        <v>2028</v>
      </c>
      <c r="H34" s="1128"/>
      <c r="I34" s="1129"/>
      <c r="J34" s="1128"/>
      <c r="K34" s="1128"/>
      <c r="L34" s="995"/>
      <c r="M34" s="996"/>
      <c r="N34" s="212"/>
    </row>
    <row r="35" spans="1:14" ht="15.75" customHeight="1">
      <c r="A35" s="2517"/>
      <c r="B35" s="2526"/>
      <c r="C35" s="1018"/>
      <c r="D35" s="1045"/>
      <c r="E35" s="1046"/>
      <c r="F35" s="1130"/>
      <c r="G35" s="1131"/>
      <c r="H35" s="1131"/>
      <c r="I35" s="1132"/>
      <c r="J35" s="1131"/>
      <c r="K35" s="1131"/>
      <c r="L35" s="1029"/>
      <c r="M35" s="1030"/>
      <c r="N35" s="212"/>
    </row>
    <row r="36" spans="1:14" ht="15.75" customHeight="1">
      <c r="A36" s="2517"/>
      <c r="B36" s="3239" t="s">
        <v>62</v>
      </c>
      <c r="C36" s="1048"/>
      <c r="D36" s="1049"/>
      <c r="E36" s="1049"/>
      <c r="F36" s="1133"/>
      <c r="G36" s="1133"/>
      <c r="H36" s="1133"/>
      <c r="I36" s="1133"/>
      <c r="J36" s="1133"/>
      <c r="K36" s="1133"/>
      <c r="L36" s="1049"/>
      <c r="M36" s="1050"/>
      <c r="N36" s="212"/>
    </row>
    <row r="37" spans="1:14" ht="15.75" customHeight="1">
      <c r="A37" s="2517"/>
      <c r="B37" s="2525"/>
      <c r="C37" s="1011"/>
      <c r="D37" s="1024" t="s">
        <v>63</v>
      </c>
      <c r="E37" s="1024"/>
      <c r="F37" s="1126" t="s">
        <v>64</v>
      </c>
      <c r="G37" s="1126"/>
      <c r="H37" s="36" t="s">
        <v>65</v>
      </c>
      <c r="I37" s="36"/>
      <c r="J37" s="36" t="s">
        <v>66</v>
      </c>
      <c r="K37" s="1126"/>
      <c r="L37" s="1024" t="s">
        <v>67</v>
      </c>
      <c r="M37" s="1051"/>
      <c r="N37" s="212"/>
    </row>
    <row r="38" spans="1:14" ht="15.75" customHeight="1">
      <c r="A38" s="2517"/>
      <c r="B38" s="2525"/>
      <c r="C38" s="1011"/>
      <c r="D38" s="3329">
        <v>0</v>
      </c>
      <c r="E38" s="3330"/>
      <c r="F38" s="3331">
        <v>0</v>
      </c>
      <c r="G38" s="3332"/>
      <c r="H38" s="3331">
        <v>0</v>
      </c>
      <c r="I38" s="3332"/>
      <c r="J38" s="3331">
        <v>1</v>
      </c>
      <c r="K38" s="3332"/>
      <c r="L38" s="3329">
        <v>0</v>
      </c>
      <c r="M38" s="3330"/>
      <c r="N38" s="212"/>
    </row>
    <row r="39" spans="1:14" ht="15.75" customHeight="1">
      <c r="A39" s="2517"/>
      <c r="B39" s="2525"/>
      <c r="C39" s="1011"/>
      <c r="D39" s="1134" t="s">
        <v>68</v>
      </c>
      <c r="E39" s="1134"/>
      <c r="F39" s="1135" t="s">
        <v>69</v>
      </c>
      <c r="G39" s="1135"/>
      <c r="H39" s="1136" t="s">
        <v>70</v>
      </c>
      <c r="I39" s="1136"/>
      <c r="J39" s="1136" t="s">
        <v>71</v>
      </c>
      <c r="K39" s="1135"/>
      <c r="L39" s="1134" t="s">
        <v>72</v>
      </c>
      <c r="M39" s="1137"/>
      <c r="N39" s="212"/>
    </row>
    <row r="40" spans="1:14" ht="15.75" customHeight="1">
      <c r="A40" s="2517"/>
      <c r="B40" s="2525"/>
      <c r="C40" s="1011"/>
      <c r="D40" s="3329">
        <v>0</v>
      </c>
      <c r="E40" s="3330"/>
      <c r="F40" s="3331">
        <v>0</v>
      </c>
      <c r="G40" s="3332"/>
      <c r="H40" s="3331">
        <v>0</v>
      </c>
      <c r="I40" s="3332"/>
      <c r="J40" s="3331">
        <v>1</v>
      </c>
      <c r="K40" s="3332"/>
      <c r="L40" s="3329">
        <v>0</v>
      </c>
      <c r="M40" s="3330"/>
      <c r="N40" s="212"/>
    </row>
    <row r="41" spans="1:14" ht="15.75" customHeight="1">
      <c r="A41" s="2517"/>
      <c r="B41" s="2525"/>
      <c r="C41" s="1011"/>
      <c r="D41" s="1024" t="s">
        <v>73</v>
      </c>
      <c r="E41" s="1024"/>
      <c r="F41" s="1126" t="s">
        <v>74</v>
      </c>
      <c r="G41" s="1126"/>
      <c r="H41" s="36" t="s">
        <v>75</v>
      </c>
      <c r="I41" s="36"/>
      <c r="J41" s="36" t="s">
        <v>76</v>
      </c>
      <c r="K41" s="1126"/>
      <c r="L41" s="1024" t="s">
        <v>77</v>
      </c>
      <c r="M41" s="1010"/>
      <c r="N41" s="212"/>
    </row>
    <row r="42" spans="1:14" ht="15.75" customHeight="1">
      <c r="A42" s="2517"/>
      <c r="B42" s="2525"/>
      <c r="C42" s="1011"/>
      <c r="D42" s="3236"/>
      <c r="E42" s="2542"/>
      <c r="F42" s="3327"/>
      <c r="G42" s="3328"/>
      <c r="H42" s="1138"/>
      <c r="I42" s="1139"/>
      <c r="J42" s="1138"/>
      <c r="K42" s="1139"/>
      <c r="L42" s="1052"/>
      <c r="M42" s="1053"/>
      <c r="N42" s="212"/>
    </row>
    <row r="43" spans="1:14" ht="15.75" customHeight="1">
      <c r="A43" s="2517"/>
      <c r="B43" s="2525"/>
      <c r="C43" s="1011"/>
      <c r="D43" s="1054" t="s">
        <v>77</v>
      </c>
      <c r="E43" s="1055"/>
      <c r="F43" s="1054" t="s">
        <v>78</v>
      </c>
      <c r="G43" s="1055"/>
      <c r="H43" s="1056"/>
      <c r="I43" s="1033"/>
      <c r="J43" s="1056"/>
      <c r="K43" s="1033"/>
      <c r="L43" s="1056"/>
      <c r="M43" s="1034"/>
      <c r="N43" s="212"/>
    </row>
    <row r="44" spans="1:14" ht="15.75" customHeight="1">
      <c r="A44" s="2517"/>
      <c r="B44" s="2525"/>
      <c r="C44" s="1011"/>
      <c r="D44" s="1052"/>
      <c r="E44" s="1038"/>
      <c r="F44" s="3237">
        <v>2</v>
      </c>
      <c r="G44" s="2542"/>
      <c r="H44" s="3238"/>
      <c r="I44" s="2546"/>
      <c r="J44" s="1057"/>
      <c r="K44" s="1024"/>
      <c r="L44" s="1057"/>
      <c r="M44" s="1039"/>
      <c r="N44" s="212"/>
    </row>
    <row r="45" spans="1:14" ht="15.75" customHeight="1">
      <c r="A45" s="2517"/>
      <c r="B45" s="2525"/>
      <c r="C45" s="1058"/>
      <c r="D45" s="1054"/>
      <c r="E45" s="1055"/>
      <c r="F45" s="1054"/>
      <c r="G45" s="1055"/>
      <c r="H45" s="1059"/>
      <c r="I45" s="1019"/>
      <c r="J45" s="1059"/>
      <c r="K45" s="1019"/>
      <c r="L45" s="1059"/>
      <c r="M45" s="1020"/>
      <c r="N45" s="212"/>
    </row>
    <row r="46" spans="1:14" ht="18" customHeight="1">
      <c r="A46" s="2517"/>
      <c r="B46" s="3239" t="s">
        <v>79</v>
      </c>
      <c r="C46" s="1021"/>
      <c r="D46" s="1005"/>
      <c r="E46" s="1005"/>
      <c r="F46" s="1005"/>
      <c r="G46" s="1005"/>
      <c r="H46" s="1005"/>
      <c r="I46" s="1005"/>
      <c r="J46" s="1005"/>
      <c r="K46" s="1005"/>
      <c r="L46" s="995"/>
      <c r="M46" s="996"/>
      <c r="N46" s="3264"/>
    </row>
    <row r="47" spans="1:14" ht="15.75" customHeight="1">
      <c r="A47" s="2517"/>
      <c r="B47" s="2525"/>
      <c r="C47" s="1060"/>
      <c r="D47" s="1061" t="s">
        <v>80</v>
      </c>
      <c r="E47" s="1062" t="s">
        <v>7</v>
      </c>
      <c r="F47" s="3240" t="s">
        <v>81</v>
      </c>
      <c r="G47" s="3241"/>
      <c r="H47" s="2530"/>
      <c r="I47" s="2530"/>
      <c r="J47" s="2531"/>
      <c r="K47" s="1063" t="s">
        <v>82</v>
      </c>
      <c r="L47" s="3230"/>
      <c r="M47" s="2536"/>
      <c r="N47" s="3264"/>
    </row>
    <row r="48" spans="1:14" ht="15.75" customHeight="1">
      <c r="A48" s="2517"/>
      <c r="B48" s="2525"/>
      <c r="C48" s="1060"/>
      <c r="D48" s="1064"/>
      <c r="E48" s="1015" t="s">
        <v>1495</v>
      </c>
      <c r="F48" s="2528"/>
      <c r="G48" s="2532"/>
      <c r="H48" s="2533"/>
      <c r="I48" s="2533"/>
      <c r="J48" s="2534"/>
      <c r="K48" s="995"/>
      <c r="L48" s="2532"/>
      <c r="M48" s="2537"/>
      <c r="N48" s="3264"/>
    </row>
    <row r="49" spans="1:14" ht="15.75" customHeight="1">
      <c r="A49" s="2517"/>
      <c r="B49" s="2526"/>
      <c r="C49" s="1065"/>
      <c r="D49" s="1029"/>
      <c r="E49" s="1029"/>
      <c r="F49" s="1029"/>
      <c r="G49" s="1029"/>
      <c r="H49" s="1029"/>
      <c r="I49" s="1029"/>
      <c r="J49" s="1029"/>
      <c r="K49" s="1029"/>
      <c r="L49" s="995"/>
      <c r="M49" s="996"/>
      <c r="N49" s="3264"/>
    </row>
    <row r="50" spans="1:14" ht="48" customHeight="1">
      <c r="A50" s="2517"/>
      <c r="B50" s="991" t="s">
        <v>83</v>
      </c>
      <c r="C50" s="2179" t="s">
        <v>3211</v>
      </c>
      <c r="D50" s="2180"/>
      <c r="E50" s="2180"/>
      <c r="F50" s="2180"/>
      <c r="G50" s="2180"/>
      <c r="H50" s="2180"/>
      <c r="I50" s="2180"/>
      <c r="J50" s="2180"/>
      <c r="K50" s="2180"/>
      <c r="L50" s="2180"/>
      <c r="M50" s="2181"/>
      <c r="N50" s="212"/>
    </row>
    <row r="51" spans="1:14" ht="15.75" customHeight="1">
      <c r="A51" s="2517"/>
      <c r="B51" s="1002" t="s">
        <v>85</v>
      </c>
      <c r="C51" s="2179" t="s">
        <v>3212</v>
      </c>
      <c r="D51" s="2180"/>
      <c r="E51" s="2180"/>
      <c r="F51" s="2180"/>
      <c r="G51" s="2180"/>
      <c r="H51" s="2180"/>
      <c r="I51" s="2180"/>
      <c r="J51" s="2180"/>
      <c r="K51" s="2180"/>
      <c r="L51" s="2180"/>
      <c r="M51" s="2181"/>
      <c r="N51" s="212"/>
    </row>
    <row r="52" spans="1:14" ht="15.75" customHeight="1">
      <c r="A52" s="2517"/>
      <c r="B52" s="1002" t="s">
        <v>87</v>
      </c>
      <c r="C52" s="1066">
        <v>90</v>
      </c>
      <c r="D52" s="1067"/>
      <c r="E52" s="1067"/>
      <c r="F52" s="1067"/>
      <c r="G52" s="1067"/>
      <c r="H52" s="1067"/>
      <c r="I52" s="1067"/>
      <c r="J52" s="1067"/>
      <c r="K52" s="1067"/>
      <c r="L52" s="1067"/>
      <c r="M52" s="1068"/>
      <c r="N52" s="212"/>
    </row>
    <row r="53" spans="1:14" ht="15.75" customHeight="1">
      <c r="A53" s="2517"/>
      <c r="B53" s="1002" t="s">
        <v>88</v>
      </c>
      <c r="C53" s="1066" t="s">
        <v>89</v>
      </c>
      <c r="D53" s="1067"/>
      <c r="E53" s="1067"/>
      <c r="F53" s="1067"/>
      <c r="G53" s="1067"/>
      <c r="H53" s="1067"/>
      <c r="I53" s="1067"/>
      <c r="J53" s="1067"/>
      <c r="K53" s="1067"/>
      <c r="L53" s="1067"/>
      <c r="M53" s="1068"/>
      <c r="N53" s="212"/>
    </row>
    <row r="54" spans="1:14" ht="15.75" customHeight="1">
      <c r="A54" s="3227" t="s">
        <v>90</v>
      </c>
      <c r="B54" s="1069" t="s">
        <v>91</v>
      </c>
      <c r="C54" s="3228" t="s">
        <v>1338</v>
      </c>
      <c r="D54" s="2539"/>
      <c r="E54" s="2539"/>
      <c r="F54" s="2539"/>
      <c r="G54" s="2539"/>
      <c r="H54" s="2539"/>
      <c r="I54" s="2539"/>
      <c r="J54" s="2539"/>
      <c r="K54" s="2539"/>
      <c r="L54" s="2539"/>
      <c r="M54" s="2540"/>
      <c r="N54" s="212"/>
    </row>
    <row r="55" spans="1:14" ht="15.75" customHeight="1">
      <c r="A55" s="2517"/>
      <c r="B55" s="1069" t="s">
        <v>93</v>
      </c>
      <c r="C55" s="3228" t="s">
        <v>1615</v>
      </c>
      <c r="D55" s="2539"/>
      <c r="E55" s="2539"/>
      <c r="F55" s="2539"/>
      <c r="G55" s="2539"/>
      <c r="H55" s="2539"/>
      <c r="I55" s="2539"/>
      <c r="J55" s="2539"/>
      <c r="K55" s="2539"/>
      <c r="L55" s="2539"/>
      <c r="M55" s="2540"/>
      <c r="N55" s="212"/>
    </row>
    <row r="56" spans="1:14" ht="15.75" customHeight="1">
      <c r="A56" s="2517"/>
      <c r="B56" s="1069" t="s">
        <v>95</v>
      </c>
      <c r="C56" s="3228" t="s">
        <v>1616</v>
      </c>
      <c r="D56" s="2539"/>
      <c r="E56" s="2539"/>
      <c r="F56" s="2539"/>
      <c r="G56" s="2539"/>
      <c r="H56" s="2539"/>
      <c r="I56" s="2539"/>
      <c r="J56" s="2539"/>
      <c r="K56" s="2539"/>
      <c r="L56" s="2539"/>
      <c r="M56" s="2540"/>
      <c r="N56" s="212"/>
    </row>
    <row r="57" spans="1:14" ht="15.75" customHeight="1">
      <c r="A57" s="2517"/>
      <c r="B57" s="1070" t="s">
        <v>97</v>
      </c>
      <c r="C57" s="3228" t="s">
        <v>1337</v>
      </c>
      <c r="D57" s="2539"/>
      <c r="E57" s="2539"/>
      <c r="F57" s="2539"/>
      <c r="G57" s="2539"/>
      <c r="H57" s="2539"/>
      <c r="I57" s="2539"/>
      <c r="J57" s="2539"/>
      <c r="K57" s="2539"/>
      <c r="L57" s="2539"/>
      <c r="M57" s="2540"/>
      <c r="N57" s="212"/>
    </row>
    <row r="58" spans="1:14" ht="15.75" customHeight="1">
      <c r="A58" s="2517"/>
      <c r="B58" s="1069" t="s">
        <v>99</v>
      </c>
      <c r="C58" s="3323" t="s">
        <v>1339</v>
      </c>
      <c r="D58" s="2539"/>
      <c r="E58" s="2539"/>
      <c r="F58" s="2539"/>
      <c r="G58" s="2539"/>
      <c r="H58" s="2539"/>
      <c r="I58" s="2539"/>
      <c r="J58" s="2539"/>
      <c r="K58" s="2539"/>
      <c r="L58" s="2539"/>
      <c r="M58" s="2540"/>
      <c r="N58" s="212"/>
    </row>
    <row r="59" spans="1:14" ht="15.75" customHeight="1" thickBot="1">
      <c r="A59" s="2522"/>
      <c r="B59" s="1069" t="s">
        <v>101</v>
      </c>
      <c r="C59" s="3228">
        <v>3358000</v>
      </c>
      <c r="D59" s="2539"/>
      <c r="E59" s="2539"/>
      <c r="F59" s="2539"/>
      <c r="G59" s="2539"/>
      <c r="H59" s="2539"/>
      <c r="I59" s="2539"/>
      <c r="J59" s="2539"/>
      <c r="K59" s="2539"/>
      <c r="L59" s="2539"/>
      <c r="M59" s="2540"/>
      <c r="N59" s="212"/>
    </row>
    <row r="60" spans="1:14" ht="15.75" customHeight="1">
      <c r="A60" s="3227" t="s">
        <v>103</v>
      </c>
      <c r="B60" s="1071" t="s">
        <v>104</v>
      </c>
      <c r="C60" s="2455" t="s">
        <v>1790</v>
      </c>
      <c r="D60" s="2456"/>
      <c r="E60" s="2456"/>
      <c r="F60" s="2456"/>
      <c r="G60" s="2456"/>
      <c r="H60" s="2456"/>
      <c r="I60" s="2456"/>
      <c r="J60" s="2456"/>
      <c r="K60" s="2456"/>
      <c r="L60" s="2456"/>
      <c r="M60" s="2457"/>
      <c r="N60" s="212"/>
    </row>
    <row r="61" spans="1:14" ht="30" customHeight="1">
      <c r="A61" s="2517"/>
      <c r="B61" s="1071" t="s">
        <v>106</v>
      </c>
      <c r="C61" s="2455" t="s">
        <v>1791</v>
      </c>
      <c r="D61" s="2456"/>
      <c r="E61" s="2456"/>
      <c r="F61" s="2456"/>
      <c r="G61" s="2456"/>
      <c r="H61" s="2456"/>
      <c r="I61" s="2456"/>
      <c r="J61" s="2456"/>
      <c r="K61" s="2456"/>
      <c r="L61" s="2456"/>
      <c r="M61" s="2457"/>
      <c r="N61" s="212"/>
    </row>
    <row r="62" spans="1:14" ht="30" customHeight="1" thickBot="1">
      <c r="A62" s="2517"/>
      <c r="B62" s="1072" t="s">
        <v>14</v>
      </c>
      <c r="C62" s="3228" t="s">
        <v>1619</v>
      </c>
      <c r="D62" s="2539"/>
      <c r="E62" s="2539"/>
      <c r="F62" s="2539"/>
      <c r="G62" s="2539"/>
      <c r="H62" s="2539"/>
      <c r="I62" s="2539"/>
      <c r="J62" s="2539"/>
      <c r="K62" s="2539"/>
      <c r="L62" s="2539"/>
      <c r="M62" s="2540"/>
      <c r="N62" s="212"/>
    </row>
    <row r="63" spans="1:14" ht="15.75" customHeight="1" thickBot="1">
      <c r="A63" s="1073" t="s">
        <v>109</v>
      </c>
      <c r="B63" s="1079"/>
      <c r="C63" s="3229"/>
      <c r="D63" s="2520"/>
      <c r="E63" s="2520"/>
      <c r="F63" s="2520"/>
      <c r="G63" s="2520"/>
      <c r="H63" s="2520"/>
      <c r="I63" s="2520"/>
      <c r="J63" s="2520"/>
      <c r="K63" s="2520"/>
      <c r="L63" s="2520"/>
      <c r="M63" s="2521"/>
      <c r="N63" s="212"/>
    </row>
    <row r="64" spans="1:14" ht="15.75" customHeight="1">
      <c r="A64" s="212"/>
      <c r="B64" s="1080"/>
      <c r="C64" s="212"/>
      <c r="D64" s="212"/>
      <c r="E64" s="212"/>
      <c r="F64" s="212"/>
      <c r="G64" s="212"/>
      <c r="H64" s="212"/>
      <c r="I64" s="212"/>
      <c r="J64" s="212"/>
      <c r="K64" s="212"/>
      <c r="L64" s="212"/>
      <c r="M64" s="212"/>
      <c r="N64" s="212"/>
    </row>
    <row r="65" spans="1:14" ht="15.75" customHeight="1">
      <c r="A65" s="212"/>
      <c r="B65" s="1080"/>
      <c r="C65" s="212"/>
      <c r="D65" s="212"/>
      <c r="E65" s="212"/>
      <c r="F65" s="212"/>
      <c r="G65" s="212"/>
      <c r="H65" s="212"/>
      <c r="I65" s="212"/>
      <c r="J65" s="212"/>
      <c r="K65" s="212"/>
      <c r="L65" s="212"/>
      <c r="M65" s="212"/>
      <c r="N65" s="212"/>
    </row>
    <row r="66" spans="1:14" ht="15.75" customHeight="1">
      <c r="A66" s="212"/>
      <c r="B66" s="1080"/>
      <c r="C66" s="212"/>
      <c r="D66" s="212"/>
      <c r="E66" s="212"/>
      <c r="F66" s="212"/>
      <c r="G66" s="212"/>
      <c r="H66" s="212"/>
      <c r="I66" s="212"/>
      <c r="J66" s="212"/>
      <c r="K66" s="212"/>
      <c r="L66" s="212"/>
      <c r="M66" s="212"/>
      <c r="N66" s="212"/>
    </row>
    <row r="67" spans="1:14" ht="15.75" customHeight="1">
      <c r="A67" s="212"/>
      <c r="B67" s="1080"/>
      <c r="C67" s="212"/>
      <c r="D67" s="212"/>
      <c r="E67" s="212"/>
      <c r="F67" s="212"/>
      <c r="G67" s="212"/>
      <c r="H67" s="212"/>
      <c r="I67" s="212"/>
      <c r="J67" s="212"/>
      <c r="K67" s="212"/>
      <c r="L67" s="212"/>
      <c r="M67" s="212"/>
      <c r="N67" s="212"/>
    </row>
    <row r="68" spans="1:14" ht="15.75" customHeight="1">
      <c r="A68" s="212"/>
      <c r="B68" s="1080"/>
      <c r="C68" s="212"/>
      <c r="D68" s="212"/>
      <c r="E68" s="212"/>
      <c r="F68" s="212"/>
      <c r="G68" s="212"/>
      <c r="H68" s="212"/>
      <c r="I68" s="212"/>
      <c r="J68" s="212"/>
      <c r="K68" s="212"/>
      <c r="L68" s="212"/>
      <c r="M68" s="212"/>
      <c r="N68" s="212"/>
    </row>
    <row r="69" spans="1:14" ht="15.75" customHeight="1">
      <c r="A69" s="212"/>
      <c r="B69" s="1080"/>
      <c r="C69" s="212"/>
      <c r="D69" s="212"/>
      <c r="E69" s="212"/>
      <c r="F69" s="212"/>
      <c r="G69" s="212"/>
      <c r="H69" s="212"/>
      <c r="I69" s="212"/>
      <c r="J69" s="212"/>
      <c r="K69" s="212"/>
      <c r="L69" s="212"/>
      <c r="M69" s="212"/>
      <c r="N69" s="212"/>
    </row>
    <row r="70" spans="1:14" ht="15.75" customHeight="1">
      <c r="A70" s="212"/>
      <c r="B70" s="1080"/>
      <c r="C70" s="212"/>
      <c r="D70" s="212"/>
      <c r="E70" s="212"/>
      <c r="F70" s="212"/>
      <c r="G70" s="212"/>
      <c r="H70" s="212"/>
      <c r="I70" s="212"/>
      <c r="J70" s="212"/>
      <c r="K70" s="212"/>
      <c r="L70" s="212"/>
      <c r="M70" s="212"/>
      <c r="N70" s="212"/>
    </row>
    <row r="71" spans="1:14" ht="15.75" customHeight="1">
      <c r="A71" s="212"/>
      <c r="B71" s="1080"/>
      <c r="C71" s="212"/>
      <c r="D71" s="212"/>
      <c r="E71" s="212"/>
      <c r="F71" s="212"/>
      <c r="G71" s="212"/>
      <c r="H71" s="212"/>
      <c r="I71" s="212"/>
      <c r="J71" s="212"/>
      <c r="K71" s="212"/>
      <c r="L71" s="212"/>
      <c r="M71" s="212"/>
      <c r="N71" s="212"/>
    </row>
    <row r="72" spans="1:14" ht="15.75" customHeight="1">
      <c r="A72" s="212"/>
      <c r="B72" s="1080"/>
      <c r="C72" s="212"/>
      <c r="D72" s="212"/>
      <c r="E72" s="212"/>
      <c r="F72" s="212"/>
      <c r="G72" s="212"/>
      <c r="H72" s="212"/>
      <c r="I72" s="212"/>
      <c r="J72" s="212"/>
      <c r="K72" s="212"/>
      <c r="L72" s="212"/>
      <c r="M72" s="212"/>
      <c r="N72" s="212"/>
    </row>
    <row r="73" spans="1:14" ht="15.75" customHeight="1">
      <c r="A73" s="212"/>
      <c r="B73" s="1080"/>
      <c r="C73" s="212"/>
      <c r="D73" s="212"/>
      <c r="E73" s="212"/>
      <c r="F73" s="212"/>
      <c r="G73" s="212"/>
      <c r="H73" s="212"/>
      <c r="I73" s="212"/>
      <c r="J73" s="212"/>
      <c r="K73" s="212"/>
      <c r="L73" s="212"/>
      <c r="M73" s="212"/>
      <c r="N73" s="212"/>
    </row>
    <row r="74" spans="1:14" ht="15.75" customHeight="1">
      <c r="A74" s="212"/>
      <c r="B74" s="1080"/>
      <c r="C74" s="212"/>
      <c r="D74" s="212"/>
      <c r="E74" s="212"/>
      <c r="F74" s="212"/>
      <c r="G74" s="212"/>
      <c r="H74" s="212"/>
      <c r="I74" s="212"/>
      <c r="J74" s="212"/>
      <c r="K74" s="212"/>
      <c r="L74" s="212"/>
      <c r="M74" s="212"/>
      <c r="N74" s="212"/>
    </row>
    <row r="75" spans="1:14" ht="15.75" customHeight="1">
      <c r="A75" s="212"/>
      <c r="B75" s="1080"/>
      <c r="C75" s="212"/>
      <c r="D75" s="212"/>
      <c r="E75" s="212"/>
      <c r="F75" s="212"/>
      <c r="G75" s="212"/>
      <c r="H75" s="212"/>
      <c r="I75" s="212"/>
      <c r="J75" s="212"/>
      <c r="K75" s="212"/>
      <c r="L75" s="212"/>
      <c r="M75" s="212"/>
      <c r="N75" s="212"/>
    </row>
    <row r="76" spans="1:14" ht="15.75" customHeight="1">
      <c r="A76" s="212"/>
      <c r="B76" s="1080"/>
      <c r="C76" s="212"/>
      <c r="D76" s="212"/>
      <c r="E76" s="212"/>
      <c r="F76" s="212"/>
      <c r="G76" s="212"/>
      <c r="H76" s="212"/>
      <c r="I76" s="212"/>
      <c r="J76" s="212"/>
      <c r="K76" s="212"/>
      <c r="L76" s="212"/>
      <c r="M76" s="212"/>
      <c r="N76" s="212"/>
    </row>
    <row r="77" spans="1:14" ht="15.75" customHeight="1">
      <c r="A77" s="212"/>
      <c r="B77" s="1080"/>
      <c r="C77" s="212"/>
      <c r="D77" s="212"/>
      <c r="E77" s="212"/>
      <c r="F77" s="212"/>
      <c r="G77" s="212"/>
      <c r="H77" s="212"/>
      <c r="I77" s="212"/>
      <c r="J77" s="212"/>
      <c r="K77" s="212"/>
      <c r="L77" s="212"/>
      <c r="M77" s="212"/>
      <c r="N77" s="212"/>
    </row>
    <row r="78" spans="1:14" ht="15.75" customHeight="1">
      <c r="A78" s="212"/>
      <c r="B78" s="1080"/>
      <c r="C78" s="212"/>
      <c r="D78" s="212"/>
      <c r="E78" s="212"/>
      <c r="F78" s="212"/>
      <c r="G78" s="212"/>
      <c r="H78" s="212"/>
      <c r="I78" s="212"/>
      <c r="J78" s="212"/>
      <c r="K78" s="212"/>
      <c r="L78" s="212"/>
      <c r="M78" s="212"/>
      <c r="N78" s="212"/>
    </row>
    <row r="79" spans="1:14" ht="15.75" customHeight="1">
      <c r="A79" s="212"/>
      <c r="B79" s="1080"/>
      <c r="C79" s="212"/>
      <c r="D79" s="212"/>
      <c r="E79" s="212"/>
      <c r="F79" s="212"/>
      <c r="G79" s="212"/>
      <c r="H79" s="212"/>
      <c r="I79" s="212"/>
      <c r="J79" s="212"/>
      <c r="K79" s="212"/>
      <c r="L79" s="212"/>
      <c r="M79" s="212"/>
      <c r="N79" s="212"/>
    </row>
    <row r="80" spans="1:14" ht="15.75" customHeight="1">
      <c r="A80" s="212"/>
      <c r="B80" s="1080"/>
      <c r="C80" s="212"/>
      <c r="D80" s="212"/>
      <c r="E80" s="212"/>
      <c r="F80" s="212"/>
      <c r="G80" s="212"/>
      <c r="H80" s="212"/>
      <c r="I80" s="212"/>
      <c r="J80" s="212"/>
      <c r="K80" s="212"/>
      <c r="L80" s="212"/>
      <c r="M80" s="212"/>
      <c r="N80" s="212"/>
    </row>
    <row r="81" spans="1:14" ht="15.75" customHeight="1">
      <c r="A81" s="212"/>
      <c r="B81" s="1080"/>
      <c r="C81" s="212"/>
      <c r="D81" s="212"/>
      <c r="E81" s="212"/>
      <c r="F81" s="212"/>
      <c r="G81" s="212"/>
      <c r="H81" s="212"/>
      <c r="I81" s="212"/>
      <c r="J81" s="212"/>
      <c r="K81" s="212"/>
      <c r="L81" s="212"/>
      <c r="M81" s="212"/>
      <c r="N81" s="212"/>
    </row>
    <row r="82" spans="1:14" ht="15.75" customHeight="1">
      <c r="A82" s="212"/>
      <c r="B82" s="1080"/>
      <c r="C82" s="212"/>
      <c r="D82" s="212"/>
      <c r="E82" s="212"/>
      <c r="F82" s="212"/>
      <c r="G82" s="212"/>
      <c r="H82" s="212"/>
      <c r="I82" s="212"/>
      <c r="J82" s="212"/>
      <c r="K82" s="212"/>
      <c r="L82" s="212"/>
      <c r="M82" s="212"/>
      <c r="N82" s="212"/>
    </row>
    <row r="83" spans="1:14" ht="15.75" customHeight="1">
      <c r="A83" s="212"/>
      <c r="B83" s="1080"/>
      <c r="C83" s="212"/>
      <c r="D83" s="212"/>
      <c r="E83" s="212"/>
      <c r="F83" s="212"/>
      <c r="G83" s="212"/>
      <c r="H83" s="212"/>
      <c r="I83" s="212"/>
      <c r="J83" s="212"/>
      <c r="K83" s="212"/>
      <c r="L83" s="212"/>
      <c r="M83" s="212"/>
      <c r="N83" s="212"/>
    </row>
    <row r="84" spans="1:14" ht="15.75" customHeight="1">
      <c r="A84" s="212"/>
      <c r="B84" s="1080"/>
      <c r="C84" s="212"/>
      <c r="D84" s="212"/>
      <c r="E84" s="212"/>
      <c r="F84" s="212"/>
      <c r="G84" s="212"/>
      <c r="H84" s="212"/>
      <c r="I84" s="212"/>
      <c r="J84" s="212"/>
      <c r="K84" s="212"/>
      <c r="L84" s="212"/>
      <c r="M84" s="212"/>
      <c r="N84" s="212"/>
    </row>
    <row r="85" spans="1:14" ht="15.75" customHeight="1">
      <c r="A85" s="212"/>
      <c r="B85" s="1080"/>
      <c r="C85" s="212"/>
      <c r="D85" s="212"/>
      <c r="E85" s="212"/>
      <c r="F85" s="212"/>
      <c r="G85" s="212"/>
      <c r="H85" s="212"/>
      <c r="I85" s="212"/>
      <c r="J85" s="212"/>
      <c r="K85" s="212"/>
      <c r="L85" s="212"/>
      <c r="M85" s="212"/>
      <c r="N85" s="212"/>
    </row>
    <row r="86" spans="1:14" ht="15.75" customHeight="1">
      <c r="A86" s="212"/>
      <c r="B86" s="1080"/>
      <c r="C86" s="212"/>
      <c r="D86" s="212"/>
      <c r="E86" s="212"/>
      <c r="F86" s="212"/>
      <c r="G86" s="212"/>
      <c r="H86" s="212"/>
      <c r="I86" s="212"/>
      <c r="J86" s="212"/>
      <c r="K86" s="212"/>
      <c r="L86" s="212"/>
      <c r="M86" s="212"/>
      <c r="N86" s="212"/>
    </row>
    <row r="87" spans="1:14" ht="15.75" customHeight="1">
      <c r="A87" s="212"/>
      <c r="B87" s="1080"/>
      <c r="C87" s="212"/>
      <c r="D87" s="212"/>
      <c r="E87" s="212"/>
      <c r="F87" s="212"/>
      <c r="G87" s="212"/>
      <c r="H87" s="212"/>
      <c r="I87" s="212"/>
      <c r="J87" s="212"/>
      <c r="K87" s="212"/>
      <c r="L87" s="212"/>
      <c r="M87" s="212"/>
      <c r="N87" s="212"/>
    </row>
    <row r="88" spans="1:14" ht="15.75" customHeight="1">
      <c r="A88" s="212"/>
      <c r="B88" s="1080"/>
      <c r="C88" s="212"/>
      <c r="D88" s="212"/>
      <c r="E88" s="212"/>
      <c r="F88" s="212"/>
      <c r="G88" s="212"/>
      <c r="H88" s="212"/>
      <c r="I88" s="212"/>
      <c r="J88" s="212"/>
      <c r="K88" s="212"/>
      <c r="L88" s="212"/>
      <c r="M88" s="212"/>
      <c r="N88" s="212"/>
    </row>
    <row r="89" spans="1:14" ht="15.75" customHeight="1">
      <c r="A89" s="212"/>
      <c r="B89" s="1080"/>
      <c r="C89" s="212"/>
      <c r="D89" s="212"/>
      <c r="E89" s="212"/>
      <c r="F89" s="212"/>
      <c r="G89" s="212"/>
      <c r="H89" s="212"/>
      <c r="I89" s="212"/>
      <c r="J89" s="212"/>
      <c r="K89" s="212"/>
      <c r="L89" s="212"/>
      <c r="M89" s="212"/>
      <c r="N89" s="212"/>
    </row>
    <row r="90" spans="1:14" ht="15.75" customHeight="1">
      <c r="A90" s="212"/>
      <c r="B90" s="1080"/>
      <c r="C90" s="212"/>
      <c r="D90" s="212"/>
      <c r="E90" s="212"/>
      <c r="F90" s="212"/>
      <c r="G90" s="212"/>
      <c r="H90" s="212"/>
      <c r="I90" s="212"/>
      <c r="J90" s="212"/>
      <c r="K90" s="212"/>
      <c r="L90" s="212"/>
      <c r="M90" s="212"/>
      <c r="N90" s="212"/>
    </row>
    <row r="91" spans="1:14" ht="15.75" customHeight="1">
      <c r="A91" s="212"/>
      <c r="B91" s="1080"/>
      <c r="C91" s="212"/>
      <c r="D91" s="212"/>
      <c r="E91" s="212"/>
      <c r="F91" s="212"/>
      <c r="G91" s="212"/>
      <c r="H91" s="212"/>
      <c r="I91" s="212"/>
      <c r="J91" s="212"/>
      <c r="K91" s="212"/>
      <c r="L91" s="212"/>
      <c r="M91" s="212"/>
      <c r="N91" s="212"/>
    </row>
    <row r="92" spans="1:14" ht="15.75" customHeight="1">
      <c r="A92" s="212"/>
      <c r="B92" s="1080"/>
      <c r="C92" s="212"/>
      <c r="D92" s="212"/>
      <c r="E92" s="212"/>
      <c r="F92" s="212"/>
      <c r="G92" s="212"/>
      <c r="H92" s="212"/>
      <c r="I92" s="212"/>
      <c r="J92" s="212"/>
      <c r="K92" s="212"/>
      <c r="L92" s="212"/>
      <c r="M92" s="212"/>
      <c r="N92" s="212"/>
    </row>
    <row r="93" spans="1:14" ht="15.75" customHeight="1">
      <c r="A93" s="212"/>
      <c r="B93" s="1080"/>
      <c r="C93" s="212"/>
      <c r="D93" s="212"/>
      <c r="E93" s="212"/>
      <c r="F93" s="212"/>
      <c r="G93" s="212"/>
      <c r="H93" s="212"/>
      <c r="I93" s="212"/>
      <c r="J93" s="212"/>
      <c r="K93" s="212"/>
      <c r="L93" s="212"/>
      <c r="M93" s="212"/>
      <c r="N93" s="212"/>
    </row>
    <row r="94" spans="1:14" ht="15.75" customHeight="1">
      <c r="A94" s="212"/>
      <c r="B94" s="1080"/>
      <c r="C94" s="212"/>
      <c r="D94" s="212"/>
      <c r="E94" s="212"/>
      <c r="F94" s="212"/>
      <c r="G94" s="212"/>
      <c r="H94" s="212"/>
      <c r="I94" s="212"/>
      <c r="J94" s="212"/>
      <c r="K94" s="212"/>
      <c r="L94" s="212"/>
      <c r="M94" s="212"/>
      <c r="N94" s="212"/>
    </row>
    <row r="95" spans="1:14" ht="15.75" customHeight="1">
      <c r="A95" s="212"/>
      <c r="B95" s="1080"/>
      <c r="C95" s="212"/>
      <c r="D95" s="212"/>
      <c r="E95" s="212"/>
      <c r="F95" s="212"/>
      <c r="G95" s="212"/>
      <c r="H95" s="212"/>
      <c r="I95" s="212"/>
      <c r="J95" s="212"/>
      <c r="K95" s="212"/>
      <c r="L95" s="212"/>
      <c r="M95" s="212"/>
      <c r="N95" s="212"/>
    </row>
    <row r="96" spans="1:14" ht="15.75" customHeight="1">
      <c r="A96" s="212"/>
      <c r="B96" s="1080"/>
      <c r="C96" s="212"/>
      <c r="D96" s="212"/>
      <c r="E96" s="212"/>
      <c r="F96" s="212"/>
      <c r="G96" s="212"/>
      <c r="H96" s="212"/>
      <c r="I96" s="212"/>
      <c r="J96" s="212"/>
      <c r="K96" s="212"/>
      <c r="L96" s="212"/>
      <c r="M96" s="212"/>
      <c r="N96" s="212"/>
    </row>
    <row r="97" spans="1:14" ht="15.75" customHeight="1">
      <c r="A97" s="212"/>
      <c r="B97" s="1080"/>
      <c r="C97" s="212"/>
      <c r="D97" s="212"/>
      <c r="E97" s="212"/>
      <c r="F97" s="212"/>
      <c r="G97" s="212"/>
      <c r="H97" s="212"/>
      <c r="I97" s="212"/>
      <c r="J97" s="212"/>
      <c r="K97" s="212"/>
      <c r="L97" s="212"/>
      <c r="M97" s="212"/>
      <c r="N97" s="212"/>
    </row>
    <row r="98" spans="1:14" ht="15.75" customHeight="1">
      <c r="A98" s="212"/>
      <c r="B98" s="1080"/>
      <c r="C98" s="212"/>
      <c r="D98" s="212"/>
      <c r="E98" s="212"/>
      <c r="F98" s="212"/>
      <c r="G98" s="212"/>
      <c r="H98" s="212"/>
      <c r="I98" s="212"/>
      <c r="J98" s="212"/>
      <c r="K98" s="212"/>
      <c r="L98" s="212"/>
      <c r="M98" s="212"/>
      <c r="N98" s="212"/>
    </row>
    <row r="99" spans="1:14" ht="15.75" customHeight="1">
      <c r="A99" s="212"/>
      <c r="B99" s="1080"/>
      <c r="C99" s="212"/>
      <c r="D99" s="212"/>
      <c r="E99" s="212"/>
      <c r="F99" s="212"/>
      <c r="G99" s="212"/>
      <c r="H99" s="212"/>
      <c r="I99" s="212"/>
      <c r="J99" s="212"/>
      <c r="K99" s="212"/>
      <c r="L99" s="212"/>
      <c r="M99" s="212"/>
      <c r="N99" s="212"/>
    </row>
    <row r="100" spans="1:14" ht="15.75" customHeight="1">
      <c r="A100" s="212"/>
      <c r="B100" s="1080"/>
      <c r="C100" s="212"/>
      <c r="D100" s="212"/>
      <c r="E100" s="212"/>
      <c r="F100" s="212"/>
      <c r="G100" s="212"/>
      <c r="H100" s="212"/>
      <c r="I100" s="212"/>
      <c r="J100" s="212"/>
      <c r="K100" s="212"/>
      <c r="L100" s="212"/>
      <c r="M100" s="212"/>
      <c r="N100" s="212"/>
    </row>
  </sheetData>
  <mergeCells count="65">
    <mergeCell ref="B1:M1"/>
    <mergeCell ref="A2:A16"/>
    <mergeCell ref="C2:M2"/>
    <mergeCell ref="C3:M3"/>
    <mergeCell ref="C4:E4"/>
    <mergeCell ref="F4:G4"/>
    <mergeCell ref="H4:M4"/>
    <mergeCell ref="C5:M5"/>
    <mergeCell ref="C6:M6"/>
    <mergeCell ref="C7:G7"/>
    <mergeCell ref="B8:B11"/>
    <mergeCell ref="C9:D9"/>
    <mergeCell ref="F9:G9"/>
    <mergeCell ref="I9:J9"/>
    <mergeCell ref="C10:D10"/>
    <mergeCell ref="F10:G10"/>
    <mergeCell ref="I10:J10"/>
    <mergeCell ref="C12:M12"/>
    <mergeCell ref="C13:M13"/>
    <mergeCell ref="C14:M14"/>
    <mergeCell ref="B15:B16"/>
    <mergeCell ref="C15:D15"/>
    <mergeCell ref="F15:M15"/>
    <mergeCell ref="C16:M16"/>
    <mergeCell ref="N46:N49"/>
    <mergeCell ref="F47:F48"/>
    <mergeCell ref="G47:J48"/>
    <mergeCell ref="L47:M48"/>
    <mergeCell ref="H38:I38"/>
    <mergeCell ref="J38:K38"/>
    <mergeCell ref="L38:M38"/>
    <mergeCell ref="F38:G38"/>
    <mergeCell ref="F40:G40"/>
    <mergeCell ref="H40:I40"/>
    <mergeCell ref="J40:K40"/>
    <mergeCell ref="L40:M40"/>
    <mergeCell ref="D42:E42"/>
    <mergeCell ref="F42:G42"/>
    <mergeCell ref="F44:G44"/>
    <mergeCell ref="H44:I44"/>
    <mergeCell ref="B46:B49"/>
    <mergeCell ref="B36:B45"/>
    <mergeCell ref="D38:E38"/>
    <mergeCell ref="D40:E40"/>
    <mergeCell ref="C50:M50"/>
    <mergeCell ref="C51:M51"/>
    <mergeCell ref="A54:A59"/>
    <mergeCell ref="C54:M54"/>
    <mergeCell ref="C55:M55"/>
    <mergeCell ref="C56:M56"/>
    <mergeCell ref="C57:M57"/>
    <mergeCell ref="C58:M58"/>
    <mergeCell ref="C59:M59"/>
    <mergeCell ref="A17:A53"/>
    <mergeCell ref="C17:M17"/>
    <mergeCell ref="C18:M18"/>
    <mergeCell ref="B19:B25"/>
    <mergeCell ref="F24:M24"/>
    <mergeCell ref="B26:B29"/>
    <mergeCell ref="B33:B35"/>
    <mergeCell ref="A60:A62"/>
    <mergeCell ref="C60:M60"/>
    <mergeCell ref="C61:M61"/>
    <mergeCell ref="C62:M62"/>
    <mergeCell ref="C63:M63"/>
  </mergeCells>
  <dataValidations count="1">
    <dataValidation type="list" allowBlank="1" showErrorMessage="1" sqref="WVQ983047:WVU983047 JE7:JI7 TA7:TE7 ACW7:ADA7 AMS7:AMW7 AWO7:AWS7 BGK7:BGO7 BQG7:BQK7 CAC7:CAG7 CJY7:CKC7 CTU7:CTY7 DDQ7:DDU7 DNM7:DNQ7 DXI7:DXM7 EHE7:EHI7 ERA7:ERE7 FAW7:FBA7 FKS7:FKW7 FUO7:FUS7 GEK7:GEO7 GOG7:GOK7 GYC7:GYG7 HHY7:HIC7 HRU7:HRY7 IBQ7:IBU7 ILM7:ILQ7 IVI7:IVM7 JFE7:JFI7 JPA7:JPE7 JYW7:JZA7 KIS7:KIW7 KSO7:KSS7 LCK7:LCO7 LMG7:LMK7 LWC7:LWG7 MFY7:MGC7 MPU7:MPY7 MZQ7:MZU7 NJM7:NJQ7 NTI7:NTM7 ODE7:ODI7 ONA7:ONE7 OWW7:OXA7 PGS7:PGW7 PQO7:PQS7 QAK7:QAO7 QKG7:QKK7 QUC7:QUG7 RDY7:REC7 RNU7:RNY7 RXQ7:RXU7 SHM7:SHQ7 SRI7:SRM7 TBE7:TBI7 TLA7:TLE7 TUW7:TVA7 UES7:UEW7 UOO7:UOS7 UYK7:UYO7 VIG7:VIK7 VSC7:VSG7 WBY7:WCC7 WLU7:WLY7 WVQ7:WVU7 I65543:M65543 JE65543:JI65543 TA65543:TE65543 ACW65543:ADA65543 AMS65543:AMW65543 AWO65543:AWS65543 BGK65543:BGO65543 BQG65543:BQK65543 CAC65543:CAG65543 CJY65543:CKC65543 CTU65543:CTY65543 DDQ65543:DDU65543 DNM65543:DNQ65543 DXI65543:DXM65543 EHE65543:EHI65543 ERA65543:ERE65543 FAW65543:FBA65543 FKS65543:FKW65543 FUO65543:FUS65543 GEK65543:GEO65543 GOG65543:GOK65543 GYC65543:GYG65543 HHY65543:HIC65543 HRU65543:HRY65543 IBQ65543:IBU65543 ILM65543:ILQ65543 IVI65543:IVM65543 JFE65543:JFI65543 JPA65543:JPE65543 JYW65543:JZA65543 KIS65543:KIW65543 KSO65543:KSS65543 LCK65543:LCO65543 LMG65543:LMK65543 LWC65543:LWG65543 MFY65543:MGC65543 MPU65543:MPY65543 MZQ65543:MZU65543 NJM65543:NJQ65543 NTI65543:NTM65543 ODE65543:ODI65543 ONA65543:ONE65543 OWW65543:OXA65543 PGS65543:PGW65543 PQO65543:PQS65543 QAK65543:QAO65543 QKG65543:QKK65543 QUC65543:QUG65543 RDY65543:REC65543 RNU65543:RNY65543 RXQ65543:RXU65543 SHM65543:SHQ65543 SRI65543:SRM65543 TBE65543:TBI65543 TLA65543:TLE65543 TUW65543:TVA65543 UES65543:UEW65543 UOO65543:UOS65543 UYK65543:UYO65543 VIG65543:VIK65543 VSC65543:VSG65543 WBY65543:WCC65543 WLU65543:WLY65543 WVQ65543:WVU65543 I131079:M131079 JE131079:JI131079 TA131079:TE131079 ACW131079:ADA131079 AMS131079:AMW131079 AWO131079:AWS131079 BGK131079:BGO131079 BQG131079:BQK131079 CAC131079:CAG131079 CJY131079:CKC131079 CTU131079:CTY131079 DDQ131079:DDU131079 DNM131079:DNQ131079 DXI131079:DXM131079 EHE131079:EHI131079 ERA131079:ERE131079 FAW131079:FBA131079 FKS131079:FKW131079 FUO131079:FUS131079 GEK131079:GEO131079 GOG131079:GOK131079 GYC131079:GYG131079 HHY131079:HIC131079 HRU131079:HRY131079 IBQ131079:IBU131079 ILM131079:ILQ131079 IVI131079:IVM131079 JFE131079:JFI131079 JPA131079:JPE131079 JYW131079:JZA131079 KIS131079:KIW131079 KSO131079:KSS131079 LCK131079:LCO131079 LMG131079:LMK131079 LWC131079:LWG131079 MFY131079:MGC131079 MPU131079:MPY131079 MZQ131079:MZU131079 NJM131079:NJQ131079 NTI131079:NTM131079 ODE131079:ODI131079 ONA131079:ONE131079 OWW131079:OXA131079 PGS131079:PGW131079 PQO131079:PQS131079 QAK131079:QAO131079 QKG131079:QKK131079 QUC131079:QUG131079 RDY131079:REC131079 RNU131079:RNY131079 RXQ131079:RXU131079 SHM131079:SHQ131079 SRI131079:SRM131079 TBE131079:TBI131079 TLA131079:TLE131079 TUW131079:TVA131079 UES131079:UEW131079 UOO131079:UOS131079 UYK131079:UYO131079 VIG131079:VIK131079 VSC131079:VSG131079 WBY131079:WCC131079 WLU131079:WLY131079 WVQ131079:WVU131079 I196615:M196615 JE196615:JI196615 TA196615:TE196615 ACW196615:ADA196615 AMS196615:AMW196615 AWO196615:AWS196615 BGK196615:BGO196615 BQG196615:BQK196615 CAC196615:CAG196615 CJY196615:CKC196615 CTU196615:CTY196615 DDQ196615:DDU196615 DNM196615:DNQ196615 DXI196615:DXM196615 EHE196615:EHI196615 ERA196615:ERE196615 FAW196615:FBA196615 FKS196615:FKW196615 FUO196615:FUS196615 GEK196615:GEO196615 GOG196615:GOK196615 GYC196615:GYG196615 HHY196615:HIC196615 HRU196615:HRY196615 IBQ196615:IBU196615 ILM196615:ILQ196615 IVI196615:IVM196615 JFE196615:JFI196615 JPA196615:JPE196615 JYW196615:JZA196615 KIS196615:KIW196615 KSO196615:KSS196615 LCK196615:LCO196615 LMG196615:LMK196615 LWC196615:LWG196615 MFY196615:MGC196615 MPU196615:MPY196615 MZQ196615:MZU196615 NJM196615:NJQ196615 NTI196615:NTM196615 ODE196615:ODI196615 ONA196615:ONE196615 OWW196615:OXA196615 PGS196615:PGW196615 PQO196615:PQS196615 QAK196615:QAO196615 QKG196615:QKK196615 QUC196615:QUG196615 RDY196615:REC196615 RNU196615:RNY196615 RXQ196615:RXU196615 SHM196615:SHQ196615 SRI196615:SRM196615 TBE196615:TBI196615 TLA196615:TLE196615 TUW196615:TVA196615 UES196615:UEW196615 UOO196615:UOS196615 UYK196615:UYO196615 VIG196615:VIK196615 VSC196615:VSG196615 WBY196615:WCC196615 WLU196615:WLY196615 WVQ196615:WVU196615 I262151:M262151 JE262151:JI262151 TA262151:TE262151 ACW262151:ADA262151 AMS262151:AMW262151 AWO262151:AWS262151 BGK262151:BGO262151 BQG262151:BQK262151 CAC262151:CAG262151 CJY262151:CKC262151 CTU262151:CTY262151 DDQ262151:DDU262151 DNM262151:DNQ262151 DXI262151:DXM262151 EHE262151:EHI262151 ERA262151:ERE262151 FAW262151:FBA262151 FKS262151:FKW262151 FUO262151:FUS262151 GEK262151:GEO262151 GOG262151:GOK262151 GYC262151:GYG262151 HHY262151:HIC262151 HRU262151:HRY262151 IBQ262151:IBU262151 ILM262151:ILQ262151 IVI262151:IVM262151 JFE262151:JFI262151 JPA262151:JPE262151 JYW262151:JZA262151 KIS262151:KIW262151 KSO262151:KSS262151 LCK262151:LCO262151 LMG262151:LMK262151 LWC262151:LWG262151 MFY262151:MGC262151 MPU262151:MPY262151 MZQ262151:MZU262151 NJM262151:NJQ262151 NTI262151:NTM262151 ODE262151:ODI262151 ONA262151:ONE262151 OWW262151:OXA262151 PGS262151:PGW262151 PQO262151:PQS262151 QAK262151:QAO262151 QKG262151:QKK262151 QUC262151:QUG262151 RDY262151:REC262151 RNU262151:RNY262151 RXQ262151:RXU262151 SHM262151:SHQ262151 SRI262151:SRM262151 TBE262151:TBI262151 TLA262151:TLE262151 TUW262151:TVA262151 UES262151:UEW262151 UOO262151:UOS262151 UYK262151:UYO262151 VIG262151:VIK262151 VSC262151:VSG262151 WBY262151:WCC262151 WLU262151:WLY262151 WVQ262151:WVU262151 I327687:M327687 JE327687:JI327687 TA327687:TE327687 ACW327687:ADA327687 AMS327687:AMW327687 AWO327687:AWS327687 BGK327687:BGO327687 BQG327687:BQK327687 CAC327687:CAG327687 CJY327687:CKC327687 CTU327687:CTY327687 DDQ327687:DDU327687 DNM327687:DNQ327687 DXI327687:DXM327687 EHE327687:EHI327687 ERA327687:ERE327687 FAW327687:FBA327687 FKS327687:FKW327687 FUO327687:FUS327687 GEK327687:GEO327687 GOG327687:GOK327687 GYC327687:GYG327687 HHY327687:HIC327687 HRU327687:HRY327687 IBQ327687:IBU327687 ILM327687:ILQ327687 IVI327687:IVM327687 JFE327687:JFI327687 JPA327687:JPE327687 JYW327687:JZA327687 KIS327687:KIW327687 KSO327687:KSS327687 LCK327687:LCO327687 LMG327687:LMK327687 LWC327687:LWG327687 MFY327687:MGC327687 MPU327687:MPY327687 MZQ327687:MZU327687 NJM327687:NJQ327687 NTI327687:NTM327687 ODE327687:ODI327687 ONA327687:ONE327687 OWW327687:OXA327687 PGS327687:PGW327687 PQO327687:PQS327687 QAK327687:QAO327687 QKG327687:QKK327687 QUC327687:QUG327687 RDY327687:REC327687 RNU327687:RNY327687 RXQ327687:RXU327687 SHM327687:SHQ327687 SRI327687:SRM327687 TBE327687:TBI327687 TLA327687:TLE327687 TUW327687:TVA327687 UES327687:UEW327687 UOO327687:UOS327687 UYK327687:UYO327687 VIG327687:VIK327687 VSC327687:VSG327687 WBY327687:WCC327687 WLU327687:WLY327687 WVQ327687:WVU327687 I393223:M393223 JE393223:JI393223 TA393223:TE393223 ACW393223:ADA393223 AMS393223:AMW393223 AWO393223:AWS393223 BGK393223:BGO393223 BQG393223:BQK393223 CAC393223:CAG393223 CJY393223:CKC393223 CTU393223:CTY393223 DDQ393223:DDU393223 DNM393223:DNQ393223 DXI393223:DXM393223 EHE393223:EHI393223 ERA393223:ERE393223 FAW393223:FBA393223 FKS393223:FKW393223 FUO393223:FUS393223 GEK393223:GEO393223 GOG393223:GOK393223 GYC393223:GYG393223 HHY393223:HIC393223 HRU393223:HRY393223 IBQ393223:IBU393223 ILM393223:ILQ393223 IVI393223:IVM393223 JFE393223:JFI393223 JPA393223:JPE393223 JYW393223:JZA393223 KIS393223:KIW393223 KSO393223:KSS393223 LCK393223:LCO393223 LMG393223:LMK393223 LWC393223:LWG393223 MFY393223:MGC393223 MPU393223:MPY393223 MZQ393223:MZU393223 NJM393223:NJQ393223 NTI393223:NTM393223 ODE393223:ODI393223 ONA393223:ONE393223 OWW393223:OXA393223 PGS393223:PGW393223 PQO393223:PQS393223 QAK393223:QAO393223 QKG393223:QKK393223 QUC393223:QUG393223 RDY393223:REC393223 RNU393223:RNY393223 RXQ393223:RXU393223 SHM393223:SHQ393223 SRI393223:SRM393223 TBE393223:TBI393223 TLA393223:TLE393223 TUW393223:TVA393223 UES393223:UEW393223 UOO393223:UOS393223 UYK393223:UYO393223 VIG393223:VIK393223 VSC393223:VSG393223 WBY393223:WCC393223 WLU393223:WLY393223 WVQ393223:WVU393223 I458759:M458759 JE458759:JI458759 TA458759:TE458759 ACW458759:ADA458759 AMS458759:AMW458759 AWO458759:AWS458759 BGK458759:BGO458759 BQG458759:BQK458759 CAC458759:CAG458759 CJY458759:CKC458759 CTU458759:CTY458759 DDQ458759:DDU458759 DNM458759:DNQ458759 DXI458759:DXM458759 EHE458759:EHI458759 ERA458759:ERE458759 FAW458759:FBA458759 FKS458759:FKW458759 FUO458759:FUS458759 GEK458759:GEO458759 GOG458759:GOK458759 GYC458759:GYG458759 HHY458759:HIC458759 HRU458759:HRY458759 IBQ458759:IBU458759 ILM458759:ILQ458759 IVI458759:IVM458759 JFE458759:JFI458759 JPA458759:JPE458759 JYW458759:JZA458759 KIS458759:KIW458759 KSO458759:KSS458759 LCK458759:LCO458759 LMG458759:LMK458759 LWC458759:LWG458759 MFY458759:MGC458759 MPU458759:MPY458759 MZQ458759:MZU458759 NJM458759:NJQ458759 NTI458759:NTM458759 ODE458759:ODI458759 ONA458759:ONE458759 OWW458759:OXA458759 PGS458759:PGW458759 PQO458759:PQS458759 QAK458759:QAO458759 QKG458759:QKK458759 QUC458759:QUG458759 RDY458759:REC458759 RNU458759:RNY458759 RXQ458759:RXU458759 SHM458759:SHQ458759 SRI458759:SRM458759 TBE458759:TBI458759 TLA458759:TLE458759 TUW458759:TVA458759 UES458759:UEW458759 UOO458759:UOS458759 UYK458759:UYO458759 VIG458759:VIK458759 VSC458759:VSG458759 WBY458759:WCC458759 WLU458759:WLY458759 WVQ458759:WVU458759 I524295:M524295 JE524295:JI524295 TA524295:TE524295 ACW524295:ADA524295 AMS524295:AMW524295 AWO524295:AWS524295 BGK524295:BGO524295 BQG524295:BQK524295 CAC524295:CAG524295 CJY524295:CKC524295 CTU524295:CTY524295 DDQ524295:DDU524295 DNM524295:DNQ524295 DXI524295:DXM524295 EHE524295:EHI524295 ERA524295:ERE524295 FAW524295:FBA524295 FKS524295:FKW524295 FUO524295:FUS524295 GEK524295:GEO524295 GOG524295:GOK524295 GYC524295:GYG524295 HHY524295:HIC524295 HRU524295:HRY524295 IBQ524295:IBU524295 ILM524295:ILQ524295 IVI524295:IVM524295 JFE524295:JFI524295 JPA524295:JPE524295 JYW524295:JZA524295 KIS524295:KIW524295 KSO524295:KSS524295 LCK524295:LCO524295 LMG524295:LMK524295 LWC524295:LWG524295 MFY524295:MGC524295 MPU524295:MPY524295 MZQ524295:MZU524295 NJM524295:NJQ524295 NTI524295:NTM524295 ODE524295:ODI524295 ONA524295:ONE524295 OWW524295:OXA524295 PGS524295:PGW524295 PQO524295:PQS524295 QAK524295:QAO524295 QKG524295:QKK524295 QUC524295:QUG524295 RDY524295:REC524295 RNU524295:RNY524295 RXQ524295:RXU524295 SHM524295:SHQ524295 SRI524295:SRM524295 TBE524295:TBI524295 TLA524295:TLE524295 TUW524295:TVA524295 UES524295:UEW524295 UOO524295:UOS524295 UYK524295:UYO524295 VIG524295:VIK524295 VSC524295:VSG524295 WBY524295:WCC524295 WLU524295:WLY524295 WVQ524295:WVU524295 I589831:M589831 JE589831:JI589831 TA589831:TE589831 ACW589831:ADA589831 AMS589831:AMW589831 AWO589831:AWS589831 BGK589831:BGO589831 BQG589831:BQK589831 CAC589831:CAG589831 CJY589831:CKC589831 CTU589831:CTY589831 DDQ589831:DDU589831 DNM589831:DNQ589831 DXI589831:DXM589831 EHE589831:EHI589831 ERA589831:ERE589831 FAW589831:FBA589831 FKS589831:FKW589831 FUO589831:FUS589831 GEK589831:GEO589831 GOG589831:GOK589831 GYC589831:GYG589831 HHY589831:HIC589831 HRU589831:HRY589831 IBQ589831:IBU589831 ILM589831:ILQ589831 IVI589831:IVM589831 JFE589831:JFI589831 JPA589831:JPE589831 JYW589831:JZA589831 KIS589831:KIW589831 KSO589831:KSS589831 LCK589831:LCO589831 LMG589831:LMK589831 LWC589831:LWG589831 MFY589831:MGC589831 MPU589831:MPY589831 MZQ589831:MZU589831 NJM589831:NJQ589831 NTI589831:NTM589831 ODE589831:ODI589831 ONA589831:ONE589831 OWW589831:OXA589831 PGS589831:PGW589831 PQO589831:PQS589831 QAK589831:QAO589831 QKG589831:QKK589831 QUC589831:QUG589831 RDY589831:REC589831 RNU589831:RNY589831 RXQ589831:RXU589831 SHM589831:SHQ589831 SRI589831:SRM589831 TBE589831:TBI589831 TLA589831:TLE589831 TUW589831:TVA589831 UES589831:UEW589831 UOO589831:UOS589831 UYK589831:UYO589831 VIG589831:VIK589831 VSC589831:VSG589831 WBY589831:WCC589831 WLU589831:WLY589831 WVQ589831:WVU589831 I655367:M655367 JE655367:JI655367 TA655367:TE655367 ACW655367:ADA655367 AMS655367:AMW655367 AWO655367:AWS655367 BGK655367:BGO655367 BQG655367:BQK655367 CAC655367:CAG655367 CJY655367:CKC655367 CTU655367:CTY655367 DDQ655367:DDU655367 DNM655367:DNQ655367 DXI655367:DXM655367 EHE655367:EHI655367 ERA655367:ERE655367 FAW655367:FBA655367 FKS655367:FKW655367 FUO655367:FUS655367 GEK655367:GEO655367 GOG655367:GOK655367 GYC655367:GYG655367 HHY655367:HIC655367 HRU655367:HRY655367 IBQ655367:IBU655367 ILM655367:ILQ655367 IVI655367:IVM655367 JFE655367:JFI655367 JPA655367:JPE655367 JYW655367:JZA655367 KIS655367:KIW655367 KSO655367:KSS655367 LCK655367:LCO655367 LMG655367:LMK655367 LWC655367:LWG655367 MFY655367:MGC655367 MPU655367:MPY655367 MZQ655367:MZU655367 NJM655367:NJQ655367 NTI655367:NTM655367 ODE655367:ODI655367 ONA655367:ONE655367 OWW655367:OXA655367 PGS655367:PGW655367 PQO655367:PQS655367 QAK655367:QAO655367 QKG655367:QKK655367 QUC655367:QUG655367 RDY655367:REC655367 RNU655367:RNY655367 RXQ655367:RXU655367 SHM655367:SHQ655367 SRI655367:SRM655367 TBE655367:TBI655367 TLA655367:TLE655367 TUW655367:TVA655367 UES655367:UEW655367 UOO655367:UOS655367 UYK655367:UYO655367 VIG655367:VIK655367 VSC655367:VSG655367 WBY655367:WCC655367 WLU655367:WLY655367 WVQ655367:WVU655367 I720903:M720903 JE720903:JI720903 TA720903:TE720903 ACW720903:ADA720903 AMS720903:AMW720903 AWO720903:AWS720903 BGK720903:BGO720903 BQG720903:BQK720903 CAC720903:CAG720903 CJY720903:CKC720903 CTU720903:CTY720903 DDQ720903:DDU720903 DNM720903:DNQ720903 DXI720903:DXM720903 EHE720903:EHI720903 ERA720903:ERE720903 FAW720903:FBA720903 FKS720903:FKW720903 FUO720903:FUS720903 GEK720903:GEO720903 GOG720903:GOK720903 GYC720903:GYG720903 HHY720903:HIC720903 HRU720903:HRY720903 IBQ720903:IBU720903 ILM720903:ILQ720903 IVI720903:IVM720903 JFE720903:JFI720903 JPA720903:JPE720903 JYW720903:JZA720903 KIS720903:KIW720903 KSO720903:KSS720903 LCK720903:LCO720903 LMG720903:LMK720903 LWC720903:LWG720903 MFY720903:MGC720903 MPU720903:MPY720903 MZQ720903:MZU720903 NJM720903:NJQ720903 NTI720903:NTM720903 ODE720903:ODI720903 ONA720903:ONE720903 OWW720903:OXA720903 PGS720903:PGW720903 PQO720903:PQS720903 QAK720903:QAO720903 QKG720903:QKK720903 QUC720903:QUG720903 RDY720903:REC720903 RNU720903:RNY720903 RXQ720903:RXU720903 SHM720903:SHQ720903 SRI720903:SRM720903 TBE720903:TBI720903 TLA720903:TLE720903 TUW720903:TVA720903 UES720903:UEW720903 UOO720903:UOS720903 UYK720903:UYO720903 VIG720903:VIK720903 VSC720903:VSG720903 WBY720903:WCC720903 WLU720903:WLY720903 WVQ720903:WVU720903 I786439:M786439 JE786439:JI786439 TA786439:TE786439 ACW786439:ADA786439 AMS786439:AMW786439 AWO786439:AWS786439 BGK786439:BGO786439 BQG786439:BQK786439 CAC786439:CAG786439 CJY786439:CKC786439 CTU786439:CTY786439 DDQ786439:DDU786439 DNM786439:DNQ786439 DXI786439:DXM786439 EHE786439:EHI786439 ERA786439:ERE786439 FAW786439:FBA786439 FKS786439:FKW786439 FUO786439:FUS786439 GEK786439:GEO786439 GOG786439:GOK786439 GYC786439:GYG786439 HHY786439:HIC786439 HRU786439:HRY786439 IBQ786439:IBU786439 ILM786439:ILQ786439 IVI786439:IVM786439 JFE786439:JFI786439 JPA786439:JPE786439 JYW786439:JZA786439 KIS786439:KIW786439 KSO786439:KSS786439 LCK786439:LCO786439 LMG786439:LMK786439 LWC786439:LWG786439 MFY786439:MGC786439 MPU786439:MPY786439 MZQ786439:MZU786439 NJM786439:NJQ786439 NTI786439:NTM786439 ODE786439:ODI786439 ONA786439:ONE786439 OWW786439:OXA786439 PGS786439:PGW786439 PQO786439:PQS786439 QAK786439:QAO786439 QKG786439:QKK786439 QUC786439:QUG786439 RDY786439:REC786439 RNU786439:RNY786439 RXQ786439:RXU786439 SHM786439:SHQ786439 SRI786439:SRM786439 TBE786439:TBI786439 TLA786439:TLE786439 TUW786439:TVA786439 UES786439:UEW786439 UOO786439:UOS786439 UYK786439:UYO786439 VIG786439:VIK786439 VSC786439:VSG786439 WBY786439:WCC786439 WLU786439:WLY786439 WVQ786439:WVU786439 I851975:M851975 JE851975:JI851975 TA851975:TE851975 ACW851975:ADA851975 AMS851975:AMW851975 AWO851975:AWS851975 BGK851975:BGO851975 BQG851975:BQK851975 CAC851975:CAG851975 CJY851975:CKC851975 CTU851975:CTY851975 DDQ851975:DDU851975 DNM851975:DNQ851975 DXI851975:DXM851975 EHE851975:EHI851975 ERA851975:ERE851975 FAW851975:FBA851975 FKS851975:FKW851975 FUO851975:FUS851975 GEK851975:GEO851975 GOG851975:GOK851975 GYC851975:GYG851975 HHY851975:HIC851975 HRU851975:HRY851975 IBQ851975:IBU851975 ILM851975:ILQ851975 IVI851975:IVM851975 JFE851975:JFI851975 JPA851975:JPE851975 JYW851975:JZA851975 KIS851975:KIW851975 KSO851975:KSS851975 LCK851975:LCO851975 LMG851975:LMK851975 LWC851975:LWG851975 MFY851975:MGC851975 MPU851975:MPY851975 MZQ851975:MZU851975 NJM851975:NJQ851975 NTI851975:NTM851975 ODE851975:ODI851975 ONA851975:ONE851975 OWW851975:OXA851975 PGS851975:PGW851975 PQO851975:PQS851975 QAK851975:QAO851975 QKG851975:QKK851975 QUC851975:QUG851975 RDY851975:REC851975 RNU851975:RNY851975 RXQ851975:RXU851975 SHM851975:SHQ851975 SRI851975:SRM851975 TBE851975:TBI851975 TLA851975:TLE851975 TUW851975:TVA851975 UES851975:UEW851975 UOO851975:UOS851975 UYK851975:UYO851975 VIG851975:VIK851975 VSC851975:VSG851975 WBY851975:WCC851975 WLU851975:WLY851975 WVQ851975:WVU851975 I917511:M917511 JE917511:JI917511 TA917511:TE917511 ACW917511:ADA917511 AMS917511:AMW917511 AWO917511:AWS917511 BGK917511:BGO917511 BQG917511:BQK917511 CAC917511:CAG917511 CJY917511:CKC917511 CTU917511:CTY917511 DDQ917511:DDU917511 DNM917511:DNQ917511 DXI917511:DXM917511 EHE917511:EHI917511 ERA917511:ERE917511 FAW917511:FBA917511 FKS917511:FKW917511 FUO917511:FUS917511 GEK917511:GEO917511 GOG917511:GOK917511 GYC917511:GYG917511 HHY917511:HIC917511 HRU917511:HRY917511 IBQ917511:IBU917511 ILM917511:ILQ917511 IVI917511:IVM917511 JFE917511:JFI917511 JPA917511:JPE917511 JYW917511:JZA917511 KIS917511:KIW917511 KSO917511:KSS917511 LCK917511:LCO917511 LMG917511:LMK917511 LWC917511:LWG917511 MFY917511:MGC917511 MPU917511:MPY917511 MZQ917511:MZU917511 NJM917511:NJQ917511 NTI917511:NTM917511 ODE917511:ODI917511 ONA917511:ONE917511 OWW917511:OXA917511 PGS917511:PGW917511 PQO917511:PQS917511 QAK917511:QAO917511 QKG917511:QKK917511 QUC917511:QUG917511 RDY917511:REC917511 RNU917511:RNY917511 RXQ917511:RXU917511 SHM917511:SHQ917511 SRI917511:SRM917511 TBE917511:TBI917511 TLA917511:TLE917511 TUW917511:TVA917511 UES917511:UEW917511 UOO917511:UOS917511 UYK917511:UYO917511 VIG917511:VIK917511 VSC917511:VSG917511 WBY917511:WCC917511 WLU917511:WLY917511 WVQ917511:WVU917511 I983047:M983047 JE983047:JI983047 TA983047:TE983047 ACW983047:ADA983047 AMS983047:AMW983047 AWO983047:AWS983047 BGK983047:BGO983047 BQG983047:BQK983047 CAC983047:CAG983047 CJY983047:CKC983047 CTU983047:CTY983047 DDQ983047:DDU983047 DNM983047:DNQ983047 DXI983047:DXM983047 EHE983047:EHI983047 ERA983047:ERE983047 FAW983047:FBA983047 FKS983047:FKW983047 FUO983047:FUS983047 GEK983047:GEO983047 GOG983047:GOK983047 GYC983047:GYG983047 HHY983047:HIC983047 HRU983047:HRY983047 IBQ983047:IBU983047 ILM983047:ILQ983047 IVI983047:IVM983047 JFE983047:JFI983047 JPA983047:JPE983047 JYW983047:JZA983047 KIS983047:KIW983047 KSO983047:KSS983047 LCK983047:LCO983047 LMG983047:LMK983047 LWC983047:LWG983047 MFY983047:MGC983047 MPU983047:MPY983047 MZQ983047:MZU983047 NJM983047:NJQ983047 NTI983047:NTM983047 ODE983047:ODI983047 ONA983047:ONE983047 OWW983047:OXA983047 PGS983047:PGW983047 PQO983047:PQS983047 QAK983047:QAO983047 QKG983047:QKK983047 QUC983047:QUG983047 RDY983047:REC983047 RNU983047:RNY983047 RXQ983047:RXU983047 SHM983047:SHQ983047 SRI983047:SRM983047 TBE983047:TBI983047 TLA983047:TLE983047 TUW983047:TVA983047 UES983047:UEW983047 UOO983047:UOS983047 UYK983047:UYO983047 VIG983047:VIK983047 VSC983047:VSG983047 WBY983047:WCC983047 WLU983047:WLY983047 J7:M7" xr:uid="{00000000-0002-0000-BD00-000000000000}">
      <formula1>INDIRECT(#REF!)</formula1>
    </dataValidation>
  </dataValidations>
  <hyperlinks>
    <hyperlink ref="C58" r:id="rId1" xr:uid="{00000000-0004-0000-BD00-000000000000}"/>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tabColor theme="0"/>
  </sheetPr>
  <dimension ref="A1:Z1000"/>
  <sheetViews>
    <sheetView workbookViewId="0"/>
  </sheetViews>
  <sheetFormatPr baseColWidth="10" defaultColWidth="12.85546875" defaultRowHeight="15" customHeight="1"/>
  <cols>
    <col min="1" max="1" width="25.140625" style="1140" customWidth="1"/>
    <col min="2" max="2" width="39.140625" style="1140" customWidth="1"/>
    <col min="3" max="9" width="11.42578125" style="1140" customWidth="1"/>
    <col min="10" max="10" width="13.85546875" style="1140" customWidth="1"/>
    <col min="11" max="13" width="11.42578125" style="1140" customWidth="1"/>
    <col min="14" max="14" width="42.140625" style="1140" customWidth="1"/>
    <col min="15" max="26" width="11.42578125" style="1140" customWidth="1"/>
    <col min="27" max="16384" width="12.85546875" style="1140"/>
  </cols>
  <sheetData>
    <row r="1" spans="1:26" ht="48" customHeight="1" thickBot="1">
      <c r="A1" s="832"/>
      <c r="B1" s="3342" t="s">
        <v>3213</v>
      </c>
      <c r="C1" s="3343"/>
      <c r="D1" s="3343"/>
      <c r="E1" s="3343"/>
      <c r="F1" s="3343"/>
      <c r="G1" s="3343"/>
      <c r="H1" s="3343"/>
      <c r="I1" s="3343"/>
      <c r="J1" s="3343"/>
      <c r="K1" s="3343"/>
      <c r="L1" s="3343"/>
      <c r="M1" s="3344"/>
      <c r="N1" s="833"/>
      <c r="O1" s="834"/>
      <c r="P1" s="834"/>
      <c r="Q1" s="834"/>
      <c r="R1" s="834"/>
      <c r="S1" s="834"/>
      <c r="T1" s="834"/>
      <c r="U1" s="834"/>
      <c r="V1" s="834"/>
      <c r="W1" s="834"/>
      <c r="X1" s="834"/>
      <c r="Y1" s="834"/>
      <c r="Z1" s="834"/>
    </row>
    <row r="2" spans="1:26" ht="53.25" customHeight="1">
      <c r="A2" s="3062" t="s">
        <v>1</v>
      </c>
      <c r="B2" s="836" t="s">
        <v>2</v>
      </c>
      <c r="C2" s="3104" t="s">
        <v>1341</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36.75" customHeight="1">
      <c r="A3" s="3063"/>
      <c r="B3" s="838" t="s">
        <v>4</v>
      </c>
      <c r="C3" s="2495" t="s">
        <v>3111</v>
      </c>
      <c r="D3" s="2496"/>
      <c r="E3" s="2496"/>
      <c r="F3" s="2496"/>
      <c r="G3" s="2496"/>
      <c r="H3" s="2496"/>
      <c r="I3" s="2496"/>
      <c r="J3" s="2496"/>
      <c r="K3" s="2496"/>
      <c r="L3" s="2496"/>
      <c r="M3" s="2497"/>
      <c r="N3" s="833"/>
      <c r="O3" s="834"/>
      <c r="P3" s="834"/>
      <c r="Q3" s="834"/>
      <c r="R3" s="834"/>
      <c r="S3" s="834"/>
      <c r="T3" s="834"/>
      <c r="U3" s="834"/>
      <c r="V3" s="834"/>
      <c r="W3" s="834"/>
      <c r="X3" s="834"/>
      <c r="Y3" s="834"/>
      <c r="Z3" s="834"/>
    </row>
    <row r="4" spans="1:26" ht="15.75" customHeight="1">
      <c r="A4" s="3063"/>
      <c r="B4" s="887" t="s">
        <v>6</v>
      </c>
      <c r="C4" s="1141" t="s">
        <v>323</v>
      </c>
      <c r="D4" s="1142"/>
      <c r="E4" s="842"/>
      <c r="F4" s="3345" t="s">
        <v>8</v>
      </c>
      <c r="G4" s="3079"/>
      <c r="H4" s="1143">
        <v>475</v>
      </c>
      <c r="I4" s="3338"/>
      <c r="J4" s="3065"/>
      <c r="K4" s="3065"/>
      <c r="L4" s="3065"/>
      <c r="M4" s="3066"/>
      <c r="N4" s="3102"/>
      <c r="O4" s="834"/>
      <c r="P4" s="834"/>
      <c r="Q4" s="834"/>
      <c r="R4" s="834"/>
      <c r="S4" s="834"/>
      <c r="T4" s="834"/>
      <c r="U4" s="834"/>
      <c r="V4" s="834"/>
      <c r="W4" s="834"/>
      <c r="X4" s="834"/>
      <c r="Y4" s="834"/>
      <c r="Z4" s="834"/>
    </row>
    <row r="5" spans="1:26" ht="15.75" customHeight="1">
      <c r="A5" s="3063"/>
      <c r="B5" s="887" t="s">
        <v>10</v>
      </c>
      <c r="C5" s="3064" t="s">
        <v>9</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15.75" customHeight="1">
      <c r="A6" s="3063"/>
      <c r="B6" s="887" t="s">
        <v>11</v>
      </c>
      <c r="C6" s="3064" t="s">
        <v>9</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2054</v>
      </c>
      <c r="D7" s="3065"/>
      <c r="E7" s="3065"/>
      <c r="F7" s="844"/>
      <c r="G7" s="845"/>
      <c r="H7" s="846" t="s">
        <v>14</v>
      </c>
      <c r="I7" s="3103" t="s">
        <v>1135</v>
      </c>
      <c r="J7" s="3065"/>
      <c r="K7" s="3065"/>
      <c r="L7" s="3065"/>
      <c r="M7" s="3066"/>
      <c r="N7" s="833"/>
      <c r="O7" s="834"/>
      <c r="P7" s="834"/>
      <c r="Q7" s="834"/>
      <c r="R7" s="834"/>
      <c r="S7" s="834"/>
      <c r="T7" s="834"/>
      <c r="U7" s="834"/>
      <c r="V7" s="834"/>
      <c r="W7" s="834"/>
      <c r="X7" s="834"/>
      <c r="Y7" s="834"/>
      <c r="Z7" s="834"/>
    </row>
    <row r="8" spans="1:26" ht="36.75" customHeight="1">
      <c r="A8" s="3063"/>
      <c r="B8" s="3113" t="s">
        <v>16</v>
      </c>
      <c r="C8" s="3114" t="s">
        <v>15</v>
      </c>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t="s">
        <v>18</v>
      </c>
      <c r="D11" s="3089"/>
      <c r="E11" s="850"/>
      <c r="F11" s="3100" t="s">
        <v>18</v>
      </c>
      <c r="G11" s="3089"/>
      <c r="H11" s="850"/>
      <c r="I11" s="3100" t="s">
        <v>18</v>
      </c>
      <c r="J11" s="3089"/>
      <c r="K11" s="850"/>
      <c r="L11" s="3101" t="s">
        <v>14</v>
      </c>
      <c r="M11" s="3066"/>
      <c r="N11" s="833"/>
      <c r="O11" s="834"/>
      <c r="P11" s="834"/>
      <c r="Q11" s="834"/>
      <c r="R11" s="834"/>
      <c r="S11" s="834"/>
      <c r="T11" s="834"/>
      <c r="U11" s="834"/>
      <c r="V11" s="834"/>
      <c r="W11" s="834"/>
      <c r="X11" s="834"/>
      <c r="Y11" s="834"/>
      <c r="Z11" s="834"/>
    </row>
    <row r="12" spans="1:26" ht="143.25" customHeight="1">
      <c r="A12" s="3063"/>
      <c r="B12" s="838" t="s">
        <v>19</v>
      </c>
      <c r="C12" s="3340" t="s">
        <v>3214</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64.5" customHeight="1">
      <c r="A13" s="3063"/>
      <c r="B13" s="838" t="s">
        <v>21</v>
      </c>
      <c r="C13" s="3341" t="s">
        <v>3215</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3064" t="s">
        <v>1282</v>
      </c>
      <c r="D14" s="3065"/>
      <c r="E14" s="3065"/>
      <c r="F14" s="3065"/>
      <c r="G14" s="3065"/>
      <c r="H14" s="3065"/>
      <c r="I14" s="3065"/>
      <c r="J14" s="3065"/>
      <c r="K14" s="3065"/>
      <c r="L14" s="3065"/>
      <c r="M14" s="3066"/>
      <c r="N14" s="833"/>
      <c r="O14" s="834"/>
      <c r="P14" s="834"/>
      <c r="Q14" s="834"/>
      <c r="R14" s="834"/>
      <c r="S14" s="834"/>
      <c r="T14" s="834"/>
      <c r="U14" s="834"/>
      <c r="V14" s="834"/>
      <c r="W14" s="834"/>
      <c r="X14" s="834"/>
      <c r="Y14" s="834"/>
      <c r="Z14" s="834"/>
    </row>
    <row r="15" spans="1:26" ht="111" customHeight="1">
      <c r="A15" s="3063"/>
      <c r="B15" s="851" t="s">
        <v>25</v>
      </c>
      <c r="C15" s="3095" t="s">
        <v>26</v>
      </c>
      <c r="D15" s="3079"/>
      <c r="E15" s="852" t="s">
        <v>27</v>
      </c>
      <c r="F15" s="3096" t="s">
        <v>3216</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3217</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1342</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t="s">
        <v>1495</v>
      </c>
      <c r="E23" s="863" t="s">
        <v>46</v>
      </c>
      <c r="F23" s="850" t="s">
        <v>47</v>
      </c>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t="s">
        <v>89</v>
      </c>
      <c r="E30" s="874"/>
      <c r="F30" s="885" t="s">
        <v>56</v>
      </c>
      <c r="G30" s="866" t="s">
        <v>17</v>
      </c>
      <c r="H30" s="874"/>
      <c r="I30" s="885" t="s">
        <v>57</v>
      </c>
      <c r="J30" s="3338"/>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1144">
        <v>2021</v>
      </c>
      <c r="E33" s="891"/>
      <c r="F33" s="874" t="s">
        <v>60</v>
      </c>
      <c r="G33" s="892" t="s">
        <v>1778</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1145"/>
      <c r="E37" s="902">
        <v>2020</v>
      </c>
      <c r="F37" s="1145">
        <v>0.25</v>
      </c>
      <c r="G37" s="902">
        <v>2021</v>
      </c>
      <c r="H37" s="1145">
        <v>0.5</v>
      </c>
      <c r="I37" s="902">
        <v>2022</v>
      </c>
      <c r="J37" s="1145">
        <v>0.75</v>
      </c>
      <c r="K37" s="902">
        <v>2023</v>
      </c>
      <c r="L37" s="1145">
        <v>1</v>
      </c>
      <c r="M37" s="903">
        <v>2024</v>
      </c>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145"/>
      <c r="E39" s="902">
        <v>2025</v>
      </c>
      <c r="F39" s="1145"/>
      <c r="G39" s="902">
        <v>2026</v>
      </c>
      <c r="H39" s="1145"/>
      <c r="I39" s="902">
        <v>2027</v>
      </c>
      <c r="J39" s="1145"/>
      <c r="K39" s="902">
        <v>2028</v>
      </c>
      <c r="L39" s="1145"/>
      <c r="M39" s="903">
        <v>2029</v>
      </c>
      <c r="N39" s="833"/>
      <c r="O39" s="834"/>
      <c r="P39" s="834"/>
      <c r="Q39" s="834"/>
      <c r="R39" s="834"/>
      <c r="S39" s="834"/>
      <c r="T39" s="834"/>
      <c r="U39" s="834"/>
      <c r="V39" s="834"/>
      <c r="W39" s="834"/>
      <c r="X39" s="834"/>
      <c r="Y39" s="834"/>
      <c r="Z39" s="834"/>
    </row>
    <row r="40" spans="1:26" ht="15.75" customHeight="1">
      <c r="A40" s="3063"/>
      <c r="B40" s="3081"/>
      <c r="C40" s="861"/>
      <c r="D40" s="874" t="s">
        <v>73</v>
      </c>
      <c r="E40" s="874"/>
      <c r="F40" s="874" t="s">
        <v>74</v>
      </c>
      <c r="G40" s="874"/>
      <c r="H40" s="848" t="s">
        <v>75</v>
      </c>
      <c r="I40" s="848"/>
      <c r="J40" s="848" t="s">
        <v>76</v>
      </c>
      <c r="K40" s="874"/>
      <c r="L40" s="874" t="s">
        <v>3218</v>
      </c>
      <c r="M40" s="860"/>
      <c r="N40" s="833"/>
      <c r="O40" s="834"/>
      <c r="P40" s="834"/>
      <c r="Q40" s="834"/>
      <c r="R40" s="834"/>
      <c r="S40" s="834"/>
      <c r="T40" s="834"/>
      <c r="U40" s="834"/>
      <c r="V40" s="834"/>
      <c r="W40" s="834"/>
      <c r="X40" s="834"/>
      <c r="Y40" s="834"/>
      <c r="Z40" s="834"/>
    </row>
    <row r="41" spans="1:26" ht="15.75" customHeight="1">
      <c r="A41" s="3063"/>
      <c r="B41" s="3081"/>
      <c r="C41" s="861"/>
      <c r="D41" s="1145"/>
      <c r="E41" s="902">
        <v>2030</v>
      </c>
      <c r="F41" s="1145"/>
      <c r="G41" s="902">
        <v>2031</v>
      </c>
      <c r="H41" s="1145"/>
      <c r="I41" s="902">
        <v>2032</v>
      </c>
      <c r="J41" s="1145"/>
      <c r="K41" s="902">
        <v>2033</v>
      </c>
      <c r="L41" s="1145"/>
      <c r="M41" s="903">
        <v>2034</v>
      </c>
      <c r="N41" s="833"/>
      <c r="O41" s="834"/>
      <c r="P41" s="834"/>
      <c r="Q41" s="834"/>
      <c r="R41" s="834"/>
      <c r="S41" s="834"/>
      <c r="T41" s="834"/>
      <c r="U41" s="834"/>
      <c r="V41" s="834"/>
      <c r="W41" s="834"/>
      <c r="X41" s="834"/>
      <c r="Y41" s="834"/>
      <c r="Z41" s="834"/>
    </row>
    <row r="42" spans="1:26" ht="15.75" customHeight="1">
      <c r="A42" s="3063"/>
      <c r="B42" s="3081"/>
      <c r="C42" s="861"/>
      <c r="D42" s="874" t="s">
        <v>3219</v>
      </c>
      <c r="E42" s="874"/>
      <c r="F42" s="874" t="s">
        <v>3220</v>
      </c>
      <c r="G42" s="874"/>
      <c r="H42" s="848" t="s">
        <v>3221</v>
      </c>
      <c r="I42" s="848"/>
      <c r="J42" s="848" t="s">
        <v>3222</v>
      </c>
      <c r="K42" s="874"/>
      <c r="L42" s="1146" t="s">
        <v>78</v>
      </c>
      <c r="M42" s="902"/>
      <c r="N42" s="833"/>
      <c r="O42" s="834"/>
      <c r="P42" s="834"/>
      <c r="Q42" s="834"/>
      <c r="R42" s="834"/>
      <c r="S42" s="834"/>
      <c r="T42" s="834"/>
      <c r="U42" s="834"/>
      <c r="V42" s="834"/>
      <c r="W42" s="834"/>
      <c r="X42" s="834"/>
      <c r="Y42" s="834"/>
      <c r="Z42" s="834"/>
    </row>
    <row r="43" spans="1:26" ht="15.75" customHeight="1">
      <c r="A43" s="3063"/>
      <c r="B43" s="3081"/>
      <c r="C43" s="861"/>
      <c r="D43" s="1145"/>
      <c r="E43" s="902">
        <v>2035</v>
      </c>
      <c r="F43" s="1145"/>
      <c r="G43" s="902">
        <v>2036</v>
      </c>
      <c r="H43" s="1145"/>
      <c r="I43" s="902">
        <v>2037</v>
      </c>
      <c r="J43" s="1145"/>
      <c r="K43" s="902">
        <v>2038</v>
      </c>
      <c r="L43" s="3339">
        <v>1</v>
      </c>
      <c r="M43" s="3079"/>
      <c r="N43" s="833"/>
      <c r="O43" s="834"/>
      <c r="P43" s="834"/>
      <c r="Q43" s="834"/>
      <c r="R43" s="834"/>
      <c r="S43" s="834"/>
      <c r="T43" s="834"/>
      <c r="U43" s="834"/>
      <c r="V43" s="834"/>
      <c r="W43" s="834"/>
      <c r="X43" s="834"/>
      <c r="Y43" s="834"/>
      <c r="Z43" s="834"/>
    </row>
    <row r="44" spans="1:26" ht="15.75" customHeight="1">
      <c r="A44" s="3063"/>
      <c r="B44" s="3081"/>
      <c r="C44" s="906"/>
      <c r="D44" s="1146"/>
      <c r="E44" s="907"/>
      <c r="F44" s="1146"/>
      <c r="G44" s="907"/>
      <c r="H44" s="908"/>
      <c r="I44" s="869"/>
      <c r="J44" s="908"/>
      <c r="K44" s="869"/>
      <c r="L44" s="908"/>
      <c r="M44" s="870"/>
      <c r="N44" s="833"/>
      <c r="O44" s="834"/>
      <c r="P44" s="834"/>
      <c r="Q44" s="834"/>
      <c r="R44" s="834"/>
      <c r="S44" s="834"/>
      <c r="T44" s="834"/>
      <c r="U44" s="834"/>
      <c r="V44" s="834"/>
      <c r="W44" s="834"/>
      <c r="X44" s="834"/>
      <c r="Y44" s="834"/>
      <c r="Z44" s="834"/>
    </row>
    <row r="45" spans="1:26" ht="18" customHeight="1">
      <c r="A45" s="3063"/>
      <c r="B45" s="3080" t="s">
        <v>79</v>
      </c>
      <c r="C45" s="871"/>
      <c r="D45" s="855"/>
      <c r="E45" s="855"/>
      <c r="F45" s="855"/>
      <c r="G45" s="855"/>
      <c r="H45" s="855"/>
      <c r="I45" s="855"/>
      <c r="J45" s="855"/>
      <c r="K45" s="855"/>
      <c r="L45" s="876"/>
      <c r="M45" s="893"/>
      <c r="N45" s="833"/>
      <c r="O45" s="834"/>
      <c r="P45" s="834"/>
      <c r="Q45" s="834"/>
      <c r="R45" s="834"/>
      <c r="S45" s="834"/>
      <c r="T45" s="834"/>
      <c r="U45" s="834"/>
      <c r="V45" s="834"/>
      <c r="W45" s="834"/>
      <c r="X45" s="834"/>
      <c r="Y45" s="834"/>
      <c r="Z45" s="834"/>
    </row>
    <row r="46" spans="1:26" ht="15.75" customHeight="1">
      <c r="A46" s="3063"/>
      <c r="B46" s="3081"/>
      <c r="C46" s="909"/>
      <c r="D46" s="910" t="s">
        <v>80</v>
      </c>
      <c r="E46" s="911" t="s">
        <v>7</v>
      </c>
      <c r="F46" s="3083" t="s">
        <v>81</v>
      </c>
      <c r="G46" s="3085"/>
      <c r="H46" s="3086"/>
      <c r="I46" s="3086"/>
      <c r="J46" s="3087"/>
      <c r="K46" s="912" t="s">
        <v>82</v>
      </c>
      <c r="L46" s="3091"/>
      <c r="M46" s="3092"/>
      <c r="N46" s="833"/>
      <c r="O46" s="834"/>
      <c r="P46" s="834"/>
      <c r="Q46" s="834"/>
      <c r="R46" s="834"/>
      <c r="S46" s="834"/>
      <c r="T46" s="834"/>
      <c r="U46" s="834"/>
      <c r="V46" s="834"/>
      <c r="W46" s="834"/>
      <c r="X46" s="834"/>
      <c r="Y46" s="834"/>
      <c r="Z46" s="834"/>
    </row>
    <row r="47" spans="1:26" ht="15.75" customHeight="1">
      <c r="A47" s="3063"/>
      <c r="B47" s="3081"/>
      <c r="C47" s="909"/>
      <c r="D47" s="913"/>
      <c r="E47" s="865" t="s">
        <v>1495</v>
      </c>
      <c r="F47" s="3084"/>
      <c r="G47" s="3088"/>
      <c r="H47" s="3089"/>
      <c r="I47" s="3089"/>
      <c r="J47" s="3090"/>
      <c r="K47" s="876"/>
      <c r="L47" s="3088"/>
      <c r="M47" s="3093"/>
      <c r="N47" s="833"/>
      <c r="O47" s="834"/>
      <c r="P47" s="834"/>
      <c r="Q47" s="834"/>
      <c r="R47" s="834"/>
      <c r="S47" s="834"/>
      <c r="T47" s="834"/>
      <c r="U47" s="834"/>
      <c r="V47" s="834"/>
      <c r="W47" s="834"/>
      <c r="X47" s="834"/>
      <c r="Y47" s="834"/>
      <c r="Z47" s="834"/>
    </row>
    <row r="48" spans="1:26" ht="15.75" customHeight="1">
      <c r="A48" s="3063"/>
      <c r="B48" s="3082"/>
      <c r="C48" s="914"/>
      <c r="D48" s="878"/>
      <c r="E48" s="878"/>
      <c r="F48" s="878"/>
      <c r="G48" s="878"/>
      <c r="H48" s="878"/>
      <c r="I48" s="878"/>
      <c r="J48" s="878"/>
      <c r="K48" s="878"/>
      <c r="L48" s="876"/>
      <c r="M48" s="893"/>
      <c r="N48" s="833"/>
      <c r="O48" s="834"/>
      <c r="P48" s="834"/>
      <c r="Q48" s="834"/>
      <c r="R48" s="834"/>
      <c r="S48" s="834"/>
      <c r="T48" s="834"/>
      <c r="U48" s="834"/>
      <c r="V48" s="834"/>
      <c r="W48" s="834"/>
      <c r="X48" s="834"/>
      <c r="Y48" s="834"/>
      <c r="Z48" s="834"/>
    </row>
    <row r="49" spans="1:26" ht="31.5" customHeight="1">
      <c r="A49" s="3063"/>
      <c r="B49" s="838" t="s">
        <v>83</v>
      </c>
      <c r="C49" s="3064" t="s">
        <v>3223</v>
      </c>
      <c r="D49" s="3065"/>
      <c r="E49" s="3065"/>
      <c r="F49" s="3065"/>
      <c r="G49" s="3065"/>
      <c r="H49" s="3065"/>
      <c r="I49" s="3065"/>
      <c r="J49" s="3065"/>
      <c r="K49" s="3065"/>
      <c r="L49" s="3065"/>
      <c r="M49" s="3066"/>
      <c r="N49" s="833"/>
      <c r="O49" s="834"/>
      <c r="P49" s="834"/>
      <c r="Q49" s="834"/>
      <c r="R49" s="834"/>
      <c r="S49" s="834"/>
      <c r="T49" s="834"/>
      <c r="U49" s="834"/>
      <c r="V49" s="834"/>
      <c r="W49" s="834"/>
      <c r="X49" s="834"/>
      <c r="Y49" s="834"/>
      <c r="Z49" s="834"/>
    </row>
    <row r="50" spans="1:26" ht="23.25" customHeight="1">
      <c r="A50" s="3063"/>
      <c r="B50" s="853" t="s">
        <v>85</v>
      </c>
      <c r="C50" s="3064" t="s">
        <v>3224</v>
      </c>
      <c r="D50" s="3065"/>
      <c r="E50" s="3065"/>
      <c r="F50" s="3065"/>
      <c r="G50" s="3065"/>
      <c r="H50" s="3065"/>
      <c r="I50" s="3065"/>
      <c r="J50" s="3065"/>
      <c r="K50" s="3065"/>
      <c r="L50" s="3065"/>
      <c r="M50" s="3066"/>
      <c r="N50" s="833"/>
      <c r="O50" s="834"/>
      <c r="P50" s="834"/>
      <c r="Q50" s="834"/>
      <c r="R50" s="834"/>
      <c r="S50" s="834"/>
      <c r="T50" s="834"/>
      <c r="U50" s="834"/>
      <c r="V50" s="834"/>
      <c r="W50" s="834"/>
      <c r="X50" s="834"/>
      <c r="Y50" s="834"/>
      <c r="Z50" s="834"/>
    </row>
    <row r="51" spans="1:26" ht="22.5" customHeight="1">
      <c r="A51" s="3063"/>
      <c r="B51" s="853" t="s">
        <v>87</v>
      </c>
      <c r="C51" s="3064">
        <v>30</v>
      </c>
      <c r="D51" s="3065"/>
      <c r="E51" s="3065"/>
      <c r="F51" s="3065"/>
      <c r="G51" s="3065"/>
      <c r="H51" s="3065"/>
      <c r="I51" s="3065"/>
      <c r="J51" s="3065"/>
      <c r="K51" s="3065"/>
      <c r="L51" s="3065"/>
      <c r="M51" s="3066"/>
      <c r="N51" s="833"/>
      <c r="O51" s="834"/>
      <c r="P51" s="834"/>
      <c r="Q51" s="834"/>
      <c r="R51" s="834"/>
      <c r="S51" s="834"/>
      <c r="T51" s="834"/>
      <c r="U51" s="834"/>
      <c r="V51" s="834"/>
      <c r="W51" s="834"/>
      <c r="X51" s="834"/>
      <c r="Y51" s="834"/>
      <c r="Z51" s="834"/>
    </row>
    <row r="52" spans="1:26" ht="15.75" customHeight="1">
      <c r="A52" s="3063"/>
      <c r="B52" s="853" t="s">
        <v>88</v>
      </c>
      <c r="C52" s="3064" t="s">
        <v>89</v>
      </c>
      <c r="D52" s="3065"/>
      <c r="E52" s="3065"/>
      <c r="F52" s="3065"/>
      <c r="G52" s="3065"/>
      <c r="H52" s="3065"/>
      <c r="I52" s="3065"/>
      <c r="J52" s="3065"/>
      <c r="K52" s="3065"/>
      <c r="L52" s="3065"/>
      <c r="M52" s="3066"/>
      <c r="N52" s="833"/>
      <c r="O52" s="834"/>
      <c r="P52" s="834"/>
      <c r="Q52" s="834"/>
      <c r="R52" s="834"/>
      <c r="S52" s="834"/>
      <c r="T52" s="834"/>
      <c r="U52" s="834"/>
      <c r="V52" s="834"/>
      <c r="W52" s="834"/>
      <c r="X52" s="834"/>
      <c r="Y52" s="834"/>
      <c r="Z52" s="834"/>
    </row>
    <row r="53" spans="1:26" ht="21" customHeight="1">
      <c r="A53" s="3062" t="s">
        <v>90</v>
      </c>
      <c r="B53" s="916" t="s">
        <v>91</v>
      </c>
      <c r="C53" s="3064" t="s">
        <v>1346</v>
      </c>
      <c r="D53" s="3065"/>
      <c r="E53" s="3065"/>
      <c r="F53" s="3065"/>
      <c r="G53" s="3065"/>
      <c r="H53" s="3065"/>
      <c r="I53" s="3065"/>
      <c r="J53" s="3065"/>
      <c r="K53" s="3065"/>
      <c r="L53" s="3065"/>
      <c r="M53" s="3066"/>
      <c r="N53" s="833"/>
      <c r="O53" s="834"/>
      <c r="P53" s="834"/>
      <c r="Q53" s="834"/>
      <c r="R53" s="834"/>
      <c r="S53" s="834"/>
      <c r="T53" s="834"/>
      <c r="U53" s="834"/>
      <c r="V53" s="834"/>
      <c r="W53" s="834"/>
      <c r="X53" s="834"/>
      <c r="Y53" s="834"/>
      <c r="Z53" s="834"/>
    </row>
    <row r="54" spans="1:26" ht="15.75" customHeight="1">
      <c r="A54" s="3063"/>
      <c r="B54" s="916" t="s">
        <v>93</v>
      </c>
      <c r="C54" s="3064" t="s">
        <v>3225</v>
      </c>
      <c r="D54" s="3065"/>
      <c r="E54" s="3065"/>
      <c r="F54" s="3065"/>
      <c r="G54" s="3065"/>
      <c r="H54" s="3065"/>
      <c r="I54" s="3065"/>
      <c r="J54" s="3065"/>
      <c r="K54" s="3065"/>
      <c r="L54" s="3065"/>
      <c r="M54" s="3066"/>
      <c r="N54" s="833"/>
      <c r="O54" s="834"/>
      <c r="P54" s="834"/>
      <c r="Q54" s="834"/>
      <c r="R54" s="834"/>
      <c r="S54" s="834"/>
      <c r="T54" s="834"/>
      <c r="U54" s="834"/>
      <c r="V54" s="834"/>
      <c r="W54" s="834"/>
      <c r="X54" s="834"/>
      <c r="Y54" s="834"/>
      <c r="Z54" s="834"/>
    </row>
    <row r="55" spans="1:26" ht="15.75" customHeight="1">
      <c r="A55" s="3063"/>
      <c r="B55" s="916" t="s">
        <v>95</v>
      </c>
      <c r="C55" s="3064" t="s">
        <v>2797</v>
      </c>
      <c r="D55" s="3065"/>
      <c r="E55" s="3065"/>
      <c r="F55" s="3065"/>
      <c r="G55" s="3065"/>
      <c r="H55" s="3065"/>
      <c r="I55" s="3065"/>
      <c r="J55" s="3065"/>
      <c r="K55" s="3065"/>
      <c r="L55" s="3065"/>
      <c r="M55" s="3066"/>
      <c r="N55" s="833"/>
      <c r="O55" s="834"/>
      <c r="P55" s="834"/>
      <c r="Q55" s="834"/>
      <c r="R55" s="834"/>
      <c r="S55" s="834"/>
      <c r="T55" s="834"/>
      <c r="U55" s="834"/>
      <c r="V55" s="834"/>
      <c r="W55" s="834"/>
      <c r="X55" s="834"/>
      <c r="Y55" s="834"/>
      <c r="Z55" s="834"/>
    </row>
    <row r="56" spans="1:26" ht="15.75" customHeight="1">
      <c r="A56" s="3063"/>
      <c r="B56" s="917" t="s">
        <v>97</v>
      </c>
      <c r="C56" s="3064" t="s">
        <v>1345</v>
      </c>
      <c r="D56" s="3065"/>
      <c r="E56" s="3065"/>
      <c r="F56" s="3065"/>
      <c r="G56" s="3065"/>
      <c r="H56" s="3065"/>
      <c r="I56" s="3065"/>
      <c r="J56" s="3065"/>
      <c r="K56" s="3065"/>
      <c r="L56" s="3065"/>
      <c r="M56" s="3066"/>
      <c r="N56" s="833"/>
      <c r="O56" s="834"/>
      <c r="P56" s="834"/>
      <c r="Q56" s="834"/>
      <c r="R56" s="834"/>
      <c r="S56" s="834"/>
      <c r="T56" s="834"/>
      <c r="U56" s="834"/>
      <c r="V56" s="834"/>
      <c r="W56" s="834"/>
      <c r="X56" s="834"/>
      <c r="Y56" s="834"/>
      <c r="Z56" s="834"/>
    </row>
    <row r="57" spans="1:26" ht="15.75" customHeight="1">
      <c r="A57" s="3063"/>
      <c r="B57" s="916" t="s">
        <v>99</v>
      </c>
      <c r="C57" s="3337" t="s">
        <v>3226</v>
      </c>
      <c r="D57" s="3065"/>
      <c r="E57" s="3065"/>
      <c r="F57" s="3065"/>
      <c r="G57" s="3065"/>
      <c r="H57" s="3065"/>
      <c r="I57" s="3065"/>
      <c r="J57" s="3065"/>
      <c r="K57" s="3065"/>
      <c r="L57" s="3065"/>
      <c r="M57" s="3066"/>
      <c r="N57" s="833"/>
      <c r="O57" s="834"/>
      <c r="P57" s="834"/>
      <c r="Q57" s="834"/>
      <c r="R57" s="834"/>
      <c r="S57" s="834"/>
      <c r="T57" s="834"/>
      <c r="U57" s="834"/>
      <c r="V57" s="834"/>
      <c r="W57" s="834"/>
      <c r="X57" s="834"/>
      <c r="Y57" s="834"/>
      <c r="Z57" s="834"/>
    </row>
    <row r="58" spans="1:26" ht="15.75" customHeight="1" thickBot="1">
      <c r="A58" s="3067"/>
      <c r="B58" s="916" t="s">
        <v>101</v>
      </c>
      <c r="C58" s="3064" t="s">
        <v>3227</v>
      </c>
      <c r="D58" s="3065"/>
      <c r="E58" s="3065"/>
      <c r="F58" s="3065"/>
      <c r="G58" s="3065"/>
      <c r="H58" s="3065"/>
      <c r="I58" s="3065"/>
      <c r="J58" s="3065"/>
      <c r="K58" s="3065"/>
      <c r="L58" s="3065"/>
      <c r="M58" s="3066"/>
      <c r="N58" s="833"/>
      <c r="O58" s="834"/>
      <c r="P58" s="834"/>
      <c r="Q58" s="834"/>
      <c r="R58" s="834"/>
      <c r="S58" s="834"/>
      <c r="T58" s="834"/>
      <c r="U58" s="834"/>
      <c r="V58" s="834"/>
      <c r="W58" s="834"/>
      <c r="X58" s="834"/>
      <c r="Y58" s="834"/>
      <c r="Z58" s="834"/>
    </row>
    <row r="59" spans="1:26" ht="18" customHeight="1">
      <c r="A59" s="3062" t="s">
        <v>103</v>
      </c>
      <c r="B59" s="918" t="s">
        <v>104</v>
      </c>
      <c r="C59" s="3064" t="s">
        <v>2801</v>
      </c>
      <c r="D59" s="3065"/>
      <c r="E59" s="3065"/>
      <c r="F59" s="3065"/>
      <c r="G59" s="3065"/>
      <c r="H59" s="3065"/>
      <c r="I59" s="3065"/>
      <c r="J59" s="3065"/>
      <c r="K59" s="3065"/>
      <c r="L59" s="3065"/>
      <c r="M59" s="3066"/>
      <c r="N59" s="833"/>
      <c r="O59" s="834"/>
      <c r="P59" s="834"/>
      <c r="Q59" s="834"/>
      <c r="R59" s="834"/>
      <c r="S59" s="834"/>
      <c r="T59" s="834"/>
      <c r="U59" s="834"/>
      <c r="V59" s="834"/>
      <c r="W59" s="834"/>
      <c r="X59" s="834"/>
      <c r="Y59" s="834"/>
      <c r="Z59" s="834"/>
    </row>
    <row r="60" spans="1:26" ht="27" customHeight="1">
      <c r="A60" s="3063"/>
      <c r="B60" s="918" t="s">
        <v>106</v>
      </c>
      <c r="C60" s="3064" t="s">
        <v>1791</v>
      </c>
      <c r="D60" s="3065"/>
      <c r="E60" s="3065"/>
      <c r="F60" s="3065"/>
      <c r="G60" s="3065"/>
      <c r="H60" s="3065"/>
      <c r="I60" s="3065"/>
      <c r="J60" s="3065"/>
      <c r="K60" s="3065"/>
      <c r="L60" s="3065"/>
      <c r="M60" s="3066"/>
      <c r="N60" s="833"/>
      <c r="O60" s="834"/>
      <c r="P60" s="834"/>
      <c r="Q60" s="834"/>
      <c r="R60" s="834"/>
      <c r="S60" s="834"/>
      <c r="T60" s="834"/>
      <c r="U60" s="834"/>
      <c r="V60" s="834"/>
      <c r="W60" s="834"/>
      <c r="X60" s="834"/>
      <c r="Y60" s="834"/>
      <c r="Z60" s="834"/>
    </row>
    <row r="61" spans="1:26" ht="25.5" customHeight="1" thickBot="1">
      <c r="A61" s="3063"/>
      <c r="B61" s="919" t="s">
        <v>14</v>
      </c>
      <c r="C61" s="3064" t="s">
        <v>2797</v>
      </c>
      <c r="D61" s="3065"/>
      <c r="E61" s="3065"/>
      <c r="F61" s="3065"/>
      <c r="G61" s="3065"/>
      <c r="H61" s="3065"/>
      <c r="I61" s="3065"/>
      <c r="J61" s="3065"/>
      <c r="K61" s="3065"/>
      <c r="L61" s="3065"/>
      <c r="M61" s="3066"/>
      <c r="N61" s="833"/>
      <c r="O61" s="834"/>
      <c r="P61" s="834"/>
      <c r="Q61" s="834"/>
      <c r="R61" s="834"/>
      <c r="S61" s="834"/>
      <c r="T61" s="834"/>
      <c r="U61" s="834"/>
      <c r="V61" s="834"/>
      <c r="W61" s="834"/>
      <c r="X61" s="834"/>
      <c r="Y61" s="834"/>
      <c r="Z61" s="834"/>
    </row>
    <row r="62" spans="1:26" ht="17.25" customHeight="1" thickBot="1">
      <c r="A62" s="920" t="s">
        <v>109</v>
      </c>
      <c r="B62" s="921"/>
      <c r="C62" s="3068"/>
      <c r="D62" s="3069"/>
      <c r="E62" s="3069"/>
      <c r="F62" s="3069"/>
      <c r="G62" s="3069"/>
      <c r="H62" s="3069"/>
      <c r="I62" s="3069"/>
      <c r="J62" s="3069"/>
      <c r="K62" s="3069"/>
      <c r="L62" s="3069"/>
      <c r="M62" s="3070"/>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3">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52"/>
    <mergeCell ref="C16:M16"/>
    <mergeCell ref="C17:M17"/>
    <mergeCell ref="B18:B24"/>
    <mergeCell ref="B25:B28"/>
    <mergeCell ref="B45:B48"/>
    <mergeCell ref="F46:F47"/>
    <mergeCell ref="G46:J47"/>
    <mergeCell ref="L46:M47"/>
    <mergeCell ref="C12:M12"/>
    <mergeCell ref="C13:M13"/>
    <mergeCell ref="C14:M14"/>
    <mergeCell ref="C15:D15"/>
    <mergeCell ref="F15:M15"/>
    <mergeCell ref="N29:N31"/>
    <mergeCell ref="J30:L30"/>
    <mergeCell ref="B32:B34"/>
    <mergeCell ref="B35:B44"/>
    <mergeCell ref="L43:M43"/>
    <mergeCell ref="C62:M62"/>
    <mergeCell ref="C49:M49"/>
    <mergeCell ref="C50:M50"/>
    <mergeCell ref="C51:M51"/>
    <mergeCell ref="C52:M52"/>
    <mergeCell ref="C53:M53"/>
    <mergeCell ref="C54:M54"/>
    <mergeCell ref="C55:M55"/>
    <mergeCell ref="C56:M56"/>
    <mergeCell ref="C57:M57"/>
    <mergeCell ref="C58:M58"/>
    <mergeCell ref="A59:A61"/>
    <mergeCell ref="C59:M59"/>
    <mergeCell ref="C60:M60"/>
    <mergeCell ref="C61:M61"/>
    <mergeCell ref="A53:A58"/>
  </mergeCells>
  <hyperlinks>
    <hyperlink ref="C57" r:id="rId1" xr:uid="{00000000-0004-0000-BE00-000000000000}"/>
  </hyperlinks>
  <pageMargins left="0.7" right="0.7" top="0.75" bottom="0.75" header="0" footer="0"/>
  <pageSetup paperSize="9" orientation="portrait"/>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tabColor theme="0"/>
  </sheetPr>
  <dimension ref="A1:Z1000"/>
  <sheetViews>
    <sheetView workbookViewId="0"/>
  </sheetViews>
  <sheetFormatPr baseColWidth="10" defaultColWidth="12.85546875" defaultRowHeight="15" customHeight="1"/>
  <cols>
    <col min="1" max="1" width="25.140625" style="1140" customWidth="1"/>
    <col min="2" max="2" width="39.140625" style="1140" customWidth="1"/>
    <col min="3" max="9" width="11.42578125" style="1140" customWidth="1"/>
    <col min="10" max="10" width="13.85546875" style="1140" customWidth="1"/>
    <col min="11" max="13" width="11.42578125" style="1140" customWidth="1"/>
    <col min="14" max="14" width="42.140625" style="1140" customWidth="1"/>
    <col min="15" max="26" width="11.42578125" style="1140" customWidth="1"/>
    <col min="27" max="16384" width="12.85546875" style="1140"/>
  </cols>
  <sheetData>
    <row r="1" spans="1:26" ht="48" customHeight="1" thickBot="1">
      <c r="A1" s="832"/>
      <c r="B1" s="3342" t="s">
        <v>3228</v>
      </c>
      <c r="C1" s="3343"/>
      <c r="D1" s="3343"/>
      <c r="E1" s="3343"/>
      <c r="F1" s="3343"/>
      <c r="G1" s="3343"/>
      <c r="H1" s="3343"/>
      <c r="I1" s="3343"/>
      <c r="J1" s="3343"/>
      <c r="K1" s="3343"/>
      <c r="L1" s="3343"/>
      <c r="M1" s="3344"/>
      <c r="N1" s="833"/>
      <c r="O1" s="834"/>
      <c r="P1" s="834"/>
      <c r="Q1" s="834"/>
      <c r="R1" s="834"/>
      <c r="S1" s="834"/>
      <c r="T1" s="834"/>
      <c r="U1" s="834"/>
      <c r="V1" s="834"/>
      <c r="W1" s="834"/>
      <c r="X1" s="834"/>
      <c r="Y1" s="834"/>
      <c r="Z1" s="834"/>
    </row>
    <row r="2" spans="1:26" ht="53.25" customHeight="1">
      <c r="A2" s="3062" t="s">
        <v>1</v>
      </c>
      <c r="B2" s="836" t="s">
        <v>2</v>
      </c>
      <c r="C2" s="3104" t="s">
        <v>3229</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48" customHeight="1">
      <c r="A3" s="3063"/>
      <c r="B3" s="838" t="s">
        <v>4</v>
      </c>
      <c r="C3" s="2495" t="s">
        <v>3111</v>
      </c>
      <c r="D3" s="2496"/>
      <c r="E3" s="2496"/>
      <c r="F3" s="2496"/>
      <c r="G3" s="2496"/>
      <c r="H3" s="2496"/>
      <c r="I3" s="2496"/>
      <c r="J3" s="2496"/>
      <c r="K3" s="2496"/>
      <c r="L3" s="2496"/>
      <c r="M3" s="2497"/>
      <c r="N3" s="833"/>
      <c r="O3" s="834"/>
      <c r="P3" s="834"/>
      <c r="Q3" s="834"/>
      <c r="R3" s="834"/>
      <c r="S3" s="834"/>
      <c r="T3" s="834"/>
      <c r="U3" s="834"/>
      <c r="V3" s="834"/>
      <c r="W3" s="834"/>
      <c r="X3" s="834"/>
      <c r="Y3" s="834"/>
      <c r="Z3" s="834"/>
    </row>
    <row r="4" spans="1:26" ht="15.75" customHeight="1">
      <c r="A4" s="3063"/>
      <c r="B4" s="887" t="s">
        <v>6</v>
      </c>
      <c r="C4" s="1141" t="s">
        <v>9</v>
      </c>
      <c r="D4" s="1142"/>
      <c r="E4" s="842"/>
      <c r="F4" s="3345" t="s">
        <v>8</v>
      </c>
      <c r="G4" s="3079"/>
      <c r="H4" s="1143"/>
      <c r="I4" s="3338"/>
      <c r="J4" s="3065"/>
      <c r="K4" s="3065"/>
      <c r="L4" s="3065"/>
      <c r="M4" s="3066"/>
      <c r="N4" s="3102"/>
      <c r="O4" s="834"/>
      <c r="P4" s="834"/>
      <c r="Q4" s="834"/>
      <c r="R4" s="834"/>
      <c r="S4" s="834"/>
      <c r="T4" s="834"/>
      <c r="U4" s="834"/>
      <c r="V4" s="834"/>
      <c r="W4" s="834"/>
      <c r="X4" s="834"/>
      <c r="Y4" s="834"/>
      <c r="Z4" s="834"/>
    </row>
    <row r="5" spans="1:26" ht="15.75" customHeight="1">
      <c r="A5" s="3063"/>
      <c r="B5" s="887" t="s">
        <v>10</v>
      </c>
      <c r="C5" s="3064" t="s">
        <v>9</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15.75" customHeight="1">
      <c r="A6" s="3063"/>
      <c r="B6" s="887" t="s">
        <v>11</v>
      </c>
      <c r="C6" s="3064" t="s">
        <v>9</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2054</v>
      </c>
      <c r="D7" s="3065"/>
      <c r="E7" s="3065"/>
      <c r="F7" s="844"/>
      <c r="G7" s="845"/>
      <c r="H7" s="846" t="s">
        <v>14</v>
      </c>
      <c r="I7" s="3103" t="s">
        <v>1135</v>
      </c>
      <c r="J7" s="3065"/>
      <c r="K7" s="3065"/>
      <c r="L7" s="3065"/>
      <c r="M7" s="3066"/>
      <c r="N7" s="833"/>
      <c r="O7" s="834"/>
      <c r="P7" s="834"/>
      <c r="Q7" s="834"/>
      <c r="R7" s="834"/>
      <c r="S7" s="834"/>
      <c r="T7" s="834"/>
      <c r="U7" s="834"/>
      <c r="V7" s="834"/>
      <c r="W7" s="834"/>
      <c r="X7" s="834"/>
      <c r="Y7" s="834"/>
      <c r="Z7" s="834"/>
    </row>
    <row r="8" spans="1:26" ht="36.75" customHeight="1">
      <c r="A8" s="3063"/>
      <c r="B8" s="3113" t="s">
        <v>16</v>
      </c>
      <c r="C8" s="3114" t="s">
        <v>15</v>
      </c>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t="s">
        <v>18</v>
      </c>
      <c r="D11" s="3089"/>
      <c r="E11" s="850"/>
      <c r="F11" s="3100" t="s">
        <v>18</v>
      </c>
      <c r="G11" s="3089"/>
      <c r="H11" s="850"/>
      <c r="I11" s="3100" t="s">
        <v>18</v>
      </c>
      <c r="J11" s="3089"/>
      <c r="K11" s="850"/>
      <c r="L11" s="3101" t="s">
        <v>14</v>
      </c>
      <c r="M11" s="3066"/>
      <c r="N11" s="833"/>
      <c r="O11" s="834"/>
      <c r="P11" s="834"/>
      <c r="Q11" s="834"/>
      <c r="R11" s="834"/>
      <c r="S11" s="834"/>
      <c r="T11" s="834"/>
      <c r="U11" s="834"/>
      <c r="V11" s="834"/>
      <c r="W11" s="834"/>
      <c r="X11" s="834"/>
      <c r="Y11" s="834"/>
      <c r="Z11" s="834"/>
    </row>
    <row r="12" spans="1:26" ht="142.5" customHeight="1">
      <c r="A12" s="3063"/>
      <c r="B12" s="838" t="s">
        <v>19</v>
      </c>
      <c r="C12" s="3340" t="s">
        <v>3230</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267.95" customHeight="1">
      <c r="A13" s="3063"/>
      <c r="B13" s="838" t="s">
        <v>21</v>
      </c>
      <c r="C13" s="3340" t="s">
        <v>3231</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3064" t="s">
        <v>1282</v>
      </c>
      <c r="D14" s="3065"/>
      <c r="E14" s="3065"/>
      <c r="F14" s="3065"/>
      <c r="G14" s="3065"/>
      <c r="H14" s="3065"/>
      <c r="I14" s="3065"/>
      <c r="J14" s="3065"/>
      <c r="K14" s="3065"/>
      <c r="L14" s="3065"/>
      <c r="M14" s="3066"/>
      <c r="N14" s="833"/>
      <c r="O14" s="834"/>
      <c r="P14" s="834"/>
      <c r="Q14" s="834"/>
      <c r="R14" s="834"/>
      <c r="S14" s="834"/>
      <c r="T14" s="834"/>
      <c r="U14" s="834"/>
      <c r="V14" s="834"/>
      <c r="W14" s="834"/>
      <c r="X14" s="834"/>
      <c r="Y14" s="834"/>
      <c r="Z14" s="834"/>
    </row>
    <row r="15" spans="1:26" ht="111" customHeight="1">
      <c r="A15" s="3063"/>
      <c r="B15" s="851" t="s">
        <v>25</v>
      </c>
      <c r="C15" s="3095" t="s">
        <v>26</v>
      </c>
      <c r="D15" s="3079"/>
      <c r="E15" s="852" t="s">
        <v>27</v>
      </c>
      <c r="F15" s="3096" t="s">
        <v>3216</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3217</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1351</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t="s">
        <v>1495</v>
      </c>
      <c r="E23" s="863" t="s">
        <v>46</v>
      </c>
      <c r="F23" s="850" t="s">
        <v>47</v>
      </c>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t="s">
        <v>89</v>
      </c>
      <c r="E30" s="874"/>
      <c r="F30" s="885" t="s">
        <v>56</v>
      </c>
      <c r="G30" s="866" t="s">
        <v>17</v>
      </c>
      <c r="H30" s="874"/>
      <c r="I30" s="885" t="s">
        <v>57</v>
      </c>
      <c r="J30" s="3338"/>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1144">
        <v>2021</v>
      </c>
      <c r="E33" s="891"/>
      <c r="F33" s="874" t="s">
        <v>60</v>
      </c>
      <c r="G33" s="892" t="s">
        <v>1749</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1145"/>
      <c r="E37" s="902">
        <v>2020</v>
      </c>
      <c r="F37" s="1145">
        <v>0.2</v>
      </c>
      <c r="G37" s="902">
        <v>2021</v>
      </c>
      <c r="H37" s="1145">
        <v>0.6</v>
      </c>
      <c r="I37" s="902">
        <v>2022</v>
      </c>
      <c r="J37" s="1145">
        <v>1</v>
      </c>
      <c r="K37" s="902">
        <v>2023</v>
      </c>
      <c r="L37" s="1145"/>
      <c r="M37" s="903">
        <v>2024</v>
      </c>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145"/>
      <c r="E39" s="902">
        <v>2025</v>
      </c>
      <c r="F39" s="1145"/>
      <c r="G39" s="902">
        <v>2026</v>
      </c>
      <c r="H39" s="1145"/>
      <c r="I39" s="902">
        <v>2027</v>
      </c>
      <c r="J39" s="1145"/>
      <c r="K39" s="902">
        <v>2028</v>
      </c>
      <c r="L39" s="1145"/>
      <c r="M39" s="903">
        <v>2029</v>
      </c>
      <c r="N39" s="833"/>
      <c r="O39" s="834"/>
      <c r="P39" s="834"/>
      <c r="Q39" s="834"/>
      <c r="R39" s="834"/>
      <c r="S39" s="834"/>
      <c r="T39" s="834"/>
      <c r="U39" s="834"/>
      <c r="V39" s="834"/>
      <c r="W39" s="834"/>
      <c r="X39" s="834"/>
      <c r="Y39" s="834"/>
      <c r="Z39" s="834"/>
    </row>
    <row r="40" spans="1:26" ht="15.75" customHeight="1">
      <c r="A40" s="3063"/>
      <c r="B40" s="3081"/>
      <c r="C40" s="861"/>
      <c r="D40" s="874" t="s">
        <v>73</v>
      </c>
      <c r="E40" s="874"/>
      <c r="F40" s="874" t="s">
        <v>74</v>
      </c>
      <c r="G40" s="874"/>
      <c r="H40" s="848" t="s">
        <v>75</v>
      </c>
      <c r="I40" s="848"/>
      <c r="J40" s="848" t="s">
        <v>76</v>
      </c>
      <c r="K40" s="874"/>
      <c r="L40" s="874" t="s">
        <v>3218</v>
      </c>
      <c r="M40" s="860"/>
      <c r="N40" s="833"/>
      <c r="O40" s="834"/>
      <c r="P40" s="834"/>
      <c r="Q40" s="834"/>
      <c r="R40" s="834"/>
      <c r="S40" s="834"/>
      <c r="T40" s="834"/>
      <c r="U40" s="834"/>
      <c r="V40" s="834"/>
      <c r="W40" s="834"/>
      <c r="X40" s="834"/>
      <c r="Y40" s="834"/>
      <c r="Z40" s="834"/>
    </row>
    <row r="41" spans="1:26" ht="15.75" customHeight="1">
      <c r="A41" s="3063"/>
      <c r="B41" s="3081"/>
      <c r="C41" s="861"/>
      <c r="D41" s="1145"/>
      <c r="E41" s="902">
        <v>2030</v>
      </c>
      <c r="F41" s="1145"/>
      <c r="G41" s="902">
        <v>2031</v>
      </c>
      <c r="H41" s="1145"/>
      <c r="I41" s="902">
        <v>2032</v>
      </c>
      <c r="J41" s="1145"/>
      <c r="K41" s="902">
        <v>2033</v>
      </c>
      <c r="L41" s="1145"/>
      <c r="M41" s="903">
        <v>2034</v>
      </c>
      <c r="N41" s="833"/>
      <c r="O41" s="834"/>
      <c r="P41" s="834"/>
      <c r="Q41" s="834"/>
      <c r="R41" s="834"/>
      <c r="S41" s="834"/>
      <c r="T41" s="834"/>
      <c r="U41" s="834"/>
      <c r="V41" s="834"/>
      <c r="W41" s="834"/>
      <c r="X41" s="834"/>
      <c r="Y41" s="834"/>
      <c r="Z41" s="834"/>
    </row>
    <row r="42" spans="1:26" ht="15.75" customHeight="1">
      <c r="A42" s="3063"/>
      <c r="B42" s="3081"/>
      <c r="C42" s="861"/>
      <c r="D42" s="874" t="s">
        <v>3219</v>
      </c>
      <c r="E42" s="874"/>
      <c r="F42" s="874" t="s">
        <v>3220</v>
      </c>
      <c r="G42" s="874"/>
      <c r="H42" s="848" t="s">
        <v>3221</v>
      </c>
      <c r="I42" s="848"/>
      <c r="J42" s="848" t="s">
        <v>3222</v>
      </c>
      <c r="K42" s="874"/>
      <c r="L42" s="1146" t="s">
        <v>78</v>
      </c>
      <c r="M42" s="902"/>
      <c r="N42" s="833"/>
      <c r="O42" s="834"/>
      <c r="P42" s="834"/>
      <c r="Q42" s="834"/>
      <c r="R42" s="834"/>
      <c r="S42" s="834"/>
      <c r="T42" s="834"/>
      <c r="U42" s="834"/>
      <c r="V42" s="834"/>
      <c r="W42" s="834"/>
      <c r="X42" s="834"/>
      <c r="Y42" s="834"/>
      <c r="Z42" s="834"/>
    </row>
    <row r="43" spans="1:26" ht="15.75" customHeight="1">
      <c r="A43" s="3063"/>
      <c r="B43" s="3081"/>
      <c r="C43" s="861"/>
      <c r="D43" s="1145"/>
      <c r="E43" s="902">
        <v>2035</v>
      </c>
      <c r="F43" s="1145"/>
      <c r="G43" s="902">
        <v>2036</v>
      </c>
      <c r="H43" s="1145"/>
      <c r="I43" s="902">
        <v>2037</v>
      </c>
      <c r="J43" s="1145"/>
      <c r="K43" s="902">
        <v>2038</v>
      </c>
      <c r="L43" s="3339">
        <v>1</v>
      </c>
      <c r="M43" s="3079"/>
      <c r="N43" s="833"/>
      <c r="O43" s="834"/>
      <c r="P43" s="834"/>
      <c r="Q43" s="834"/>
      <c r="R43" s="834"/>
      <c r="S43" s="834"/>
      <c r="T43" s="834"/>
      <c r="U43" s="834"/>
      <c r="V43" s="834"/>
      <c r="W43" s="834"/>
      <c r="X43" s="834"/>
      <c r="Y43" s="834"/>
      <c r="Z43" s="834"/>
    </row>
    <row r="44" spans="1:26" ht="15.75" customHeight="1">
      <c r="A44" s="3063"/>
      <c r="B44" s="3081"/>
      <c r="C44" s="906"/>
      <c r="D44" s="1146"/>
      <c r="E44" s="907"/>
      <c r="F44" s="1146"/>
      <c r="G44" s="907"/>
      <c r="H44" s="908"/>
      <c r="I44" s="869"/>
      <c r="J44" s="908"/>
      <c r="K44" s="869"/>
      <c r="L44" s="908"/>
      <c r="M44" s="870"/>
      <c r="N44" s="833"/>
      <c r="O44" s="834"/>
      <c r="P44" s="834"/>
      <c r="Q44" s="834"/>
      <c r="R44" s="834"/>
      <c r="S44" s="834"/>
      <c r="T44" s="834"/>
      <c r="U44" s="834"/>
      <c r="V44" s="834"/>
      <c r="W44" s="834"/>
      <c r="X44" s="834"/>
      <c r="Y44" s="834"/>
      <c r="Z44" s="834"/>
    </row>
    <row r="45" spans="1:26" ht="18" customHeight="1">
      <c r="A45" s="3063"/>
      <c r="B45" s="3080" t="s">
        <v>79</v>
      </c>
      <c r="C45" s="871"/>
      <c r="D45" s="855"/>
      <c r="E45" s="855"/>
      <c r="F45" s="855"/>
      <c r="G45" s="855"/>
      <c r="H45" s="855"/>
      <c r="I45" s="855"/>
      <c r="J45" s="855"/>
      <c r="K45" s="855"/>
      <c r="L45" s="876"/>
      <c r="M45" s="893"/>
      <c r="N45" s="833"/>
      <c r="O45" s="834"/>
      <c r="P45" s="834"/>
      <c r="Q45" s="834"/>
      <c r="R45" s="834"/>
      <c r="S45" s="834"/>
      <c r="T45" s="834"/>
      <c r="U45" s="834"/>
      <c r="V45" s="834"/>
      <c r="W45" s="834"/>
      <c r="X45" s="834"/>
      <c r="Y45" s="834"/>
      <c r="Z45" s="834"/>
    </row>
    <row r="46" spans="1:26" ht="15.75" customHeight="1">
      <c r="A46" s="3063"/>
      <c r="B46" s="3081"/>
      <c r="C46" s="909"/>
      <c r="D46" s="910" t="s">
        <v>80</v>
      </c>
      <c r="E46" s="911" t="s">
        <v>7</v>
      </c>
      <c r="F46" s="3083" t="s">
        <v>81</v>
      </c>
      <c r="G46" s="3085"/>
      <c r="H46" s="3086"/>
      <c r="I46" s="3086"/>
      <c r="J46" s="3087"/>
      <c r="K46" s="912" t="s">
        <v>82</v>
      </c>
      <c r="L46" s="3091"/>
      <c r="M46" s="3092"/>
      <c r="N46" s="833"/>
      <c r="O46" s="834"/>
      <c r="P46" s="834"/>
      <c r="Q46" s="834"/>
      <c r="R46" s="834"/>
      <c r="S46" s="834"/>
      <c r="T46" s="834"/>
      <c r="U46" s="834"/>
      <c r="V46" s="834"/>
      <c r="W46" s="834"/>
      <c r="X46" s="834"/>
      <c r="Y46" s="834"/>
      <c r="Z46" s="834"/>
    </row>
    <row r="47" spans="1:26" ht="15.75" customHeight="1">
      <c r="A47" s="3063"/>
      <c r="B47" s="3081"/>
      <c r="C47" s="909"/>
      <c r="D47" s="913"/>
      <c r="E47" s="865" t="s">
        <v>1495</v>
      </c>
      <c r="F47" s="3084"/>
      <c r="G47" s="3088"/>
      <c r="H47" s="3089"/>
      <c r="I47" s="3089"/>
      <c r="J47" s="3090"/>
      <c r="K47" s="876"/>
      <c r="L47" s="3088"/>
      <c r="M47" s="3093"/>
      <c r="N47" s="833"/>
      <c r="O47" s="834"/>
      <c r="P47" s="834"/>
      <c r="Q47" s="834"/>
      <c r="R47" s="834"/>
      <c r="S47" s="834"/>
      <c r="T47" s="834"/>
      <c r="U47" s="834"/>
      <c r="V47" s="834"/>
      <c r="W47" s="834"/>
      <c r="X47" s="834"/>
      <c r="Y47" s="834"/>
      <c r="Z47" s="834"/>
    </row>
    <row r="48" spans="1:26" ht="15.75" customHeight="1">
      <c r="A48" s="3063"/>
      <c r="B48" s="3082"/>
      <c r="C48" s="914"/>
      <c r="D48" s="878"/>
      <c r="E48" s="878"/>
      <c r="F48" s="878"/>
      <c r="G48" s="878"/>
      <c r="H48" s="878"/>
      <c r="I48" s="878"/>
      <c r="J48" s="878"/>
      <c r="K48" s="878"/>
      <c r="L48" s="876"/>
      <c r="M48" s="893"/>
      <c r="N48" s="833"/>
      <c r="O48" s="834"/>
      <c r="P48" s="834"/>
      <c r="Q48" s="834"/>
      <c r="R48" s="834"/>
      <c r="S48" s="834"/>
      <c r="T48" s="834"/>
      <c r="U48" s="834"/>
      <c r="V48" s="834"/>
      <c r="W48" s="834"/>
      <c r="X48" s="834"/>
      <c r="Y48" s="834"/>
      <c r="Z48" s="834"/>
    </row>
    <row r="49" spans="1:26" ht="31.5" customHeight="1">
      <c r="A49" s="3063"/>
      <c r="B49" s="838" t="s">
        <v>83</v>
      </c>
      <c r="C49" s="3064" t="s">
        <v>3232</v>
      </c>
      <c r="D49" s="3065"/>
      <c r="E49" s="3065"/>
      <c r="F49" s="3065"/>
      <c r="G49" s="3065"/>
      <c r="H49" s="3065"/>
      <c r="I49" s="3065"/>
      <c r="J49" s="3065"/>
      <c r="K49" s="3065"/>
      <c r="L49" s="3065"/>
      <c r="M49" s="3066"/>
      <c r="N49" s="833"/>
      <c r="O49" s="834"/>
      <c r="P49" s="834"/>
      <c r="Q49" s="834"/>
      <c r="R49" s="834"/>
      <c r="S49" s="834"/>
      <c r="T49" s="834"/>
      <c r="U49" s="834"/>
      <c r="V49" s="834"/>
      <c r="W49" s="834"/>
      <c r="X49" s="834"/>
      <c r="Y49" s="834"/>
      <c r="Z49" s="834"/>
    </row>
    <row r="50" spans="1:26" ht="23.25" customHeight="1">
      <c r="A50" s="3063"/>
      <c r="B50" s="853" t="s">
        <v>85</v>
      </c>
      <c r="C50" s="3064" t="s">
        <v>3224</v>
      </c>
      <c r="D50" s="3065"/>
      <c r="E50" s="3065"/>
      <c r="F50" s="3065"/>
      <c r="G50" s="3065"/>
      <c r="H50" s="3065"/>
      <c r="I50" s="3065"/>
      <c r="J50" s="3065"/>
      <c r="K50" s="3065"/>
      <c r="L50" s="3065"/>
      <c r="M50" s="3066"/>
      <c r="N50" s="833"/>
      <c r="O50" s="834"/>
      <c r="P50" s="834"/>
      <c r="Q50" s="834"/>
      <c r="R50" s="834"/>
      <c r="S50" s="834"/>
      <c r="T50" s="834"/>
      <c r="U50" s="834"/>
      <c r="V50" s="834"/>
      <c r="W50" s="834"/>
      <c r="X50" s="834"/>
      <c r="Y50" s="834"/>
      <c r="Z50" s="834"/>
    </row>
    <row r="51" spans="1:26" ht="22.5" customHeight="1">
      <c r="A51" s="3063"/>
      <c r="B51" s="853" t="s">
        <v>87</v>
      </c>
      <c r="C51" s="3064">
        <v>30</v>
      </c>
      <c r="D51" s="3065"/>
      <c r="E51" s="3065"/>
      <c r="F51" s="3065"/>
      <c r="G51" s="3065"/>
      <c r="H51" s="3065"/>
      <c r="I51" s="3065"/>
      <c r="J51" s="3065"/>
      <c r="K51" s="3065"/>
      <c r="L51" s="3065"/>
      <c r="M51" s="3066"/>
      <c r="N51" s="833"/>
      <c r="O51" s="834"/>
      <c r="P51" s="834"/>
      <c r="Q51" s="834"/>
      <c r="R51" s="834"/>
      <c r="S51" s="834"/>
      <c r="T51" s="834"/>
      <c r="U51" s="834"/>
      <c r="V51" s="834"/>
      <c r="W51" s="834"/>
      <c r="X51" s="834"/>
      <c r="Y51" s="834"/>
      <c r="Z51" s="834"/>
    </row>
    <row r="52" spans="1:26" ht="15.75" customHeight="1">
      <c r="A52" s="3063"/>
      <c r="B52" s="853" t="s">
        <v>88</v>
      </c>
      <c r="C52" s="3064" t="s">
        <v>89</v>
      </c>
      <c r="D52" s="3065"/>
      <c r="E52" s="3065"/>
      <c r="F52" s="3065"/>
      <c r="G52" s="3065"/>
      <c r="H52" s="3065"/>
      <c r="I52" s="3065"/>
      <c r="J52" s="3065"/>
      <c r="K52" s="3065"/>
      <c r="L52" s="3065"/>
      <c r="M52" s="3066"/>
      <c r="N52" s="833"/>
      <c r="O52" s="834"/>
      <c r="P52" s="834"/>
      <c r="Q52" s="834"/>
      <c r="R52" s="834"/>
      <c r="S52" s="834"/>
      <c r="T52" s="834"/>
      <c r="U52" s="834"/>
      <c r="V52" s="834"/>
      <c r="W52" s="834"/>
      <c r="X52" s="834"/>
      <c r="Y52" s="834"/>
      <c r="Z52" s="834"/>
    </row>
    <row r="53" spans="1:26" ht="21" customHeight="1">
      <c r="A53" s="3062" t="s">
        <v>90</v>
      </c>
      <c r="B53" s="916" t="s">
        <v>91</v>
      </c>
      <c r="C53" s="3064" t="s">
        <v>1346</v>
      </c>
      <c r="D53" s="3065"/>
      <c r="E53" s="3065"/>
      <c r="F53" s="3065"/>
      <c r="G53" s="3065"/>
      <c r="H53" s="3065"/>
      <c r="I53" s="3065"/>
      <c r="J53" s="3065"/>
      <c r="K53" s="3065"/>
      <c r="L53" s="3065"/>
      <c r="M53" s="3066"/>
      <c r="N53" s="833"/>
      <c r="O53" s="834"/>
      <c r="P53" s="834"/>
      <c r="Q53" s="834"/>
      <c r="R53" s="834"/>
      <c r="S53" s="834"/>
      <c r="T53" s="834"/>
      <c r="U53" s="834"/>
      <c r="V53" s="834"/>
      <c r="W53" s="834"/>
      <c r="X53" s="834"/>
      <c r="Y53" s="834"/>
      <c r="Z53" s="834"/>
    </row>
    <row r="54" spans="1:26" ht="15.75" customHeight="1">
      <c r="A54" s="3063"/>
      <c r="B54" s="916" t="s">
        <v>93</v>
      </c>
      <c r="C54" s="3064" t="s">
        <v>3225</v>
      </c>
      <c r="D54" s="3065"/>
      <c r="E54" s="3065"/>
      <c r="F54" s="3065"/>
      <c r="G54" s="3065"/>
      <c r="H54" s="3065"/>
      <c r="I54" s="3065"/>
      <c r="J54" s="3065"/>
      <c r="K54" s="3065"/>
      <c r="L54" s="3065"/>
      <c r="M54" s="3066"/>
      <c r="N54" s="833"/>
      <c r="O54" s="834"/>
      <c r="P54" s="834"/>
      <c r="Q54" s="834"/>
      <c r="R54" s="834"/>
      <c r="S54" s="834"/>
      <c r="T54" s="834"/>
      <c r="U54" s="834"/>
      <c r="V54" s="834"/>
      <c r="W54" s="834"/>
      <c r="X54" s="834"/>
      <c r="Y54" s="834"/>
      <c r="Z54" s="834"/>
    </row>
    <row r="55" spans="1:26" ht="15.75" customHeight="1">
      <c r="A55" s="3063"/>
      <c r="B55" s="916" t="s">
        <v>95</v>
      </c>
      <c r="C55" s="3064" t="s">
        <v>2797</v>
      </c>
      <c r="D55" s="3065"/>
      <c r="E55" s="3065"/>
      <c r="F55" s="3065"/>
      <c r="G55" s="3065"/>
      <c r="H55" s="3065"/>
      <c r="I55" s="3065"/>
      <c r="J55" s="3065"/>
      <c r="K55" s="3065"/>
      <c r="L55" s="3065"/>
      <c r="M55" s="3066"/>
      <c r="N55" s="833"/>
      <c r="O55" s="834"/>
      <c r="P55" s="834"/>
      <c r="Q55" s="834"/>
      <c r="R55" s="834"/>
      <c r="S55" s="834"/>
      <c r="T55" s="834"/>
      <c r="U55" s="834"/>
      <c r="V55" s="834"/>
      <c r="W55" s="834"/>
      <c r="X55" s="834"/>
      <c r="Y55" s="834"/>
      <c r="Z55" s="834"/>
    </row>
    <row r="56" spans="1:26" ht="15.75" customHeight="1">
      <c r="A56" s="3063"/>
      <c r="B56" s="917" t="s">
        <v>97</v>
      </c>
      <c r="C56" s="3064" t="s">
        <v>1345</v>
      </c>
      <c r="D56" s="3065"/>
      <c r="E56" s="3065"/>
      <c r="F56" s="3065"/>
      <c r="G56" s="3065"/>
      <c r="H56" s="3065"/>
      <c r="I56" s="3065"/>
      <c r="J56" s="3065"/>
      <c r="K56" s="3065"/>
      <c r="L56" s="3065"/>
      <c r="M56" s="3066"/>
      <c r="N56" s="833"/>
      <c r="O56" s="834"/>
      <c r="P56" s="834"/>
      <c r="Q56" s="834"/>
      <c r="R56" s="834"/>
      <c r="S56" s="834"/>
      <c r="T56" s="834"/>
      <c r="U56" s="834"/>
      <c r="V56" s="834"/>
      <c r="W56" s="834"/>
      <c r="X56" s="834"/>
      <c r="Y56" s="834"/>
      <c r="Z56" s="834"/>
    </row>
    <row r="57" spans="1:26" ht="15.75" customHeight="1">
      <c r="A57" s="3063"/>
      <c r="B57" s="916" t="s">
        <v>99</v>
      </c>
      <c r="C57" s="3337" t="s">
        <v>3226</v>
      </c>
      <c r="D57" s="3065"/>
      <c r="E57" s="3065"/>
      <c r="F57" s="3065"/>
      <c r="G57" s="3065"/>
      <c r="H57" s="3065"/>
      <c r="I57" s="3065"/>
      <c r="J57" s="3065"/>
      <c r="K57" s="3065"/>
      <c r="L57" s="3065"/>
      <c r="M57" s="3066"/>
      <c r="N57" s="833"/>
      <c r="O57" s="834"/>
      <c r="P57" s="834"/>
      <c r="Q57" s="834"/>
      <c r="R57" s="834"/>
      <c r="S57" s="834"/>
      <c r="T57" s="834"/>
      <c r="U57" s="834"/>
      <c r="V57" s="834"/>
      <c r="W57" s="834"/>
      <c r="X57" s="834"/>
      <c r="Y57" s="834"/>
      <c r="Z57" s="834"/>
    </row>
    <row r="58" spans="1:26" ht="15.75" customHeight="1" thickBot="1">
      <c r="A58" s="3067"/>
      <c r="B58" s="916" t="s">
        <v>101</v>
      </c>
      <c r="C58" s="3064" t="s">
        <v>3227</v>
      </c>
      <c r="D58" s="3065"/>
      <c r="E58" s="3065"/>
      <c r="F58" s="3065"/>
      <c r="G58" s="3065"/>
      <c r="H58" s="3065"/>
      <c r="I58" s="3065"/>
      <c r="J58" s="3065"/>
      <c r="K58" s="3065"/>
      <c r="L58" s="3065"/>
      <c r="M58" s="3066"/>
      <c r="N58" s="833"/>
      <c r="O58" s="834"/>
      <c r="P58" s="834"/>
      <c r="Q58" s="834"/>
      <c r="R58" s="834"/>
      <c r="S58" s="834"/>
      <c r="T58" s="834"/>
      <c r="U58" s="834"/>
      <c r="V58" s="834"/>
      <c r="W58" s="834"/>
      <c r="X58" s="834"/>
      <c r="Y58" s="834"/>
      <c r="Z58" s="834"/>
    </row>
    <row r="59" spans="1:26" ht="18" customHeight="1">
      <c r="A59" s="3062" t="s">
        <v>103</v>
      </c>
      <c r="B59" s="918" t="s">
        <v>104</v>
      </c>
      <c r="C59" s="3064" t="s">
        <v>2801</v>
      </c>
      <c r="D59" s="3065"/>
      <c r="E59" s="3065"/>
      <c r="F59" s="3065"/>
      <c r="G59" s="3065"/>
      <c r="H59" s="3065"/>
      <c r="I59" s="3065"/>
      <c r="J59" s="3065"/>
      <c r="K59" s="3065"/>
      <c r="L59" s="3065"/>
      <c r="M59" s="3066"/>
      <c r="N59" s="833"/>
      <c r="O59" s="834"/>
      <c r="P59" s="834"/>
      <c r="Q59" s="834"/>
      <c r="R59" s="834"/>
      <c r="S59" s="834"/>
      <c r="T59" s="834"/>
      <c r="U59" s="834"/>
      <c r="V59" s="834"/>
      <c r="W59" s="834"/>
      <c r="X59" s="834"/>
      <c r="Y59" s="834"/>
      <c r="Z59" s="834"/>
    </row>
    <row r="60" spans="1:26" ht="27" customHeight="1">
      <c r="A60" s="3063"/>
      <c r="B60" s="918" t="s">
        <v>106</v>
      </c>
      <c r="C60" s="3064" t="s">
        <v>1791</v>
      </c>
      <c r="D60" s="3065"/>
      <c r="E60" s="3065"/>
      <c r="F60" s="3065"/>
      <c r="G60" s="3065"/>
      <c r="H60" s="3065"/>
      <c r="I60" s="3065"/>
      <c r="J60" s="3065"/>
      <c r="K60" s="3065"/>
      <c r="L60" s="3065"/>
      <c r="M60" s="3066"/>
      <c r="N60" s="833"/>
      <c r="O60" s="834"/>
      <c r="P60" s="834"/>
      <c r="Q60" s="834"/>
      <c r="R60" s="834"/>
      <c r="S60" s="834"/>
      <c r="T60" s="834"/>
      <c r="U60" s="834"/>
      <c r="V60" s="834"/>
      <c r="W60" s="834"/>
      <c r="X60" s="834"/>
      <c r="Y60" s="834"/>
      <c r="Z60" s="834"/>
    </row>
    <row r="61" spans="1:26" ht="25.5" customHeight="1" thickBot="1">
      <c r="A61" s="3063"/>
      <c r="B61" s="919" t="s">
        <v>14</v>
      </c>
      <c r="C61" s="3064" t="s">
        <v>2797</v>
      </c>
      <c r="D61" s="3065"/>
      <c r="E61" s="3065"/>
      <c r="F61" s="3065"/>
      <c r="G61" s="3065"/>
      <c r="H61" s="3065"/>
      <c r="I61" s="3065"/>
      <c r="J61" s="3065"/>
      <c r="K61" s="3065"/>
      <c r="L61" s="3065"/>
      <c r="M61" s="3066"/>
      <c r="N61" s="833"/>
      <c r="O61" s="834"/>
      <c r="P61" s="834"/>
      <c r="Q61" s="834"/>
      <c r="R61" s="834"/>
      <c r="S61" s="834"/>
      <c r="T61" s="834"/>
      <c r="U61" s="834"/>
      <c r="V61" s="834"/>
      <c r="W61" s="834"/>
      <c r="X61" s="834"/>
      <c r="Y61" s="834"/>
      <c r="Z61" s="834"/>
    </row>
    <row r="62" spans="1:26" ht="17.25" customHeight="1" thickBot="1">
      <c r="A62" s="920" t="s">
        <v>109</v>
      </c>
      <c r="B62" s="921"/>
      <c r="C62" s="3068"/>
      <c r="D62" s="3069"/>
      <c r="E62" s="3069"/>
      <c r="F62" s="3069"/>
      <c r="G62" s="3069"/>
      <c r="H62" s="3069"/>
      <c r="I62" s="3069"/>
      <c r="J62" s="3069"/>
      <c r="K62" s="3069"/>
      <c r="L62" s="3069"/>
      <c r="M62" s="3070"/>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3">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52"/>
    <mergeCell ref="C16:M16"/>
    <mergeCell ref="C17:M17"/>
    <mergeCell ref="B18:B24"/>
    <mergeCell ref="B25:B28"/>
    <mergeCell ref="B45:B48"/>
    <mergeCell ref="F46:F47"/>
    <mergeCell ref="G46:J47"/>
    <mergeCell ref="L46:M47"/>
    <mergeCell ref="C12:M12"/>
    <mergeCell ref="C13:M13"/>
    <mergeCell ref="C14:M14"/>
    <mergeCell ref="C15:D15"/>
    <mergeCell ref="F15:M15"/>
    <mergeCell ref="N29:N31"/>
    <mergeCell ref="J30:L30"/>
    <mergeCell ref="B32:B34"/>
    <mergeCell ref="B35:B44"/>
    <mergeCell ref="L43:M43"/>
    <mergeCell ref="C62:M62"/>
    <mergeCell ref="C49:M49"/>
    <mergeCell ref="C50:M50"/>
    <mergeCell ref="C51:M51"/>
    <mergeCell ref="C52:M52"/>
    <mergeCell ref="C53:M53"/>
    <mergeCell ref="C54:M54"/>
    <mergeCell ref="C55:M55"/>
    <mergeCell ref="C56:M56"/>
    <mergeCell ref="C57:M57"/>
    <mergeCell ref="C58:M58"/>
    <mergeCell ref="A59:A61"/>
    <mergeCell ref="C59:M59"/>
    <mergeCell ref="C60:M60"/>
    <mergeCell ref="C61:M61"/>
    <mergeCell ref="A53:A58"/>
  </mergeCells>
  <hyperlinks>
    <hyperlink ref="C57" r:id="rId1" xr:uid="{00000000-0004-0000-BF00-000000000000}"/>
  </hyperlinks>
  <pageMargins left="0.7" right="0.7" top="0.75" bottom="0.75" header="0" footer="0"/>
  <pageSetup paperSize="9" orientation="portrait"/>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tabColor theme="0"/>
  </sheetPr>
  <dimension ref="A1:Z1000"/>
  <sheetViews>
    <sheetView workbookViewId="0"/>
  </sheetViews>
  <sheetFormatPr baseColWidth="10" defaultColWidth="12.85546875" defaultRowHeight="15" customHeight="1"/>
  <cols>
    <col min="1" max="1" width="25.140625" style="1140" customWidth="1"/>
    <col min="2" max="2" width="39.140625" style="1140" customWidth="1"/>
    <col min="3" max="9" width="11.42578125" style="1140" customWidth="1"/>
    <col min="10" max="10" width="13.85546875" style="1140" customWidth="1"/>
    <col min="11" max="13" width="11.42578125" style="1140" customWidth="1"/>
    <col min="14" max="14" width="42.140625" style="1140" customWidth="1"/>
    <col min="15" max="26" width="11.42578125" style="1140" customWidth="1"/>
    <col min="27" max="16384" width="12.85546875" style="1140"/>
  </cols>
  <sheetData>
    <row r="1" spans="1:26" ht="48" customHeight="1" thickBot="1">
      <c r="A1" s="832"/>
      <c r="B1" s="3342" t="s">
        <v>3233</v>
      </c>
      <c r="C1" s="3343"/>
      <c r="D1" s="3343"/>
      <c r="E1" s="3343"/>
      <c r="F1" s="3343"/>
      <c r="G1" s="3343"/>
      <c r="H1" s="3343"/>
      <c r="I1" s="3343"/>
      <c r="J1" s="3343"/>
      <c r="K1" s="3343"/>
      <c r="L1" s="3343"/>
      <c r="M1" s="3344"/>
      <c r="N1" s="833"/>
      <c r="O1" s="834"/>
      <c r="P1" s="834"/>
      <c r="Q1" s="834"/>
      <c r="R1" s="834"/>
      <c r="S1" s="834"/>
      <c r="T1" s="834"/>
      <c r="U1" s="834"/>
      <c r="V1" s="834"/>
      <c r="W1" s="834"/>
      <c r="X1" s="834"/>
      <c r="Y1" s="834"/>
      <c r="Z1" s="834"/>
    </row>
    <row r="2" spans="1:26" ht="53.25" customHeight="1">
      <c r="A2" s="3062" t="s">
        <v>1</v>
      </c>
      <c r="B2" s="836" t="s">
        <v>2</v>
      </c>
      <c r="C2" s="3104" t="s">
        <v>1353</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48" customHeight="1">
      <c r="A3" s="3063"/>
      <c r="B3" s="838" t="s">
        <v>4</v>
      </c>
      <c r="C3" s="2495" t="s">
        <v>3111</v>
      </c>
      <c r="D3" s="2496"/>
      <c r="E3" s="2496"/>
      <c r="F3" s="2496"/>
      <c r="G3" s="2496"/>
      <c r="H3" s="2496"/>
      <c r="I3" s="2496"/>
      <c r="J3" s="2496"/>
      <c r="K3" s="2496"/>
      <c r="L3" s="2496"/>
      <c r="M3" s="2497"/>
      <c r="N3" s="833"/>
      <c r="O3" s="834"/>
      <c r="P3" s="834"/>
      <c r="Q3" s="834"/>
      <c r="R3" s="834"/>
      <c r="S3" s="834"/>
      <c r="T3" s="834"/>
      <c r="U3" s="834"/>
      <c r="V3" s="834"/>
      <c r="W3" s="834"/>
      <c r="X3" s="834"/>
      <c r="Y3" s="834"/>
      <c r="Z3" s="834"/>
    </row>
    <row r="4" spans="1:26" ht="15.75" customHeight="1">
      <c r="A4" s="3063"/>
      <c r="B4" s="887" t="s">
        <v>6</v>
      </c>
      <c r="C4" s="1141" t="s">
        <v>323</v>
      </c>
      <c r="D4" s="1142"/>
      <c r="E4" s="842"/>
      <c r="F4" s="3345" t="s">
        <v>8</v>
      </c>
      <c r="G4" s="3079"/>
      <c r="H4" s="1143">
        <v>56</v>
      </c>
      <c r="I4" s="3338"/>
      <c r="J4" s="3065"/>
      <c r="K4" s="3065"/>
      <c r="L4" s="3065"/>
      <c r="M4" s="3066"/>
      <c r="N4" s="3102"/>
      <c r="O4" s="834"/>
      <c r="P4" s="834"/>
      <c r="Q4" s="834"/>
      <c r="R4" s="834"/>
      <c r="S4" s="834"/>
      <c r="T4" s="834"/>
      <c r="U4" s="834"/>
      <c r="V4" s="834"/>
      <c r="W4" s="834"/>
      <c r="X4" s="834"/>
      <c r="Y4" s="834"/>
      <c r="Z4" s="834"/>
    </row>
    <row r="5" spans="1:26" ht="15.75" customHeight="1">
      <c r="A5" s="3063"/>
      <c r="B5" s="887" t="s">
        <v>10</v>
      </c>
      <c r="C5" s="3064" t="s">
        <v>9</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15.75" customHeight="1">
      <c r="A6" s="3063"/>
      <c r="B6" s="887" t="s">
        <v>11</v>
      </c>
      <c r="C6" s="3064" t="s">
        <v>9</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3234</v>
      </c>
      <c r="D7" s="3065"/>
      <c r="E7" s="3065"/>
      <c r="F7" s="844"/>
      <c r="G7" s="845"/>
      <c r="H7" s="846" t="s">
        <v>14</v>
      </c>
      <c r="I7" s="2566" t="s">
        <v>3235</v>
      </c>
      <c r="J7" s="2496"/>
      <c r="K7" s="2496"/>
      <c r="L7" s="2496"/>
      <c r="M7" s="2497"/>
      <c r="N7" s="833"/>
      <c r="O7" s="834"/>
      <c r="P7" s="834"/>
      <c r="Q7" s="834"/>
      <c r="R7" s="834"/>
      <c r="S7" s="834"/>
      <c r="T7" s="834"/>
      <c r="U7" s="834"/>
      <c r="V7" s="834"/>
      <c r="W7" s="834"/>
      <c r="X7" s="834"/>
      <c r="Y7" s="834"/>
      <c r="Z7" s="834"/>
    </row>
    <row r="8" spans="1:26" ht="36.75" customHeight="1">
      <c r="A8" s="3063"/>
      <c r="B8" s="3113" t="s">
        <v>16</v>
      </c>
      <c r="C8" s="3114"/>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c r="D11" s="3089"/>
      <c r="E11" s="850"/>
      <c r="F11" s="3100"/>
      <c r="G11" s="3089"/>
      <c r="H11" s="850"/>
      <c r="I11" s="3100"/>
      <c r="J11" s="3089"/>
      <c r="K11" s="850"/>
      <c r="L11" s="3101"/>
      <c r="M11" s="3066"/>
      <c r="N11" s="833"/>
      <c r="O11" s="834"/>
      <c r="P11" s="834"/>
      <c r="Q11" s="834"/>
      <c r="R11" s="834"/>
      <c r="S11" s="834"/>
      <c r="T11" s="834"/>
      <c r="U11" s="834"/>
      <c r="V11" s="834"/>
      <c r="W11" s="834"/>
      <c r="X11" s="834"/>
      <c r="Y11" s="834"/>
      <c r="Z11" s="834"/>
    </row>
    <row r="12" spans="1:26" ht="62.25" customHeight="1">
      <c r="A12" s="3063"/>
      <c r="B12" s="838" t="s">
        <v>19</v>
      </c>
      <c r="C12" s="3340" t="s">
        <v>3236</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45.75" customHeight="1">
      <c r="A13" s="3063"/>
      <c r="B13" s="838" t="s">
        <v>21</v>
      </c>
      <c r="C13" s="3340" t="s">
        <v>3237</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3064" t="s">
        <v>1282</v>
      </c>
      <c r="D14" s="3065"/>
      <c r="E14" s="3065"/>
      <c r="F14" s="3065"/>
      <c r="G14" s="3065"/>
      <c r="H14" s="3065"/>
      <c r="I14" s="3065"/>
      <c r="J14" s="3065"/>
      <c r="K14" s="3065"/>
      <c r="L14" s="3065"/>
      <c r="M14" s="3066"/>
      <c r="N14" s="833"/>
      <c r="O14" s="834"/>
      <c r="P14" s="834"/>
      <c r="Q14" s="834"/>
      <c r="R14" s="834"/>
      <c r="S14" s="834"/>
      <c r="T14" s="834"/>
      <c r="U14" s="834"/>
      <c r="V14" s="834"/>
      <c r="W14" s="834"/>
      <c r="X14" s="834"/>
      <c r="Y14" s="834"/>
      <c r="Z14" s="834"/>
    </row>
    <row r="15" spans="1:26" ht="39" customHeight="1">
      <c r="A15" s="3063"/>
      <c r="B15" s="851" t="s">
        <v>25</v>
      </c>
      <c r="C15" s="3095" t="s">
        <v>26</v>
      </c>
      <c r="D15" s="3079"/>
      <c r="E15" s="852" t="s">
        <v>27</v>
      </c>
      <c r="F15" s="3096" t="s">
        <v>1834</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3238</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1354</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t="s">
        <v>1495</v>
      </c>
      <c r="E23" s="863" t="s">
        <v>46</v>
      </c>
      <c r="F23" s="850" t="s">
        <v>2458</v>
      </c>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t="s">
        <v>89</v>
      </c>
      <c r="E30" s="874"/>
      <c r="F30" s="885" t="s">
        <v>56</v>
      </c>
      <c r="G30" s="866" t="s">
        <v>17</v>
      </c>
      <c r="H30" s="874"/>
      <c r="I30" s="885" t="s">
        <v>57</v>
      </c>
      <c r="J30" s="3338"/>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1144">
        <v>2021</v>
      </c>
      <c r="E33" s="891"/>
      <c r="F33" s="874" t="s">
        <v>60</v>
      </c>
      <c r="G33" s="892" t="s">
        <v>61</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1145" t="s">
        <v>9</v>
      </c>
      <c r="E37" s="902"/>
      <c r="F37" s="1147">
        <v>1</v>
      </c>
      <c r="G37" s="902"/>
      <c r="H37" s="1147">
        <v>1</v>
      </c>
      <c r="I37" s="902"/>
      <c r="J37" s="1147">
        <v>1</v>
      </c>
      <c r="K37" s="902"/>
      <c r="L37" s="1147">
        <v>1</v>
      </c>
      <c r="M37" s="903"/>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147">
        <v>1</v>
      </c>
      <c r="E39" s="902"/>
      <c r="F39" s="1147">
        <v>1</v>
      </c>
      <c r="G39" s="902"/>
      <c r="H39" s="1147">
        <v>1</v>
      </c>
      <c r="I39" s="902"/>
      <c r="J39" s="1147">
        <v>1</v>
      </c>
      <c r="K39" s="902"/>
      <c r="L39" s="1147">
        <v>1</v>
      </c>
      <c r="M39" s="903"/>
      <c r="N39" s="833"/>
      <c r="O39" s="834"/>
      <c r="P39" s="834"/>
      <c r="Q39" s="834"/>
      <c r="R39" s="834"/>
      <c r="S39" s="834"/>
      <c r="T39" s="834"/>
      <c r="U39" s="834"/>
      <c r="V39" s="834"/>
      <c r="W39" s="834"/>
      <c r="X39" s="834"/>
      <c r="Y39" s="834"/>
      <c r="Z39" s="834"/>
    </row>
    <row r="40" spans="1:26" ht="15.75" customHeight="1">
      <c r="A40" s="3063"/>
      <c r="B40" s="3081"/>
      <c r="C40" s="861"/>
      <c r="D40" s="874" t="s">
        <v>73</v>
      </c>
      <c r="E40" s="874"/>
      <c r="F40" s="874" t="s">
        <v>74</v>
      </c>
      <c r="G40" s="874"/>
      <c r="H40" s="848" t="s">
        <v>75</v>
      </c>
      <c r="I40" s="848"/>
      <c r="J40" s="848" t="s">
        <v>76</v>
      </c>
      <c r="K40" s="874"/>
      <c r="L40" s="874" t="s">
        <v>3218</v>
      </c>
      <c r="M40" s="860"/>
      <c r="N40" s="833"/>
      <c r="O40" s="834"/>
      <c r="P40" s="834"/>
      <c r="Q40" s="834"/>
      <c r="R40" s="834"/>
      <c r="S40" s="834"/>
      <c r="T40" s="834"/>
      <c r="U40" s="834"/>
      <c r="V40" s="834"/>
      <c r="W40" s="834"/>
      <c r="X40" s="834"/>
      <c r="Y40" s="834"/>
      <c r="Z40" s="834"/>
    </row>
    <row r="41" spans="1:26" ht="15.75" customHeight="1">
      <c r="A41" s="3063"/>
      <c r="B41" s="3081"/>
      <c r="C41" s="861"/>
      <c r="D41" s="1147">
        <v>1</v>
      </c>
      <c r="E41" s="902"/>
      <c r="F41" s="1145" t="s">
        <v>9</v>
      </c>
      <c r="G41" s="902"/>
      <c r="H41" s="1145" t="s">
        <v>9</v>
      </c>
      <c r="I41" s="902"/>
      <c r="J41" s="1145" t="s">
        <v>9</v>
      </c>
      <c r="K41" s="902"/>
      <c r="L41" s="1145" t="s">
        <v>9</v>
      </c>
      <c r="M41" s="903"/>
      <c r="N41" s="833"/>
      <c r="O41" s="834"/>
      <c r="P41" s="834"/>
      <c r="Q41" s="834"/>
      <c r="R41" s="834"/>
      <c r="S41" s="834"/>
      <c r="T41" s="834"/>
      <c r="U41" s="834"/>
      <c r="V41" s="834"/>
      <c r="W41" s="834"/>
      <c r="X41" s="834"/>
      <c r="Y41" s="834"/>
      <c r="Z41" s="834"/>
    </row>
    <row r="42" spans="1:26" ht="15.75" customHeight="1">
      <c r="A42" s="3063"/>
      <c r="B42" s="3081"/>
      <c r="C42" s="861"/>
      <c r="D42" s="874" t="s">
        <v>3219</v>
      </c>
      <c r="E42" s="874"/>
      <c r="F42" s="874" t="s">
        <v>3220</v>
      </c>
      <c r="G42" s="874"/>
      <c r="H42" s="848" t="s">
        <v>3221</v>
      </c>
      <c r="I42" s="848"/>
      <c r="J42" s="848" t="s">
        <v>3222</v>
      </c>
      <c r="K42" s="874"/>
      <c r="L42" s="1146" t="s">
        <v>78</v>
      </c>
      <c r="M42" s="902"/>
      <c r="N42" s="833"/>
      <c r="O42" s="834"/>
      <c r="P42" s="834"/>
      <c r="Q42" s="834"/>
      <c r="R42" s="834"/>
      <c r="S42" s="834"/>
      <c r="T42" s="834"/>
      <c r="U42" s="834"/>
      <c r="V42" s="834"/>
      <c r="W42" s="834"/>
      <c r="X42" s="834"/>
      <c r="Y42" s="834"/>
      <c r="Z42" s="834"/>
    </row>
    <row r="43" spans="1:26" ht="15.75" customHeight="1">
      <c r="A43" s="3063"/>
      <c r="B43" s="3081"/>
      <c r="C43" s="861"/>
      <c r="D43" s="1145" t="s">
        <v>9</v>
      </c>
      <c r="E43" s="902"/>
      <c r="F43" s="1145" t="s">
        <v>9</v>
      </c>
      <c r="G43" s="902"/>
      <c r="H43" s="1145" t="s">
        <v>9</v>
      </c>
      <c r="I43" s="902"/>
      <c r="J43" s="1145" t="s">
        <v>9</v>
      </c>
      <c r="K43" s="902"/>
      <c r="L43" s="3346">
        <v>10</v>
      </c>
      <c r="M43" s="3347"/>
      <c r="N43" s="833"/>
      <c r="O43" s="834"/>
      <c r="P43" s="834"/>
      <c r="Q43" s="834"/>
      <c r="R43" s="834"/>
      <c r="S43" s="834"/>
      <c r="T43" s="834"/>
      <c r="U43" s="834"/>
      <c r="V43" s="834"/>
      <c r="W43" s="834"/>
      <c r="X43" s="834"/>
      <c r="Y43" s="834"/>
      <c r="Z43" s="834"/>
    </row>
    <row r="44" spans="1:26" ht="15.75" customHeight="1">
      <c r="A44" s="3063"/>
      <c r="B44" s="3081"/>
      <c r="C44" s="906"/>
      <c r="D44" s="1146"/>
      <c r="E44" s="907"/>
      <c r="F44" s="1146"/>
      <c r="G44" s="907"/>
      <c r="H44" s="908"/>
      <c r="I44" s="869"/>
      <c r="J44" s="908"/>
      <c r="K44" s="869"/>
      <c r="L44" s="908"/>
      <c r="M44" s="870"/>
      <c r="N44" s="833"/>
      <c r="O44" s="834"/>
      <c r="P44" s="834"/>
      <c r="Q44" s="834"/>
      <c r="R44" s="834"/>
      <c r="S44" s="834"/>
      <c r="T44" s="834"/>
      <c r="U44" s="834"/>
      <c r="V44" s="834"/>
      <c r="W44" s="834"/>
      <c r="X44" s="834"/>
      <c r="Y44" s="834"/>
      <c r="Z44" s="834"/>
    </row>
    <row r="45" spans="1:26" ht="18" customHeight="1">
      <c r="A45" s="3063"/>
      <c r="B45" s="3080" t="s">
        <v>79</v>
      </c>
      <c r="C45" s="871"/>
      <c r="D45" s="855"/>
      <c r="E45" s="855"/>
      <c r="F45" s="855"/>
      <c r="G45" s="855"/>
      <c r="H45" s="855"/>
      <c r="I45" s="855"/>
      <c r="J45" s="855"/>
      <c r="K45" s="855"/>
      <c r="L45" s="876"/>
      <c r="M45" s="893"/>
      <c r="N45" s="833"/>
      <c r="O45" s="834"/>
      <c r="P45" s="834"/>
      <c r="Q45" s="834"/>
      <c r="R45" s="834"/>
      <c r="S45" s="834"/>
      <c r="T45" s="834"/>
      <c r="U45" s="834"/>
      <c r="V45" s="834"/>
      <c r="W45" s="834"/>
      <c r="X45" s="834"/>
      <c r="Y45" s="834"/>
      <c r="Z45" s="834"/>
    </row>
    <row r="46" spans="1:26" ht="15.75" customHeight="1">
      <c r="A46" s="3063"/>
      <c r="B46" s="3081"/>
      <c r="C46" s="909"/>
      <c r="D46" s="910" t="s">
        <v>80</v>
      </c>
      <c r="E46" s="911" t="s">
        <v>7</v>
      </c>
      <c r="F46" s="3083" t="s">
        <v>81</v>
      </c>
      <c r="G46" s="3085"/>
      <c r="H46" s="3086"/>
      <c r="I46" s="3086"/>
      <c r="J46" s="3087"/>
      <c r="K46" s="912" t="s">
        <v>82</v>
      </c>
      <c r="L46" s="3091"/>
      <c r="M46" s="3092"/>
      <c r="N46" s="833"/>
      <c r="O46" s="834"/>
      <c r="P46" s="834"/>
      <c r="Q46" s="834"/>
      <c r="R46" s="834"/>
      <c r="S46" s="834"/>
      <c r="T46" s="834"/>
      <c r="U46" s="834"/>
      <c r="V46" s="834"/>
      <c r="W46" s="834"/>
      <c r="X46" s="834"/>
      <c r="Y46" s="834"/>
      <c r="Z46" s="834"/>
    </row>
    <row r="47" spans="1:26" ht="15.75" customHeight="1">
      <c r="A47" s="3063"/>
      <c r="B47" s="3081"/>
      <c r="C47" s="909"/>
      <c r="D47" s="913"/>
      <c r="E47" s="865" t="s">
        <v>1495</v>
      </c>
      <c r="F47" s="3084"/>
      <c r="G47" s="3088"/>
      <c r="H47" s="3089"/>
      <c r="I47" s="3089"/>
      <c r="J47" s="3090"/>
      <c r="K47" s="876"/>
      <c r="L47" s="3088"/>
      <c r="M47" s="3093"/>
      <c r="N47" s="833"/>
      <c r="O47" s="834"/>
      <c r="P47" s="834"/>
      <c r="Q47" s="834"/>
      <c r="R47" s="834"/>
      <c r="S47" s="834"/>
      <c r="T47" s="834"/>
      <c r="U47" s="834"/>
      <c r="V47" s="834"/>
      <c r="W47" s="834"/>
      <c r="X47" s="834"/>
      <c r="Y47" s="834"/>
      <c r="Z47" s="834"/>
    </row>
    <row r="48" spans="1:26" ht="15.75" customHeight="1">
      <c r="A48" s="3063"/>
      <c r="B48" s="3082"/>
      <c r="C48" s="914"/>
      <c r="D48" s="878"/>
      <c r="E48" s="878"/>
      <c r="F48" s="878"/>
      <c r="G48" s="878"/>
      <c r="H48" s="878"/>
      <c r="I48" s="878"/>
      <c r="J48" s="878"/>
      <c r="K48" s="878"/>
      <c r="L48" s="876"/>
      <c r="M48" s="893"/>
      <c r="N48" s="833"/>
      <c r="O48" s="834"/>
      <c r="P48" s="834"/>
      <c r="Q48" s="834"/>
      <c r="R48" s="834"/>
      <c r="S48" s="834"/>
      <c r="T48" s="834"/>
      <c r="U48" s="834"/>
      <c r="V48" s="834"/>
      <c r="W48" s="834"/>
      <c r="X48" s="834"/>
      <c r="Y48" s="834"/>
      <c r="Z48" s="834"/>
    </row>
    <row r="49" spans="1:26" ht="31.5" customHeight="1">
      <c r="A49" s="3063"/>
      <c r="B49" s="838" t="s">
        <v>83</v>
      </c>
      <c r="C49" s="3064" t="s">
        <v>3239</v>
      </c>
      <c r="D49" s="3065"/>
      <c r="E49" s="3065"/>
      <c r="F49" s="3065"/>
      <c r="G49" s="3065"/>
      <c r="H49" s="3065"/>
      <c r="I49" s="3065"/>
      <c r="J49" s="3065"/>
      <c r="K49" s="3065"/>
      <c r="L49" s="3065"/>
      <c r="M49" s="3066"/>
      <c r="N49" s="833"/>
      <c r="O49" s="834"/>
      <c r="P49" s="834"/>
      <c r="Q49" s="834"/>
      <c r="R49" s="834"/>
      <c r="S49" s="834"/>
      <c r="T49" s="834"/>
      <c r="U49" s="834"/>
      <c r="V49" s="834"/>
      <c r="W49" s="834"/>
      <c r="X49" s="834"/>
      <c r="Y49" s="834"/>
      <c r="Z49" s="834"/>
    </row>
    <row r="50" spans="1:26" ht="23.25" customHeight="1">
      <c r="A50" s="3063"/>
      <c r="B50" s="853" t="s">
        <v>85</v>
      </c>
      <c r="C50" s="3064" t="s">
        <v>3240</v>
      </c>
      <c r="D50" s="3065"/>
      <c r="E50" s="3065"/>
      <c r="F50" s="3065"/>
      <c r="G50" s="3065"/>
      <c r="H50" s="3065"/>
      <c r="I50" s="3065"/>
      <c r="J50" s="3065"/>
      <c r="K50" s="3065"/>
      <c r="L50" s="3065"/>
      <c r="M50" s="3066"/>
      <c r="N50" s="833"/>
      <c r="O50" s="834"/>
      <c r="P50" s="834"/>
      <c r="Q50" s="834"/>
      <c r="R50" s="834"/>
      <c r="S50" s="834"/>
      <c r="T50" s="834"/>
      <c r="U50" s="834"/>
      <c r="V50" s="834"/>
      <c r="W50" s="834"/>
      <c r="X50" s="834"/>
      <c r="Y50" s="834"/>
      <c r="Z50" s="834"/>
    </row>
    <row r="51" spans="1:26" ht="22.5" customHeight="1">
      <c r="A51" s="3063"/>
      <c r="B51" s="853" t="s">
        <v>87</v>
      </c>
      <c r="C51" s="3064">
        <v>30</v>
      </c>
      <c r="D51" s="3065"/>
      <c r="E51" s="3065"/>
      <c r="F51" s="3065"/>
      <c r="G51" s="3065"/>
      <c r="H51" s="3065"/>
      <c r="I51" s="3065"/>
      <c r="J51" s="3065"/>
      <c r="K51" s="3065"/>
      <c r="L51" s="3065"/>
      <c r="M51" s="3066"/>
      <c r="N51" s="833"/>
      <c r="O51" s="834"/>
      <c r="P51" s="834"/>
      <c r="Q51" s="834"/>
      <c r="R51" s="834"/>
      <c r="S51" s="834"/>
      <c r="T51" s="834"/>
      <c r="U51" s="834"/>
      <c r="V51" s="834"/>
      <c r="W51" s="834"/>
      <c r="X51" s="834"/>
      <c r="Y51" s="834"/>
      <c r="Z51" s="834"/>
    </row>
    <row r="52" spans="1:26" ht="15.75" customHeight="1">
      <c r="A52" s="3063"/>
      <c r="B52" s="853" t="s">
        <v>88</v>
      </c>
      <c r="C52" s="3064" t="s">
        <v>89</v>
      </c>
      <c r="D52" s="3065"/>
      <c r="E52" s="3065"/>
      <c r="F52" s="3065"/>
      <c r="G52" s="3065"/>
      <c r="H52" s="3065"/>
      <c r="I52" s="3065"/>
      <c r="J52" s="3065"/>
      <c r="K52" s="3065"/>
      <c r="L52" s="3065"/>
      <c r="M52" s="3066"/>
      <c r="N52" s="833"/>
      <c r="O52" s="834"/>
      <c r="P52" s="834"/>
      <c r="Q52" s="834"/>
      <c r="R52" s="834"/>
      <c r="S52" s="834"/>
      <c r="T52" s="834"/>
      <c r="U52" s="834"/>
      <c r="V52" s="834"/>
      <c r="W52" s="834"/>
      <c r="X52" s="834"/>
      <c r="Y52" s="834"/>
      <c r="Z52" s="834"/>
    </row>
    <row r="53" spans="1:26" ht="21" customHeight="1">
      <c r="A53" s="3062" t="s">
        <v>90</v>
      </c>
      <c r="B53" s="916" t="s">
        <v>91</v>
      </c>
      <c r="C53" s="2455" t="s">
        <v>3241</v>
      </c>
      <c r="D53" s="2456"/>
      <c r="E53" s="2456"/>
      <c r="F53" s="2456"/>
      <c r="G53" s="2456"/>
      <c r="H53" s="2456"/>
      <c r="I53" s="2456"/>
      <c r="J53" s="2456"/>
      <c r="K53" s="2456"/>
      <c r="L53" s="2456"/>
      <c r="M53" s="2457"/>
      <c r="N53" s="833"/>
      <c r="O53" s="834"/>
      <c r="P53" s="834"/>
      <c r="Q53" s="834"/>
      <c r="R53" s="834"/>
      <c r="S53" s="834"/>
      <c r="T53" s="834"/>
      <c r="U53" s="834"/>
      <c r="V53" s="834"/>
      <c r="W53" s="834"/>
      <c r="X53" s="834"/>
      <c r="Y53" s="834"/>
      <c r="Z53" s="834"/>
    </row>
    <row r="54" spans="1:26" ht="15.75" customHeight="1">
      <c r="A54" s="3063"/>
      <c r="B54" s="916" t="s">
        <v>93</v>
      </c>
      <c r="C54" s="2455" t="s">
        <v>3242</v>
      </c>
      <c r="D54" s="2456"/>
      <c r="E54" s="2456"/>
      <c r="F54" s="2456"/>
      <c r="G54" s="2456"/>
      <c r="H54" s="2456"/>
      <c r="I54" s="2456"/>
      <c r="J54" s="2456"/>
      <c r="K54" s="2456"/>
      <c r="L54" s="2456"/>
      <c r="M54" s="2457"/>
      <c r="N54" s="833"/>
      <c r="O54" s="834"/>
      <c r="P54" s="834"/>
      <c r="Q54" s="834"/>
      <c r="R54" s="834"/>
      <c r="S54" s="834"/>
      <c r="T54" s="834"/>
      <c r="U54" s="834"/>
      <c r="V54" s="834"/>
      <c r="W54" s="834"/>
      <c r="X54" s="834"/>
      <c r="Y54" s="834"/>
      <c r="Z54" s="834"/>
    </row>
    <row r="55" spans="1:26" ht="15.75" customHeight="1">
      <c r="A55" s="3063"/>
      <c r="B55" s="916" t="s">
        <v>95</v>
      </c>
      <c r="C55" s="2455" t="s">
        <v>233</v>
      </c>
      <c r="D55" s="2456"/>
      <c r="E55" s="2456"/>
      <c r="F55" s="2456"/>
      <c r="G55" s="2456"/>
      <c r="H55" s="2456"/>
      <c r="I55" s="2456"/>
      <c r="J55" s="2456"/>
      <c r="K55" s="2456"/>
      <c r="L55" s="2456"/>
      <c r="M55" s="2457"/>
      <c r="N55" s="833"/>
      <c r="O55" s="834"/>
      <c r="P55" s="834"/>
      <c r="Q55" s="834"/>
      <c r="R55" s="834"/>
      <c r="S55" s="834"/>
      <c r="T55" s="834"/>
      <c r="U55" s="834"/>
      <c r="V55" s="834"/>
      <c r="W55" s="834"/>
      <c r="X55" s="834"/>
      <c r="Y55" s="834"/>
      <c r="Z55" s="834"/>
    </row>
    <row r="56" spans="1:26" ht="15.75" customHeight="1">
      <c r="A56" s="3063"/>
      <c r="B56" s="917" t="s">
        <v>97</v>
      </c>
      <c r="C56" s="2455" t="s">
        <v>2181</v>
      </c>
      <c r="D56" s="2456"/>
      <c r="E56" s="2456"/>
      <c r="F56" s="2456"/>
      <c r="G56" s="2456"/>
      <c r="H56" s="2456"/>
      <c r="I56" s="2456"/>
      <c r="J56" s="2456"/>
      <c r="K56" s="2456"/>
      <c r="L56" s="2456"/>
      <c r="M56" s="2457"/>
      <c r="N56" s="833"/>
      <c r="O56" s="834"/>
      <c r="P56" s="834"/>
      <c r="Q56" s="834"/>
      <c r="R56" s="834"/>
      <c r="S56" s="834"/>
      <c r="T56" s="834"/>
      <c r="U56" s="834"/>
      <c r="V56" s="834"/>
      <c r="W56" s="834"/>
      <c r="X56" s="834"/>
      <c r="Y56" s="834"/>
      <c r="Z56" s="834"/>
    </row>
    <row r="57" spans="1:26" ht="15.75" customHeight="1">
      <c r="A57" s="3063"/>
      <c r="B57" s="916" t="s">
        <v>99</v>
      </c>
      <c r="C57" s="2625" t="s">
        <v>3243</v>
      </c>
      <c r="D57" s="2456"/>
      <c r="E57" s="2456"/>
      <c r="F57" s="2456"/>
      <c r="G57" s="2456"/>
      <c r="H57" s="2456"/>
      <c r="I57" s="2456"/>
      <c r="J57" s="2456"/>
      <c r="K57" s="2456"/>
      <c r="L57" s="2456"/>
      <c r="M57" s="2457"/>
      <c r="N57" s="833"/>
      <c r="O57" s="834"/>
      <c r="P57" s="834"/>
      <c r="Q57" s="834"/>
      <c r="R57" s="834"/>
      <c r="S57" s="834"/>
      <c r="T57" s="834"/>
      <c r="U57" s="834"/>
      <c r="V57" s="834"/>
      <c r="W57" s="834"/>
      <c r="X57" s="834"/>
      <c r="Y57" s="834"/>
      <c r="Z57" s="834"/>
    </row>
    <row r="58" spans="1:26" ht="15.75" customHeight="1" thickBot="1">
      <c r="A58" s="3067"/>
      <c r="B58" s="916" t="s">
        <v>101</v>
      </c>
      <c r="C58" s="2455">
        <v>3279797</v>
      </c>
      <c r="D58" s="2456"/>
      <c r="E58" s="2456"/>
      <c r="F58" s="2456"/>
      <c r="G58" s="2456"/>
      <c r="H58" s="2456"/>
      <c r="I58" s="2456"/>
      <c r="J58" s="2456"/>
      <c r="K58" s="2456"/>
      <c r="L58" s="2456"/>
      <c r="M58" s="2457"/>
      <c r="N58" s="833"/>
      <c r="O58" s="834"/>
      <c r="P58" s="834"/>
      <c r="Q58" s="834"/>
      <c r="R58" s="834"/>
      <c r="S58" s="834"/>
      <c r="T58" s="834"/>
      <c r="U58" s="834"/>
      <c r="V58" s="834"/>
      <c r="W58" s="834"/>
      <c r="X58" s="834"/>
      <c r="Y58" s="834"/>
      <c r="Z58" s="834"/>
    </row>
    <row r="59" spans="1:26" ht="18" customHeight="1">
      <c r="A59" s="3062" t="s">
        <v>103</v>
      </c>
      <c r="B59" s="918" t="s">
        <v>104</v>
      </c>
      <c r="C59" s="2455" t="s">
        <v>2497</v>
      </c>
      <c r="D59" s="2456"/>
      <c r="E59" s="2456"/>
      <c r="F59" s="2456"/>
      <c r="G59" s="2456"/>
      <c r="H59" s="2456"/>
      <c r="I59" s="2456"/>
      <c r="J59" s="2456"/>
      <c r="K59" s="2456"/>
      <c r="L59" s="2456"/>
      <c r="M59" s="2457"/>
      <c r="N59" s="833"/>
      <c r="O59" s="834"/>
      <c r="P59" s="834"/>
      <c r="Q59" s="834"/>
      <c r="R59" s="834"/>
      <c r="S59" s="834"/>
      <c r="T59" s="834"/>
      <c r="U59" s="834"/>
      <c r="V59" s="834"/>
      <c r="W59" s="834"/>
      <c r="X59" s="834"/>
      <c r="Y59" s="834"/>
      <c r="Z59" s="834"/>
    </row>
    <row r="60" spans="1:26" ht="27" customHeight="1">
      <c r="A60" s="3063"/>
      <c r="B60" s="918" t="s">
        <v>106</v>
      </c>
      <c r="C60" s="2455" t="s">
        <v>2498</v>
      </c>
      <c r="D60" s="2456"/>
      <c r="E60" s="2456"/>
      <c r="F60" s="2456"/>
      <c r="G60" s="2456"/>
      <c r="H60" s="2456"/>
      <c r="I60" s="2456"/>
      <c r="J60" s="2456"/>
      <c r="K60" s="2456"/>
      <c r="L60" s="2456"/>
      <c r="M60" s="2457"/>
      <c r="N60" s="833"/>
      <c r="O60" s="834"/>
      <c r="P60" s="834"/>
      <c r="Q60" s="834"/>
      <c r="R60" s="834"/>
      <c r="S60" s="834"/>
      <c r="T60" s="834"/>
      <c r="U60" s="834"/>
      <c r="V60" s="834"/>
      <c r="W60" s="834"/>
      <c r="X60" s="834"/>
      <c r="Y60" s="834"/>
      <c r="Z60" s="834"/>
    </row>
    <row r="61" spans="1:26" ht="25.5" customHeight="1" thickBot="1">
      <c r="A61" s="3063"/>
      <c r="B61" s="919" t="s">
        <v>14</v>
      </c>
      <c r="C61" s="2455" t="s">
        <v>233</v>
      </c>
      <c r="D61" s="2456"/>
      <c r="E61" s="2456"/>
      <c r="F61" s="2456"/>
      <c r="G61" s="2456"/>
      <c r="H61" s="2456"/>
      <c r="I61" s="2456"/>
      <c r="J61" s="2456"/>
      <c r="K61" s="2456"/>
      <c r="L61" s="2456"/>
      <c r="M61" s="2457"/>
      <c r="N61" s="833"/>
      <c r="O61" s="834"/>
      <c r="P61" s="834"/>
      <c r="Q61" s="834"/>
      <c r="R61" s="834"/>
      <c r="S61" s="834"/>
      <c r="T61" s="834"/>
      <c r="U61" s="834"/>
      <c r="V61" s="834"/>
      <c r="W61" s="834"/>
      <c r="X61" s="834"/>
      <c r="Y61" s="834"/>
      <c r="Z61" s="834"/>
    </row>
    <row r="62" spans="1:26" ht="17.25" customHeight="1" thickBot="1">
      <c r="A62" s="920" t="s">
        <v>109</v>
      </c>
      <c r="B62" s="921"/>
      <c r="C62" s="2447"/>
      <c r="D62" s="2037"/>
      <c r="E62" s="2037"/>
      <c r="F62" s="2037"/>
      <c r="G62" s="2037"/>
      <c r="H62" s="2037"/>
      <c r="I62" s="2037"/>
      <c r="J62" s="2037"/>
      <c r="K62" s="2037"/>
      <c r="L62" s="2037"/>
      <c r="M62" s="2038"/>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3">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52"/>
    <mergeCell ref="C16:M16"/>
    <mergeCell ref="C17:M17"/>
    <mergeCell ref="B18:B24"/>
    <mergeCell ref="B25:B28"/>
    <mergeCell ref="B45:B48"/>
    <mergeCell ref="F46:F47"/>
    <mergeCell ref="G46:J47"/>
    <mergeCell ref="L46:M47"/>
    <mergeCell ref="C12:M12"/>
    <mergeCell ref="C13:M13"/>
    <mergeCell ref="C14:M14"/>
    <mergeCell ref="C15:D15"/>
    <mergeCell ref="F15:M15"/>
    <mergeCell ref="N29:N31"/>
    <mergeCell ref="J30:L30"/>
    <mergeCell ref="B32:B34"/>
    <mergeCell ref="B35:B44"/>
    <mergeCell ref="L43:M43"/>
    <mergeCell ref="C62:M62"/>
    <mergeCell ref="C49:M49"/>
    <mergeCell ref="C50:M50"/>
    <mergeCell ref="C51:M51"/>
    <mergeCell ref="C52:M52"/>
    <mergeCell ref="C53:M53"/>
    <mergeCell ref="C54:M54"/>
    <mergeCell ref="C55:M55"/>
    <mergeCell ref="C56:M56"/>
    <mergeCell ref="C57:M57"/>
    <mergeCell ref="C58:M58"/>
    <mergeCell ref="A59:A61"/>
    <mergeCell ref="C59:M59"/>
    <mergeCell ref="C60:M60"/>
    <mergeCell ref="C61:M61"/>
    <mergeCell ref="A53:A58"/>
  </mergeCells>
  <hyperlinks>
    <hyperlink ref="C57" r:id="rId1" xr:uid="{00000000-0004-0000-C000-000000000000}"/>
  </hyperlinks>
  <pageMargins left="0.7" right="0.7" top="0.75" bottom="0.75" header="0" footer="0"/>
  <pageSetup paperSize="9" orientation="portrait"/>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3" ht="16.5" thickBot="1">
      <c r="A1" s="24"/>
      <c r="B1" s="99" t="s">
        <v>3244</v>
      </c>
      <c r="C1" s="1148"/>
      <c r="D1" s="1148"/>
      <c r="E1" s="1148"/>
      <c r="F1" s="1148"/>
      <c r="G1" s="1148"/>
      <c r="H1" s="1148"/>
      <c r="I1" s="1148"/>
      <c r="J1" s="1148"/>
      <c r="K1" s="1148"/>
      <c r="L1" s="1148"/>
      <c r="M1" s="1149"/>
    </row>
    <row r="2" spans="1:13" ht="39" customHeight="1">
      <c r="A2" s="2494" t="s">
        <v>1</v>
      </c>
      <c r="B2" s="29" t="s">
        <v>2</v>
      </c>
      <c r="C2" s="2018" t="s">
        <v>3245</v>
      </c>
      <c r="D2" s="2019"/>
      <c r="E2" s="2019"/>
      <c r="F2" s="2019"/>
      <c r="G2" s="2019"/>
      <c r="H2" s="2019"/>
      <c r="I2" s="2019"/>
      <c r="J2" s="2019"/>
      <c r="K2" s="2019"/>
      <c r="L2" s="2019"/>
      <c r="M2" s="2020"/>
    </row>
    <row r="3" spans="1:13" ht="31.5" customHeight="1">
      <c r="A3" s="2093"/>
      <c r="B3" s="1331" t="s">
        <v>4</v>
      </c>
      <c r="C3" s="2495" t="s">
        <v>3111</v>
      </c>
      <c r="D3" s="2496"/>
      <c r="E3" s="2496"/>
      <c r="F3" s="2496"/>
      <c r="G3" s="2496"/>
      <c r="H3" s="2496"/>
      <c r="I3" s="2496"/>
      <c r="J3" s="2496"/>
      <c r="K3" s="2496"/>
      <c r="L3" s="2496"/>
      <c r="M3" s="2497"/>
    </row>
    <row r="4" spans="1:13" ht="30" customHeight="1">
      <c r="A4" s="2093"/>
      <c r="B4" s="31" t="s">
        <v>6</v>
      </c>
      <c r="C4" s="2455" t="s">
        <v>1603</v>
      </c>
      <c r="D4" s="2456"/>
      <c r="E4" s="2618"/>
      <c r="F4" s="2498" t="s">
        <v>8</v>
      </c>
      <c r="G4" s="2499"/>
      <c r="H4" s="2566" t="s">
        <v>231</v>
      </c>
      <c r="I4" s="2496"/>
      <c r="J4" s="2496"/>
      <c r="K4" s="2496"/>
      <c r="L4" s="2496"/>
      <c r="M4" s="2497"/>
    </row>
    <row r="5" spans="1:13">
      <c r="A5" s="2093"/>
      <c r="B5" s="31" t="s">
        <v>10</v>
      </c>
      <c r="C5" s="2455" t="s">
        <v>231</v>
      </c>
      <c r="D5" s="2456"/>
      <c r="E5" s="2456"/>
      <c r="F5" s="2456"/>
      <c r="G5" s="2456"/>
      <c r="H5" s="2456"/>
      <c r="I5" s="2456"/>
      <c r="J5" s="2456"/>
      <c r="K5" s="2456"/>
      <c r="L5" s="2456"/>
      <c r="M5" s="2457"/>
    </row>
    <row r="6" spans="1:13">
      <c r="A6" s="2093"/>
      <c r="B6" s="31" t="s">
        <v>11</v>
      </c>
      <c r="C6" s="2455" t="s">
        <v>231</v>
      </c>
      <c r="D6" s="2456"/>
      <c r="E6" s="2456"/>
      <c r="F6" s="2456"/>
      <c r="G6" s="2456"/>
      <c r="H6" s="2456"/>
      <c r="I6" s="2456"/>
      <c r="J6" s="2456"/>
      <c r="K6" s="2456"/>
      <c r="L6" s="2456"/>
      <c r="M6" s="2457"/>
    </row>
    <row r="7" spans="1:13">
      <c r="A7" s="2093"/>
      <c r="B7" s="1331" t="s">
        <v>12</v>
      </c>
      <c r="C7" s="2512" t="s">
        <v>13</v>
      </c>
      <c r="D7" s="2513"/>
      <c r="E7" s="2513"/>
      <c r="F7" s="2513"/>
      <c r="G7" s="2619"/>
      <c r="H7" s="1546" t="s">
        <v>14</v>
      </c>
      <c r="I7" s="2514" t="s">
        <v>15</v>
      </c>
      <c r="J7" s="2513"/>
      <c r="K7" s="2513"/>
      <c r="L7" s="2513"/>
      <c r="M7" s="2515"/>
    </row>
    <row r="8" spans="1:13">
      <c r="A8" s="2093"/>
      <c r="B8" s="2617" t="s">
        <v>16</v>
      </c>
      <c r="C8" s="1562"/>
      <c r="D8" s="315"/>
      <c r="E8" s="315"/>
      <c r="F8" s="315"/>
      <c r="G8" s="315"/>
      <c r="H8" s="315"/>
      <c r="I8" s="315"/>
      <c r="J8" s="315"/>
      <c r="K8" s="315"/>
      <c r="L8" s="315"/>
      <c r="M8" s="1563"/>
    </row>
    <row r="9" spans="1:13" ht="15.75" customHeight="1">
      <c r="A9" s="2093"/>
      <c r="B9" s="2397"/>
      <c r="C9" s="2401" t="s">
        <v>9</v>
      </c>
      <c r="D9" s="2401"/>
      <c r="E9" s="2401"/>
      <c r="F9" s="2401" t="s">
        <v>9</v>
      </c>
      <c r="G9" s="2401"/>
      <c r="H9" s="316"/>
      <c r="I9" s="2401" t="s">
        <v>9</v>
      </c>
      <c r="J9" s="2401"/>
      <c r="K9" s="316"/>
      <c r="L9" s="316"/>
      <c r="M9" s="317"/>
    </row>
    <row r="10" spans="1:13">
      <c r="A10" s="2093"/>
      <c r="B10" s="2398"/>
      <c r="C10" s="2620" t="s">
        <v>18</v>
      </c>
      <c r="D10" s="2621"/>
      <c r="E10" s="318"/>
      <c r="F10" s="2401" t="s">
        <v>18</v>
      </c>
      <c r="G10" s="2401"/>
      <c r="H10" s="318"/>
      <c r="I10" s="2401" t="s">
        <v>18</v>
      </c>
      <c r="J10" s="2401"/>
      <c r="K10" s="318"/>
      <c r="L10" s="318"/>
      <c r="M10" s="319"/>
    </row>
    <row r="11" spans="1:13" ht="92.25" customHeight="1">
      <c r="A11" s="2093"/>
      <c r="B11" s="1331" t="s">
        <v>19</v>
      </c>
      <c r="C11" s="2470" t="s">
        <v>3246</v>
      </c>
      <c r="D11" s="2471"/>
      <c r="E11" s="2471"/>
      <c r="F11" s="2471"/>
      <c r="G11" s="2471"/>
      <c r="H11" s="2471"/>
      <c r="I11" s="2471"/>
      <c r="J11" s="2471"/>
      <c r="K11" s="2471"/>
      <c r="L11" s="2471"/>
      <c r="M11" s="2472"/>
    </row>
    <row r="12" spans="1:13" ht="125.45" customHeight="1">
      <c r="A12" s="2093"/>
      <c r="B12" s="1331" t="s">
        <v>21</v>
      </c>
      <c r="C12" s="2470" t="s">
        <v>3247</v>
      </c>
      <c r="D12" s="2471"/>
      <c r="E12" s="2471"/>
      <c r="F12" s="2471"/>
      <c r="G12" s="2471"/>
      <c r="H12" s="2471"/>
      <c r="I12" s="2471"/>
      <c r="J12" s="2471"/>
      <c r="K12" s="2471"/>
      <c r="L12" s="2471"/>
      <c r="M12" s="2472"/>
    </row>
    <row r="13" spans="1:13" ht="60" customHeight="1">
      <c r="A13" s="2093"/>
      <c r="B13" s="1331" t="s">
        <v>23</v>
      </c>
      <c r="C13" s="3064" t="s">
        <v>1282</v>
      </c>
      <c r="D13" s="3065"/>
      <c r="E13" s="3065"/>
      <c r="F13" s="3065"/>
      <c r="G13" s="3065"/>
      <c r="H13" s="3065"/>
      <c r="I13" s="3065"/>
      <c r="J13" s="3065"/>
      <c r="K13" s="3065"/>
      <c r="L13" s="3065"/>
      <c r="M13" s="3066"/>
    </row>
    <row r="14" spans="1:13">
      <c r="A14" s="2093"/>
      <c r="B14" s="1564" t="s">
        <v>25</v>
      </c>
      <c r="C14" s="2470" t="s">
        <v>2070</v>
      </c>
      <c r="D14" s="2471"/>
      <c r="E14" s="1518" t="s">
        <v>27</v>
      </c>
      <c r="F14" s="2488" t="s">
        <v>228</v>
      </c>
      <c r="G14" s="2471"/>
      <c r="H14" s="2471"/>
      <c r="I14" s="2471"/>
      <c r="J14" s="2471"/>
      <c r="K14" s="2471"/>
      <c r="L14" s="2471"/>
      <c r="M14" s="2472"/>
    </row>
    <row r="15" spans="1:13">
      <c r="A15" s="2489" t="s">
        <v>29</v>
      </c>
      <c r="B15" s="1333" t="s">
        <v>30</v>
      </c>
      <c r="C15" s="2470" t="s">
        <v>2745</v>
      </c>
      <c r="D15" s="2471"/>
      <c r="E15" s="2471"/>
      <c r="F15" s="2471"/>
      <c r="G15" s="2471"/>
      <c r="H15" s="2471"/>
      <c r="I15" s="2471"/>
      <c r="J15" s="2471"/>
      <c r="K15" s="2471"/>
      <c r="L15" s="2471"/>
      <c r="M15" s="2472"/>
    </row>
    <row r="16" spans="1:13" ht="56.1" customHeight="1">
      <c r="A16" s="2064"/>
      <c r="B16" s="1333" t="s">
        <v>32</v>
      </c>
      <c r="C16" s="2470" t="s">
        <v>3248</v>
      </c>
      <c r="D16" s="2471"/>
      <c r="E16" s="2471"/>
      <c r="F16" s="2471"/>
      <c r="G16" s="2471"/>
      <c r="H16" s="2471"/>
      <c r="I16" s="2471"/>
      <c r="J16" s="2471"/>
      <c r="K16" s="2471"/>
      <c r="L16" s="2471"/>
      <c r="M16" s="2472"/>
    </row>
    <row r="17" spans="1:13" ht="8.25" customHeight="1">
      <c r="A17" s="2064"/>
      <c r="B17" s="2612" t="s">
        <v>34</v>
      </c>
      <c r="C17" s="1565"/>
      <c r="D17" s="72"/>
      <c r="E17" s="72"/>
      <c r="F17" s="72"/>
      <c r="G17" s="72"/>
      <c r="H17" s="72"/>
      <c r="I17" s="72"/>
      <c r="J17" s="72"/>
      <c r="K17" s="72"/>
      <c r="L17" s="72"/>
      <c r="M17" s="1535"/>
    </row>
    <row r="18" spans="1:13" ht="9" customHeight="1">
      <c r="A18" s="2064"/>
      <c r="B18" s="2392"/>
      <c r="C18" s="320"/>
      <c r="D18" s="321"/>
      <c r="E18" s="322"/>
      <c r="F18" s="321"/>
      <c r="G18" s="322"/>
      <c r="H18" s="321"/>
      <c r="I18" s="322"/>
      <c r="J18" s="321"/>
      <c r="K18" s="322"/>
      <c r="L18" s="322"/>
      <c r="M18" s="76"/>
    </row>
    <row r="19" spans="1:13">
      <c r="A19" s="2064"/>
      <c r="B19" s="2392"/>
      <c r="C19" s="323" t="s">
        <v>35</v>
      </c>
      <c r="D19" s="324"/>
      <c r="E19" s="91" t="s">
        <v>36</v>
      </c>
      <c r="F19" s="324"/>
      <c r="G19" s="91" t="s">
        <v>37</v>
      </c>
      <c r="H19" s="324"/>
      <c r="I19" s="91" t="s">
        <v>38</v>
      </c>
      <c r="J19" s="1566"/>
      <c r="K19" s="91"/>
      <c r="L19" s="91"/>
      <c r="M19" s="325"/>
    </row>
    <row r="20" spans="1:13">
      <c r="A20" s="2064"/>
      <c r="B20" s="2392"/>
      <c r="C20" s="323" t="s">
        <v>39</v>
      </c>
      <c r="D20" s="1566"/>
      <c r="E20" s="91" t="s">
        <v>40</v>
      </c>
      <c r="F20" s="1566"/>
      <c r="G20" s="91" t="s">
        <v>41</v>
      </c>
      <c r="H20" s="1566"/>
      <c r="I20" s="91"/>
      <c r="J20" s="91"/>
      <c r="K20" s="91"/>
      <c r="L20" s="91"/>
      <c r="M20" s="325"/>
    </row>
    <row r="21" spans="1:13">
      <c r="A21" s="2064"/>
      <c r="B21" s="2392"/>
      <c r="C21" s="323" t="s">
        <v>42</v>
      </c>
      <c r="D21" s="1566"/>
      <c r="E21" s="91" t="s">
        <v>43</v>
      </c>
      <c r="F21" s="1566"/>
      <c r="G21" s="91"/>
      <c r="H21" s="91"/>
      <c r="I21" s="91"/>
      <c r="J21" s="91"/>
      <c r="K21" s="91"/>
      <c r="L21" s="91"/>
      <c r="M21" s="325"/>
    </row>
    <row r="22" spans="1:13">
      <c r="A22" s="2064"/>
      <c r="B22" s="2392"/>
      <c r="C22" s="323" t="s">
        <v>44</v>
      </c>
      <c r="D22" s="1566" t="s">
        <v>45</v>
      </c>
      <c r="E22" s="91" t="s">
        <v>46</v>
      </c>
      <c r="F22" s="52" t="s">
        <v>1683</v>
      </c>
      <c r="G22" s="52"/>
      <c r="H22" s="52"/>
      <c r="I22" s="52"/>
      <c r="J22" s="52"/>
      <c r="K22" s="52"/>
      <c r="L22" s="52"/>
      <c r="M22" s="326"/>
    </row>
    <row r="23" spans="1:13" ht="9.75" customHeight="1">
      <c r="A23" s="2064"/>
      <c r="B23" s="2393"/>
      <c r="C23" s="327"/>
      <c r="D23" s="328"/>
      <c r="E23" s="328"/>
      <c r="F23" s="328"/>
      <c r="G23" s="328"/>
      <c r="H23" s="328"/>
      <c r="I23" s="328"/>
      <c r="J23" s="328"/>
      <c r="K23" s="328"/>
      <c r="L23" s="328"/>
      <c r="M23" s="329"/>
    </row>
    <row r="24" spans="1:13">
      <c r="A24" s="2064"/>
      <c r="B24" s="2612" t="s">
        <v>48</v>
      </c>
      <c r="C24" s="1567"/>
      <c r="D24" s="330"/>
      <c r="E24" s="330"/>
      <c r="F24" s="330"/>
      <c r="G24" s="330"/>
      <c r="H24" s="330"/>
      <c r="I24" s="330"/>
      <c r="J24" s="330"/>
      <c r="K24" s="330"/>
      <c r="L24" s="315"/>
      <c r="M24" s="1563"/>
    </row>
    <row r="25" spans="1:13">
      <c r="A25" s="2064"/>
      <c r="B25" s="2392"/>
      <c r="C25" s="323" t="s">
        <v>49</v>
      </c>
      <c r="D25" s="1566"/>
      <c r="E25" s="91"/>
      <c r="F25" s="91" t="s">
        <v>50</v>
      </c>
      <c r="G25" s="1566"/>
      <c r="H25" s="91"/>
      <c r="I25" s="91" t="s">
        <v>51</v>
      </c>
      <c r="J25" s="1566" t="s">
        <v>1495</v>
      </c>
      <c r="K25" s="91"/>
      <c r="L25" s="316"/>
      <c r="M25" s="317"/>
    </row>
    <row r="26" spans="1:13">
      <c r="A26" s="2064"/>
      <c r="B26" s="2392"/>
      <c r="C26" s="323" t="s">
        <v>52</v>
      </c>
      <c r="D26" s="1568"/>
      <c r="E26" s="316"/>
      <c r="F26" s="91" t="s">
        <v>53</v>
      </c>
      <c r="G26" s="1566"/>
      <c r="H26" s="316"/>
      <c r="I26" s="316"/>
      <c r="J26" s="316"/>
      <c r="K26" s="316"/>
      <c r="L26" s="316"/>
      <c r="M26" s="317"/>
    </row>
    <row r="27" spans="1:13">
      <c r="A27" s="2064"/>
      <c r="B27" s="2393"/>
      <c r="C27" s="327"/>
      <c r="D27" s="328"/>
      <c r="E27" s="328"/>
      <c r="F27" s="328"/>
      <c r="G27" s="328"/>
      <c r="H27" s="328"/>
      <c r="I27" s="328"/>
      <c r="J27" s="328"/>
      <c r="K27" s="328"/>
      <c r="L27" s="318"/>
      <c r="M27" s="319"/>
    </row>
    <row r="28" spans="1:13">
      <c r="A28" s="2064"/>
      <c r="B28" s="2617" t="s">
        <v>54</v>
      </c>
      <c r="C28" s="1567"/>
      <c r="D28" s="330"/>
      <c r="E28" s="330"/>
      <c r="F28" s="330"/>
      <c r="G28" s="330"/>
      <c r="H28" s="330"/>
      <c r="I28" s="330"/>
      <c r="J28" s="330"/>
      <c r="K28" s="330"/>
      <c r="L28" s="330"/>
      <c r="M28" s="1569"/>
    </row>
    <row r="29" spans="1:13">
      <c r="A29" s="2064"/>
      <c r="B29" s="2397"/>
      <c r="C29" s="331" t="s">
        <v>55</v>
      </c>
      <c r="D29" s="1570" t="s">
        <v>89</v>
      </c>
      <c r="E29" s="91"/>
      <c r="F29" s="332" t="s">
        <v>56</v>
      </c>
      <c r="G29" s="1570" t="s">
        <v>89</v>
      </c>
      <c r="H29" s="91"/>
      <c r="I29" s="332" t="s">
        <v>57</v>
      </c>
      <c r="J29" s="1570" t="s">
        <v>89</v>
      </c>
      <c r="K29" s="1544"/>
      <c r="L29" s="1571"/>
      <c r="M29" s="325"/>
    </row>
    <row r="30" spans="1:13">
      <c r="A30" s="2064"/>
      <c r="B30" s="2398"/>
      <c r="C30" s="327"/>
      <c r="D30" s="328"/>
      <c r="E30" s="328"/>
      <c r="F30" s="328"/>
      <c r="G30" s="328"/>
      <c r="H30" s="328"/>
      <c r="I30" s="328"/>
      <c r="J30" s="328"/>
      <c r="K30" s="328"/>
      <c r="L30" s="328"/>
      <c r="M30" s="329"/>
    </row>
    <row r="31" spans="1:13">
      <c r="A31" s="2064"/>
      <c r="B31" s="2612" t="s">
        <v>58</v>
      </c>
      <c r="C31" s="1572"/>
      <c r="D31" s="333"/>
      <c r="E31" s="333"/>
      <c r="F31" s="333"/>
      <c r="G31" s="333"/>
      <c r="H31" s="333"/>
      <c r="I31" s="333"/>
      <c r="J31" s="333"/>
      <c r="K31" s="333"/>
      <c r="L31" s="315"/>
      <c r="M31" s="1563"/>
    </row>
    <row r="32" spans="1:13">
      <c r="A32" s="2064"/>
      <c r="B32" s="2392"/>
      <c r="C32" s="323" t="s">
        <v>59</v>
      </c>
      <c r="D32" s="1558">
        <v>2020</v>
      </c>
      <c r="E32" s="334"/>
      <c r="F32" s="91" t="s">
        <v>60</v>
      </c>
      <c r="G32" s="1559">
        <v>2024</v>
      </c>
      <c r="H32" s="334"/>
      <c r="I32" s="332"/>
      <c r="J32" s="334"/>
      <c r="K32" s="334"/>
      <c r="L32" s="316"/>
      <c r="M32" s="317"/>
    </row>
    <row r="33" spans="1:13">
      <c r="A33" s="2064"/>
      <c r="B33" s="2393"/>
      <c r="C33" s="327"/>
      <c r="D33" s="335"/>
      <c r="E33" s="336"/>
      <c r="F33" s="328"/>
      <c r="G33" s="336"/>
      <c r="H33" s="336"/>
      <c r="I33" s="337"/>
      <c r="J33" s="336"/>
      <c r="K33" s="336"/>
      <c r="L33" s="318"/>
      <c r="M33" s="319"/>
    </row>
    <row r="34" spans="1:13">
      <c r="A34" s="2064"/>
      <c r="B34" s="2612" t="s">
        <v>62</v>
      </c>
      <c r="C34" s="1534"/>
      <c r="D34" s="72"/>
      <c r="E34" s="72"/>
      <c r="F34" s="72"/>
      <c r="G34" s="72"/>
      <c r="H34" s="72"/>
      <c r="I34" s="72"/>
      <c r="J34" s="72"/>
      <c r="K34" s="72"/>
      <c r="L34" s="72"/>
      <c r="M34" s="1535"/>
    </row>
    <row r="35" spans="1:13">
      <c r="A35" s="2064"/>
      <c r="B35" s="2392"/>
      <c r="C35" s="339"/>
      <c r="D35" s="322" t="s">
        <v>63</v>
      </c>
      <c r="E35" s="322"/>
      <c r="F35" s="322" t="s">
        <v>64</v>
      </c>
      <c r="G35" s="322"/>
      <c r="H35" s="124" t="s">
        <v>65</v>
      </c>
      <c r="I35" s="124"/>
      <c r="J35" s="124" t="s">
        <v>66</v>
      </c>
      <c r="K35" s="322"/>
      <c r="L35" s="322" t="s">
        <v>67</v>
      </c>
      <c r="M35" s="76"/>
    </row>
    <row r="36" spans="1:13">
      <c r="A36" s="2064"/>
      <c r="B36" s="2392"/>
      <c r="C36" s="339"/>
      <c r="D36" s="1694">
        <v>0.2</v>
      </c>
      <c r="E36" s="1837"/>
      <c r="F36" s="1694">
        <v>0.4</v>
      </c>
      <c r="G36" s="1837"/>
      <c r="H36" s="1694">
        <v>0.6</v>
      </c>
      <c r="I36" s="1837"/>
      <c r="J36" s="1694">
        <v>0.8</v>
      </c>
      <c r="K36" s="1837"/>
      <c r="L36" s="1694">
        <v>1</v>
      </c>
      <c r="M36" s="1838"/>
    </row>
    <row r="37" spans="1:13">
      <c r="A37" s="2064"/>
      <c r="B37" s="2392"/>
      <c r="C37" s="339"/>
      <c r="D37" s="322" t="s">
        <v>68</v>
      </c>
      <c r="E37" s="322"/>
      <c r="F37" s="322" t="s">
        <v>69</v>
      </c>
      <c r="G37" s="322"/>
      <c r="H37" s="124" t="s">
        <v>70</v>
      </c>
      <c r="I37" s="124"/>
      <c r="J37" s="124" t="s">
        <v>71</v>
      </c>
      <c r="K37" s="322"/>
      <c r="L37" s="322" t="s">
        <v>72</v>
      </c>
      <c r="M37" s="76"/>
    </row>
    <row r="38" spans="1:13">
      <c r="A38" s="2064"/>
      <c r="B38" s="2392"/>
      <c r="C38" s="339"/>
      <c r="D38" s="1694"/>
      <c r="E38" s="1837"/>
      <c r="F38" s="1694"/>
      <c r="G38" s="1837"/>
      <c r="H38" s="1694"/>
      <c r="I38" s="1837"/>
      <c r="J38" s="1694"/>
      <c r="K38" s="1837"/>
      <c r="L38" s="1694"/>
      <c r="M38" s="1512"/>
    </row>
    <row r="39" spans="1:13">
      <c r="A39" s="2064"/>
      <c r="B39" s="2392"/>
      <c r="C39" s="339"/>
      <c r="D39" s="322" t="s">
        <v>73</v>
      </c>
      <c r="E39" s="322"/>
      <c r="F39" s="322" t="s">
        <v>74</v>
      </c>
      <c r="G39" s="322"/>
      <c r="H39" s="124" t="s">
        <v>75</v>
      </c>
      <c r="I39" s="124"/>
      <c r="J39" s="124" t="s">
        <v>76</v>
      </c>
      <c r="K39" s="322"/>
      <c r="L39" s="322" t="s">
        <v>77</v>
      </c>
      <c r="M39" s="76"/>
    </row>
    <row r="40" spans="1:13">
      <c r="A40" s="2064"/>
      <c r="B40" s="2392"/>
      <c r="C40" s="339"/>
      <c r="D40" s="1694"/>
      <c r="E40" s="1837"/>
      <c r="F40" s="1694"/>
      <c r="G40" s="1837"/>
      <c r="H40" s="1694"/>
      <c r="I40" s="1837"/>
      <c r="J40" s="1694"/>
      <c r="K40" s="1837"/>
      <c r="L40" s="1694"/>
      <c r="M40" s="1838"/>
    </row>
    <row r="41" spans="1:13">
      <c r="A41" s="2064"/>
      <c r="B41" s="2392"/>
      <c r="C41" s="339"/>
      <c r="D41" s="1511" t="s">
        <v>77</v>
      </c>
      <c r="E41" s="1511"/>
      <c r="F41" s="1511" t="s">
        <v>78</v>
      </c>
      <c r="G41" s="1511"/>
      <c r="H41" s="72"/>
      <c r="I41" s="72"/>
      <c r="J41" s="72"/>
      <c r="K41" s="72"/>
      <c r="L41" s="72"/>
      <c r="M41" s="1535"/>
    </row>
    <row r="42" spans="1:13">
      <c r="A42" s="2064"/>
      <c r="B42" s="2392"/>
      <c r="C42" s="339"/>
      <c r="D42" s="1576"/>
      <c r="E42" s="1577"/>
      <c r="F42" s="3348">
        <v>1</v>
      </c>
      <c r="G42" s="3349"/>
      <c r="H42" s="2161"/>
      <c r="I42" s="2161"/>
      <c r="J42" s="322"/>
      <c r="K42" s="322"/>
      <c r="L42" s="322"/>
      <c r="M42" s="76"/>
    </row>
    <row r="43" spans="1:13">
      <c r="A43" s="2064"/>
      <c r="B43" s="2392"/>
      <c r="C43" s="340"/>
      <c r="D43" s="1839"/>
      <c r="E43" s="1511"/>
      <c r="F43" s="1839"/>
      <c r="G43" s="1511"/>
      <c r="H43" s="1152"/>
      <c r="I43" s="321"/>
      <c r="J43" s="1152"/>
      <c r="K43" s="321"/>
      <c r="L43" s="1152"/>
      <c r="M43" s="341"/>
    </row>
    <row r="44" spans="1:13" ht="18" customHeight="1">
      <c r="A44" s="2064"/>
      <c r="B44" s="2612" t="s">
        <v>79</v>
      </c>
      <c r="C44" s="1567"/>
      <c r="D44" s="330"/>
      <c r="E44" s="330"/>
      <c r="F44" s="330"/>
      <c r="G44" s="330"/>
      <c r="H44" s="330"/>
      <c r="I44" s="330"/>
      <c r="J44" s="330"/>
      <c r="K44" s="330"/>
      <c r="L44" s="316"/>
      <c r="M44" s="317"/>
    </row>
    <row r="45" spans="1:13">
      <c r="A45" s="2064"/>
      <c r="B45" s="2392"/>
      <c r="C45" s="342"/>
      <c r="D45" s="343" t="s">
        <v>80</v>
      </c>
      <c r="E45" s="344" t="s">
        <v>7</v>
      </c>
      <c r="F45" s="2394" t="s">
        <v>81</v>
      </c>
      <c r="G45" s="2616"/>
      <c r="H45" s="2616"/>
      <c r="I45" s="2616"/>
      <c r="J45" s="2616"/>
      <c r="K45" s="91" t="s">
        <v>82</v>
      </c>
      <c r="L45" s="2480"/>
      <c r="M45" s="2481"/>
    </row>
    <row r="46" spans="1:13">
      <c r="A46" s="2064"/>
      <c r="B46" s="2392"/>
      <c r="C46" s="342"/>
      <c r="D46" s="1568"/>
      <c r="E46" s="1566" t="s">
        <v>1495</v>
      </c>
      <c r="F46" s="2394"/>
      <c r="G46" s="2616"/>
      <c r="H46" s="2616"/>
      <c r="I46" s="2616"/>
      <c r="J46" s="2616"/>
      <c r="K46" s="316"/>
      <c r="L46" s="2003"/>
      <c r="M46" s="2004"/>
    </row>
    <row r="47" spans="1:13">
      <c r="A47" s="2064"/>
      <c r="B47" s="2393"/>
      <c r="C47" s="345"/>
      <c r="D47" s="318"/>
      <c r="E47" s="318"/>
      <c r="F47" s="318"/>
      <c r="G47" s="318"/>
      <c r="H47" s="318"/>
      <c r="I47" s="318"/>
      <c r="J47" s="318"/>
      <c r="K47" s="318"/>
      <c r="L47" s="316"/>
      <c r="M47" s="317"/>
    </row>
    <row r="48" spans="1:13" ht="61.35" customHeight="1">
      <c r="A48" s="2064"/>
      <c r="B48" s="1331" t="s">
        <v>83</v>
      </c>
      <c r="C48" s="2470" t="s">
        <v>3249</v>
      </c>
      <c r="D48" s="2471"/>
      <c r="E48" s="2471"/>
      <c r="F48" s="2471"/>
      <c r="G48" s="2471"/>
      <c r="H48" s="2471"/>
      <c r="I48" s="2471"/>
      <c r="J48" s="2471"/>
      <c r="K48" s="2471"/>
      <c r="L48" s="2471"/>
      <c r="M48" s="2472"/>
    </row>
    <row r="49" spans="1:14" ht="50.1" customHeight="1">
      <c r="A49" s="2064"/>
      <c r="B49" s="1333" t="s">
        <v>85</v>
      </c>
      <c r="C49" s="2470" t="s">
        <v>3250</v>
      </c>
      <c r="D49" s="2471"/>
      <c r="E49" s="2471"/>
      <c r="F49" s="2471"/>
      <c r="G49" s="2471"/>
      <c r="H49" s="2471"/>
      <c r="I49" s="2471"/>
      <c r="J49" s="2471"/>
      <c r="K49" s="2471"/>
      <c r="L49" s="2471"/>
      <c r="M49" s="2472"/>
    </row>
    <row r="50" spans="1:14">
      <c r="A50" s="2064"/>
      <c r="B50" s="1333" t="s">
        <v>87</v>
      </c>
      <c r="C50" s="1543">
        <v>90</v>
      </c>
      <c r="D50" s="1544"/>
      <c r="E50" s="1544"/>
      <c r="F50" s="1544"/>
      <c r="G50" s="1544"/>
      <c r="H50" s="1544"/>
      <c r="I50" s="1544"/>
      <c r="J50" s="1544"/>
      <c r="K50" s="1544"/>
      <c r="L50" s="1544"/>
      <c r="M50" s="1545"/>
    </row>
    <row r="51" spans="1:14">
      <c r="A51" s="2064"/>
      <c r="B51" s="1333" t="s">
        <v>88</v>
      </c>
      <c r="C51" s="1693" t="s">
        <v>89</v>
      </c>
      <c r="D51" s="1544"/>
      <c r="E51" s="1544"/>
      <c r="F51" s="1544"/>
      <c r="G51" s="1544"/>
      <c r="H51" s="1544"/>
      <c r="I51" s="1544"/>
      <c r="J51" s="1544"/>
      <c r="K51" s="1544"/>
      <c r="L51" s="1544"/>
      <c r="M51" s="1545"/>
    </row>
    <row r="52" spans="1:14" ht="15.75" customHeight="1">
      <c r="A52" s="2469" t="s">
        <v>90</v>
      </c>
      <c r="B52" s="1413" t="s">
        <v>91</v>
      </c>
      <c r="C52" s="2455" t="s">
        <v>1363</v>
      </c>
      <c r="D52" s="2456"/>
      <c r="E52" s="2456"/>
      <c r="F52" s="2456"/>
      <c r="G52" s="2456"/>
      <c r="H52" s="2456"/>
      <c r="I52" s="2456"/>
      <c r="J52" s="2456"/>
      <c r="K52" s="2456"/>
      <c r="L52" s="2456"/>
      <c r="M52" s="2457"/>
    </row>
    <row r="53" spans="1:14" ht="15.75" customHeight="1">
      <c r="A53" s="2056"/>
      <c r="B53" s="1413" t="s">
        <v>93</v>
      </c>
      <c r="C53" s="2455" t="s">
        <v>3251</v>
      </c>
      <c r="D53" s="2456"/>
      <c r="E53" s="2456"/>
      <c r="F53" s="2456"/>
      <c r="G53" s="2456"/>
      <c r="H53" s="2456"/>
      <c r="I53" s="2456"/>
      <c r="J53" s="2456"/>
      <c r="K53" s="2456"/>
      <c r="L53" s="2456"/>
      <c r="M53" s="2457"/>
    </row>
    <row r="54" spans="1:14" ht="15.75" customHeight="1">
      <c r="A54" s="2056"/>
      <c r="B54" s="1413" t="s">
        <v>95</v>
      </c>
      <c r="C54" s="2455" t="s">
        <v>15</v>
      </c>
      <c r="D54" s="2456"/>
      <c r="E54" s="2456"/>
      <c r="F54" s="2456"/>
      <c r="G54" s="2456"/>
      <c r="H54" s="2456"/>
      <c r="I54" s="2456"/>
      <c r="J54" s="2456"/>
      <c r="K54" s="2456"/>
      <c r="L54" s="2456"/>
      <c r="M54" s="2457"/>
    </row>
    <row r="55" spans="1:14" ht="44.45" customHeight="1">
      <c r="A55" s="2056"/>
      <c r="B55" s="1414" t="s">
        <v>97</v>
      </c>
      <c r="C55" s="2622" t="s">
        <v>3252</v>
      </c>
      <c r="D55" s="2623"/>
      <c r="E55" s="2623"/>
      <c r="F55" s="2623"/>
      <c r="G55" s="2623"/>
      <c r="H55" s="2623"/>
      <c r="I55" s="2623"/>
      <c r="J55" s="2623"/>
      <c r="K55" s="2623"/>
      <c r="L55" s="2623"/>
      <c r="M55" s="2624"/>
      <c r="N55" s="112"/>
    </row>
    <row r="56" spans="1:14" ht="15.75" customHeight="1">
      <c r="A56" s="2056"/>
      <c r="B56" s="1413" t="s">
        <v>99</v>
      </c>
      <c r="C56" s="2625" t="s">
        <v>1364</v>
      </c>
      <c r="D56" s="2456"/>
      <c r="E56" s="2456"/>
      <c r="F56" s="2456"/>
      <c r="G56" s="2456"/>
      <c r="H56" s="2456"/>
      <c r="I56" s="2456"/>
      <c r="J56" s="2456"/>
      <c r="K56" s="2456"/>
      <c r="L56" s="2456"/>
      <c r="M56" s="2457"/>
    </row>
    <row r="57" spans="1:14" ht="16.5" customHeight="1" thickBot="1">
      <c r="A57" s="2061"/>
      <c r="B57" s="1413" t="s">
        <v>101</v>
      </c>
      <c r="C57" s="2455" t="s">
        <v>89</v>
      </c>
      <c r="D57" s="2456"/>
      <c r="E57" s="2456"/>
      <c r="F57" s="2456"/>
      <c r="G57" s="2456"/>
      <c r="H57" s="2456"/>
      <c r="I57" s="2456"/>
      <c r="J57" s="2456"/>
      <c r="K57" s="2456"/>
      <c r="L57" s="2456"/>
      <c r="M57" s="2457"/>
    </row>
    <row r="58" spans="1:14" ht="15.75" customHeight="1">
      <c r="A58" s="2469" t="s">
        <v>103</v>
      </c>
      <c r="B58" s="1415" t="s">
        <v>104</v>
      </c>
      <c r="C58" s="2495" t="s">
        <v>1503</v>
      </c>
      <c r="D58" s="2496"/>
      <c r="E58" s="2496"/>
      <c r="F58" s="2496"/>
      <c r="G58" s="2496"/>
      <c r="H58" s="2496"/>
      <c r="I58" s="2496"/>
      <c r="J58" s="2496"/>
      <c r="K58" s="2496"/>
      <c r="L58" s="2496"/>
      <c r="M58" s="2497"/>
    </row>
    <row r="59" spans="1:14" ht="30" customHeight="1">
      <c r="A59" s="2056"/>
      <c r="B59" s="1415" t="s">
        <v>106</v>
      </c>
      <c r="C59" s="2455" t="s">
        <v>1504</v>
      </c>
      <c r="D59" s="2456"/>
      <c r="E59" s="2456"/>
      <c r="F59" s="2456"/>
      <c r="G59" s="2456"/>
      <c r="H59" s="2456"/>
      <c r="I59" s="2456"/>
      <c r="J59" s="2456"/>
      <c r="K59" s="2456"/>
      <c r="L59" s="2456"/>
      <c r="M59" s="2457"/>
    </row>
    <row r="60" spans="1:14" ht="30" customHeight="1" thickBot="1">
      <c r="A60" s="2056"/>
      <c r="B60" s="1416" t="s">
        <v>14</v>
      </c>
      <c r="C60" s="2455" t="s">
        <v>15</v>
      </c>
      <c r="D60" s="2456"/>
      <c r="E60" s="2456"/>
      <c r="F60" s="2456"/>
      <c r="G60" s="2456"/>
      <c r="H60" s="2456"/>
      <c r="I60" s="2456"/>
      <c r="J60" s="2456"/>
      <c r="K60" s="2456"/>
      <c r="L60" s="2456"/>
      <c r="M60" s="2457"/>
    </row>
    <row r="61" spans="1:14" ht="16.5" thickBot="1">
      <c r="A61" s="139" t="s">
        <v>109</v>
      </c>
      <c r="B61" s="346"/>
      <c r="C61" s="2036"/>
      <c r="D61" s="2275"/>
      <c r="E61" s="2275"/>
      <c r="F61" s="2275"/>
      <c r="G61" s="2275"/>
      <c r="H61" s="2275"/>
      <c r="I61" s="2275"/>
      <c r="J61" s="2275"/>
      <c r="K61" s="2275"/>
      <c r="L61" s="2275"/>
      <c r="M61" s="2276"/>
    </row>
  </sheetData>
  <mergeCells count="50">
    <mergeCell ref="A2:A14"/>
    <mergeCell ref="C2:M2"/>
    <mergeCell ref="C3:M3"/>
    <mergeCell ref="C4:E4"/>
    <mergeCell ref="F4:G4"/>
    <mergeCell ref="H4:M4"/>
    <mergeCell ref="C5:M5"/>
    <mergeCell ref="C6:M6"/>
    <mergeCell ref="C7:G7"/>
    <mergeCell ref="I7:M7"/>
    <mergeCell ref="B17:B23"/>
    <mergeCell ref="B24:B27"/>
    <mergeCell ref="B8:B10"/>
    <mergeCell ref="C9:E9"/>
    <mergeCell ref="F9:G9"/>
    <mergeCell ref="C11:M11"/>
    <mergeCell ref="C12:M12"/>
    <mergeCell ref="C13:M13"/>
    <mergeCell ref="C14:D14"/>
    <mergeCell ref="F14:M14"/>
    <mergeCell ref="I9:J9"/>
    <mergeCell ref="C10:D10"/>
    <mergeCell ref="F10:G10"/>
    <mergeCell ref="I10:J10"/>
    <mergeCell ref="B28:B30"/>
    <mergeCell ref="B31:B33"/>
    <mergeCell ref="B34:B43"/>
    <mergeCell ref="F42:G42"/>
    <mergeCell ref="H42:I42"/>
    <mergeCell ref="L45:M46"/>
    <mergeCell ref="C48:M48"/>
    <mergeCell ref="C49:M49"/>
    <mergeCell ref="A52:A57"/>
    <mergeCell ref="C52:M52"/>
    <mergeCell ref="C53:M53"/>
    <mergeCell ref="C54:M54"/>
    <mergeCell ref="C55:M55"/>
    <mergeCell ref="C56:M56"/>
    <mergeCell ref="C57:M57"/>
    <mergeCell ref="B44:B47"/>
    <mergeCell ref="F45:F46"/>
    <mergeCell ref="G45:J46"/>
    <mergeCell ref="A15:A51"/>
    <mergeCell ref="C15:M15"/>
    <mergeCell ref="C16:M16"/>
    <mergeCell ref="A58:A60"/>
    <mergeCell ref="C58:M58"/>
    <mergeCell ref="C59:M59"/>
    <mergeCell ref="C60:M60"/>
    <mergeCell ref="C61:M61"/>
  </mergeCells>
  <dataValidations count="6">
    <dataValidation allowBlank="1" showInputMessage="1" showErrorMessage="1" prompt="Seleccione de la lista desplegable" sqref="B4 B7 H7" xr:uid="{00000000-0002-0000-C100-000000000000}"/>
    <dataValidation allowBlank="1" showInputMessage="1" showErrorMessage="1" prompt="Incluir una ficha por cada indicador, ya sea de producto o de resultado" sqref="B1" xr:uid="{00000000-0002-0000-C100-000001000000}"/>
    <dataValidation allowBlank="1" showInputMessage="1" showErrorMessage="1" prompt="Identifique el ODS a que le apunta el indicador de producto. Seleccione de la lista desplegable._x000a_" sqref="B14" xr:uid="{00000000-0002-0000-C100-000002000000}"/>
    <dataValidation allowBlank="1" showInputMessage="1" showErrorMessage="1" prompt="Identifique la meta ODS a que le apunta el indicador de producto. Seleccione de la lista desplegable." sqref="E14" xr:uid="{00000000-0002-0000-C1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C1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100-000005000000}"/>
  </dataValidations>
  <hyperlinks>
    <hyperlink ref="C56" r:id="rId1" xr:uid="{00000000-0004-0000-C100-000000000000}"/>
  </hyperlinks>
  <pageMargins left="0.7" right="0.7" top="0.75" bottom="0.75" header="0.3" footer="0.3"/>
  <pageSetup paperSize="9" orientation="portrait" horizontalDpi="1200" verticalDpi="1200"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3" ht="42.6" customHeight="1" thickBot="1">
      <c r="A1" s="24"/>
      <c r="B1" s="2404" t="s">
        <v>3253</v>
      </c>
      <c r="C1" s="2405"/>
      <c r="D1" s="2405"/>
      <c r="E1" s="2405"/>
      <c r="F1" s="2405"/>
      <c r="G1" s="2405"/>
      <c r="H1" s="2405"/>
      <c r="I1" s="2405"/>
      <c r="J1" s="2405"/>
      <c r="K1" s="2405"/>
      <c r="L1" s="2405"/>
      <c r="M1" s="2406"/>
    </row>
    <row r="2" spans="1:13" ht="39" customHeight="1">
      <c r="A2" s="2494" t="s">
        <v>1</v>
      </c>
      <c r="B2" s="29" t="s">
        <v>2</v>
      </c>
      <c r="C2" s="2018" t="s">
        <v>1366</v>
      </c>
      <c r="D2" s="2019"/>
      <c r="E2" s="2019"/>
      <c r="F2" s="2019"/>
      <c r="G2" s="2019"/>
      <c r="H2" s="2019"/>
      <c r="I2" s="2019"/>
      <c r="J2" s="2019"/>
      <c r="K2" s="2019"/>
      <c r="L2" s="2019"/>
      <c r="M2" s="2020"/>
    </row>
    <row r="3" spans="1:13" ht="31.5">
      <c r="A3" s="2093"/>
      <c r="B3" s="1331" t="s">
        <v>4</v>
      </c>
      <c r="C3" s="2622" t="s">
        <v>3254</v>
      </c>
      <c r="D3" s="2623"/>
      <c r="E3" s="2623"/>
      <c r="F3" s="2623"/>
      <c r="G3" s="2623"/>
      <c r="H3" s="2623"/>
      <c r="I3" s="2623"/>
      <c r="J3" s="2623"/>
      <c r="K3" s="2623"/>
      <c r="L3" s="2623"/>
      <c r="M3" s="2624"/>
    </row>
    <row r="4" spans="1:13" ht="39" customHeight="1">
      <c r="A4" s="2093"/>
      <c r="B4" s="31" t="s">
        <v>6</v>
      </c>
      <c r="C4" s="2455" t="s">
        <v>1603</v>
      </c>
      <c r="D4" s="2456"/>
      <c r="E4" s="2618"/>
      <c r="F4" s="2498" t="s">
        <v>8</v>
      </c>
      <c r="G4" s="2499"/>
      <c r="H4" s="2566" t="s">
        <v>9</v>
      </c>
      <c r="I4" s="2496"/>
      <c r="J4" s="2496"/>
      <c r="K4" s="2496"/>
      <c r="L4" s="2496"/>
      <c r="M4" s="2497"/>
    </row>
    <row r="5" spans="1:13">
      <c r="A5" s="2093"/>
      <c r="B5" s="31" t="s">
        <v>10</v>
      </c>
      <c r="C5" s="2455" t="s">
        <v>9</v>
      </c>
      <c r="D5" s="2456"/>
      <c r="E5" s="2456"/>
      <c r="F5" s="2456"/>
      <c r="G5" s="2456"/>
      <c r="H5" s="2456"/>
      <c r="I5" s="2456"/>
      <c r="J5" s="2456"/>
      <c r="K5" s="2456"/>
      <c r="L5" s="2456"/>
      <c r="M5" s="2457"/>
    </row>
    <row r="6" spans="1:13">
      <c r="A6" s="2093"/>
      <c r="B6" s="31" t="s">
        <v>11</v>
      </c>
      <c r="C6" s="2455" t="s">
        <v>9</v>
      </c>
      <c r="D6" s="2456"/>
      <c r="E6" s="2456"/>
      <c r="F6" s="2456"/>
      <c r="G6" s="2456"/>
      <c r="H6" s="2456"/>
      <c r="I6" s="2456"/>
      <c r="J6" s="2456"/>
      <c r="K6" s="2456"/>
      <c r="L6" s="2456"/>
      <c r="M6" s="2457"/>
    </row>
    <row r="7" spans="1:13">
      <c r="A7" s="2093"/>
      <c r="B7" s="1331" t="s">
        <v>12</v>
      </c>
      <c r="C7" s="2512" t="s">
        <v>13</v>
      </c>
      <c r="D7" s="2513"/>
      <c r="E7" s="2513"/>
      <c r="F7" s="2513"/>
      <c r="G7" s="2619"/>
      <c r="H7" s="1546" t="s">
        <v>14</v>
      </c>
      <c r="I7" s="2514" t="s">
        <v>15</v>
      </c>
      <c r="J7" s="2513"/>
      <c r="K7" s="2513"/>
      <c r="L7" s="2513"/>
      <c r="M7" s="2515"/>
    </row>
    <row r="8" spans="1:13">
      <c r="A8" s="2093"/>
      <c r="B8" s="2617" t="s">
        <v>16</v>
      </c>
      <c r="C8" s="1562"/>
      <c r="D8" s="315"/>
      <c r="E8" s="315"/>
      <c r="F8" s="315"/>
      <c r="G8" s="315"/>
      <c r="H8" s="315"/>
      <c r="I8" s="315"/>
      <c r="J8" s="315"/>
      <c r="K8" s="315"/>
      <c r="L8" s="315"/>
      <c r="M8" s="1563"/>
    </row>
    <row r="9" spans="1:13" ht="15.75" customHeight="1">
      <c r="A9" s="2093"/>
      <c r="B9" s="2397"/>
      <c r="C9" s="2401" t="s">
        <v>9</v>
      </c>
      <c r="D9" s="2401"/>
      <c r="E9" s="2401"/>
      <c r="F9" s="2401" t="s">
        <v>9</v>
      </c>
      <c r="G9" s="2401"/>
      <c r="H9" s="316"/>
      <c r="I9" s="2401" t="s">
        <v>9</v>
      </c>
      <c r="J9" s="2401"/>
      <c r="K9" s="316"/>
      <c r="L9" s="316"/>
      <c r="M9" s="317"/>
    </row>
    <row r="10" spans="1:13">
      <c r="A10" s="2093"/>
      <c r="B10" s="2398"/>
      <c r="C10" s="2620" t="s">
        <v>18</v>
      </c>
      <c r="D10" s="2621"/>
      <c r="E10" s="318"/>
      <c r="F10" s="2401" t="s">
        <v>18</v>
      </c>
      <c r="G10" s="2401"/>
      <c r="H10" s="318"/>
      <c r="I10" s="2401" t="s">
        <v>18</v>
      </c>
      <c r="J10" s="2401"/>
      <c r="K10" s="318"/>
      <c r="L10" s="318"/>
      <c r="M10" s="319"/>
    </row>
    <row r="11" spans="1:13" ht="67.349999999999994" customHeight="1">
      <c r="A11" s="2093"/>
      <c r="B11" s="1331" t="s">
        <v>19</v>
      </c>
      <c r="C11" s="2470" t="s">
        <v>3255</v>
      </c>
      <c r="D11" s="2471"/>
      <c r="E11" s="2471"/>
      <c r="F11" s="2471"/>
      <c r="G11" s="2471"/>
      <c r="H11" s="2471"/>
      <c r="I11" s="2471"/>
      <c r="J11" s="2471"/>
      <c r="K11" s="2471"/>
      <c r="L11" s="2471"/>
      <c r="M11" s="2472"/>
    </row>
    <row r="12" spans="1:13" ht="125.45" customHeight="1">
      <c r="A12" s="2093"/>
      <c r="B12" s="1331" t="s">
        <v>21</v>
      </c>
      <c r="C12" s="2470" t="s">
        <v>3256</v>
      </c>
      <c r="D12" s="2471"/>
      <c r="E12" s="2471"/>
      <c r="F12" s="2471"/>
      <c r="G12" s="2471"/>
      <c r="H12" s="2471"/>
      <c r="I12" s="2471"/>
      <c r="J12" s="2471"/>
      <c r="K12" s="2471"/>
      <c r="L12" s="2471"/>
      <c r="M12" s="2472"/>
    </row>
    <row r="13" spans="1:13" ht="60" customHeight="1">
      <c r="A13" s="2093"/>
      <c r="B13" s="1331" t="s">
        <v>23</v>
      </c>
      <c r="C13" s="2622" t="s">
        <v>1282</v>
      </c>
      <c r="D13" s="2623"/>
      <c r="E13" s="2623"/>
      <c r="F13" s="2623"/>
      <c r="G13" s="2623"/>
      <c r="H13" s="2623"/>
      <c r="I13" s="2623"/>
      <c r="J13" s="2623"/>
      <c r="K13" s="2623"/>
      <c r="L13" s="2623"/>
      <c r="M13" s="2624"/>
    </row>
    <row r="14" spans="1:13">
      <c r="A14" s="2093"/>
      <c r="B14" s="1564" t="s">
        <v>25</v>
      </c>
      <c r="C14" s="2470" t="s">
        <v>2070</v>
      </c>
      <c r="D14" s="2471"/>
      <c r="E14" s="1518" t="s">
        <v>27</v>
      </c>
      <c r="F14" s="2488" t="s">
        <v>228</v>
      </c>
      <c r="G14" s="2471"/>
      <c r="H14" s="2471"/>
      <c r="I14" s="2471"/>
      <c r="J14" s="2471"/>
      <c r="K14" s="2471"/>
      <c r="L14" s="2471"/>
      <c r="M14" s="2472"/>
    </row>
    <row r="15" spans="1:13">
      <c r="A15" s="2489" t="s">
        <v>29</v>
      </c>
      <c r="B15" s="1333" t="s">
        <v>30</v>
      </c>
      <c r="C15" s="2470" t="s">
        <v>2745</v>
      </c>
      <c r="D15" s="2471"/>
      <c r="E15" s="2471"/>
      <c r="F15" s="2471"/>
      <c r="G15" s="2471"/>
      <c r="H15" s="2471"/>
      <c r="I15" s="2471"/>
      <c r="J15" s="2471"/>
      <c r="K15" s="2471"/>
      <c r="L15" s="2471"/>
      <c r="M15" s="2472"/>
    </row>
    <row r="16" spans="1:13" ht="35.1" customHeight="1">
      <c r="A16" s="2064"/>
      <c r="B16" s="1333" t="s">
        <v>32</v>
      </c>
      <c r="C16" s="2470" t="s">
        <v>1367</v>
      </c>
      <c r="D16" s="2471"/>
      <c r="E16" s="2471"/>
      <c r="F16" s="2471"/>
      <c r="G16" s="2471"/>
      <c r="H16" s="2471"/>
      <c r="I16" s="2471"/>
      <c r="J16" s="2471"/>
      <c r="K16" s="2471"/>
      <c r="L16" s="2471"/>
      <c r="M16" s="2472"/>
    </row>
    <row r="17" spans="1:13" ht="8.25" customHeight="1">
      <c r="A17" s="2064"/>
      <c r="B17" s="2612" t="s">
        <v>34</v>
      </c>
      <c r="C17" s="1565"/>
      <c r="D17" s="72"/>
      <c r="E17" s="72"/>
      <c r="F17" s="72"/>
      <c r="G17" s="72"/>
      <c r="H17" s="72"/>
      <c r="I17" s="72"/>
      <c r="J17" s="72"/>
      <c r="K17" s="72"/>
      <c r="L17" s="72"/>
      <c r="M17" s="1535"/>
    </row>
    <row r="18" spans="1:13" ht="9" customHeight="1">
      <c r="A18" s="2064"/>
      <c r="B18" s="2392"/>
      <c r="C18" s="320"/>
      <c r="D18" s="321"/>
      <c r="E18" s="322"/>
      <c r="F18" s="321"/>
      <c r="G18" s="322"/>
      <c r="H18" s="321"/>
      <c r="I18" s="322"/>
      <c r="J18" s="321"/>
      <c r="K18" s="322"/>
      <c r="L18" s="322"/>
      <c r="M18" s="76"/>
    </row>
    <row r="19" spans="1:13">
      <c r="A19" s="2064"/>
      <c r="B19" s="2392"/>
      <c r="C19" s="323" t="s">
        <v>35</v>
      </c>
      <c r="D19" s="324"/>
      <c r="E19" s="91" t="s">
        <v>36</v>
      </c>
      <c r="F19" s="324"/>
      <c r="G19" s="91" t="s">
        <v>37</v>
      </c>
      <c r="H19" s="324"/>
      <c r="I19" s="91" t="s">
        <v>38</v>
      </c>
      <c r="J19" s="1566" t="s">
        <v>1495</v>
      </c>
      <c r="K19" s="91"/>
      <c r="L19" s="91"/>
      <c r="M19" s="325"/>
    </row>
    <row r="20" spans="1:13">
      <c r="A20" s="2064"/>
      <c r="B20" s="2392"/>
      <c r="C20" s="323" t="s">
        <v>39</v>
      </c>
      <c r="D20" s="1566"/>
      <c r="E20" s="91" t="s">
        <v>40</v>
      </c>
      <c r="F20" s="1566"/>
      <c r="G20" s="91" t="s">
        <v>41</v>
      </c>
      <c r="H20" s="1566"/>
      <c r="I20" s="91"/>
      <c r="J20" s="91"/>
      <c r="K20" s="91"/>
      <c r="L20" s="91"/>
      <c r="M20" s="325"/>
    </row>
    <row r="21" spans="1:13">
      <c r="A21" s="2064"/>
      <c r="B21" s="2392"/>
      <c r="C21" s="323" t="s">
        <v>42</v>
      </c>
      <c r="D21" s="1566"/>
      <c r="E21" s="91" t="s">
        <v>43</v>
      </c>
      <c r="F21" s="1566"/>
      <c r="G21" s="91"/>
      <c r="H21" s="91"/>
      <c r="I21" s="91"/>
      <c r="J21" s="91"/>
      <c r="K21" s="91"/>
      <c r="L21" s="91"/>
      <c r="M21" s="325"/>
    </row>
    <row r="22" spans="1:13">
      <c r="A22" s="2064"/>
      <c r="B22" s="2392"/>
      <c r="C22" s="323" t="s">
        <v>44</v>
      </c>
      <c r="D22" s="1566"/>
      <c r="E22" s="91" t="s">
        <v>46</v>
      </c>
      <c r="F22" s="52"/>
      <c r="G22" s="52"/>
      <c r="H22" s="52"/>
      <c r="I22" s="52"/>
      <c r="J22" s="52"/>
      <c r="K22" s="52"/>
      <c r="L22" s="52"/>
      <c r="M22" s="326"/>
    </row>
    <row r="23" spans="1:13" ht="9.75" customHeight="1">
      <c r="A23" s="2064"/>
      <c r="B23" s="2393"/>
      <c r="C23" s="327"/>
      <c r="D23" s="328"/>
      <c r="E23" s="328"/>
      <c r="F23" s="328"/>
      <c r="G23" s="328"/>
      <c r="H23" s="328"/>
      <c r="I23" s="328"/>
      <c r="J23" s="328"/>
      <c r="K23" s="328"/>
      <c r="L23" s="328"/>
      <c r="M23" s="329"/>
    </row>
    <row r="24" spans="1:13">
      <c r="A24" s="2064"/>
      <c r="B24" s="2612" t="s">
        <v>48</v>
      </c>
      <c r="C24" s="1567"/>
      <c r="D24" s="330"/>
      <c r="E24" s="330"/>
      <c r="F24" s="330"/>
      <c r="G24" s="330"/>
      <c r="H24" s="330"/>
      <c r="I24" s="330"/>
      <c r="J24" s="330"/>
      <c r="K24" s="330"/>
      <c r="L24" s="315"/>
      <c r="M24" s="1563"/>
    </row>
    <row r="25" spans="1:13">
      <c r="A25" s="2064"/>
      <c r="B25" s="2392"/>
      <c r="C25" s="323" t="s">
        <v>49</v>
      </c>
      <c r="D25" s="1566"/>
      <c r="E25" s="91"/>
      <c r="F25" s="91" t="s">
        <v>50</v>
      </c>
      <c r="G25" s="1566"/>
      <c r="H25" s="91"/>
      <c r="I25" s="91" t="s">
        <v>51</v>
      </c>
      <c r="J25" s="1566" t="s">
        <v>1495</v>
      </c>
      <c r="K25" s="91"/>
      <c r="L25" s="316"/>
      <c r="M25" s="317"/>
    </row>
    <row r="26" spans="1:13">
      <c r="A26" s="2064"/>
      <c r="B26" s="2392"/>
      <c r="C26" s="323" t="s">
        <v>52</v>
      </c>
      <c r="D26" s="1568"/>
      <c r="E26" s="316"/>
      <c r="F26" s="91" t="s">
        <v>53</v>
      </c>
      <c r="G26" s="1566"/>
      <c r="H26" s="316"/>
      <c r="I26" s="316"/>
      <c r="J26" s="316"/>
      <c r="K26" s="316"/>
      <c r="L26" s="316"/>
      <c r="M26" s="317"/>
    </row>
    <row r="27" spans="1:13">
      <c r="A27" s="2064"/>
      <c r="B27" s="2393"/>
      <c r="C27" s="327"/>
      <c r="D27" s="328"/>
      <c r="E27" s="328"/>
      <c r="F27" s="328"/>
      <c r="G27" s="328"/>
      <c r="H27" s="328"/>
      <c r="I27" s="328"/>
      <c r="J27" s="328"/>
      <c r="K27" s="328"/>
      <c r="L27" s="318"/>
      <c r="M27" s="319"/>
    </row>
    <row r="28" spans="1:13">
      <c r="A28" s="2064"/>
      <c r="B28" s="2617" t="s">
        <v>54</v>
      </c>
      <c r="C28" s="1567"/>
      <c r="D28" s="330"/>
      <c r="E28" s="330"/>
      <c r="F28" s="330"/>
      <c r="G28" s="330"/>
      <c r="H28" s="330"/>
      <c r="I28" s="330"/>
      <c r="J28" s="330"/>
      <c r="K28" s="330"/>
      <c r="L28" s="330"/>
      <c r="M28" s="1569"/>
    </row>
    <row r="29" spans="1:13">
      <c r="A29" s="2064"/>
      <c r="B29" s="2397"/>
      <c r="C29" s="331" t="s">
        <v>55</v>
      </c>
      <c r="D29" s="1570" t="s">
        <v>89</v>
      </c>
      <c r="E29" s="91"/>
      <c r="F29" s="332" t="s">
        <v>56</v>
      </c>
      <c r="G29" s="1570" t="s">
        <v>89</v>
      </c>
      <c r="H29" s="91"/>
      <c r="I29" s="332" t="s">
        <v>57</v>
      </c>
      <c r="J29" s="1570" t="s">
        <v>89</v>
      </c>
      <c r="K29" s="1544"/>
      <c r="L29" s="1571"/>
      <c r="M29" s="325"/>
    </row>
    <row r="30" spans="1:13">
      <c r="A30" s="2064"/>
      <c r="B30" s="2398"/>
      <c r="C30" s="327"/>
      <c r="D30" s="328"/>
      <c r="E30" s="328"/>
      <c r="F30" s="328"/>
      <c r="G30" s="328"/>
      <c r="H30" s="328"/>
      <c r="I30" s="328"/>
      <c r="J30" s="328"/>
      <c r="K30" s="328"/>
      <c r="L30" s="328"/>
      <c r="M30" s="329"/>
    </row>
    <row r="31" spans="1:13">
      <c r="A31" s="2064"/>
      <c r="B31" s="2612" t="s">
        <v>58</v>
      </c>
      <c r="C31" s="1572"/>
      <c r="D31" s="333"/>
      <c r="E31" s="333"/>
      <c r="F31" s="333"/>
      <c r="G31" s="333"/>
      <c r="H31" s="333"/>
      <c r="I31" s="333"/>
      <c r="J31" s="333"/>
      <c r="K31" s="333"/>
      <c r="L31" s="315"/>
      <c r="M31" s="1563"/>
    </row>
    <row r="32" spans="1:13">
      <c r="A32" s="2064"/>
      <c r="B32" s="2392"/>
      <c r="C32" s="323" t="s">
        <v>59</v>
      </c>
      <c r="D32" s="1558">
        <v>2021</v>
      </c>
      <c r="E32" s="334"/>
      <c r="F32" s="91" t="s">
        <v>60</v>
      </c>
      <c r="G32" s="1559">
        <v>2024</v>
      </c>
      <c r="H32" s="334"/>
      <c r="I32" s="332"/>
      <c r="J32" s="334"/>
      <c r="K32" s="334"/>
      <c r="L32" s="316"/>
      <c r="M32" s="317"/>
    </row>
    <row r="33" spans="1:14">
      <c r="A33" s="2064"/>
      <c r="B33" s="2393"/>
      <c r="C33" s="327"/>
      <c r="D33" s="335"/>
      <c r="E33" s="336"/>
      <c r="F33" s="328"/>
      <c r="G33" s="336"/>
      <c r="H33" s="336"/>
      <c r="I33" s="337"/>
      <c r="J33" s="336"/>
      <c r="K33" s="336"/>
      <c r="L33" s="318"/>
      <c r="M33" s="319"/>
    </row>
    <row r="34" spans="1:14">
      <c r="A34" s="2064"/>
      <c r="B34" s="2612" t="s">
        <v>62</v>
      </c>
      <c r="C34" s="1534"/>
      <c r="D34" s="72"/>
      <c r="E34" s="72"/>
      <c r="F34" s="72"/>
      <c r="G34" s="72"/>
      <c r="H34" s="72"/>
      <c r="I34" s="72"/>
      <c r="J34" s="72"/>
      <c r="K34" s="72"/>
      <c r="L34" s="72"/>
      <c r="M34" s="1535"/>
      <c r="N34" s="3350"/>
    </row>
    <row r="35" spans="1:14">
      <c r="A35" s="2064"/>
      <c r="B35" s="2392"/>
      <c r="C35" s="339"/>
      <c r="D35" s="322" t="s">
        <v>63</v>
      </c>
      <c r="E35" s="322"/>
      <c r="F35" s="322" t="s">
        <v>64</v>
      </c>
      <c r="G35" s="322"/>
      <c r="H35" s="124" t="s">
        <v>65</v>
      </c>
      <c r="I35" s="124"/>
      <c r="J35" s="124" t="s">
        <v>66</v>
      </c>
      <c r="K35" s="322"/>
      <c r="L35" s="322" t="s">
        <v>67</v>
      </c>
      <c r="M35" s="76"/>
      <c r="N35" s="3350"/>
    </row>
    <row r="36" spans="1:14">
      <c r="A36" s="2064"/>
      <c r="B36" s="2392"/>
      <c r="C36" s="339"/>
      <c r="D36" s="1573">
        <v>4000000</v>
      </c>
      <c r="E36" s="1574"/>
      <c r="F36" s="1573">
        <v>30000000</v>
      </c>
      <c r="G36" s="1574"/>
      <c r="H36" s="1573">
        <v>20000000</v>
      </c>
      <c r="I36" s="1574"/>
      <c r="J36" s="1573">
        <v>5000000</v>
      </c>
      <c r="K36" s="1574"/>
      <c r="L36" s="1576"/>
      <c r="M36" s="1575"/>
      <c r="N36" s="3350"/>
    </row>
    <row r="37" spans="1:14">
      <c r="A37" s="2064"/>
      <c r="B37" s="2392"/>
      <c r="C37" s="339"/>
      <c r="D37" s="322" t="s">
        <v>68</v>
      </c>
      <c r="E37" s="322"/>
      <c r="F37" s="322" t="s">
        <v>69</v>
      </c>
      <c r="G37" s="322"/>
      <c r="H37" s="124" t="s">
        <v>70</v>
      </c>
      <c r="I37" s="124"/>
      <c r="J37" s="124" t="s">
        <v>71</v>
      </c>
      <c r="K37" s="322"/>
      <c r="L37" s="322" t="s">
        <v>72</v>
      </c>
      <c r="M37" s="76"/>
      <c r="N37" s="3350"/>
    </row>
    <row r="38" spans="1:14">
      <c r="A38" s="2064"/>
      <c r="B38" s="2392"/>
      <c r="C38" s="339"/>
      <c r="D38" s="1576"/>
      <c r="E38" s="1574"/>
      <c r="F38" s="1576"/>
      <c r="G38" s="1574"/>
      <c r="H38" s="1576"/>
      <c r="I38" s="1574"/>
      <c r="J38" s="1576"/>
      <c r="K38" s="1574"/>
      <c r="L38" s="1576"/>
      <c r="M38" s="1512"/>
      <c r="N38" s="3350"/>
    </row>
    <row r="39" spans="1:14">
      <c r="A39" s="2064"/>
      <c r="B39" s="2392"/>
      <c r="C39" s="339"/>
      <c r="D39" s="322" t="s">
        <v>73</v>
      </c>
      <c r="E39" s="322"/>
      <c r="F39" s="322" t="s">
        <v>74</v>
      </c>
      <c r="G39" s="322"/>
      <c r="H39" s="124" t="s">
        <v>75</v>
      </c>
      <c r="I39" s="124"/>
      <c r="J39" s="124" t="s">
        <v>76</v>
      </c>
      <c r="K39" s="322"/>
      <c r="L39" s="322" t="s">
        <v>77</v>
      </c>
      <c r="M39" s="76"/>
      <c r="N39" s="3350"/>
    </row>
    <row r="40" spans="1:14">
      <c r="A40" s="2064"/>
      <c r="B40" s="2392"/>
      <c r="C40" s="339"/>
      <c r="D40" s="1576"/>
      <c r="E40" s="1574"/>
      <c r="F40" s="1576"/>
      <c r="G40" s="1574"/>
      <c r="H40" s="1576"/>
      <c r="I40" s="1574"/>
      <c r="J40" s="1576"/>
      <c r="K40" s="1574"/>
      <c r="L40" s="1576"/>
      <c r="M40" s="1575"/>
      <c r="N40" s="3350"/>
    </row>
    <row r="41" spans="1:14">
      <c r="A41" s="2064"/>
      <c r="B41" s="2392"/>
      <c r="C41" s="339"/>
      <c r="D41" s="1511" t="s">
        <v>77</v>
      </c>
      <c r="E41" s="1511"/>
      <c r="F41" s="1511" t="s">
        <v>78</v>
      </c>
      <c r="G41" s="1511"/>
      <c r="H41" s="72"/>
      <c r="I41" s="72"/>
      <c r="J41" s="72"/>
      <c r="K41" s="72"/>
      <c r="L41" s="72"/>
      <c r="M41" s="1535"/>
      <c r="N41" s="3350"/>
    </row>
    <row r="42" spans="1:14">
      <c r="A42" s="2064"/>
      <c r="B42" s="2392"/>
      <c r="C42" s="339"/>
      <c r="D42" s="1576"/>
      <c r="E42" s="1577"/>
      <c r="F42" s="2614">
        <v>59000000</v>
      </c>
      <c r="G42" s="2615"/>
      <c r="H42" s="2161"/>
      <c r="I42" s="2161"/>
      <c r="J42" s="322"/>
      <c r="K42" s="322"/>
      <c r="L42" s="322"/>
      <c r="M42" s="76"/>
      <c r="N42" s="3350"/>
    </row>
    <row r="43" spans="1:14">
      <c r="A43" s="2064"/>
      <c r="B43" s="2392"/>
      <c r="C43" s="340"/>
      <c r="D43" s="1511"/>
      <c r="E43" s="1511"/>
      <c r="F43" s="1511"/>
      <c r="G43" s="1511"/>
      <c r="H43" s="321"/>
      <c r="I43" s="321"/>
      <c r="J43" s="321"/>
      <c r="K43" s="321"/>
      <c r="L43" s="321"/>
      <c r="M43" s="341"/>
      <c r="N43" s="3350"/>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c r="H45" s="2616"/>
      <c r="I45" s="2616"/>
      <c r="J45" s="2616"/>
      <c r="K45" s="91" t="s">
        <v>82</v>
      </c>
      <c r="L45" s="2480"/>
      <c r="M45" s="2481"/>
    </row>
    <row r="46" spans="1:14">
      <c r="A46" s="2064"/>
      <c r="B46" s="2392"/>
      <c r="C46" s="342"/>
      <c r="D46" s="1568"/>
      <c r="E46" s="1566" t="s">
        <v>1495</v>
      </c>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470" t="s">
        <v>3257</v>
      </c>
      <c r="D48" s="2471"/>
      <c r="E48" s="2471"/>
      <c r="F48" s="2471"/>
      <c r="G48" s="2471"/>
      <c r="H48" s="2471"/>
      <c r="I48" s="2471"/>
      <c r="J48" s="2471"/>
      <c r="K48" s="2471"/>
      <c r="L48" s="2471"/>
      <c r="M48" s="2472"/>
    </row>
    <row r="49" spans="1:14" ht="50.1" customHeight="1">
      <c r="A49" s="2064"/>
      <c r="B49" s="1333" t="s">
        <v>85</v>
      </c>
      <c r="C49" s="2470" t="s">
        <v>3250</v>
      </c>
      <c r="D49" s="2471"/>
      <c r="E49" s="2471"/>
      <c r="F49" s="2471"/>
      <c r="G49" s="2471"/>
      <c r="H49" s="2471"/>
      <c r="I49" s="2471"/>
      <c r="J49" s="2471"/>
      <c r="K49" s="2471"/>
      <c r="L49" s="2471"/>
      <c r="M49" s="2472"/>
    </row>
    <row r="50" spans="1:14">
      <c r="A50" s="2064"/>
      <c r="B50" s="1333" t="s">
        <v>87</v>
      </c>
      <c r="C50" s="1543" t="s">
        <v>89</v>
      </c>
      <c r="D50" s="1544"/>
      <c r="E50" s="1544"/>
      <c r="F50" s="1544"/>
      <c r="G50" s="1544"/>
      <c r="H50" s="1544"/>
      <c r="I50" s="1544"/>
      <c r="J50" s="1544"/>
      <c r="K50" s="1544"/>
      <c r="L50" s="1544"/>
      <c r="M50" s="1545"/>
    </row>
    <row r="51" spans="1:14">
      <c r="A51" s="2064"/>
      <c r="B51" s="1333" t="s">
        <v>88</v>
      </c>
      <c r="C51" s="1693" t="s">
        <v>89</v>
      </c>
      <c r="D51" s="1544"/>
      <c r="E51" s="1544"/>
      <c r="F51" s="1544"/>
      <c r="G51" s="1544"/>
      <c r="H51" s="1544"/>
      <c r="I51" s="1544"/>
      <c r="J51" s="1544"/>
      <c r="K51" s="1544"/>
      <c r="L51" s="1544"/>
      <c r="M51" s="1545"/>
    </row>
    <row r="52" spans="1:14" ht="15.75" customHeight="1">
      <c r="A52" s="2469" t="s">
        <v>90</v>
      </c>
      <c r="B52" s="1413" t="s">
        <v>91</v>
      </c>
      <c r="C52" s="2455" t="s">
        <v>1363</v>
      </c>
      <c r="D52" s="2456"/>
      <c r="E52" s="2456"/>
      <c r="F52" s="2456"/>
      <c r="G52" s="2456"/>
      <c r="H52" s="2456"/>
      <c r="I52" s="2456"/>
      <c r="J52" s="2456"/>
      <c r="K52" s="2456"/>
      <c r="L52" s="2456"/>
      <c r="M52" s="2457"/>
    </row>
    <row r="53" spans="1:14" ht="15.75" customHeight="1">
      <c r="A53" s="2056"/>
      <c r="B53" s="1413" t="s">
        <v>93</v>
      </c>
      <c r="C53" s="2455" t="s">
        <v>3251</v>
      </c>
      <c r="D53" s="2456"/>
      <c r="E53" s="2456"/>
      <c r="F53" s="2456"/>
      <c r="G53" s="2456"/>
      <c r="H53" s="2456"/>
      <c r="I53" s="2456"/>
      <c r="J53" s="2456"/>
      <c r="K53" s="2456"/>
      <c r="L53" s="2456"/>
      <c r="M53" s="2457"/>
    </row>
    <row r="54" spans="1:14" ht="15.75" customHeight="1">
      <c r="A54" s="2056"/>
      <c r="B54" s="1413" t="s">
        <v>95</v>
      </c>
      <c r="C54" s="2455" t="s">
        <v>15</v>
      </c>
      <c r="D54" s="2456"/>
      <c r="E54" s="2456"/>
      <c r="F54" s="2456"/>
      <c r="G54" s="2456"/>
      <c r="H54" s="2456"/>
      <c r="I54" s="2456"/>
      <c r="J54" s="2456"/>
      <c r="K54" s="2456"/>
      <c r="L54" s="2456"/>
      <c r="M54" s="2457"/>
    </row>
    <row r="55" spans="1:14" ht="44.45" customHeight="1">
      <c r="A55" s="2056"/>
      <c r="B55" s="1414" t="s">
        <v>97</v>
      </c>
      <c r="C55" s="2622" t="s">
        <v>3252</v>
      </c>
      <c r="D55" s="2623"/>
      <c r="E55" s="2623"/>
      <c r="F55" s="2623"/>
      <c r="G55" s="2623"/>
      <c r="H55" s="2623"/>
      <c r="I55" s="2623"/>
      <c r="J55" s="2623"/>
      <c r="K55" s="2623"/>
      <c r="L55" s="2623"/>
      <c r="M55" s="2624"/>
      <c r="N55" s="112"/>
    </row>
    <row r="56" spans="1:14" ht="15.75" customHeight="1">
      <c r="A56" s="2056"/>
      <c r="B56" s="1413" t="s">
        <v>99</v>
      </c>
      <c r="C56" s="2625" t="s">
        <v>1364</v>
      </c>
      <c r="D56" s="2456"/>
      <c r="E56" s="2456"/>
      <c r="F56" s="2456"/>
      <c r="G56" s="2456"/>
      <c r="H56" s="2456"/>
      <c r="I56" s="2456"/>
      <c r="J56" s="2456"/>
      <c r="K56" s="2456"/>
      <c r="L56" s="2456"/>
      <c r="M56" s="2457"/>
    </row>
    <row r="57" spans="1:14" ht="16.5" customHeight="1" thickBot="1">
      <c r="A57" s="2061"/>
      <c r="B57" s="1413" t="s">
        <v>101</v>
      </c>
      <c r="C57" s="2455" t="s">
        <v>89</v>
      </c>
      <c r="D57" s="2456"/>
      <c r="E57" s="2456"/>
      <c r="F57" s="2456"/>
      <c r="G57" s="2456"/>
      <c r="H57" s="2456"/>
      <c r="I57" s="2456"/>
      <c r="J57" s="2456"/>
      <c r="K57" s="2456"/>
      <c r="L57" s="2456"/>
      <c r="M57" s="2457"/>
    </row>
    <row r="58" spans="1:14" ht="15.75" customHeight="1">
      <c r="A58" s="2469" t="s">
        <v>103</v>
      </c>
      <c r="B58" s="1415" t="s">
        <v>104</v>
      </c>
      <c r="C58" s="2495" t="s">
        <v>1503</v>
      </c>
      <c r="D58" s="2496"/>
      <c r="E58" s="2496"/>
      <c r="F58" s="2496"/>
      <c r="G58" s="2496"/>
      <c r="H58" s="2496"/>
      <c r="I58" s="2496"/>
      <c r="J58" s="2496"/>
      <c r="K58" s="2496"/>
      <c r="L58" s="2496"/>
      <c r="M58" s="2497"/>
    </row>
    <row r="59" spans="1:14" ht="30" customHeight="1">
      <c r="A59" s="2056"/>
      <c r="B59" s="1415" t="s">
        <v>106</v>
      </c>
      <c r="C59" s="2455" t="s">
        <v>1504</v>
      </c>
      <c r="D59" s="2456"/>
      <c r="E59" s="2456"/>
      <c r="F59" s="2456"/>
      <c r="G59" s="2456"/>
      <c r="H59" s="2456"/>
      <c r="I59" s="2456"/>
      <c r="J59" s="2456"/>
      <c r="K59" s="2456"/>
      <c r="L59" s="2456"/>
      <c r="M59" s="2457"/>
    </row>
    <row r="60" spans="1:14" ht="30" customHeight="1" thickBot="1">
      <c r="A60" s="2056"/>
      <c r="B60" s="1416" t="s">
        <v>14</v>
      </c>
      <c r="C60" s="2455" t="s">
        <v>15</v>
      </c>
      <c r="D60" s="2456"/>
      <c r="E60" s="2456"/>
      <c r="F60" s="2456"/>
      <c r="G60" s="2456"/>
      <c r="H60" s="2456"/>
      <c r="I60" s="2456"/>
      <c r="J60" s="2456"/>
      <c r="K60" s="2456"/>
      <c r="L60" s="2456"/>
      <c r="M60" s="2457"/>
    </row>
    <row r="61" spans="1:14" ht="16.5" thickBot="1">
      <c r="A61" s="139" t="s">
        <v>109</v>
      </c>
      <c r="B61" s="346"/>
      <c r="C61" s="2036"/>
      <c r="D61" s="2275"/>
      <c r="E61" s="2275"/>
      <c r="F61" s="2275"/>
      <c r="G61" s="2275"/>
      <c r="H61" s="2275"/>
      <c r="I61" s="2275"/>
      <c r="J61" s="2275"/>
      <c r="K61" s="2275"/>
      <c r="L61" s="2275"/>
      <c r="M61" s="2276"/>
    </row>
  </sheetData>
  <mergeCells count="52">
    <mergeCell ref="B1:M1"/>
    <mergeCell ref="A2:A14"/>
    <mergeCell ref="C2:M2"/>
    <mergeCell ref="C3:M3"/>
    <mergeCell ref="C4:E4"/>
    <mergeCell ref="F4:G4"/>
    <mergeCell ref="H4:M4"/>
    <mergeCell ref="C5:M5"/>
    <mergeCell ref="C6:M6"/>
    <mergeCell ref="C7:G7"/>
    <mergeCell ref="I7:M7"/>
    <mergeCell ref="B8:B10"/>
    <mergeCell ref="C9:E9"/>
    <mergeCell ref="F9:G9"/>
    <mergeCell ref="I9:J9"/>
    <mergeCell ref="C10:D10"/>
    <mergeCell ref="F10:G10"/>
    <mergeCell ref="I10:J10"/>
    <mergeCell ref="A15:A51"/>
    <mergeCell ref="C15:M15"/>
    <mergeCell ref="C16:M16"/>
    <mergeCell ref="B17:B23"/>
    <mergeCell ref="B24:B27"/>
    <mergeCell ref="C11:M11"/>
    <mergeCell ref="C12:M12"/>
    <mergeCell ref="C13:M13"/>
    <mergeCell ref="C14:D14"/>
    <mergeCell ref="F14:M14"/>
    <mergeCell ref="C49:M49"/>
    <mergeCell ref="B28:B30"/>
    <mergeCell ref="B31:B33"/>
    <mergeCell ref="B34:B43"/>
    <mergeCell ref="N34:N43"/>
    <mergeCell ref="F42:G42"/>
    <mergeCell ref="H42:I42"/>
    <mergeCell ref="B44:B47"/>
    <mergeCell ref="F45:F46"/>
    <mergeCell ref="G45:J46"/>
    <mergeCell ref="L45:M46"/>
    <mergeCell ref="C48:M48"/>
    <mergeCell ref="A52:A57"/>
    <mergeCell ref="C52:M52"/>
    <mergeCell ref="C53:M53"/>
    <mergeCell ref="C54:M54"/>
    <mergeCell ref="C55:M55"/>
    <mergeCell ref="C56:M56"/>
    <mergeCell ref="C57:M57"/>
    <mergeCell ref="A58:A60"/>
    <mergeCell ref="C58:M58"/>
    <mergeCell ref="C59:M59"/>
    <mergeCell ref="C60:M60"/>
    <mergeCell ref="C61:M61"/>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2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C200-000001000000}"/>
    <dataValidation allowBlank="1" showInputMessage="1" showErrorMessage="1" prompt="Identifique la meta ODS a que le apunta el indicador de producto. Seleccione de la lista desplegable." sqref="E14" xr:uid="{00000000-0002-0000-C200-000002000000}"/>
    <dataValidation allowBlank="1" showInputMessage="1" showErrorMessage="1" prompt="Identifique el ODS a que le apunta el indicador de producto. Seleccione de la lista desplegable._x000a_" sqref="B14" xr:uid="{00000000-0002-0000-C200-000003000000}"/>
    <dataValidation allowBlank="1" showInputMessage="1" showErrorMessage="1" prompt="Incluir una ficha por cada indicador, ya sea de producto o de resultado" sqref="B1" xr:uid="{00000000-0002-0000-C200-000004000000}"/>
    <dataValidation allowBlank="1" showInputMessage="1" showErrorMessage="1" prompt="Seleccione de la lista desplegable" sqref="B4 B7 H7" xr:uid="{00000000-0002-0000-C200-000005000000}"/>
  </dataValidations>
  <hyperlinks>
    <hyperlink ref="C56" r:id="rId1" xr:uid="{00000000-0004-0000-C200-000000000000}"/>
  </hyperlinks>
  <pageMargins left="0.7" right="0.7" top="0.75" bottom="0.75" header="0.3" footer="0.3"/>
  <pageSetup paperSize="9" orientation="portrait" horizontalDpi="1200" verticalDpi="1200"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3" ht="42.6" customHeight="1" thickBot="1">
      <c r="A1" s="24"/>
      <c r="B1" s="2404" t="s">
        <v>3258</v>
      </c>
      <c r="C1" s="2405"/>
      <c r="D1" s="2405"/>
      <c r="E1" s="2405"/>
      <c r="F1" s="2405"/>
      <c r="G1" s="2405"/>
      <c r="H1" s="2405"/>
      <c r="I1" s="2405"/>
      <c r="J1" s="2405"/>
      <c r="K1" s="2405"/>
      <c r="L1" s="2405"/>
      <c r="M1" s="2406"/>
    </row>
    <row r="2" spans="1:13" ht="39" customHeight="1">
      <c r="A2" s="2494" t="s">
        <v>1</v>
      </c>
      <c r="B2" s="29" t="s">
        <v>2</v>
      </c>
      <c r="C2" s="3196" t="s">
        <v>3259</v>
      </c>
      <c r="D2" s="3197"/>
      <c r="E2" s="3197"/>
      <c r="F2" s="3197"/>
      <c r="G2" s="3197"/>
      <c r="H2" s="3197"/>
      <c r="I2" s="3197"/>
      <c r="J2" s="3197"/>
      <c r="K2" s="3197"/>
      <c r="L2" s="3197"/>
      <c r="M2" s="3198"/>
    </row>
    <row r="3" spans="1:13" ht="31.5">
      <c r="A3" s="2093"/>
      <c r="B3" s="1331" t="s">
        <v>4</v>
      </c>
      <c r="C3" s="2622" t="s">
        <v>3254</v>
      </c>
      <c r="D3" s="2623"/>
      <c r="E3" s="2623"/>
      <c r="F3" s="2623"/>
      <c r="G3" s="2623"/>
      <c r="H3" s="2623"/>
      <c r="I3" s="2623"/>
      <c r="J3" s="2623"/>
      <c r="K3" s="2623"/>
      <c r="L3" s="2623"/>
      <c r="M3" s="2624"/>
    </row>
    <row r="4" spans="1:13" ht="39" customHeight="1">
      <c r="A4" s="2093"/>
      <c r="B4" s="31" t="s">
        <v>6</v>
      </c>
      <c r="C4" s="2455" t="s">
        <v>9</v>
      </c>
      <c r="D4" s="2456"/>
      <c r="E4" s="2618"/>
      <c r="F4" s="2498" t="s">
        <v>8</v>
      </c>
      <c r="G4" s="2499"/>
      <c r="H4" s="2566" t="s">
        <v>9</v>
      </c>
      <c r="I4" s="2496"/>
      <c r="J4" s="2496"/>
      <c r="K4" s="2496"/>
      <c r="L4" s="2496"/>
      <c r="M4" s="2497"/>
    </row>
    <row r="5" spans="1:13">
      <c r="A5" s="2093"/>
      <c r="B5" s="31" t="s">
        <v>10</v>
      </c>
      <c r="C5" s="2455" t="s">
        <v>9</v>
      </c>
      <c r="D5" s="2456"/>
      <c r="E5" s="2456"/>
      <c r="F5" s="2456"/>
      <c r="G5" s="2456"/>
      <c r="H5" s="2456"/>
      <c r="I5" s="2456"/>
      <c r="J5" s="2456"/>
      <c r="K5" s="2456"/>
      <c r="L5" s="2456"/>
      <c r="M5" s="2457"/>
    </row>
    <row r="6" spans="1:13">
      <c r="A6" s="2093"/>
      <c r="B6" s="31" t="s">
        <v>11</v>
      </c>
      <c r="C6" s="2455" t="s">
        <v>9</v>
      </c>
      <c r="D6" s="2456"/>
      <c r="E6" s="2456"/>
      <c r="F6" s="2456"/>
      <c r="G6" s="2456"/>
      <c r="H6" s="2456"/>
      <c r="I6" s="2456"/>
      <c r="J6" s="2456"/>
      <c r="K6" s="2456"/>
      <c r="L6" s="2456"/>
      <c r="M6" s="2457"/>
    </row>
    <row r="7" spans="1:13">
      <c r="A7" s="2093"/>
      <c r="B7" s="1331" t="s">
        <v>12</v>
      </c>
      <c r="C7" s="2512" t="s">
        <v>13</v>
      </c>
      <c r="D7" s="2513"/>
      <c r="E7" s="2513"/>
      <c r="F7" s="2513"/>
      <c r="G7" s="2619"/>
      <c r="H7" s="1546" t="s">
        <v>14</v>
      </c>
      <c r="I7" s="2514" t="s">
        <v>15</v>
      </c>
      <c r="J7" s="2513"/>
      <c r="K7" s="2513"/>
      <c r="L7" s="2513"/>
      <c r="M7" s="2515"/>
    </row>
    <row r="8" spans="1:13">
      <c r="A8" s="2093"/>
      <c r="B8" s="2617" t="s">
        <v>16</v>
      </c>
      <c r="C8" s="1562"/>
      <c r="D8" s="315"/>
      <c r="E8" s="315"/>
      <c r="F8" s="315"/>
      <c r="G8" s="315"/>
      <c r="H8" s="315"/>
      <c r="I8" s="315"/>
      <c r="J8" s="315"/>
      <c r="K8" s="315"/>
      <c r="L8" s="315"/>
      <c r="M8" s="1563"/>
    </row>
    <row r="9" spans="1:13" ht="15.75" customHeight="1">
      <c r="A9" s="2093"/>
      <c r="B9" s="2397"/>
      <c r="C9" s="2401" t="s">
        <v>9</v>
      </c>
      <c r="D9" s="2401"/>
      <c r="E9" s="2401"/>
      <c r="F9" s="2401" t="s">
        <v>9</v>
      </c>
      <c r="G9" s="2401"/>
      <c r="H9" s="316"/>
      <c r="I9" s="2401" t="s">
        <v>9</v>
      </c>
      <c r="J9" s="2401"/>
      <c r="K9" s="316"/>
      <c r="L9" s="316"/>
      <c r="M9" s="317"/>
    </row>
    <row r="10" spans="1:13">
      <c r="A10" s="2093"/>
      <c r="B10" s="2398"/>
      <c r="C10" s="3352" t="s">
        <v>18</v>
      </c>
      <c r="D10" s="3353"/>
      <c r="E10" s="1153"/>
      <c r="F10" s="3351" t="s">
        <v>18</v>
      </c>
      <c r="G10" s="3351"/>
      <c r="H10" s="1153"/>
      <c r="I10" s="3351" t="s">
        <v>18</v>
      </c>
      <c r="J10" s="3351"/>
      <c r="K10" s="1153"/>
      <c r="L10" s="1153"/>
      <c r="M10" s="1154"/>
    </row>
    <row r="11" spans="1:13" ht="67.349999999999994" customHeight="1">
      <c r="A11" s="2093"/>
      <c r="B11" s="1331" t="s">
        <v>19</v>
      </c>
      <c r="C11" s="2609" t="s">
        <v>3260</v>
      </c>
      <c r="D11" s="2610"/>
      <c r="E11" s="2610"/>
      <c r="F11" s="2610"/>
      <c r="G11" s="2610"/>
      <c r="H11" s="2610"/>
      <c r="I11" s="2610"/>
      <c r="J11" s="2610"/>
      <c r="K11" s="2610"/>
      <c r="L11" s="2610"/>
      <c r="M11" s="2611"/>
    </row>
    <row r="12" spans="1:13" ht="125.45" customHeight="1">
      <c r="A12" s="2093"/>
      <c r="B12" s="1331" t="s">
        <v>21</v>
      </c>
      <c r="C12" s="2609" t="s">
        <v>3261</v>
      </c>
      <c r="D12" s="2610"/>
      <c r="E12" s="2610"/>
      <c r="F12" s="2610"/>
      <c r="G12" s="2610"/>
      <c r="H12" s="2610"/>
      <c r="I12" s="2610"/>
      <c r="J12" s="2610"/>
      <c r="K12" s="2610"/>
      <c r="L12" s="2610"/>
      <c r="M12" s="2611"/>
    </row>
    <row r="13" spans="1:13" ht="60" customHeight="1">
      <c r="A13" s="2093"/>
      <c r="B13" s="1331" t="s">
        <v>23</v>
      </c>
      <c r="C13" s="2622" t="s">
        <v>1282</v>
      </c>
      <c r="D13" s="2623"/>
      <c r="E13" s="2623"/>
      <c r="F13" s="2623"/>
      <c r="G13" s="2623"/>
      <c r="H13" s="2623"/>
      <c r="I13" s="2623"/>
      <c r="J13" s="2623"/>
      <c r="K13" s="2623"/>
      <c r="L13" s="2623"/>
      <c r="M13" s="2624"/>
    </row>
    <row r="14" spans="1:13">
      <c r="A14" s="2093"/>
      <c r="B14" s="1564" t="s">
        <v>25</v>
      </c>
      <c r="C14" s="2470" t="s">
        <v>26</v>
      </c>
      <c r="D14" s="2471"/>
      <c r="E14" s="1518" t="s">
        <v>27</v>
      </c>
      <c r="F14" s="2488" t="s">
        <v>1371</v>
      </c>
      <c r="G14" s="2471"/>
      <c r="H14" s="2471"/>
      <c r="I14" s="2471"/>
      <c r="J14" s="2471"/>
      <c r="K14" s="2471"/>
      <c r="L14" s="2471"/>
      <c r="M14" s="2472"/>
    </row>
    <row r="15" spans="1:13">
      <c r="A15" s="2489" t="s">
        <v>29</v>
      </c>
      <c r="B15" s="1333" t="s">
        <v>30</v>
      </c>
      <c r="C15" s="2470" t="s">
        <v>1901</v>
      </c>
      <c r="D15" s="2471"/>
      <c r="E15" s="2471"/>
      <c r="F15" s="2471"/>
      <c r="G15" s="2471"/>
      <c r="H15" s="2471"/>
      <c r="I15" s="2471"/>
      <c r="J15" s="2471"/>
      <c r="K15" s="2471"/>
      <c r="L15" s="2471"/>
      <c r="M15" s="2472"/>
    </row>
    <row r="16" spans="1:13" ht="54" customHeight="1">
      <c r="A16" s="2064"/>
      <c r="B16" s="1333" t="s">
        <v>32</v>
      </c>
      <c r="C16" s="2470" t="s">
        <v>1370</v>
      </c>
      <c r="D16" s="2471"/>
      <c r="E16" s="2471"/>
      <c r="F16" s="2471"/>
      <c r="G16" s="2471"/>
      <c r="H16" s="2471"/>
      <c r="I16" s="2471"/>
      <c r="J16" s="2471"/>
      <c r="K16" s="2471"/>
      <c r="L16" s="2471"/>
      <c r="M16" s="2472"/>
    </row>
    <row r="17" spans="1:13" ht="8.25" customHeight="1">
      <c r="A17" s="2064"/>
      <c r="B17" s="2612" t="s">
        <v>34</v>
      </c>
      <c r="C17" s="1565"/>
      <c r="D17" s="72"/>
      <c r="E17" s="72"/>
      <c r="F17" s="72"/>
      <c r="G17" s="72"/>
      <c r="H17" s="72"/>
      <c r="I17" s="72"/>
      <c r="J17" s="72"/>
      <c r="K17" s="72"/>
      <c r="L17" s="72"/>
      <c r="M17" s="1535"/>
    </row>
    <row r="18" spans="1:13" ht="9" customHeight="1">
      <c r="A18" s="2064"/>
      <c r="B18" s="2392"/>
      <c r="C18" s="320"/>
      <c r="D18" s="321"/>
      <c r="E18" s="322"/>
      <c r="F18" s="321"/>
      <c r="G18" s="322"/>
      <c r="H18" s="321"/>
      <c r="I18" s="322"/>
      <c r="J18" s="321"/>
      <c r="K18" s="322"/>
      <c r="L18" s="322"/>
      <c r="M18" s="76"/>
    </row>
    <row r="19" spans="1:13">
      <c r="A19" s="2064"/>
      <c r="B19" s="2392"/>
      <c r="C19" s="323" t="s">
        <v>35</v>
      </c>
      <c r="D19" s="324"/>
      <c r="E19" s="91" t="s">
        <v>36</v>
      </c>
      <c r="F19" s="324"/>
      <c r="G19" s="91" t="s">
        <v>37</v>
      </c>
      <c r="H19" s="324"/>
      <c r="I19" s="91" t="s">
        <v>38</v>
      </c>
      <c r="J19" s="1566"/>
      <c r="K19" s="91"/>
      <c r="L19" s="91"/>
      <c r="M19" s="325"/>
    </row>
    <row r="20" spans="1:13">
      <c r="A20" s="2064"/>
      <c r="B20" s="2392"/>
      <c r="C20" s="323" t="s">
        <v>39</v>
      </c>
      <c r="D20" s="1566"/>
      <c r="E20" s="91" t="s">
        <v>40</v>
      </c>
      <c r="F20" s="1566"/>
      <c r="G20" s="91" t="s">
        <v>41</v>
      </c>
      <c r="H20" s="1566"/>
      <c r="I20" s="91"/>
      <c r="J20" s="91"/>
      <c r="K20" s="91"/>
      <c r="L20" s="91"/>
      <c r="M20" s="325"/>
    </row>
    <row r="21" spans="1:13">
      <c r="A21" s="2064"/>
      <c r="B21" s="2392"/>
      <c r="C21" s="323" t="s">
        <v>42</v>
      </c>
      <c r="D21" s="1566"/>
      <c r="E21" s="91" t="s">
        <v>43</v>
      </c>
      <c r="F21" s="1566"/>
      <c r="G21" s="91"/>
      <c r="H21" s="91"/>
      <c r="I21" s="91"/>
      <c r="J21" s="91"/>
      <c r="K21" s="91"/>
      <c r="L21" s="91"/>
      <c r="M21" s="325"/>
    </row>
    <row r="22" spans="1:13">
      <c r="A22" s="2064"/>
      <c r="B22" s="2392"/>
      <c r="C22" s="323" t="s">
        <v>44</v>
      </c>
      <c r="D22" s="1566" t="s">
        <v>1495</v>
      </c>
      <c r="E22" s="91" t="s">
        <v>46</v>
      </c>
      <c r="F22" s="52" t="s">
        <v>47</v>
      </c>
      <c r="G22" s="52"/>
      <c r="H22" s="52"/>
      <c r="I22" s="52"/>
      <c r="J22" s="52"/>
      <c r="K22" s="52"/>
      <c r="L22" s="52"/>
      <c r="M22" s="326"/>
    </row>
    <row r="23" spans="1:13" ht="9.75" customHeight="1">
      <c r="A23" s="2064"/>
      <c r="B23" s="2393"/>
      <c r="C23" s="327"/>
      <c r="D23" s="328"/>
      <c r="E23" s="328"/>
      <c r="F23" s="328"/>
      <c r="G23" s="328"/>
      <c r="H23" s="328"/>
      <c r="I23" s="328"/>
      <c r="J23" s="328"/>
      <c r="K23" s="328"/>
      <c r="L23" s="328"/>
      <c r="M23" s="329"/>
    </row>
    <row r="24" spans="1:13">
      <c r="A24" s="2064"/>
      <c r="B24" s="2612" t="s">
        <v>48</v>
      </c>
      <c r="C24" s="1567"/>
      <c r="D24" s="330"/>
      <c r="E24" s="330"/>
      <c r="F24" s="330"/>
      <c r="G24" s="330"/>
      <c r="H24" s="330"/>
      <c r="I24" s="330"/>
      <c r="J24" s="330"/>
      <c r="K24" s="330"/>
      <c r="L24" s="315"/>
      <c r="M24" s="1563"/>
    </row>
    <row r="25" spans="1:13">
      <c r="A25" s="2064"/>
      <c r="B25" s="2392"/>
      <c r="C25" s="323" t="s">
        <v>49</v>
      </c>
      <c r="D25" s="1566"/>
      <c r="E25" s="91"/>
      <c r="F25" s="91" t="s">
        <v>50</v>
      </c>
      <c r="G25" s="1566"/>
      <c r="H25" s="91"/>
      <c r="I25" s="91" t="s">
        <v>51</v>
      </c>
      <c r="J25" s="1566" t="s">
        <v>1495</v>
      </c>
      <c r="K25" s="91"/>
      <c r="L25" s="316"/>
      <c r="M25" s="317"/>
    </row>
    <row r="26" spans="1:13">
      <c r="A26" s="2064"/>
      <c r="B26" s="2392"/>
      <c r="C26" s="323" t="s">
        <v>52</v>
      </c>
      <c r="D26" s="1568"/>
      <c r="E26" s="316"/>
      <c r="F26" s="91" t="s">
        <v>53</v>
      </c>
      <c r="G26" s="1566"/>
      <c r="H26" s="316"/>
      <c r="I26" s="316"/>
      <c r="J26" s="316"/>
      <c r="K26" s="316"/>
      <c r="L26" s="316"/>
      <c r="M26" s="317"/>
    </row>
    <row r="27" spans="1:13">
      <c r="A27" s="2064"/>
      <c r="B27" s="2393"/>
      <c r="C27" s="327"/>
      <c r="D27" s="328"/>
      <c r="E27" s="328"/>
      <c r="F27" s="328"/>
      <c r="G27" s="328"/>
      <c r="H27" s="328"/>
      <c r="I27" s="328"/>
      <c r="J27" s="328"/>
      <c r="K27" s="328"/>
      <c r="L27" s="318"/>
      <c r="M27" s="319"/>
    </row>
    <row r="28" spans="1:13">
      <c r="A28" s="2064"/>
      <c r="B28" s="2617" t="s">
        <v>54</v>
      </c>
      <c r="C28" s="1567"/>
      <c r="D28" s="330"/>
      <c r="E28" s="330"/>
      <c r="F28" s="330"/>
      <c r="G28" s="330"/>
      <c r="H28" s="330"/>
      <c r="I28" s="330"/>
      <c r="J28" s="330"/>
      <c r="K28" s="330"/>
      <c r="L28" s="330"/>
      <c r="M28" s="1569"/>
    </row>
    <row r="29" spans="1:13">
      <c r="A29" s="2064"/>
      <c r="B29" s="2397"/>
      <c r="C29" s="331" t="s">
        <v>55</v>
      </c>
      <c r="D29" s="1570" t="s">
        <v>89</v>
      </c>
      <c r="E29" s="91"/>
      <c r="F29" s="332" t="s">
        <v>56</v>
      </c>
      <c r="G29" s="1570" t="s">
        <v>89</v>
      </c>
      <c r="H29" s="91"/>
      <c r="I29" s="332" t="s">
        <v>57</v>
      </c>
      <c r="J29" s="1570" t="s">
        <v>89</v>
      </c>
      <c r="K29" s="1544"/>
      <c r="L29" s="1571"/>
      <c r="M29" s="325"/>
    </row>
    <row r="30" spans="1:13">
      <c r="A30" s="2064"/>
      <c r="B30" s="2398"/>
      <c r="C30" s="327"/>
      <c r="D30" s="328"/>
      <c r="E30" s="328"/>
      <c r="F30" s="328"/>
      <c r="G30" s="328"/>
      <c r="H30" s="328"/>
      <c r="I30" s="328"/>
      <c r="J30" s="328"/>
      <c r="K30" s="328"/>
      <c r="L30" s="328"/>
      <c r="M30" s="329"/>
    </row>
    <row r="31" spans="1:13">
      <c r="A31" s="2064"/>
      <c r="B31" s="2612" t="s">
        <v>58</v>
      </c>
      <c r="C31" s="1572"/>
      <c r="D31" s="333"/>
      <c r="E31" s="333"/>
      <c r="F31" s="333"/>
      <c r="G31" s="333"/>
      <c r="H31" s="333"/>
      <c r="I31" s="333"/>
      <c r="J31" s="333"/>
      <c r="K31" s="333"/>
      <c r="L31" s="315"/>
      <c r="M31" s="1563"/>
    </row>
    <row r="32" spans="1:13">
      <c r="A32" s="2064"/>
      <c r="B32" s="2392"/>
      <c r="C32" s="323" t="s">
        <v>59</v>
      </c>
      <c r="D32" s="1558">
        <v>2020</v>
      </c>
      <c r="E32" s="334"/>
      <c r="F32" s="91" t="s">
        <v>60</v>
      </c>
      <c r="G32" s="1559">
        <v>2024</v>
      </c>
      <c r="H32" s="334"/>
      <c r="I32" s="332"/>
      <c r="J32" s="334"/>
      <c r="K32" s="334"/>
      <c r="L32" s="316"/>
      <c r="M32" s="317"/>
    </row>
    <row r="33" spans="1:14">
      <c r="A33" s="2064"/>
      <c r="B33" s="2393"/>
      <c r="C33" s="327"/>
      <c r="D33" s="335"/>
      <c r="E33" s="336"/>
      <c r="F33" s="328"/>
      <c r="G33" s="336"/>
      <c r="H33" s="336"/>
      <c r="I33" s="337"/>
      <c r="J33" s="336"/>
      <c r="K33" s="336"/>
      <c r="L33" s="318"/>
      <c r="M33" s="319"/>
    </row>
    <row r="34" spans="1:14">
      <c r="A34" s="2064"/>
      <c r="B34" s="2612" t="s">
        <v>62</v>
      </c>
      <c r="C34" s="1534"/>
      <c r="D34" s="72"/>
      <c r="E34" s="72"/>
      <c r="F34" s="72"/>
      <c r="G34" s="72"/>
      <c r="H34" s="72"/>
      <c r="I34" s="72"/>
      <c r="J34" s="72"/>
      <c r="K34" s="72"/>
      <c r="L34" s="72"/>
      <c r="M34" s="1535"/>
      <c r="N34" s="3350"/>
    </row>
    <row r="35" spans="1:14">
      <c r="A35" s="2064"/>
      <c r="B35" s="2392"/>
      <c r="C35" s="339"/>
      <c r="D35" s="322" t="s">
        <v>63</v>
      </c>
      <c r="E35" s="322"/>
      <c r="F35" s="322" t="s">
        <v>64</v>
      </c>
      <c r="G35" s="322"/>
      <c r="H35" s="124" t="s">
        <v>65</v>
      </c>
      <c r="I35" s="124"/>
      <c r="J35" s="124" t="s">
        <v>66</v>
      </c>
      <c r="K35" s="322"/>
      <c r="L35" s="322" t="s">
        <v>67</v>
      </c>
      <c r="M35" s="76"/>
      <c r="N35" s="3350"/>
    </row>
    <row r="36" spans="1:14">
      <c r="A36" s="2064"/>
      <c r="B36" s="2392"/>
      <c r="C36" s="339"/>
      <c r="D36" s="1694">
        <v>0.1</v>
      </c>
      <c r="E36" s="1574"/>
      <c r="F36" s="1840">
        <v>0.3</v>
      </c>
      <c r="G36" s="1574"/>
      <c r="H36" s="1694">
        <v>0.6</v>
      </c>
      <c r="I36" s="1837"/>
      <c r="J36" s="1694">
        <v>0.9</v>
      </c>
      <c r="K36" s="1837"/>
      <c r="L36" s="1694">
        <v>1</v>
      </c>
      <c r="M36" s="1575"/>
      <c r="N36" s="3350"/>
    </row>
    <row r="37" spans="1:14">
      <c r="A37" s="2064"/>
      <c r="B37" s="2392"/>
      <c r="C37" s="339"/>
      <c r="D37" s="322" t="s">
        <v>68</v>
      </c>
      <c r="E37" s="322"/>
      <c r="F37" s="322" t="s">
        <v>69</v>
      </c>
      <c r="G37" s="322"/>
      <c r="H37" s="124" t="s">
        <v>70</v>
      </c>
      <c r="I37" s="124"/>
      <c r="J37" s="124" t="s">
        <v>71</v>
      </c>
      <c r="K37" s="322"/>
      <c r="L37" s="322" t="s">
        <v>72</v>
      </c>
      <c r="M37" s="76"/>
      <c r="N37" s="3350"/>
    </row>
    <row r="38" spans="1:14">
      <c r="A38" s="2064"/>
      <c r="B38" s="2392"/>
      <c r="C38" s="339"/>
      <c r="D38" s="1576" t="s">
        <v>9</v>
      </c>
      <c r="E38" s="1574"/>
      <c r="F38" s="1576" t="s">
        <v>9</v>
      </c>
      <c r="G38" s="1574"/>
      <c r="H38" s="1576" t="s">
        <v>9</v>
      </c>
      <c r="I38" s="1574"/>
      <c r="J38" s="1576" t="s">
        <v>9</v>
      </c>
      <c r="K38" s="1574"/>
      <c r="L38" s="1576" t="s">
        <v>9</v>
      </c>
      <c r="M38" s="1512"/>
      <c r="N38" s="3350"/>
    </row>
    <row r="39" spans="1:14">
      <c r="A39" s="2064"/>
      <c r="B39" s="2392"/>
      <c r="C39" s="339"/>
      <c r="D39" s="322" t="s">
        <v>73</v>
      </c>
      <c r="E39" s="322"/>
      <c r="F39" s="322" t="s">
        <v>74</v>
      </c>
      <c r="G39" s="322"/>
      <c r="H39" s="124" t="s">
        <v>75</v>
      </c>
      <c r="I39" s="124"/>
      <c r="J39" s="124" t="s">
        <v>76</v>
      </c>
      <c r="K39" s="322"/>
      <c r="L39" s="322" t="s">
        <v>77</v>
      </c>
      <c r="M39" s="76"/>
      <c r="N39" s="3350"/>
    </row>
    <row r="40" spans="1:14">
      <c r="A40" s="2064"/>
      <c r="B40" s="2392"/>
      <c r="C40" s="339"/>
      <c r="D40" s="1576" t="s">
        <v>9</v>
      </c>
      <c r="E40" s="1574"/>
      <c r="F40" s="1576"/>
      <c r="G40" s="1574"/>
      <c r="H40" s="1576"/>
      <c r="I40" s="1574"/>
      <c r="J40" s="1576"/>
      <c r="K40" s="1574"/>
      <c r="L40" s="1576"/>
      <c r="M40" s="1575"/>
      <c r="N40" s="3350"/>
    </row>
    <row r="41" spans="1:14">
      <c r="A41" s="2064"/>
      <c r="B41" s="2392"/>
      <c r="C41" s="339"/>
      <c r="D41" s="1511" t="s">
        <v>77</v>
      </c>
      <c r="E41" s="1511"/>
      <c r="F41" s="1511" t="s">
        <v>78</v>
      </c>
      <c r="G41" s="1511"/>
      <c r="H41" s="72"/>
      <c r="I41" s="72"/>
      <c r="J41" s="72"/>
      <c r="K41" s="72"/>
      <c r="L41" s="72"/>
      <c r="M41" s="1535"/>
      <c r="N41" s="3350"/>
    </row>
    <row r="42" spans="1:14">
      <c r="A42" s="2064"/>
      <c r="B42" s="2392"/>
      <c r="C42" s="339"/>
      <c r="D42" s="1576"/>
      <c r="E42" s="1577"/>
      <c r="F42" s="3348">
        <v>1</v>
      </c>
      <c r="G42" s="3349"/>
      <c r="H42" s="2161"/>
      <c r="I42" s="2161"/>
      <c r="J42" s="322"/>
      <c r="K42" s="322"/>
      <c r="L42" s="322"/>
      <c r="M42" s="76"/>
      <c r="N42" s="3350"/>
    </row>
    <row r="43" spans="1:14">
      <c r="A43" s="2064"/>
      <c r="B43" s="2392"/>
      <c r="C43" s="340"/>
      <c r="D43" s="1511"/>
      <c r="E43" s="1511"/>
      <c r="F43" s="1511"/>
      <c r="G43" s="1511"/>
      <c r="H43" s="321"/>
      <c r="I43" s="321"/>
      <c r="J43" s="321"/>
      <c r="K43" s="321"/>
      <c r="L43" s="321"/>
      <c r="M43" s="341"/>
      <c r="N43" s="3350"/>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c r="H45" s="2616"/>
      <c r="I45" s="2616"/>
      <c r="J45" s="2616"/>
      <c r="K45" s="91" t="s">
        <v>82</v>
      </c>
      <c r="L45" s="2480"/>
      <c r="M45" s="2481"/>
    </row>
    <row r="46" spans="1:14">
      <c r="A46" s="2064"/>
      <c r="B46" s="2392"/>
      <c r="C46" s="342"/>
      <c r="D46" s="1568"/>
      <c r="E46" s="1566" t="s">
        <v>1495</v>
      </c>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609" t="s">
        <v>3262</v>
      </c>
      <c r="D48" s="2610"/>
      <c r="E48" s="2610"/>
      <c r="F48" s="2610"/>
      <c r="G48" s="2610"/>
      <c r="H48" s="2610"/>
      <c r="I48" s="2610"/>
      <c r="J48" s="2610"/>
      <c r="K48" s="2610"/>
      <c r="L48" s="2610"/>
      <c r="M48" s="2611"/>
    </row>
    <row r="49" spans="1:14" ht="50.1" customHeight="1">
      <c r="A49" s="2064"/>
      <c r="B49" s="1333" t="s">
        <v>85</v>
      </c>
      <c r="C49" s="2470" t="s">
        <v>3263</v>
      </c>
      <c r="D49" s="2471"/>
      <c r="E49" s="2471"/>
      <c r="F49" s="2471"/>
      <c r="G49" s="2471"/>
      <c r="H49" s="2471"/>
      <c r="I49" s="2471"/>
      <c r="J49" s="2471"/>
      <c r="K49" s="2471"/>
      <c r="L49" s="2471"/>
      <c r="M49" s="2472"/>
    </row>
    <row r="50" spans="1:14">
      <c r="A50" s="2064"/>
      <c r="B50" s="1333" t="s">
        <v>87</v>
      </c>
      <c r="C50" s="1543">
        <v>90</v>
      </c>
      <c r="D50" s="1544"/>
      <c r="E50" s="1544"/>
      <c r="F50" s="1544"/>
      <c r="G50" s="1544"/>
      <c r="H50" s="1544"/>
      <c r="I50" s="1544"/>
      <c r="J50" s="1544"/>
      <c r="K50" s="1544"/>
      <c r="L50" s="1544"/>
      <c r="M50" s="1545"/>
    </row>
    <row r="51" spans="1:14">
      <c r="A51" s="2064"/>
      <c r="B51" s="1333" t="s">
        <v>88</v>
      </c>
      <c r="C51" s="1693" t="s">
        <v>89</v>
      </c>
      <c r="D51" s="1544"/>
      <c r="E51" s="1544"/>
      <c r="F51" s="1544"/>
      <c r="G51" s="1544"/>
      <c r="H51" s="1544"/>
      <c r="I51" s="1544"/>
      <c r="J51" s="1544"/>
      <c r="K51" s="1544"/>
      <c r="L51" s="1544"/>
      <c r="M51" s="1545"/>
    </row>
    <row r="52" spans="1:14" ht="15.75" customHeight="1">
      <c r="A52" s="2469" t="s">
        <v>90</v>
      </c>
      <c r="B52" s="1413" t="s">
        <v>91</v>
      </c>
      <c r="C52" s="2455" t="s">
        <v>1035</v>
      </c>
      <c r="D52" s="2456"/>
      <c r="E52" s="2456"/>
      <c r="F52" s="2456"/>
      <c r="G52" s="2456"/>
      <c r="H52" s="2456"/>
      <c r="I52" s="2456"/>
      <c r="J52" s="2456"/>
      <c r="K52" s="2456"/>
      <c r="L52" s="2456"/>
      <c r="M52" s="2457"/>
    </row>
    <row r="53" spans="1:14" ht="15.75" customHeight="1">
      <c r="A53" s="2056"/>
      <c r="B53" s="1413" t="s">
        <v>93</v>
      </c>
      <c r="C53" s="2455" t="s">
        <v>2718</v>
      </c>
      <c r="D53" s="2456"/>
      <c r="E53" s="2456"/>
      <c r="F53" s="2456"/>
      <c r="G53" s="2456"/>
      <c r="H53" s="2456"/>
      <c r="I53" s="2456"/>
      <c r="J53" s="2456"/>
      <c r="K53" s="2456"/>
      <c r="L53" s="2456"/>
      <c r="M53" s="2457"/>
    </row>
    <row r="54" spans="1:14" ht="15.75" customHeight="1">
      <c r="A54" s="2056"/>
      <c r="B54" s="1413" t="s">
        <v>95</v>
      </c>
      <c r="C54" s="2455" t="s">
        <v>15</v>
      </c>
      <c r="D54" s="2456"/>
      <c r="E54" s="2456"/>
      <c r="F54" s="2456"/>
      <c r="G54" s="2456"/>
      <c r="H54" s="2456"/>
      <c r="I54" s="2456"/>
      <c r="J54" s="2456"/>
      <c r="K54" s="2456"/>
      <c r="L54" s="2456"/>
      <c r="M54" s="2457"/>
    </row>
    <row r="55" spans="1:14" ht="44.45" customHeight="1">
      <c r="A55" s="2056"/>
      <c r="B55" s="1414" t="s">
        <v>97</v>
      </c>
      <c r="C55" s="2455" t="s">
        <v>1057</v>
      </c>
      <c r="D55" s="2456"/>
      <c r="E55" s="2456"/>
      <c r="F55" s="2456"/>
      <c r="G55" s="2456"/>
      <c r="H55" s="2456"/>
      <c r="I55" s="2456"/>
      <c r="J55" s="2456"/>
      <c r="K55" s="2456"/>
      <c r="L55" s="2456"/>
      <c r="M55" s="2457"/>
      <c r="N55" s="112"/>
    </row>
    <row r="56" spans="1:14" ht="15.75" customHeight="1">
      <c r="A56" s="2056"/>
      <c r="B56" s="1413" t="s">
        <v>99</v>
      </c>
      <c r="C56" s="2890" t="s">
        <v>1036</v>
      </c>
      <c r="D56" s="2456"/>
      <c r="E56" s="2456"/>
      <c r="F56" s="2456"/>
      <c r="G56" s="2456"/>
      <c r="H56" s="2456"/>
      <c r="I56" s="2456"/>
      <c r="J56" s="2456"/>
      <c r="K56" s="2456"/>
      <c r="L56" s="2456"/>
      <c r="M56" s="2457"/>
    </row>
    <row r="57" spans="1:14" ht="16.5" customHeight="1" thickBot="1">
      <c r="A57" s="2061"/>
      <c r="B57" s="1413" t="s">
        <v>101</v>
      </c>
      <c r="C57" s="2455">
        <v>3169001</v>
      </c>
      <c r="D57" s="2456"/>
      <c r="E57" s="2456"/>
      <c r="F57" s="2456"/>
      <c r="G57" s="2456"/>
      <c r="H57" s="2456"/>
      <c r="I57" s="2456"/>
      <c r="J57" s="2456"/>
      <c r="K57" s="2456"/>
      <c r="L57" s="2456"/>
      <c r="M57" s="2457"/>
    </row>
    <row r="58" spans="1:14" ht="15.75" customHeight="1">
      <c r="A58" s="2469" t="s">
        <v>103</v>
      </c>
      <c r="B58" s="1415" t="s">
        <v>104</v>
      </c>
      <c r="C58" s="2881" t="s">
        <v>1503</v>
      </c>
      <c r="D58" s="2861"/>
      <c r="E58" s="2861"/>
      <c r="F58" s="2861"/>
      <c r="G58" s="2861"/>
      <c r="H58" s="2861"/>
      <c r="I58" s="2861"/>
      <c r="J58" s="2861"/>
      <c r="K58" s="2861"/>
      <c r="L58" s="2861"/>
      <c r="M58" s="2862"/>
    </row>
    <row r="59" spans="1:14" ht="30" customHeight="1">
      <c r="A59" s="2056"/>
      <c r="B59" s="1415" t="s">
        <v>106</v>
      </c>
      <c r="C59" s="2881" t="s">
        <v>1896</v>
      </c>
      <c r="D59" s="2861"/>
      <c r="E59" s="2861"/>
      <c r="F59" s="2861"/>
      <c r="G59" s="2861"/>
      <c r="H59" s="2861"/>
      <c r="I59" s="2861"/>
      <c r="J59" s="2861"/>
      <c r="K59" s="2861"/>
      <c r="L59" s="2861"/>
      <c r="M59" s="2862"/>
    </row>
    <row r="60" spans="1:14" ht="30" customHeight="1" thickBot="1">
      <c r="A60" s="2056"/>
      <c r="B60" s="1416" t="s">
        <v>14</v>
      </c>
      <c r="C60" s="2881" t="s">
        <v>15</v>
      </c>
      <c r="D60" s="2861"/>
      <c r="E60" s="2861"/>
      <c r="F60" s="2861"/>
      <c r="G60" s="2861"/>
      <c r="H60" s="2861"/>
      <c r="I60" s="2861"/>
      <c r="J60" s="2861"/>
      <c r="K60" s="2861"/>
      <c r="L60" s="2861"/>
      <c r="M60" s="2862"/>
    </row>
    <row r="61" spans="1:14" ht="16.5" thickBot="1">
      <c r="A61" s="139" t="s">
        <v>109</v>
      </c>
      <c r="B61" s="346"/>
      <c r="C61" s="2036"/>
      <c r="D61" s="2275"/>
      <c r="E61" s="2275"/>
      <c r="F61" s="2275"/>
      <c r="G61" s="2275"/>
      <c r="H61" s="2275"/>
      <c r="I61" s="2275"/>
      <c r="J61" s="2275"/>
      <c r="K61" s="2275"/>
      <c r="L61" s="2275"/>
      <c r="M61" s="2276"/>
    </row>
  </sheetData>
  <mergeCells count="52">
    <mergeCell ref="B1:M1"/>
    <mergeCell ref="A2:A14"/>
    <mergeCell ref="C2:M2"/>
    <mergeCell ref="C3:M3"/>
    <mergeCell ref="C4:E4"/>
    <mergeCell ref="F4:G4"/>
    <mergeCell ref="H4:M4"/>
    <mergeCell ref="C5:M5"/>
    <mergeCell ref="C6:M6"/>
    <mergeCell ref="C7:G7"/>
    <mergeCell ref="I7:M7"/>
    <mergeCell ref="B8:B10"/>
    <mergeCell ref="C9:E9"/>
    <mergeCell ref="F9:G9"/>
    <mergeCell ref="I9:J9"/>
    <mergeCell ref="C10:D10"/>
    <mergeCell ref="F10:G10"/>
    <mergeCell ref="I10:J10"/>
    <mergeCell ref="A15:A51"/>
    <mergeCell ref="C15:M15"/>
    <mergeCell ref="C16:M16"/>
    <mergeCell ref="B17:B23"/>
    <mergeCell ref="B24:B27"/>
    <mergeCell ref="C11:M11"/>
    <mergeCell ref="C12:M12"/>
    <mergeCell ref="C13:M13"/>
    <mergeCell ref="C14:D14"/>
    <mergeCell ref="F14:M14"/>
    <mergeCell ref="C49:M49"/>
    <mergeCell ref="B28:B30"/>
    <mergeCell ref="B31:B33"/>
    <mergeCell ref="B34:B43"/>
    <mergeCell ref="N34:N43"/>
    <mergeCell ref="F42:G42"/>
    <mergeCell ref="H42:I42"/>
    <mergeCell ref="B44:B47"/>
    <mergeCell ref="F45:F46"/>
    <mergeCell ref="G45:J46"/>
    <mergeCell ref="L45:M46"/>
    <mergeCell ref="C48:M48"/>
    <mergeCell ref="A52:A57"/>
    <mergeCell ref="C52:M52"/>
    <mergeCell ref="C53:M53"/>
    <mergeCell ref="C54:M54"/>
    <mergeCell ref="C55:M55"/>
    <mergeCell ref="C56:M56"/>
    <mergeCell ref="C57:M57"/>
    <mergeCell ref="A58:A60"/>
    <mergeCell ref="C58:M58"/>
    <mergeCell ref="C59:M59"/>
    <mergeCell ref="C60:M60"/>
    <mergeCell ref="C61:M61"/>
  </mergeCells>
  <dataValidations count="6">
    <dataValidation allowBlank="1" showInputMessage="1" showErrorMessage="1" prompt="Seleccione de la lista desplegable" sqref="B4 B7 H7" xr:uid="{00000000-0002-0000-C300-000000000000}"/>
    <dataValidation allowBlank="1" showInputMessage="1" showErrorMessage="1" prompt="Incluir una ficha por cada indicador, ya sea de producto o de resultado" sqref="B1" xr:uid="{00000000-0002-0000-C300-000001000000}"/>
    <dataValidation allowBlank="1" showInputMessage="1" showErrorMessage="1" prompt="Identifique el ODS a que le apunta el indicador de producto. Seleccione de la lista desplegable._x000a_" sqref="B14" xr:uid="{00000000-0002-0000-C300-000002000000}"/>
    <dataValidation allowBlank="1" showInputMessage="1" showErrorMessage="1" prompt="Identifique la meta ODS a que le apunta el indicador de producto. Seleccione de la lista desplegable." sqref="E14" xr:uid="{00000000-0002-0000-C3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C3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300-000005000000}"/>
  </dataValidations>
  <hyperlinks>
    <hyperlink ref="C56" r:id="rId1" xr:uid="{00000000-0004-0000-C300-000000000000}"/>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tabColor theme="0"/>
  </sheetPr>
  <dimension ref="A1:N62"/>
  <sheetViews>
    <sheetView workbookViewId="0"/>
  </sheetViews>
  <sheetFormatPr baseColWidth="10" defaultColWidth="11.42578125" defaultRowHeight="15.75"/>
  <cols>
    <col min="1" max="1" width="25.140625" style="28" customWidth="1"/>
    <col min="2" max="2" width="42.42578125" style="109" customWidth="1"/>
    <col min="3" max="16384" width="11.42578125" style="28"/>
  </cols>
  <sheetData>
    <row r="1" spans="1:14" ht="16.5" thickBot="1">
      <c r="A1" s="24"/>
      <c r="B1" s="99" t="s">
        <v>3264</v>
      </c>
      <c r="C1" s="141"/>
      <c r="D1" s="141"/>
      <c r="E1" s="141"/>
      <c r="F1" s="141"/>
      <c r="G1" s="141"/>
      <c r="H1" s="141"/>
      <c r="I1" s="141"/>
      <c r="J1" s="141"/>
      <c r="K1" s="141"/>
      <c r="L1" s="141"/>
      <c r="M1" s="142"/>
    </row>
    <row r="2" spans="1:14">
      <c r="A2" s="2494" t="s">
        <v>1</v>
      </c>
      <c r="B2" s="29" t="s">
        <v>2</v>
      </c>
      <c r="C2" s="3362" t="s">
        <v>3265</v>
      </c>
      <c r="D2" s="2552"/>
      <c r="E2" s="2552"/>
      <c r="F2" s="2552"/>
      <c r="G2" s="2552"/>
      <c r="H2" s="2552"/>
      <c r="I2" s="2552"/>
      <c r="J2" s="2552"/>
      <c r="K2" s="2552"/>
      <c r="L2" s="2552"/>
      <c r="M2" s="2553"/>
    </row>
    <row r="3" spans="1:14" ht="31.5">
      <c r="A3" s="2093"/>
      <c r="B3" s="1331" t="s">
        <v>4</v>
      </c>
      <c r="C3" s="3140" t="s">
        <v>3111</v>
      </c>
      <c r="D3" s="3052"/>
      <c r="E3" s="3052"/>
      <c r="F3" s="3052"/>
      <c r="G3" s="3052"/>
      <c r="H3" s="3052"/>
      <c r="I3" s="3052"/>
      <c r="J3" s="3052"/>
      <c r="K3" s="3052"/>
      <c r="L3" s="3052"/>
      <c r="M3" s="3053"/>
    </row>
    <row r="4" spans="1:14">
      <c r="A4" s="2093"/>
      <c r="B4" s="31" t="s">
        <v>6</v>
      </c>
      <c r="C4" s="1579" t="s">
        <v>323</v>
      </c>
      <c r="D4" s="1696"/>
      <c r="E4" s="1509"/>
      <c r="F4" s="2817" t="s">
        <v>8</v>
      </c>
      <c r="G4" s="2818"/>
      <c r="H4" s="1697">
        <v>60</v>
      </c>
      <c r="I4" s="1698"/>
      <c r="J4" s="1698"/>
      <c r="K4" s="1698"/>
      <c r="L4" s="1698"/>
      <c r="M4" s="1699"/>
    </row>
    <row r="5" spans="1:14">
      <c r="A5" s="2093"/>
      <c r="B5" s="31" t="s">
        <v>10</v>
      </c>
      <c r="C5" s="2622" t="s">
        <v>9</v>
      </c>
      <c r="D5" s="2623"/>
      <c r="E5" s="2623"/>
      <c r="F5" s="2623"/>
      <c r="G5" s="2623"/>
      <c r="H5" s="2623"/>
      <c r="I5" s="2623"/>
      <c r="J5" s="2623"/>
      <c r="K5" s="2623"/>
      <c r="L5" s="2623"/>
      <c r="M5" s="2624"/>
    </row>
    <row r="6" spans="1:14">
      <c r="A6" s="2093"/>
      <c r="B6" s="31" t="s">
        <v>11</v>
      </c>
      <c r="C6" s="2622" t="s">
        <v>9</v>
      </c>
      <c r="D6" s="2623"/>
      <c r="E6" s="2623"/>
      <c r="F6" s="2623"/>
      <c r="G6" s="2623"/>
      <c r="H6" s="2623"/>
      <c r="I6" s="2623"/>
      <c r="J6" s="2623"/>
      <c r="K6" s="2623"/>
      <c r="L6" s="2623"/>
      <c r="M6" s="2624"/>
    </row>
    <row r="7" spans="1:14">
      <c r="A7" s="2093"/>
      <c r="B7" s="1331" t="s">
        <v>12</v>
      </c>
      <c r="C7" s="3292" t="s">
        <v>1648</v>
      </c>
      <c r="D7" s="2906"/>
      <c r="E7" s="1092"/>
      <c r="F7" s="1092"/>
      <c r="G7" s="1093"/>
      <c r="H7" s="1548" t="s">
        <v>14</v>
      </c>
      <c r="I7" s="2905" t="s">
        <v>233</v>
      </c>
      <c r="J7" s="2906"/>
      <c r="K7" s="2906"/>
      <c r="L7" s="2906"/>
      <c r="M7" s="2907"/>
    </row>
    <row r="8" spans="1:14">
      <c r="A8" s="2093"/>
      <c r="B8" s="2504" t="s">
        <v>16</v>
      </c>
      <c r="C8" s="1832"/>
      <c r="D8" s="1094"/>
      <c r="E8" s="1094"/>
      <c r="F8" s="1094"/>
      <c r="G8" s="1094"/>
      <c r="H8" s="1094"/>
      <c r="I8" s="1094"/>
      <c r="J8" s="1094"/>
      <c r="K8" s="1094"/>
      <c r="L8" s="373"/>
      <c r="M8" s="1833"/>
    </row>
    <row r="9" spans="1:14">
      <c r="A9" s="2093"/>
      <c r="B9" s="2085"/>
      <c r="C9" s="3293"/>
      <c r="D9" s="2343"/>
      <c r="E9" s="271"/>
      <c r="F9" s="2343"/>
      <c r="G9" s="2343"/>
      <c r="H9" s="271"/>
      <c r="I9" s="2343"/>
      <c r="J9" s="2343"/>
      <c r="K9" s="271"/>
      <c r="L9" s="269"/>
      <c r="M9" s="375"/>
    </row>
    <row r="10" spans="1:14">
      <c r="A10" s="2093"/>
      <c r="B10" s="2123"/>
      <c r="C10" s="3293" t="s">
        <v>18</v>
      </c>
      <c r="D10" s="2343"/>
      <c r="E10" s="268"/>
      <c r="F10" s="2343" t="s">
        <v>18</v>
      </c>
      <c r="G10" s="2343"/>
      <c r="H10" s="268"/>
      <c r="I10" s="2343" t="s">
        <v>18</v>
      </c>
      <c r="J10" s="2343"/>
      <c r="K10" s="268"/>
      <c r="L10" s="270"/>
      <c r="M10" s="357"/>
    </row>
    <row r="11" spans="1:14" ht="56.25" customHeight="1">
      <c r="A11" s="2093"/>
      <c r="B11" s="1331" t="s">
        <v>19</v>
      </c>
      <c r="C11" s="3359" t="s">
        <v>3266</v>
      </c>
      <c r="D11" s="2180"/>
      <c r="E11" s="2180"/>
      <c r="F11" s="2180"/>
      <c r="G11" s="2180"/>
      <c r="H11" s="2180"/>
      <c r="I11" s="2180"/>
      <c r="J11" s="2180"/>
      <c r="K11" s="2180"/>
      <c r="L11" s="2180"/>
      <c r="M11" s="2181"/>
      <c r="N11" s="112"/>
    </row>
    <row r="12" spans="1:14" ht="79.5" customHeight="1">
      <c r="A12" s="2093"/>
      <c r="B12" s="1331" t="s">
        <v>21</v>
      </c>
      <c r="C12" s="3359" t="s">
        <v>3267</v>
      </c>
      <c r="D12" s="2180"/>
      <c r="E12" s="2180"/>
      <c r="F12" s="2180"/>
      <c r="G12" s="2180"/>
      <c r="H12" s="2180"/>
      <c r="I12" s="2180"/>
      <c r="J12" s="2180"/>
      <c r="K12" s="2180"/>
      <c r="L12" s="2180"/>
      <c r="M12" s="2181"/>
      <c r="N12" s="112"/>
    </row>
    <row r="13" spans="1:14" ht="31.5" customHeight="1">
      <c r="A13" s="2093"/>
      <c r="B13" s="1331" t="s">
        <v>23</v>
      </c>
      <c r="C13" s="3075" t="s">
        <v>1282</v>
      </c>
      <c r="D13" s="3065"/>
      <c r="E13" s="3065"/>
      <c r="F13" s="3065"/>
      <c r="G13" s="3065"/>
      <c r="H13" s="3065"/>
      <c r="I13" s="3065"/>
      <c r="J13" s="3065"/>
      <c r="K13" s="3065"/>
      <c r="L13" s="3065"/>
      <c r="M13" s="3066"/>
      <c r="N13" s="112"/>
    </row>
    <row r="14" spans="1:14" ht="47.25" customHeight="1">
      <c r="A14" s="2093"/>
      <c r="B14" s="2504" t="s">
        <v>25</v>
      </c>
      <c r="C14" s="2491" t="s">
        <v>26</v>
      </c>
      <c r="D14" s="2492"/>
      <c r="E14" s="1834" t="s">
        <v>27</v>
      </c>
      <c r="F14" s="3294" t="s">
        <v>228</v>
      </c>
      <c r="G14" s="2492"/>
      <c r="H14" s="2492"/>
      <c r="I14" s="2492"/>
      <c r="J14" s="2492"/>
      <c r="K14" s="2492"/>
      <c r="L14" s="2492"/>
      <c r="M14" s="2493"/>
      <c r="N14" s="112"/>
    </row>
    <row r="15" spans="1:14">
      <c r="A15" s="2093"/>
      <c r="B15" s="2085"/>
      <c r="C15" s="2491"/>
      <c r="D15" s="2492"/>
      <c r="E15" s="2492"/>
      <c r="F15" s="2492"/>
      <c r="G15" s="2492"/>
      <c r="H15" s="2492"/>
      <c r="I15" s="2492"/>
      <c r="J15" s="2492"/>
      <c r="K15" s="2492"/>
      <c r="L15" s="2492"/>
      <c r="M15" s="2493"/>
    </row>
    <row r="16" spans="1:14">
      <c r="A16" s="2489" t="s">
        <v>29</v>
      </c>
      <c r="B16" s="1333" t="s">
        <v>30</v>
      </c>
      <c r="C16" s="2491" t="s">
        <v>3268</v>
      </c>
      <c r="D16" s="2492"/>
      <c r="E16" s="2492"/>
      <c r="F16" s="2492"/>
      <c r="G16" s="2492"/>
      <c r="H16" s="2492"/>
      <c r="I16" s="2492"/>
      <c r="J16" s="2492"/>
      <c r="K16" s="2492"/>
      <c r="L16" s="2492"/>
      <c r="M16" s="2493"/>
    </row>
    <row r="17" spans="1:14" ht="47.25" customHeight="1">
      <c r="A17" s="2064"/>
      <c r="B17" s="1333" t="s">
        <v>32</v>
      </c>
      <c r="C17" s="3359" t="s">
        <v>3269</v>
      </c>
      <c r="D17" s="2180"/>
      <c r="E17" s="2180"/>
      <c r="F17" s="2180"/>
      <c r="G17" s="2180"/>
      <c r="H17" s="2180"/>
      <c r="I17" s="2180"/>
      <c r="J17" s="2180"/>
      <c r="K17" s="2180"/>
      <c r="L17" s="2180"/>
      <c r="M17" s="2181"/>
      <c r="N17" s="112"/>
    </row>
    <row r="18" spans="1:14" ht="8.25" customHeight="1">
      <c r="A18" s="2064"/>
      <c r="B18" s="2477" t="s">
        <v>34</v>
      </c>
      <c r="C18" s="1841"/>
      <c r="D18" s="358"/>
      <c r="E18" s="358"/>
      <c r="F18" s="358"/>
      <c r="G18" s="358"/>
      <c r="H18" s="358"/>
      <c r="I18" s="358"/>
      <c r="J18" s="358"/>
      <c r="K18" s="358"/>
      <c r="L18" s="358"/>
      <c r="M18" s="1842"/>
    </row>
    <row r="19" spans="1:14" ht="9" customHeight="1">
      <c r="A19" s="2064"/>
      <c r="B19" s="1999"/>
      <c r="C19" s="359"/>
      <c r="D19" s="360"/>
      <c r="E19" s="361"/>
      <c r="F19" s="360"/>
      <c r="G19" s="361"/>
      <c r="H19" s="360"/>
      <c r="I19" s="361"/>
      <c r="J19" s="360"/>
      <c r="K19" s="361"/>
      <c r="L19" s="361"/>
      <c r="M19" s="362"/>
    </row>
    <row r="20" spans="1:14">
      <c r="A20" s="2064"/>
      <c r="B20" s="1999"/>
      <c r="C20" s="363" t="s">
        <v>35</v>
      </c>
      <c r="D20" s="364"/>
      <c r="E20" s="365" t="s">
        <v>36</v>
      </c>
      <c r="F20" s="364"/>
      <c r="G20" s="365" t="s">
        <v>37</v>
      </c>
      <c r="H20" s="364"/>
      <c r="I20" s="365" t="s">
        <v>38</v>
      </c>
      <c r="J20" s="1843"/>
      <c r="K20" s="365"/>
      <c r="L20" s="365"/>
      <c r="M20" s="366"/>
    </row>
    <row r="21" spans="1:14">
      <c r="A21" s="2064"/>
      <c r="B21" s="1999"/>
      <c r="C21" s="363" t="s">
        <v>39</v>
      </c>
      <c r="D21" s="1561"/>
      <c r="E21" s="365" t="s">
        <v>40</v>
      </c>
      <c r="F21" s="1555"/>
      <c r="G21" s="365" t="s">
        <v>41</v>
      </c>
      <c r="H21" s="1555"/>
      <c r="I21" s="365"/>
      <c r="J21" s="367"/>
      <c r="K21" s="365"/>
      <c r="L21" s="365"/>
      <c r="M21" s="366"/>
    </row>
    <row r="22" spans="1:14">
      <c r="A22" s="2064"/>
      <c r="B22" s="1999"/>
      <c r="C22" s="363" t="s">
        <v>42</v>
      </c>
      <c r="D22" s="1561"/>
      <c r="E22" s="365" t="s">
        <v>43</v>
      </c>
      <c r="F22" s="1561"/>
      <c r="G22" s="365"/>
      <c r="H22" s="367"/>
      <c r="I22" s="365"/>
      <c r="J22" s="367"/>
      <c r="K22" s="365"/>
      <c r="L22" s="365"/>
      <c r="M22" s="366"/>
    </row>
    <row r="23" spans="1:14">
      <c r="A23" s="2064"/>
      <c r="B23" s="1999"/>
      <c r="C23" s="363" t="s">
        <v>44</v>
      </c>
      <c r="D23" s="1555" t="s">
        <v>1495</v>
      </c>
      <c r="E23" s="365" t="s">
        <v>46</v>
      </c>
      <c r="F23" s="3360" t="s">
        <v>2168</v>
      </c>
      <c r="G23" s="3360"/>
      <c r="H23" s="3360"/>
      <c r="I23" s="3360"/>
      <c r="J23" s="3360"/>
      <c r="K23" s="3360"/>
      <c r="L23" s="3360"/>
      <c r="M23" s="3361"/>
    </row>
    <row r="24" spans="1:14" ht="9.75" customHeight="1">
      <c r="A24" s="2064"/>
      <c r="B24" s="2000"/>
      <c r="C24" s="369"/>
      <c r="D24" s="370"/>
      <c r="E24" s="370"/>
      <c r="F24" s="370"/>
      <c r="G24" s="370"/>
      <c r="H24" s="370"/>
      <c r="I24" s="370"/>
      <c r="J24" s="370"/>
      <c r="K24" s="370"/>
      <c r="L24" s="370"/>
      <c r="M24" s="371"/>
    </row>
    <row r="25" spans="1:14">
      <c r="A25" s="2064"/>
      <c r="B25" s="2477" t="s">
        <v>48</v>
      </c>
      <c r="C25" s="1844"/>
      <c r="D25" s="372"/>
      <c r="E25" s="372"/>
      <c r="F25" s="372"/>
      <c r="G25" s="372"/>
      <c r="H25" s="372"/>
      <c r="I25" s="372"/>
      <c r="J25" s="372"/>
      <c r="K25" s="372"/>
      <c r="L25" s="373"/>
      <c r="M25" s="1833"/>
    </row>
    <row r="26" spans="1:14">
      <c r="A26" s="2064"/>
      <c r="B26" s="1999"/>
      <c r="C26" s="363" t="s">
        <v>49</v>
      </c>
      <c r="D26" s="1555"/>
      <c r="E26" s="374"/>
      <c r="F26" s="365" t="s">
        <v>50</v>
      </c>
      <c r="G26" s="1561"/>
      <c r="H26" s="374"/>
      <c r="I26" s="365" t="s">
        <v>51</v>
      </c>
      <c r="J26" s="1156" t="s">
        <v>45</v>
      </c>
      <c r="K26" s="374"/>
      <c r="L26" s="269"/>
      <c r="M26" s="375"/>
    </row>
    <row r="27" spans="1:14">
      <c r="A27" s="2064"/>
      <c r="B27" s="1999"/>
      <c r="C27" s="363" t="s">
        <v>52</v>
      </c>
      <c r="D27" s="1845"/>
      <c r="E27" s="269"/>
      <c r="F27" s="365" t="s">
        <v>53</v>
      </c>
      <c r="G27" s="1555"/>
      <c r="H27" s="269"/>
      <c r="I27" s="376"/>
      <c r="J27" s="269"/>
      <c r="K27" s="271"/>
      <c r="L27" s="269"/>
      <c r="M27" s="375"/>
    </row>
    <row r="28" spans="1:14">
      <c r="A28" s="2064"/>
      <c r="B28" s="2000"/>
      <c r="C28" s="377"/>
      <c r="D28" s="378"/>
      <c r="E28" s="378"/>
      <c r="F28" s="378"/>
      <c r="G28" s="378"/>
      <c r="H28" s="378"/>
      <c r="I28" s="378"/>
      <c r="J28" s="378"/>
      <c r="K28" s="378"/>
      <c r="L28" s="270"/>
      <c r="M28" s="357"/>
    </row>
    <row r="29" spans="1:14">
      <c r="A29" s="2064"/>
      <c r="B29" s="64" t="s">
        <v>54</v>
      </c>
      <c r="C29" s="1846"/>
      <c r="D29" s="379"/>
      <c r="E29" s="379"/>
      <c r="F29" s="379"/>
      <c r="G29" s="379"/>
      <c r="H29" s="379"/>
      <c r="I29" s="379"/>
      <c r="J29" s="379"/>
      <c r="K29" s="379"/>
      <c r="L29" s="379"/>
      <c r="M29" s="1847"/>
    </row>
    <row r="30" spans="1:14">
      <c r="A30" s="2064"/>
      <c r="B30" s="64"/>
      <c r="C30" s="380" t="s">
        <v>55</v>
      </c>
      <c r="D30" s="1555" t="s">
        <v>3270</v>
      </c>
      <c r="E30" s="374"/>
      <c r="F30" s="381" t="s">
        <v>56</v>
      </c>
      <c r="G30" s="1555" t="s">
        <v>3270</v>
      </c>
      <c r="H30" s="374"/>
      <c r="I30" s="381" t="s">
        <v>57</v>
      </c>
      <c r="J30" s="1556"/>
      <c r="K30" s="1848"/>
      <c r="L30" s="1557"/>
      <c r="M30" s="382"/>
    </row>
    <row r="31" spans="1:14">
      <c r="A31" s="2064"/>
      <c r="B31" s="31"/>
      <c r="C31" s="369"/>
      <c r="D31" s="370"/>
      <c r="E31" s="370"/>
      <c r="F31" s="370"/>
      <c r="G31" s="370"/>
      <c r="H31" s="370"/>
      <c r="I31" s="370"/>
      <c r="J31" s="370"/>
      <c r="K31" s="370"/>
      <c r="L31" s="370"/>
      <c r="M31" s="371"/>
    </row>
    <row r="32" spans="1:14">
      <c r="A32" s="2064"/>
      <c r="B32" s="2477" t="s">
        <v>58</v>
      </c>
      <c r="C32" s="1849"/>
      <c r="D32" s="383"/>
      <c r="E32" s="383"/>
      <c r="F32" s="383"/>
      <c r="G32" s="383"/>
      <c r="H32" s="383"/>
      <c r="I32" s="383"/>
      <c r="J32" s="383"/>
      <c r="K32" s="383"/>
      <c r="L32" s="373"/>
      <c r="M32" s="1833"/>
    </row>
    <row r="33" spans="1:13">
      <c r="A33" s="2064"/>
      <c r="B33" s="1999"/>
      <c r="C33" s="384" t="s">
        <v>59</v>
      </c>
      <c r="D33" s="1850">
        <v>2022</v>
      </c>
      <c r="E33" s="385"/>
      <c r="F33" s="374" t="s">
        <v>60</v>
      </c>
      <c r="G33" s="1851" t="s">
        <v>61</v>
      </c>
      <c r="H33" s="385"/>
      <c r="I33" s="381"/>
      <c r="J33" s="385"/>
      <c r="K33" s="385"/>
      <c r="L33" s="269"/>
      <c r="M33" s="375"/>
    </row>
    <row r="34" spans="1:13">
      <c r="A34" s="2064"/>
      <c r="B34" s="2000"/>
      <c r="C34" s="369"/>
      <c r="D34" s="386"/>
      <c r="E34" s="387"/>
      <c r="F34" s="370"/>
      <c r="G34" s="387"/>
      <c r="H34" s="387"/>
      <c r="I34" s="388"/>
      <c r="J34" s="387"/>
      <c r="K34" s="387"/>
      <c r="L34" s="270"/>
      <c r="M34" s="357"/>
    </row>
    <row r="35" spans="1:13">
      <c r="A35" s="2064"/>
      <c r="B35" s="2477" t="s">
        <v>62</v>
      </c>
      <c r="C35" s="1852"/>
      <c r="D35" s="389"/>
      <c r="E35" s="389"/>
      <c r="F35" s="389"/>
      <c r="G35" s="389"/>
      <c r="H35" s="389"/>
      <c r="I35" s="389"/>
      <c r="J35" s="389"/>
      <c r="K35" s="389"/>
      <c r="L35" s="389"/>
      <c r="M35" s="1853"/>
    </row>
    <row r="36" spans="1:13">
      <c r="A36" s="2064"/>
      <c r="B36" s="1999"/>
      <c r="C36" s="390"/>
      <c r="D36" s="1159" t="s">
        <v>3271</v>
      </c>
      <c r="E36" s="1159"/>
      <c r="F36" s="1159" t="s">
        <v>3272</v>
      </c>
      <c r="G36" s="1159"/>
      <c r="H36" s="1160" t="s">
        <v>3273</v>
      </c>
      <c r="I36" s="1160"/>
      <c r="J36" s="1160" t="s">
        <v>3274</v>
      </c>
      <c r="K36" s="1159"/>
      <c r="L36" s="1159" t="s">
        <v>3275</v>
      </c>
      <c r="M36" s="1161"/>
    </row>
    <row r="37" spans="1:13">
      <c r="A37" s="2064"/>
      <c r="B37" s="1999"/>
      <c r="C37" s="390"/>
      <c r="D37" s="3357"/>
      <c r="E37" s="2542"/>
      <c r="F37" s="3357"/>
      <c r="G37" s="2542"/>
      <c r="H37" s="3357">
        <v>80</v>
      </c>
      <c r="I37" s="2542"/>
      <c r="J37" s="3357">
        <v>80</v>
      </c>
      <c r="K37" s="2542"/>
      <c r="L37" s="3357">
        <v>80</v>
      </c>
      <c r="M37" s="2542"/>
    </row>
    <row r="38" spans="1:13">
      <c r="A38" s="2064"/>
      <c r="B38" s="1999"/>
      <c r="C38" s="390"/>
      <c r="D38" s="1159" t="s">
        <v>3276</v>
      </c>
      <c r="E38" s="1159"/>
      <c r="F38" s="1159" t="s">
        <v>3277</v>
      </c>
      <c r="G38" s="1159"/>
      <c r="H38" s="1160" t="s">
        <v>3278</v>
      </c>
      <c r="I38" s="1160"/>
      <c r="J38" s="1160" t="s">
        <v>3279</v>
      </c>
      <c r="K38" s="1159"/>
      <c r="L38" s="1159" t="s">
        <v>3280</v>
      </c>
      <c r="M38" s="1162"/>
    </row>
    <row r="39" spans="1:13">
      <c r="A39" s="2064"/>
      <c r="B39" s="1999"/>
      <c r="C39" s="390"/>
      <c r="D39" s="3357">
        <v>80</v>
      </c>
      <c r="E39" s="2542"/>
      <c r="F39" s="3357">
        <v>80</v>
      </c>
      <c r="G39" s="2542"/>
      <c r="H39" s="3357">
        <v>80</v>
      </c>
      <c r="I39" s="2542"/>
      <c r="J39" s="3357">
        <v>80</v>
      </c>
      <c r="K39" s="2542"/>
      <c r="L39" s="3357">
        <v>80</v>
      </c>
      <c r="M39" s="2542"/>
    </row>
    <row r="40" spans="1:13">
      <c r="A40" s="2064"/>
      <c r="B40" s="1999"/>
      <c r="C40" s="390"/>
      <c r="D40" s="1159" t="s">
        <v>3281</v>
      </c>
      <c r="E40" s="1159"/>
      <c r="F40" s="1159" t="s">
        <v>74</v>
      </c>
      <c r="G40" s="1159"/>
      <c r="H40" s="1160" t="s">
        <v>75</v>
      </c>
      <c r="I40" s="1160"/>
      <c r="J40" s="1160" t="s">
        <v>76</v>
      </c>
      <c r="K40" s="1159"/>
      <c r="L40" s="1159" t="s">
        <v>77</v>
      </c>
      <c r="M40" s="1162"/>
    </row>
    <row r="41" spans="1:13">
      <c r="A41" s="2064"/>
      <c r="B41" s="1999"/>
      <c r="C41" s="390"/>
      <c r="D41" s="3357">
        <v>80</v>
      </c>
      <c r="E41" s="2542"/>
      <c r="F41" s="3357"/>
      <c r="G41" s="2542"/>
      <c r="H41" s="3357"/>
      <c r="I41" s="2542"/>
      <c r="J41" s="1163"/>
      <c r="K41" s="1164"/>
      <c r="L41" s="1163"/>
      <c r="M41" s="1165"/>
    </row>
    <row r="42" spans="1:13">
      <c r="A42" s="2064"/>
      <c r="B42" s="1999"/>
      <c r="C42" s="390"/>
      <c r="D42" s="1166" t="s">
        <v>77</v>
      </c>
      <c r="E42" s="1167"/>
      <c r="F42" s="1166" t="s">
        <v>78</v>
      </c>
      <c r="G42" s="1167"/>
      <c r="H42" s="1168"/>
      <c r="I42" s="1169"/>
      <c r="J42" s="1168"/>
      <c r="K42" s="1169"/>
      <c r="L42" s="1168"/>
      <c r="M42" s="1170"/>
    </row>
    <row r="43" spans="1:13">
      <c r="A43" s="2064"/>
      <c r="B43" s="1999"/>
      <c r="C43" s="390"/>
      <c r="D43" s="1163"/>
      <c r="E43" s="1164"/>
      <c r="F43" s="3357">
        <v>720</v>
      </c>
      <c r="G43" s="2542"/>
      <c r="H43" s="3358"/>
      <c r="I43" s="2546"/>
      <c r="J43" s="1171"/>
      <c r="K43" s="1159"/>
      <c r="L43" s="1171"/>
      <c r="M43" s="1172"/>
    </row>
    <row r="44" spans="1:13">
      <c r="A44" s="2064"/>
      <c r="B44" s="1999"/>
      <c r="C44" s="398"/>
      <c r="D44" s="1671"/>
      <c r="E44" s="1672"/>
      <c r="F44" s="1671"/>
      <c r="G44" s="1672"/>
      <c r="H44" s="399"/>
      <c r="I44" s="400"/>
      <c r="J44" s="399"/>
      <c r="K44" s="400"/>
      <c r="L44" s="399"/>
      <c r="M44" s="401"/>
    </row>
    <row r="45" spans="1:13">
      <c r="A45" s="2064"/>
      <c r="B45" s="2477" t="s">
        <v>79</v>
      </c>
      <c r="C45" s="1844"/>
      <c r="D45" s="372"/>
      <c r="E45" s="372"/>
      <c r="F45" s="372"/>
      <c r="G45" s="372"/>
      <c r="H45" s="372"/>
      <c r="I45" s="372"/>
      <c r="J45" s="372"/>
      <c r="K45" s="372"/>
      <c r="L45" s="269"/>
      <c r="M45" s="375"/>
    </row>
    <row r="46" spans="1:13">
      <c r="A46" s="2064"/>
      <c r="B46" s="1999"/>
      <c r="C46" s="402"/>
      <c r="D46" s="403" t="s">
        <v>80</v>
      </c>
      <c r="E46" s="404" t="s">
        <v>7</v>
      </c>
      <c r="F46" s="2437" t="s">
        <v>81</v>
      </c>
      <c r="G46" s="3356"/>
      <c r="H46" s="3356"/>
      <c r="I46" s="3356"/>
      <c r="J46" s="3356"/>
      <c r="K46" s="405" t="s">
        <v>82</v>
      </c>
      <c r="L46" s="3354"/>
      <c r="M46" s="3355"/>
    </row>
    <row r="47" spans="1:13">
      <c r="A47" s="2064"/>
      <c r="B47" s="1999"/>
      <c r="C47" s="402"/>
      <c r="D47" s="1854"/>
      <c r="E47" s="1561" t="s">
        <v>1495</v>
      </c>
      <c r="F47" s="2437"/>
      <c r="G47" s="3356"/>
      <c r="H47" s="3356"/>
      <c r="I47" s="3356"/>
      <c r="J47" s="3356"/>
      <c r="K47" s="269"/>
      <c r="L47" s="2428"/>
      <c r="M47" s="2429"/>
    </row>
    <row r="48" spans="1:13">
      <c r="A48" s="2064"/>
      <c r="B48" s="2000"/>
      <c r="C48" s="406"/>
      <c r="D48" s="270"/>
      <c r="E48" s="270"/>
      <c r="F48" s="270"/>
      <c r="G48" s="270"/>
      <c r="H48" s="270"/>
      <c r="I48" s="270"/>
      <c r="J48" s="270"/>
      <c r="K48" s="270"/>
      <c r="L48" s="269"/>
      <c r="M48" s="375"/>
    </row>
    <row r="49" spans="1:13" ht="15.75" customHeight="1">
      <c r="A49" s="2064"/>
      <c r="B49" s="1331" t="s">
        <v>83</v>
      </c>
      <c r="C49" s="2547" t="s">
        <v>3282</v>
      </c>
      <c r="D49" s="2180"/>
      <c r="E49" s="2180"/>
      <c r="F49" s="2180"/>
      <c r="G49" s="2180"/>
      <c r="H49" s="2180"/>
      <c r="I49" s="2180"/>
      <c r="J49" s="2180"/>
      <c r="K49" s="2180"/>
      <c r="L49" s="2180"/>
      <c r="M49" s="2181"/>
    </row>
    <row r="50" spans="1:13" ht="15.75" customHeight="1">
      <c r="A50" s="2064"/>
      <c r="B50" s="1333" t="s">
        <v>85</v>
      </c>
      <c r="C50" s="2547" t="s">
        <v>3283</v>
      </c>
      <c r="D50" s="2180"/>
      <c r="E50" s="2180"/>
      <c r="F50" s="2180"/>
      <c r="G50" s="2180"/>
      <c r="H50" s="2180"/>
      <c r="I50" s="2180"/>
      <c r="J50" s="2180"/>
      <c r="K50" s="2180"/>
      <c r="L50" s="2180"/>
      <c r="M50" s="2181"/>
    </row>
    <row r="51" spans="1:13">
      <c r="A51" s="2064"/>
      <c r="B51" s="1333" t="s">
        <v>87</v>
      </c>
      <c r="C51" s="2547">
        <v>30</v>
      </c>
      <c r="D51" s="2180"/>
      <c r="E51" s="2180"/>
      <c r="F51" s="2180"/>
      <c r="G51" s="2180"/>
      <c r="H51" s="2180"/>
      <c r="I51" s="2180"/>
      <c r="J51" s="2180"/>
      <c r="K51" s="2180"/>
      <c r="L51" s="2180"/>
      <c r="M51" s="2181"/>
    </row>
    <row r="52" spans="1:13">
      <c r="A52" s="2064"/>
      <c r="B52" s="1333" t="s">
        <v>88</v>
      </c>
      <c r="C52" s="1855" t="s">
        <v>89</v>
      </c>
      <c r="D52" s="1856"/>
      <c r="E52" s="1856"/>
      <c r="F52" s="1856"/>
      <c r="G52" s="1856"/>
      <c r="H52" s="1856"/>
      <c r="I52" s="1856"/>
      <c r="J52" s="1856"/>
      <c r="K52" s="1856"/>
      <c r="L52" s="1856"/>
      <c r="M52" s="1857"/>
    </row>
    <row r="53" spans="1:13" ht="15.75" customHeight="1">
      <c r="A53" s="2469" t="s">
        <v>90</v>
      </c>
      <c r="B53" s="1413" t="s">
        <v>91</v>
      </c>
      <c r="C53" s="2622" t="s">
        <v>1377</v>
      </c>
      <c r="D53" s="2623"/>
      <c r="E53" s="2623"/>
      <c r="F53" s="2623"/>
      <c r="G53" s="2623"/>
      <c r="H53" s="2623"/>
      <c r="I53" s="2623"/>
      <c r="J53" s="2623"/>
      <c r="K53" s="2623"/>
      <c r="L53" s="2623"/>
      <c r="M53" s="2624"/>
    </row>
    <row r="54" spans="1:13" ht="15.75" customHeight="1">
      <c r="A54" s="2056"/>
      <c r="B54" s="1413" t="s">
        <v>93</v>
      </c>
      <c r="C54" s="2622" t="s">
        <v>3284</v>
      </c>
      <c r="D54" s="2623"/>
      <c r="E54" s="2623"/>
      <c r="F54" s="2623"/>
      <c r="G54" s="2623"/>
      <c r="H54" s="2623"/>
      <c r="I54" s="2623"/>
      <c r="J54" s="2623"/>
      <c r="K54" s="2623"/>
      <c r="L54" s="2623"/>
      <c r="M54" s="2624"/>
    </row>
    <row r="55" spans="1:13" ht="15.75" customHeight="1">
      <c r="A55" s="2056"/>
      <c r="B55" s="1413" t="s">
        <v>95</v>
      </c>
      <c r="C55" s="2622" t="s">
        <v>233</v>
      </c>
      <c r="D55" s="2623"/>
      <c r="E55" s="2623"/>
      <c r="F55" s="2623"/>
      <c r="G55" s="2623"/>
      <c r="H55" s="2623"/>
      <c r="I55" s="2623"/>
      <c r="J55" s="2623"/>
      <c r="K55" s="2623"/>
      <c r="L55" s="2623"/>
      <c r="M55" s="2624"/>
    </row>
    <row r="56" spans="1:13" ht="15.75" customHeight="1">
      <c r="A56" s="2056"/>
      <c r="B56" s="1414" t="s">
        <v>97</v>
      </c>
      <c r="C56" s="2622" t="s">
        <v>1376</v>
      </c>
      <c r="D56" s="2623"/>
      <c r="E56" s="2623"/>
      <c r="F56" s="2623"/>
      <c r="G56" s="2623"/>
      <c r="H56" s="2623"/>
      <c r="I56" s="2623"/>
      <c r="J56" s="2623"/>
      <c r="K56" s="2623"/>
      <c r="L56" s="2623"/>
      <c r="M56" s="2624"/>
    </row>
    <row r="57" spans="1:13" ht="15.75" customHeight="1">
      <c r="A57" s="2056"/>
      <c r="B57" s="1413" t="s">
        <v>99</v>
      </c>
      <c r="C57" s="2622" t="s">
        <v>1379</v>
      </c>
      <c r="D57" s="2623"/>
      <c r="E57" s="2623"/>
      <c r="F57" s="2623"/>
      <c r="G57" s="2623"/>
      <c r="H57" s="2623"/>
      <c r="I57" s="2623"/>
      <c r="J57" s="2623"/>
      <c r="K57" s="2623"/>
      <c r="L57" s="2623"/>
      <c r="M57" s="2624"/>
    </row>
    <row r="58" spans="1:13" ht="16.5" customHeight="1" thickBot="1">
      <c r="A58" s="2061"/>
      <c r="B58" s="1413" t="s">
        <v>101</v>
      </c>
      <c r="C58" s="2622" t="s">
        <v>1378</v>
      </c>
      <c r="D58" s="2623"/>
      <c r="E58" s="2623"/>
      <c r="F58" s="2623"/>
      <c r="G58" s="2623"/>
      <c r="H58" s="2623"/>
      <c r="I58" s="2623"/>
      <c r="J58" s="2623"/>
      <c r="K58" s="2623"/>
      <c r="L58" s="2623"/>
      <c r="M58" s="2624"/>
    </row>
    <row r="59" spans="1:13" ht="15.75" customHeight="1">
      <c r="A59" s="2469" t="s">
        <v>103</v>
      </c>
      <c r="B59" s="1415" t="s">
        <v>104</v>
      </c>
      <c r="C59" s="2622" t="s">
        <v>1916</v>
      </c>
      <c r="D59" s="2623"/>
      <c r="E59" s="2623"/>
      <c r="F59" s="2623"/>
      <c r="G59" s="2623"/>
      <c r="H59" s="2623"/>
      <c r="I59" s="2623"/>
      <c r="J59" s="2623"/>
      <c r="K59" s="2623"/>
      <c r="L59" s="2623"/>
      <c r="M59" s="2624"/>
    </row>
    <row r="60" spans="1:13" ht="15.75" customHeight="1">
      <c r="A60" s="2056"/>
      <c r="B60" s="1415" t="s">
        <v>106</v>
      </c>
      <c r="C60" s="2622" t="s">
        <v>2498</v>
      </c>
      <c r="D60" s="2623"/>
      <c r="E60" s="2623"/>
      <c r="F60" s="2623"/>
      <c r="G60" s="2623"/>
      <c r="H60" s="2623"/>
      <c r="I60" s="2623"/>
      <c r="J60" s="2623"/>
      <c r="K60" s="2623"/>
      <c r="L60" s="2623"/>
      <c r="M60" s="2624"/>
    </row>
    <row r="61" spans="1:13" ht="16.5" customHeight="1" thickBot="1">
      <c r="A61" s="2056"/>
      <c r="B61" s="1416" t="s">
        <v>14</v>
      </c>
      <c r="C61" s="2622" t="s">
        <v>233</v>
      </c>
      <c r="D61" s="2623"/>
      <c r="E61" s="2623"/>
      <c r="F61" s="2623"/>
      <c r="G61" s="2623"/>
      <c r="H61" s="2623"/>
      <c r="I61" s="2623"/>
      <c r="J61" s="2623"/>
      <c r="K61" s="2623"/>
      <c r="L61" s="2623"/>
      <c r="M61" s="2624"/>
    </row>
    <row r="62" spans="1:13" ht="16.5" thickBot="1">
      <c r="A62" s="139" t="s">
        <v>109</v>
      </c>
      <c r="B62" s="108"/>
      <c r="C62" s="2110"/>
      <c r="D62" s="2037"/>
      <c r="E62" s="2037"/>
      <c r="F62" s="2037"/>
      <c r="G62" s="2037"/>
      <c r="H62" s="2037"/>
      <c r="I62" s="2037"/>
      <c r="J62" s="2037"/>
      <c r="K62" s="2037"/>
      <c r="L62" s="2037"/>
      <c r="M62" s="2038"/>
    </row>
  </sheetData>
  <mergeCells count="64">
    <mergeCell ref="C11:M11"/>
    <mergeCell ref="A2:A15"/>
    <mergeCell ref="C2:M2"/>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B14:B15"/>
    <mergeCell ref="C14:D14"/>
    <mergeCell ref="F14:M14"/>
    <mergeCell ref="C15:M15"/>
    <mergeCell ref="A16:A52"/>
    <mergeCell ref="C16:M16"/>
    <mergeCell ref="C17:M17"/>
    <mergeCell ref="B18:B24"/>
    <mergeCell ref="F23:M23"/>
    <mergeCell ref="B25:B28"/>
    <mergeCell ref="B32:B34"/>
    <mergeCell ref="B35:B44"/>
    <mergeCell ref="D37:E37"/>
    <mergeCell ref="F37:G37"/>
    <mergeCell ref="L37:M37"/>
    <mergeCell ref="D39:E39"/>
    <mergeCell ref="F39:G39"/>
    <mergeCell ref="H39:I39"/>
    <mergeCell ref="J39:K39"/>
    <mergeCell ref="L39:M39"/>
    <mergeCell ref="B45:B48"/>
    <mergeCell ref="F46:F47"/>
    <mergeCell ref="G46:J47"/>
    <mergeCell ref="H37:I37"/>
    <mergeCell ref="J37:K37"/>
    <mergeCell ref="D41:E41"/>
    <mergeCell ref="F41:G41"/>
    <mergeCell ref="H41:I41"/>
    <mergeCell ref="F43:G43"/>
    <mergeCell ref="H43:I43"/>
    <mergeCell ref="C62:M62"/>
    <mergeCell ref="L46:M47"/>
    <mergeCell ref="C49:M49"/>
    <mergeCell ref="C50:M50"/>
    <mergeCell ref="C51:M51"/>
    <mergeCell ref="C53:M53"/>
    <mergeCell ref="C54:M54"/>
    <mergeCell ref="C55:M55"/>
    <mergeCell ref="C56:M56"/>
    <mergeCell ref="C57:M57"/>
    <mergeCell ref="C58:M58"/>
    <mergeCell ref="A59:A61"/>
    <mergeCell ref="C59:M59"/>
    <mergeCell ref="C60:M60"/>
    <mergeCell ref="C61:M61"/>
    <mergeCell ref="A53:A58"/>
  </mergeCells>
  <dataValidations count="7">
    <dataValidation allowBlank="1" showInputMessage="1" showErrorMessage="1" prompt="Seleccione de la lista desplegable" sqref="B4 B7 H7" xr:uid="{00000000-0002-0000-C400-000000000000}"/>
    <dataValidation allowBlank="1" showInputMessage="1" showErrorMessage="1" prompt="Incluir una ficha por cada indicador, ya sea de producto o de resultado" sqref="B1" xr:uid="{00000000-0002-0000-C400-000001000000}"/>
    <dataValidation allowBlank="1" showInputMessage="1" showErrorMessage="1" prompt="Identifique el ODS a que le apunta el indicador de producto. Seleccione de la lista desplegable._x000a_" sqref="B14:B15" xr:uid="{00000000-0002-0000-C400-000002000000}"/>
    <dataValidation allowBlank="1" showInputMessage="1" showErrorMessage="1" prompt="Identifique la meta ODS a que le apunta el indicador de producto. Seleccione de la lista desplegable." sqref="E14" xr:uid="{00000000-0002-0000-C4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C4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400-000005000000}"/>
    <dataValidation type="list" allowBlank="1" showInputMessage="1" showErrorMessage="1" sqref="I7:M7" xr:uid="{00000000-0002-0000-C400-000006000000}">
      <formula1>INDIRECT($C$7)</formula1>
    </dataValidation>
  </dataValidation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3285</v>
      </c>
      <c r="C1" s="141"/>
      <c r="D1" s="141"/>
      <c r="E1" s="141"/>
      <c r="F1" s="141"/>
      <c r="G1" s="141"/>
      <c r="H1" s="141"/>
      <c r="I1" s="141"/>
      <c r="J1" s="141"/>
      <c r="K1" s="141"/>
      <c r="L1" s="141"/>
      <c r="M1" s="142"/>
    </row>
    <row r="2" spans="1:13" ht="31.5" customHeight="1">
      <c r="A2" s="2494" t="s">
        <v>1</v>
      </c>
      <c r="B2" s="29" t="s">
        <v>2</v>
      </c>
      <c r="C2" s="2120" t="s">
        <v>1385</v>
      </c>
      <c r="D2" s="2121"/>
      <c r="E2" s="2121"/>
      <c r="F2" s="2121"/>
      <c r="G2" s="2121"/>
      <c r="H2" s="2121"/>
      <c r="I2" s="2121"/>
      <c r="J2" s="2121"/>
      <c r="K2" s="2121"/>
      <c r="L2" s="2121"/>
      <c r="M2" s="2122"/>
    </row>
    <row r="3" spans="1:13" ht="42" customHeight="1">
      <c r="A3" s="2093"/>
      <c r="B3" s="1331" t="s">
        <v>4</v>
      </c>
      <c r="C3" s="2495" t="s">
        <v>3192</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630" t="s">
        <v>232</v>
      </c>
      <c r="D7" s="2631"/>
      <c r="E7" s="2631"/>
      <c r="F7" s="2631"/>
      <c r="G7" s="2632"/>
      <c r="H7" s="1546" t="s">
        <v>14</v>
      </c>
      <c r="I7" s="2630" t="s">
        <v>233</v>
      </c>
      <c r="J7" s="2631"/>
      <c r="K7" s="2631"/>
      <c r="L7" s="2631"/>
      <c r="M7" s="2632"/>
    </row>
    <row r="8" spans="1:13" ht="15.75" customHeight="1">
      <c r="A8" s="2093"/>
      <c r="B8" s="2504" t="s">
        <v>16</v>
      </c>
      <c r="C8" s="2633" t="s">
        <v>3286</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3287</v>
      </c>
      <c r="D11" s="2483"/>
      <c r="E11" s="2483"/>
      <c r="F11" s="2483"/>
      <c r="G11" s="2483"/>
      <c r="H11" s="2483"/>
      <c r="I11" s="2483"/>
      <c r="J11" s="2483"/>
      <c r="K11" s="2483"/>
      <c r="L11" s="2483"/>
      <c r="M11" s="2484"/>
    </row>
    <row r="12" spans="1:13" ht="111" customHeight="1">
      <c r="A12" s="2093"/>
      <c r="B12" s="1331" t="s">
        <v>21</v>
      </c>
      <c r="C12" s="2491" t="s">
        <v>3288</v>
      </c>
      <c r="D12" s="2492"/>
      <c r="E12" s="2492"/>
      <c r="F12" s="2492"/>
      <c r="G12" s="2492"/>
      <c r="H12" s="2492"/>
      <c r="I12" s="2492"/>
      <c r="J12" s="2492"/>
      <c r="K12" s="2492"/>
      <c r="L12" s="2492"/>
      <c r="M12" s="2493"/>
    </row>
    <row r="13" spans="1:13" ht="60" customHeight="1">
      <c r="A13" s="2093"/>
      <c r="B13" s="1331" t="s">
        <v>23</v>
      </c>
      <c r="C13" s="2482" t="s">
        <v>3289</v>
      </c>
      <c r="D13" s="2483"/>
      <c r="E13" s="2483"/>
      <c r="F13" s="2483"/>
      <c r="G13" s="2483"/>
      <c r="H13" s="2483"/>
      <c r="I13" s="2483"/>
      <c r="J13" s="2483"/>
      <c r="K13" s="2483"/>
      <c r="L13" s="2483"/>
      <c r="M13" s="2484"/>
    </row>
    <row r="14" spans="1:13" ht="102.95" customHeight="1">
      <c r="A14" s="2093"/>
      <c r="B14" s="1517" t="s">
        <v>25</v>
      </c>
      <c r="C14" s="2482" t="s">
        <v>26</v>
      </c>
      <c r="D14" s="2483"/>
      <c r="E14" s="1518" t="s">
        <v>27</v>
      </c>
      <c r="F14" s="2488" t="s">
        <v>3290</v>
      </c>
      <c r="G14" s="2471"/>
      <c r="H14" s="2471"/>
      <c r="I14" s="2471"/>
      <c r="J14" s="2471"/>
      <c r="K14" s="2471"/>
      <c r="L14" s="2471"/>
      <c r="M14" s="2472"/>
    </row>
    <row r="15" spans="1:13">
      <c r="A15" s="2489" t="s">
        <v>29</v>
      </c>
      <c r="B15" s="1333" t="s">
        <v>30</v>
      </c>
      <c r="C15" s="2482" t="s">
        <v>2745</v>
      </c>
      <c r="D15" s="2483"/>
      <c r="E15" s="2483"/>
      <c r="F15" s="2483"/>
      <c r="G15" s="2483"/>
      <c r="H15" s="2483"/>
      <c r="I15" s="2483"/>
      <c r="J15" s="2483"/>
      <c r="K15" s="2483"/>
      <c r="L15" s="2483"/>
      <c r="M15" s="2484"/>
    </row>
    <row r="16" spans="1:13" ht="36.75" customHeight="1">
      <c r="A16" s="2064"/>
      <c r="B16" s="1333" t="s">
        <v>32</v>
      </c>
      <c r="C16" s="2482" t="s">
        <v>1386</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t="s">
        <v>45</v>
      </c>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1611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10">
        <v>1</v>
      </c>
      <c r="E36" s="2486"/>
      <c r="F36" s="2510">
        <v>1</v>
      </c>
      <c r="G36" s="2486"/>
      <c r="H36" s="2510" t="s">
        <v>17</v>
      </c>
      <c r="I36" s="2486"/>
      <c r="J36" s="2510" t="s">
        <v>17</v>
      </c>
      <c r="K36" s="2486"/>
      <c r="L36" s="2510" t="s">
        <v>17</v>
      </c>
      <c r="M36" s="24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10" t="s">
        <v>17</v>
      </c>
      <c r="E38" s="2486"/>
      <c r="F38" s="2510" t="s">
        <v>17</v>
      </c>
      <c r="G38" s="2486"/>
      <c r="H38" s="2510" t="s">
        <v>17</v>
      </c>
      <c r="I38" s="2486"/>
      <c r="J38" s="2510" t="s">
        <v>17</v>
      </c>
      <c r="K38" s="2486"/>
      <c r="L38" s="2510" t="s">
        <v>17</v>
      </c>
      <c r="M38" s="2486"/>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510" t="s">
        <v>17</v>
      </c>
      <c r="E40" s="2486"/>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3291</v>
      </c>
      <c r="D48" s="2483"/>
      <c r="E48" s="2483"/>
      <c r="F48" s="2483"/>
      <c r="G48" s="2483"/>
      <c r="H48" s="2483"/>
      <c r="I48" s="2483"/>
      <c r="J48" s="2483"/>
      <c r="K48" s="2483"/>
      <c r="L48" s="2483"/>
      <c r="M48" s="2484"/>
    </row>
    <row r="49" spans="1:13" ht="38.25" customHeight="1">
      <c r="A49" s="2064"/>
      <c r="B49" s="1333" t="s">
        <v>85</v>
      </c>
      <c r="C49" s="2482" t="s">
        <v>3292</v>
      </c>
      <c r="D49" s="2483"/>
      <c r="E49" s="2483"/>
      <c r="F49" s="2483"/>
      <c r="G49" s="2483"/>
      <c r="H49" s="2483"/>
      <c r="I49" s="2483"/>
      <c r="J49" s="2483"/>
      <c r="K49" s="2483"/>
      <c r="L49" s="2483"/>
      <c r="M49" s="2484"/>
    </row>
    <row r="50" spans="1:13" ht="15.75" customHeight="1">
      <c r="A50" s="2064"/>
      <c r="B50" s="1333" t="s">
        <v>87</v>
      </c>
      <c r="C50" s="1543" t="s">
        <v>2248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95" t="s">
        <v>1390</v>
      </c>
      <c r="D52" s="2496"/>
      <c r="E52" s="2496"/>
      <c r="F52" s="2496"/>
      <c r="G52" s="2496"/>
      <c r="H52" s="2496"/>
      <c r="I52" s="2496"/>
      <c r="J52" s="2496"/>
      <c r="K52" s="2496"/>
      <c r="L52" s="2496"/>
      <c r="M52" s="2497"/>
    </row>
    <row r="53" spans="1:13" ht="15.75" customHeight="1">
      <c r="A53" s="2056"/>
      <c r="B53" s="1413" t="s">
        <v>93</v>
      </c>
      <c r="C53" s="2495" t="s">
        <v>1721</v>
      </c>
      <c r="D53" s="2496"/>
      <c r="E53" s="2496"/>
      <c r="F53" s="2496"/>
      <c r="G53" s="2496"/>
      <c r="H53" s="2496"/>
      <c r="I53" s="2496"/>
      <c r="J53" s="2496"/>
      <c r="K53" s="2496"/>
      <c r="L53" s="2496"/>
      <c r="M53" s="2497"/>
    </row>
    <row r="54" spans="1:13" ht="15.75" customHeight="1">
      <c r="A54" s="2056"/>
      <c r="B54" s="1413" t="s">
        <v>95</v>
      </c>
      <c r="C54" s="2495" t="s">
        <v>233</v>
      </c>
      <c r="D54" s="2496"/>
      <c r="E54" s="2496"/>
      <c r="F54" s="2496"/>
      <c r="G54" s="2496"/>
      <c r="H54" s="2496"/>
      <c r="I54" s="2496"/>
      <c r="J54" s="2496"/>
      <c r="K54" s="2496"/>
      <c r="L54" s="2496"/>
      <c r="M54" s="2497"/>
    </row>
    <row r="55" spans="1:13" ht="15.75" customHeight="1">
      <c r="A55" s="2056"/>
      <c r="B55" s="1414" t="s">
        <v>97</v>
      </c>
      <c r="C55" s="2495" t="s">
        <v>3293</v>
      </c>
      <c r="D55" s="2496"/>
      <c r="E55" s="2496"/>
      <c r="F55" s="2496"/>
      <c r="G55" s="2496"/>
      <c r="H55" s="2496"/>
      <c r="I55" s="2496"/>
      <c r="J55" s="2496"/>
      <c r="K55" s="2496"/>
      <c r="L55" s="2496"/>
      <c r="M55" s="2497"/>
    </row>
    <row r="56" spans="1:13" ht="15.75" customHeight="1">
      <c r="A56" s="2056"/>
      <c r="B56" s="1413" t="s">
        <v>99</v>
      </c>
      <c r="C56" s="2891" t="s">
        <v>3294</v>
      </c>
      <c r="D56" s="2496"/>
      <c r="E56" s="2496"/>
      <c r="F56" s="2496"/>
      <c r="G56" s="2496"/>
      <c r="H56" s="2496"/>
      <c r="I56" s="2496"/>
      <c r="J56" s="2496"/>
      <c r="K56" s="2496"/>
      <c r="L56" s="2496"/>
      <c r="M56" s="2497"/>
    </row>
    <row r="57" spans="1:13" ht="16.5" customHeight="1" thickBot="1">
      <c r="A57" s="2061"/>
      <c r="B57" s="1413" t="s">
        <v>101</v>
      </c>
      <c r="C57" s="2495">
        <v>3279797</v>
      </c>
      <c r="D57" s="2496"/>
      <c r="E57" s="2496"/>
      <c r="F57" s="2496"/>
      <c r="G57" s="2496"/>
      <c r="H57" s="2496"/>
      <c r="I57" s="2496"/>
      <c r="J57" s="2496"/>
      <c r="K57" s="2496"/>
      <c r="L57" s="2496"/>
      <c r="M57" s="2497"/>
    </row>
    <row r="58" spans="1:13" ht="15.75" customHeight="1">
      <c r="A58" s="2469" t="s">
        <v>103</v>
      </c>
      <c r="B58" s="1415" t="s">
        <v>104</v>
      </c>
      <c r="C58" s="2495" t="s">
        <v>1916</v>
      </c>
      <c r="D58" s="2496"/>
      <c r="E58" s="2496"/>
      <c r="F58" s="2496"/>
      <c r="G58" s="2496"/>
      <c r="H58" s="2496"/>
      <c r="I58" s="2496"/>
      <c r="J58" s="2496"/>
      <c r="K58" s="2496"/>
      <c r="L58" s="2496"/>
      <c r="M58" s="2497"/>
    </row>
    <row r="59" spans="1:13" ht="30" customHeight="1">
      <c r="A59" s="2056"/>
      <c r="B59" s="1415" t="s">
        <v>106</v>
      </c>
      <c r="C59" s="2495" t="s">
        <v>2498</v>
      </c>
      <c r="D59" s="2496"/>
      <c r="E59" s="2496"/>
      <c r="F59" s="2496"/>
      <c r="G59" s="2496"/>
      <c r="H59" s="2496"/>
      <c r="I59" s="2496"/>
      <c r="J59" s="2496"/>
      <c r="K59" s="2496"/>
      <c r="L59" s="2496"/>
      <c r="M59" s="2497"/>
    </row>
    <row r="60" spans="1:13" ht="30" customHeight="1" thickBot="1">
      <c r="A60" s="2056"/>
      <c r="B60" s="1416" t="s">
        <v>14</v>
      </c>
      <c r="C60" s="2495" t="s">
        <v>233</v>
      </c>
      <c r="D60" s="2496"/>
      <c r="E60" s="2496"/>
      <c r="F60" s="2496"/>
      <c r="G60" s="2496"/>
      <c r="H60" s="2496"/>
      <c r="I60" s="2496"/>
      <c r="J60" s="2496"/>
      <c r="K60" s="2496"/>
      <c r="L60" s="2496"/>
      <c r="M60" s="249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6">
    <dataValidation allowBlank="1" showInputMessage="1" showErrorMessage="1" prompt="Seleccione de la lista desplegable" sqref="B4 B7 H7" xr:uid="{00000000-0002-0000-C500-000000000000}"/>
    <dataValidation allowBlank="1" showInputMessage="1" showErrorMessage="1" prompt="Incluir una ficha por cada indicador, ya sea de producto o de resultado" sqref="B1" xr:uid="{00000000-0002-0000-C500-000001000000}"/>
    <dataValidation allowBlank="1" showInputMessage="1" showErrorMessage="1" prompt="Identifique el ODS a que le apunta el indicador de producto. Seleccione de la lista desplegable._x000a_" sqref="B14" xr:uid="{00000000-0002-0000-C500-000002000000}"/>
    <dataValidation allowBlank="1" showInputMessage="1" showErrorMessage="1" prompt="Identifique la meta ODS a que le apunta el indicador de producto. Seleccione de la lista desplegable." sqref="E14" xr:uid="{00000000-0002-0000-C5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C5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500-000005000000}"/>
  </dataValidations>
  <hyperlinks>
    <hyperlink ref="C56" r:id="rId1" xr:uid="{00000000-0004-0000-C5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95" customWidth="1"/>
    <col min="3" max="16384" width="10.85546875" style="28"/>
  </cols>
  <sheetData>
    <row r="1" spans="1:13" ht="16.5" thickBot="1">
      <c r="A1" s="24"/>
      <c r="B1" s="25" t="s">
        <v>1486</v>
      </c>
      <c r="C1" s="26"/>
      <c r="D1" s="26"/>
      <c r="E1" s="26"/>
      <c r="F1" s="26"/>
      <c r="G1" s="26"/>
      <c r="H1" s="26"/>
      <c r="I1" s="26"/>
      <c r="J1" s="26"/>
      <c r="K1" s="26"/>
      <c r="L1" s="26"/>
      <c r="M1" s="27"/>
    </row>
    <row r="2" spans="1:13" ht="15.6" customHeight="1">
      <c r="A2" s="2015" t="s">
        <v>1</v>
      </c>
      <c r="B2" s="29" t="s">
        <v>2</v>
      </c>
      <c r="C2" s="2018" t="s">
        <v>5</v>
      </c>
      <c r="D2" s="2019"/>
      <c r="E2" s="2019"/>
      <c r="F2" s="2019"/>
      <c r="G2" s="2019"/>
      <c r="H2" s="2019"/>
      <c r="I2" s="2019"/>
      <c r="J2" s="2019"/>
      <c r="K2" s="2019"/>
      <c r="L2" s="2019"/>
      <c r="M2" s="2020"/>
    </row>
    <row r="3" spans="1:13" ht="31.35" customHeight="1">
      <c r="A3" s="2016"/>
      <c r="B3" s="1333" t="s">
        <v>1487</v>
      </c>
      <c r="C3" s="1972" t="s">
        <v>1488</v>
      </c>
      <c r="D3" s="1990"/>
      <c r="E3" s="1990"/>
      <c r="F3" s="1973"/>
      <c r="G3" s="1973"/>
      <c r="H3" s="1973"/>
      <c r="I3" s="1973"/>
      <c r="J3" s="1973"/>
      <c r="K3" s="1973"/>
      <c r="L3" s="1973"/>
      <c r="M3" s="1974"/>
    </row>
    <row r="4" spans="1:13">
      <c r="A4" s="2016"/>
      <c r="B4" s="30" t="s">
        <v>6</v>
      </c>
      <c r="C4" s="1198" t="s">
        <v>7</v>
      </c>
      <c r="D4" s="1203"/>
      <c r="E4" s="1204"/>
      <c r="F4" s="2021" t="s">
        <v>8</v>
      </c>
      <c r="G4" s="2022"/>
      <c r="H4" s="1205"/>
      <c r="I4" s="1199"/>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2030" t="s">
        <v>1490</v>
      </c>
      <c r="D8" s="2031"/>
      <c r="E8" s="33"/>
      <c r="F8" s="2031" t="s">
        <v>1491</v>
      </c>
      <c r="G8" s="2031"/>
      <c r="H8" s="33"/>
      <c r="I8" s="2031" t="s">
        <v>1492</v>
      </c>
      <c r="J8" s="2031"/>
      <c r="K8" s="33"/>
      <c r="L8" s="34"/>
      <c r="M8" s="675"/>
    </row>
    <row r="9" spans="1:13" ht="33" customHeight="1">
      <c r="A9" s="2016"/>
      <c r="B9" s="1999"/>
      <c r="C9" s="2032"/>
      <c r="D9" s="2033"/>
      <c r="E9" s="35"/>
      <c r="F9" s="2033"/>
      <c r="G9" s="2033"/>
      <c r="H9" s="35"/>
      <c r="I9" s="2033"/>
      <c r="J9" s="2033"/>
      <c r="K9" s="36"/>
      <c r="L9" s="37"/>
      <c r="M9" s="38"/>
    </row>
    <row r="10" spans="1:13">
      <c r="A10" s="2016"/>
      <c r="B10" s="2000"/>
      <c r="C10" s="2034" t="s">
        <v>18</v>
      </c>
      <c r="D10" s="2035"/>
      <c r="E10" s="39"/>
      <c r="F10" s="2035" t="s">
        <v>18</v>
      </c>
      <c r="G10" s="2035"/>
      <c r="H10" s="39"/>
      <c r="I10" s="2035" t="s">
        <v>18</v>
      </c>
      <c r="J10" s="2035"/>
      <c r="K10" s="39"/>
      <c r="L10" s="40"/>
      <c r="M10" s="41"/>
    </row>
    <row r="11" spans="1:13" ht="114.75" customHeight="1">
      <c r="A11" s="2017"/>
      <c r="B11" s="1333" t="s">
        <v>19</v>
      </c>
      <c r="C11" s="1995" t="s">
        <v>1493</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283"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0.1</v>
      </c>
      <c r="E32" s="1248"/>
      <c r="F32" s="1230">
        <v>0.1</v>
      </c>
      <c r="G32" s="1248"/>
      <c r="H32" s="1230">
        <v>0.13</v>
      </c>
      <c r="I32" s="1248"/>
      <c r="J32" s="1230">
        <v>0.08</v>
      </c>
      <c r="K32" s="1248"/>
      <c r="L32" s="1230">
        <v>0.08</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0.08</v>
      </c>
      <c r="E34" s="1248"/>
      <c r="F34" s="1230">
        <v>0.08</v>
      </c>
      <c r="G34" s="1248"/>
      <c r="H34" s="1230">
        <v>0.08</v>
      </c>
      <c r="I34" s="1248"/>
      <c r="J34" s="1230">
        <v>0.09</v>
      </c>
      <c r="K34" s="1248"/>
      <c r="L34" s="1230">
        <v>0.09</v>
      </c>
      <c r="M34" s="1248"/>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0.09</v>
      </c>
      <c r="E36" s="1248"/>
      <c r="F36" s="1230"/>
      <c r="G36" s="1248"/>
      <c r="H36" s="1230"/>
      <c r="I36" s="1248"/>
      <c r="J36" s="1230"/>
      <c r="K36" s="1248"/>
      <c r="L36" s="1230"/>
      <c r="M36" s="1284"/>
    </row>
    <row r="37" spans="1:13">
      <c r="A37" s="1993"/>
      <c r="B37" s="64"/>
      <c r="C37" s="73"/>
      <c r="D37" s="1412" t="s">
        <v>77</v>
      </c>
      <c r="E37" s="1412"/>
      <c r="F37" s="1412" t="s">
        <v>78</v>
      </c>
      <c r="G37" s="1412"/>
      <c r="H37" s="80"/>
      <c r="I37" s="80"/>
      <c r="J37" s="80"/>
      <c r="K37" s="80"/>
      <c r="L37" s="80"/>
      <c r="M37" s="1181"/>
    </row>
    <row r="38" spans="1:13">
      <c r="A38" s="1993"/>
      <c r="B38" s="64"/>
      <c r="C38" s="73"/>
      <c r="D38" s="1278"/>
      <c r="E38" s="1279"/>
      <c r="F38" s="2005">
        <v>1</v>
      </c>
      <c r="G38" s="2006"/>
      <c r="H38" s="81"/>
      <c r="I38" s="81"/>
      <c r="J38" s="81"/>
      <c r="K38" s="81"/>
      <c r="L38" s="81"/>
      <c r="M38" s="82"/>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6" customHeight="1">
      <c r="A44" s="1993"/>
      <c r="B44" s="1333" t="s">
        <v>83</v>
      </c>
      <c r="C44" s="1977" t="s">
        <v>1497</v>
      </c>
      <c r="D44" s="1978"/>
      <c r="E44" s="1978"/>
      <c r="F44" s="1978"/>
      <c r="G44" s="1978"/>
      <c r="H44" s="1978"/>
      <c r="I44" s="1978"/>
      <c r="J44" s="1978"/>
      <c r="K44" s="1978"/>
      <c r="L44" s="1978"/>
      <c r="M44" s="1979"/>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t="s">
        <v>89</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thickBot="1">
      <c r="A57" s="93" t="s">
        <v>109</v>
      </c>
      <c r="B57" s="94"/>
      <c r="C57" s="1976" t="s">
        <v>1505</v>
      </c>
      <c r="D57" s="1976"/>
      <c r="E57" s="1976"/>
      <c r="F57" s="1976"/>
      <c r="G57" s="1976"/>
      <c r="H57" s="1976"/>
      <c r="I57" s="1976"/>
      <c r="J57" s="1976"/>
      <c r="K57" s="1976"/>
      <c r="L57" s="1976"/>
      <c r="M57" s="1976"/>
    </row>
  </sheetData>
  <mergeCells count="42">
    <mergeCell ref="A2:A11"/>
    <mergeCell ref="C2:M2"/>
    <mergeCell ref="C3:M3"/>
    <mergeCell ref="F4:G4"/>
    <mergeCell ref="C5:M5"/>
    <mergeCell ref="C7:D7"/>
    <mergeCell ref="I7:M7"/>
    <mergeCell ref="B8:B10"/>
    <mergeCell ref="C8:D9"/>
    <mergeCell ref="F8:G9"/>
    <mergeCell ref="I8: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C7 G41:J42 C4" xr:uid="{00000000-0002-0000-01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100-000001000000}"/>
    <dataValidation type="list" allowBlank="1" showInputMessage="1" showErrorMessage="1" sqref="I7:M7" xr:uid="{00000000-0002-0000-01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100-000003000000}"/>
    <dataValidation allowBlank="1" showInputMessage="1" showErrorMessage="1" prompt="Seleccione de la lista desplegable" sqref="B4 B7 H7" xr:uid="{00000000-0002-0000-0100-000004000000}"/>
    <dataValidation allowBlank="1" showInputMessage="1" showErrorMessage="1" prompt="Incluir una ficha por cada indicador, ya sea de producto o de resultado" sqref="B1" xr:uid="{00000000-0002-0000-0100-000005000000}"/>
  </dataValidations>
  <hyperlinks>
    <hyperlink ref="C52" r:id="rId1" xr:uid="{00000000-0004-0000-0100-000000000000}"/>
  </hyperlinks>
  <pageMargins left="0.7" right="0.7" top="0.75" bottom="0.75" header="0.3" footer="0.3"/>
  <pageSetup paperSize="9" orientation="portrait" horizontalDpi="1200" verticalDpi="12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M62"/>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1646</v>
      </c>
      <c r="C1" s="141"/>
      <c r="D1" s="141"/>
      <c r="E1" s="141"/>
      <c r="F1" s="141"/>
      <c r="G1" s="141"/>
      <c r="H1" s="141"/>
      <c r="I1" s="141"/>
      <c r="J1" s="141"/>
      <c r="K1" s="141"/>
      <c r="L1" s="141"/>
      <c r="M1" s="142"/>
    </row>
    <row r="2" spans="1:13" ht="39" customHeight="1">
      <c r="A2" s="2092" t="s">
        <v>1</v>
      </c>
      <c r="B2" s="29" t="s">
        <v>2</v>
      </c>
      <c r="C2" s="2120" t="s">
        <v>1647</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1648</v>
      </c>
      <c r="D7" s="2027"/>
      <c r="E7" s="32"/>
      <c r="F7" s="32"/>
      <c r="G7" s="674"/>
      <c r="H7" s="1208" t="s">
        <v>14</v>
      </c>
      <c r="I7" s="2028" t="s">
        <v>233</v>
      </c>
      <c r="J7" s="2027"/>
      <c r="K7" s="2027"/>
      <c r="L7" s="2027"/>
      <c r="M7" s="2029"/>
    </row>
    <row r="8" spans="1:13">
      <c r="A8" s="2093"/>
      <c r="B8" s="2084" t="s">
        <v>16</v>
      </c>
      <c r="C8" s="1282"/>
      <c r="D8" s="33"/>
      <c r="E8" s="33"/>
      <c r="F8" s="33"/>
      <c r="G8" s="33"/>
      <c r="H8" s="33"/>
      <c r="I8" s="33"/>
      <c r="J8" s="33"/>
      <c r="K8" s="33"/>
      <c r="L8" s="34"/>
      <c r="M8" s="675"/>
    </row>
    <row r="9" spans="1:13">
      <c r="A9" s="2093"/>
      <c r="B9" s="2085"/>
      <c r="C9" s="2115" t="s">
        <v>1635</v>
      </c>
      <c r="D9" s="2111"/>
      <c r="E9" s="36"/>
      <c r="F9" s="2111" t="s">
        <v>9</v>
      </c>
      <c r="G9" s="2111"/>
      <c r="H9" s="36"/>
      <c r="I9" s="2111" t="s">
        <v>9</v>
      </c>
      <c r="J9" s="2111"/>
      <c r="K9" s="36"/>
      <c r="L9" s="37"/>
      <c r="M9" s="38"/>
    </row>
    <row r="10" spans="1:13">
      <c r="A10" s="2093"/>
      <c r="B10" s="2123"/>
      <c r="C10" s="2115" t="s">
        <v>18</v>
      </c>
      <c r="D10" s="2111"/>
      <c r="E10" s="39"/>
      <c r="F10" s="2111" t="s">
        <v>18</v>
      </c>
      <c r="G10" s="2111"/>
      <c r="H10" s="39"/>
      <c r="I10" s="2111" t="s">
        <v>18</v>
      </c>
      <c r="J10" s="2111"/>
      <c r="K10" s="39"/>
      <c r="L10" s="40"/>
      <c r="M10" s="41"/>
    </row>
    <row r="11" spans="1:13" ht="309" customHeight="1">
      <c r="A11" s="2093"/>
      <c r="B11" s="1331" t="s">
        <v>19</v>
      </c>
      <c r="C11" s="1980" t="s">
        <v>1649</v>
      </c>
      <c r="D11" s="1981"/>
      <c r="E11" s="1981"/>
      <c r="F11" s="1981"/>
      <c r="G11" s="1981"/>
      <c r="H11" s="1981"/>
      <c r="I11" s="1981"/>
      <c r="J11" s="1981"/>
      <c r="K11" s="1981"/>
      <c r="L11" s="1981"/>
      <c r="M11" s="1982"/>
    </row>
    <row r="12" spans="1:13" ht="71.099999999999994" customHeight="1">
      <c r="A12" s="2093"/>
      <c r="B12" s="1331" t="s">
        <v>21</v>
      </c>
      <c r="C12" s="1980" t="s">
        <v>1650</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2084" t="s">
        <v>25</v>
      </c>
      <c r="C14" s="1980" t="s">
        <v>26</v>
      </c>
      <c r="D14" s="1981"/>
      <c r="E14" s="1213" t="s">
        <v>27</v>
      </c>
      <c r="F14" s="2119" t="s">
        <v>1651</v>
      </c>
      <c r="G14" s="1996"/>
      <c r="H14" s="1996"/>
      <c r="I14" s="1996"/>
      <c r="J14" s="1996"/>
      <c r="K14" s="1996"/>
      <c r="L14" s="1996"/>
      <c r="M14" s="1997"/>
    </row>
    <row r="15" spans="1:13">
      <c r="A15" s="2093"/>
      <c r="B15" s="2085"/>
      <c r="C15" s="1980"/>
      <c r="D15" s="1981"/>
      <c r="E15" s="1981"/>
      <c r="F15" s="1981"/>
      <c r="G15" s="1981"/>
      <c r="H15" s="1981"/>
      <c r="I15" s="1981"/>
      <c r="J15" s="1981"/>
      <c r="K15" s="1981"/>
      <c r="L15" s="1981"/>
      <c r="M15" s="1982"/>
    </row>
    <row r="16" spans="1:13">
      <c r="A16" s="2063" t="s">
        <v>29</v>
      </c>
      <c r="B16" s="1333" t="s">
        <v>30</v>
      </c>
      <c r="C16" s="1980" t="s">
        <v>1652</v>
      </c>
      <c r="D16" s="1981"/>
      <c r="E16" s="1981"/>
      <c r="F16" s="1981"/>
      <c r="G16" s="1981"/>
      <c r="H16" s="1981"/>
      <c r="I16" s="1981"/>
      <c r="J16" s="1981"/>
      <c r="K16" s="1981"/>
      <c r="L16" s="1981"/>
      <c r="M16" s="1982"/>
    </row>
    <row r="17" spans="1:13" ht="30" customHeight="1">
      <c r="A17" s="2064"/>
      <c r="B17" s="1333" t="s">
        <v>32</v>
      </c>
      <c r="C17" s="1980" t="s">
        <v>227</v>
      </c>
      <c r="D17" s="1981"/>
      <c r="E17" s="1981"/>
      <c r="F17" s="1981"/>
      <c r="G17" s="1981"/>
      <c r="H17" s="1981"/>
      <c r="I17" s="1981"/>
      <c r="J17" s="1981"/>
      <c r="K17" s="1981"/>
      <c r="L17" s="1981"/>
      <c r="M17" s="1982"/>
    </row>
    <row r="18" spans="1:13" ht="8.25" customHeight="1">
      <c r="A18" s="2064"/>
      <c r="B18" s="1998" t="s">
        <v>34</v>
      </c>
      <c r="C18" s="1216"/>
      <c r="D18" s="42"/>
      <c r="E18" s="42"/>
      <c r="F18" s="42"/>
      <c r="G18" s="42"/>
      <c r="H18" s="42"/>
      <c r="I18" s="42"/>
      <c r="J18" s="42"/>
      <c r="K18" s="42"/>
      <c r="L18" s="42"/>
      <c r="M18" s="676"/>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217"/>
      <c r="K20" s="49"/>
      <c r="L20" s="49"/>
      <c r="M20" s="50"/>
    </row>
    <row r="21" spans="1:13">
      <c r="A21" s="2064"/>
      <c r="B21" s="1999"/>
      <c r="C21" s="47" t="s">
        <v>39</v>
      </c>
      <c r="D21" s="1218"/>
      <c r="E21" s="49" t="s">
        <v>40</v>
      </c>
      <c r="F21" s="1219"/>
      <c r="G21" s="49" t="s">
        <v>41</v>
      </c>
      <c r="H21" s="1219"/>
      <c r="I21" s="49"/>
      <c r="J21" s="51"/>
      <c r="K21" s="49"/>
      <c r="L21" s="49"/>
      <c r="M21" s="50"/>
    </row>
    <row r="22" spans="1:13">
      <c r="A22" s="2064"/>
      <c r="B22" s="1999"/>
      <c r="C22" s="47" t="s">
        <v>42</v>
      </c>
      <c r="D22" s="1218"/>
      <c r="E22" s="49" t="s">
        <v>43</v>
      </c>
      <c r="F22" s="1218"/>
      <c r="G22" s="49"/>
      <c r="H22" s="51"/>
      <c r="I22" s="49"/>
      <c r="J22" s="51"/>
      <c r="K22" s="49"/>
      <c r="L22" s="49"/>
      <c r="M22" s="50"/>
    </row>
    <row r="23" spans="1:13">
      <c r="A23" s="2064"/>
      <c r="B23" s="1999"/>
      <c r="C23" s="47" t="s">
        <v>44</v>
      </c>
      <c r="D23" s="1219" t="s">
        <v>45</v>
      </c>
      <c r="E23" s="49" t="s">
        <v>46</v>
      </c>
      <c r="F23" s="53" t="s">
        <v>47</v>
      </c>
      <c r="G23" s="53"/>
      <c r="H23" s="53"/>
      <c r="I23" s="53"/>
      <c r="J23" s="53"/>
      <c r="K23" s="53"/>
      <c r="L23" s="53"/>
      <c r="M23" s="54"/>
    </row>
    <row r="24" spans="1:13" ht="9.75" customHeight="1">
      <c r="A24" s="2064"/>
      <c r="B24" s="2000"/>
      <c r="C24" s="55"/>
      <c r="D24" s="56"/>
      <c r="E24" s="56"/>
      <c r="F24" s="56"/>
      <c r="G24" s="56"/>
      <c r="H24" s="56"/>
      <c r="I24" s="56"/>
      <c r="J24" s="56"/>
      <c r="K24" s="56"/>
      <c r="L24" s="56"/>
      <c r="M24" s="57"/>
    </row>
    <row r="25" spans="1:13">
      <c r="A25" s="2064"/>
      <c r="B25" s="1998" t="s">
        <v>48</v>
      </c>
      <c r="C25" s="1220"/>
      <c r="D25" s="58"/>
      <c r="E25" s="58"/>
      <c r="F25" s="58"/>
      <c r="G25" s="58"/>
      <c r="H25" s="58"/>
      <c r="I25" s="58"/>
      <c r="J25" s="58"/>
      <c r="K25" s="58"/>
      <c r="L25" s="34"/>
      <c r="M25" s="675"/>
    </row>
    <row r="26" spans="1:13">
      <c r="A26" s="2064"/>
      <c r="B26" s="1999"/>
      <c r="C26" s="47" t="s">
        <v>49</v>
      </c>
      <c r="D26" s="1219"/>
      <c r="E26" s="59"/>
      <c r="F26" s="49" t="s">
        <v>50</v>
      </c>
      <c r="G26" s="1218"/>
      <c r="H26" s="59"/>
      <c r="I26" s="49" t="s">
        <v>51</v>
      </c>
      <c r="J26" s="1218" t="s">
        <v>45</v>
      </c>
      <c r="K26" s="59"/>
      <c r="L26" s="37"/>
      <c r="M26" s="38"/>
    </row>
    <row r="27" spans="1:13">
      <c r="A27" s="2064"/>
      <c r="B27" s="1999"/>
      <c r="C27" s="47" t="s">
        <v>52</v>
      </c>
      <c r="D27" s="1221"/>
      <c r="E27" s="37"/>
      <c r="F27" s="49" t="s">
        <v>53</v>
      </c>
      <c r="G27" s="1219"/>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222"/>
      <c r="D29" s="63"/>
      <c r="E29" s="63"/>
      <c r="F29" s="63"/>
      <c r="G29" s="63"/>
      <c r="H29" s="63"/>
      <c r="I29" s="63"/>
      <c r="J29" s="63"/>
      <c r="K29" s="63"/>
      <c r="L29" s="63"/>
      <c r="M29" s="677"/>
    </row>
    <row r="30" spans="1:13">
      <c r="A30" s="2064"/>
      <c r="B30" s="64"/>
      <c r="C30" s="65" t="s">
        <v>55</v>
      </c>
      <c r="D30" s="1283" t="s">
        <v>89</v>
      </c>
      <c r="E30" s="59"/>
      <c r="F30" s="66" t="s">
        <v>56</v>
      </c>
      <c r="G30" s="1319"/>
      <c r="H30" s="59"/>
      <c r="I30" s="66" t="s">
        <v>57</v>
      </c>
      <c r="J30" s="1225"/>
      <c r="K30" s="1211"/>
      <c r="L30" s="1212"/>
      <c r="M30" s="67"/>
    </row>
    <row r="31" spans="1:13">
      <c r="A31" s="2064"/>
      <c r="B31" s="31"/>
      <c r="C31" s="55"/>
      <c r="D31" s="56"/>
      <c r="E31" s="56"/>
      <c r="F31" s="56"/>
      <c r="G31" s="56"/>
      <c r="H31" s="56"/>
      <c r="I31" s="56"/>
      <c r="J31" s="56"/>
      <c r="K31" s="56"/>
      <c r="L31" s="56"/>
      <c r="M31" s="57"/>
    </row>
    <row r="32" spans="1:13">
      <c r="A32" s="2064"/>
      <c r="B32" s="1998" t="s">
        <v>58</v>
      </c>
      <c r="C32" s="1226"/>
      <c r="D32" s="68"/>
      <c r="E32" s="68"/>
      <c r="F32" s="68"/>
      <c r="G32" s="68"/>
      <c r="H32" s="68"/>
      <c r="I32" s="68"/>
      <c r="J32" s="68"/>
      <c r="K32" s="68"/>
      <c r="L32" s="34"/>
      <c r="M32" s="675"/>
    </row>
    <row r="33" spans="1:13">
      <c r="A33" s="2064"/>
      <c r="B33" s="1999"/>
      <c r="C33" s="69" t="s">
        <v>59</v>
      </c>
      <c r="D33" s="1227">
        <v>2020</v>
      </c>
      <c r="E33" s="70"/>
      <c r="F33" s="59" t="s">
        <v>60</v>
      </c>
      <c r="G33" s="1228"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1998" t="s">
        <v>62</v>
      </c>
      <c r="C35" s="1229"/>
      <c r="D35" s="72"/>
      <c r="E35" s="72"/>
      <c r="F35" s="72"/>
      <c r="G35" s="72"/>
      <c r="H35" s="72"/>
      <c r="I35" s="72"/>
      <c r="J35" s="72"/>
      <c r="K35" s="72"/>
      <c r="L35" s="72"/>
      <c r="M35" s="678"/>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1230">
        <v>0.05</v>
      </c>
      <c r="E37" s="1248"/>
      <c r="F37" s="1230">
        <v>0.15</v>
      </c>
      <c r="G37" s="1248"/>
      <c r="H37" s="1230">
        <v>0.25</v>
      </c>
      <c r="I37" s="1248"/>
      <c r="J37" s="1230">
        <v>0.35</v>
      </c>
      <c r="K37" s="1248"/>
      <c r="L37" s="1230">
        <v>0.45</v>
      </c>
      <c r="M37" s="1284"/>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1230">
        <v>0.55000000000000004</v>
      </c>
      <c r="E39" s="1231"/>
      <c r="F39" s="1230">
        <v>0.65</v>
      </c>
      <c r="G39" s="1231"/>
      <c r="H39" s="1230">
        <v>0.75</v>
      </c>
      <c r="I39" s="1231"/>
      <c r="J39" s="1230">
        <v>0.85</v>
      </c>
      <c r="K39" s="1231"/>
      <c r="L39" s="1230">
        <v>0.95</v>
      </c>
      <c r="M39" s="1202"/>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1233">
        <v>1</v>
      </c>
      <c r="E41" s="1231"/>
      <c r="F41" s="1247"/>
      <c r="G41" s="1231"/>
      <c r="H41" s="1247"/>
      <c r="I41" s="1231"/>
      <c r="J41" s="1247"/>
      <c r="K41" s="1231"/>
      <c r="L41" s="1230"/>
      <c r="M41" s="1202"/>
    </row>
    <row r="42" spans="1:13">
      <c r="A42" s="2064"/>
      <c r="B42" s="1999"/>
      <c r="C42" s="73"/>
      <c r="D42" s="1235" t="s">
        <v>77</v>
      </c>
      <c r="E42" s="1201"/>
      <c r="F42" s="1235" t="s">
        <v>78</v>
      </c>
      <c r="G42" s="1201"/>
      <c r="H42" s="96"/>
      <c r="I42" s="110"/>
      <c r="J42" s="96"/>
      <c r="K42" s="110"/>
      <c r="L42" s="96"/>
      <c r="M42" s="679"/>
    </row>
    <row r="43" spans="1:13">
      <c r="A43" s="2064"/>
      <c r="B43" s="1999"/>
      <c r="C43" s="73"/>
      <c r="D43" s="1230"/>
      <c r="E43" s="1231"/>
      <c r="F43" s="2117">
        <v>1</v>
      </c>
      <c r="G43" s="2118"/>
      <c r="H43" s="2070"/>
      <c r="I43" s="2070"/>
      <c r="J43" s="77"/>
      <c r="K43" s="74"/>
      <c r="L43" s="77"/>
      <c r="M43" s="107"/>
    </row>
    <row r="44" spans="1:13">
      <c r="A44" s="2064"/>
      <c r="B44" s="1999"/>
      <c r="C44" s="83"/>
      <c r="D44" s="1235"/>
      <c r="E44" s="1201"/>
      <c r="F44" s="1235"/>
      <c r="G44" s="1201"/>
      <c r="H44" s="84"/>
      <c r="I44" s="85"/>
      <c r="J44" s="84"/>
      <c r="K44" s="85"/>
      <c r="L44" s="84"/>
      <c r="M44" s="86"/>
    </row>
    <row r="45" spans="1:13" ht="18" customHeight="1">
      <c r="A45" s="2064"/>
      <c r="B45" s="1998" t="s">
        <v>79</v>
      </c>
      <c r="C45" s="1220"/>
      <c r="D45" s="58"/>
      <c r="E45" s="58"/>
      <c r="F45" s="58"/>
      <c r="G45" s="58"/>
      <c r="H45" s="58"/>
      <c r="I45" s="58"/>
      <c r="J45" s="58"/>
      <c r="K45" s="58"/>
      <c r="L45" s="37"/>
      <c r="M45" s="38"/>
    </row>
    <row r="46" spans="1:13">
      <c r="A46" s="2064"/>
      <c r="B46" s="1999"/>
      <c r="C46" s="88"/>
      <c r="D46" s="89" t="s">
        <v>80</v>
      </c>
      <c r="E46" s="90" t="s">
        <v>7</v>
      </c>
      <c r="F46" s="2008" t="s">
        <v>81</v>
      </c>
      <c r="G46" s="2071"/>
      <c r="H46" s="2071"/>
      <c r="I46" s="2071"/>
      <c r="J46" s="2071"/>
      <c r="K46" s="91" t="s">
        <v>82</v>
      </c>
      <c r="L46" s="2001"/>
      <c r="M46" s="2002"/>
    </row>
    <row r="47" spans="1:13">
      <c r="A47" s="2064"/>
      <c r="B47" s="1999"/>
      <c r="C47" s="88"/>
      <c r="D47" s="1236"/>
      <c r="E47" s="1218" t="s">
        <v>1495</v>
      </c>
      <c r="F47" s="2008"/>
      <c r="G47" s="2071"/>
      <c r="H47" s="2071"/>
      <c r="I47" s="2071"/>
      <c r="J47" s="2071"/>
      <c r="K47" s="37"/>
      <c r="L47" s="2003"/>
      <c r="M47" s="2004"/>
    </row>
    <row r="48" spans="1:13">
      <c r="A48" s="2064"/>
      <c r="B48" s="2000"/>
      <c r="C48" s="92"/>
      <c r="D48" s="40"/>
      <c r="E48" s="40"/>
      <c r="F48" s="40"/>
      <c r="G48" s="40"/>
      <c r="H48" s="40"/>
      <c r="I48" s="40"/>
      <c r="J48" s="40"/>
      <c r="K48" s="40"/>
      <c r="L48" s="37"/>
      <c r="M48" s="38"/>
    </row>
    <row r="49" spans="1:13" ht="51" customHeight="1">
      <c r="A49" s="2064"/>
      <c r="B49" s="1331" t="s">
        <v>83</v>
      </c>
      <c r="C49" s="1980" t="s">
        <v>1653</v>
      </c>
      <c r="D49" s="1981"/>
      <c r="E49" s="1981"/>
      <c r="F49" s="1981"/>
      <c r="G49" s="1981"/>
      <c r="H49" s="1981"/>
      <c r="I49" s="1981"/>
      <c r="J49" s="1981"/>
      <c r="K49" s="1981"/>
      <c r="L49" s="1981"/>
      <c r="M49" s="1982"/>
    </row>
    <row r="50" spans="1:13">
      <c r="A50" s="2064"/>
      <c r="B50" s="1333" t="s">
        <v>85</v>
      </c>
      <c r="C50" s="1980" t="s">
        <v>1654</v>
      </c>
      <c r="D50" s="1981"/>
      <c r="E50" s="1981"/>
      <c r="F50" s="1981"/>
      <c r="G50" s="1981"/>
      <c r="H50" s="1981"/>
      <c r="I50" s="1981"/>
      <c r="J50" s="1981"/>
      <c r="K50" s="1981"/>
      <c r="L50" s="1981"/>
      <c r="M50" s="1982"/>
    </row>
    <row r="51" spans="1:13">
      <c r="A51" s="2064"/>
      <c r="B51" s="1333" t="s">
        <v>87</v>
      </c>
      <c r="C51" s="2124">
        <v>30</v>
      </c>
      <c r="D51" s="2125"/>
      <c r="E51" s="2125"/>
      <c r="F51" s="2125"/>
      <c r="G51" s="2125"/>
      <c r="H51" s="2125"/>
      <c r="I51" s="2125"/>
      <c r="J51" s="2125"/>
      <c r="K51" s="2125"/>
      <c r="L51" s="2125"/>
      <c r="M51" s="2126"/>
    </row>
    <row r="52" spans="1:13">
      <c r="A52" s="2064"/>
      <c r="B52" s="1333" t="s">
        <v>88</v>
      </c>
      <c r="C52" s="2124">
        <v>2020</v>
      </c>
      <c r="D52" s="2125"/>
      <c r="E52" s="2125"/>
      <c r="F52" s="2125"/>
      <c r="G52" s="2125"/>
      <c r="H52" s="2125"/>
      <c r="I52" s="2125"/>
      <c r="J52" s="2125"/>
      <c r="K52" s="2125"/>
      <c r="L52" s="2125"/>
      <c r="M52" s="2126"/>
    </row>
    <row r="53" spans="1:13" ht="15.75" customHeight="1">
      <c r="A53" s="2055" t="s">
        <v>90</v>
      </c>
      <c r="B53" s="1413" t="s">
        <v>91</v>
      </c>
      <c r="C53" s="1972" t="s">
        <v>1655</v>
      </c>
      <c r="D53" s="1973"/>
      <c r="E53" s="1973"/>
      <c r="F53" s="1973"/>
      <c r="G53" s="1973"/>
      <c r="H53" s="1973"/>
      <c r="I53" s="1973"/>
      <c r="J53" s="1973"/>
      <c r="K53" s="1973"/>
      <c r="L53" s="1973"/>
      <c r="M53" s="1974"/>
    </row>
    <row r="54" spans="1:13">
      <c r="A54" s="2056"/>
      <c r="B54" s="1413" t="s">
        <v>93</v>
      </c>
      <c r="C54" s="1972" t="s">
        <v>1656</v>
      </c>
      <c r="D54" s="1973"/>
      <c r="E54" s="1973"/>
      <c r="F54" s="1973"/>
      <c r="G54" s="1973"/>
      <c r="H54" s="1973"/>
      <c r="I54" s="1973"/>
      <c r="J54" s="1973"/>
      <c r="K54" s="1973"/>
      <c r="L54" s="1973"/>
      <c r="M54" s="1974"/>
    </row>
    <row r="55" spans="1:13">
      <c r="A55" s="2056"/>
      <c r="B55" s="1413" t="s">
        <v>95</v>
      </c>
      <c r="C55" s="1972" t="s">
        <v>233</v>
      </c>
      <c r="D55" s="1973"/>
      <c r="E55" s="1973"/>
      <c r="F55" s="1973"/>
      <c r="G55" s="1973"/>
      <c r="H55" s="1973"/>
      <c r="I55" s="1973"/>
      <c r="J55" s="1973"/>
      <c r="K55" s="1973"/>
      <c r="L55" s="1973"/>
      <c r="M55" s="1974"/>
    </row>
    <row r="56" spans="1:13" ht="15.75" customHeight="1">
      <c r="A56" s="2056"/>
      <c r="B56" s="1414" t="s">
        <v>97</v>
      </c>
      <c r="C56" s="1972" t="s">
        <v>1657</v>
      </c>
      <c r="D56" s="1973"/>
      <c r="E56" s="1973"/>
      <c r="F56" s="1973"/>
      <c r="G56" s="1973"/>
      <c r="H56" s="1973"/>
      <c r="I56" s="1973"/>
      <c r="J56" s="1973"/>
      <c r="K56" s="1973"/>
      <c r="L56" s="1973"/>
      <c r="M56" s="1974"/>
    </row>
    <row r="57" spans="1:13" ht="15.75" customHeight="1">
      <c r="A57" s="2056"/>
      <c r="B57" s="1413" t="s">
        <v>99</v>
      </c>
      <c r="C57" s="2127" t="s">
        <v>1459</v>
      </c>
      <c r="D57" s="1973"/>
      <c r="E57" s="1973"/>
      <c r="F57" s="1973"/>
      <c r="G57" s="1973"/>
      <c r="H57" s="1973"/>
      <c r="I57" s="1973"/>
      <c r="J57" s="1973"/>
      <c r="K57" s="1973"/>
      <c r="L57" s="1973"/>
      <c r="M57" s="1974"/>
    </row>
    <row r="58" spans="1:13" ht="16.5" thickBot="1">
      <c r="A58" s="2061"/>
      <c r="B58" s="1413" t="s">
        <v>101</v>
      </c>
      <c r="C58" s="1972" t="s">
        <v>1658</v>
      </c>
      <c r="D58" s="1973"/>
      <c r="E58" s="1973"/>
      <c r="F58" s="1973"/>
      <c r="G58" s="1973"/>
      <c r="H58" s="1973"/>
      <c r="I58" s="1973"/>
      <c r="J58" s="1973"/>
      <c r="K58" s="1973"/>
      <c r="L58" s="1973"/>
      <c r="M58" s="1974"/>
    </row>
    <row r="59" spans="1:13" ht="15.75" customHeight="1">
      <c r="A59" s="2055" t="s">
        <v>103</v>
      </c>
      <c r="B59" s="1415" t="s">
        <v>104</v>
      </c>
      <c r="C59" s="1972" t="s">
        <v>1659</v>
      </c>
      <c r="D59" s="1973"/>
      <c r="E59" s="1973"/>
      <c r="F59" s="1973"/>
      <c r="G59" s="1973"/>
      <c r="H59" s="1973"/>
      <c r="I59" s="1973"/>
      <c r="J59" s="1973"/>
      <c r="K59" s="1973"/>
      <c r="L59" s="1973"/>
      <c r="M59" s="1974"/>
    </row>
    <row r="60" spans="1:13" ht="30" customHeight="1">
      <c r="A60" s="2056"/>
      <c r="B60" s="1415" t="s">
        <v>106</v>
      </c>
      <c r="C60" s="1972" t="s">
        <v>1660</v>
      </c>
      <c r="D60" s="1973"/>
      <c r="E60" s="1973"/>
      <c r="F60" s="1973"/>
      <c r="G60" s="1973"/>
      <c r="H60" s="1973"/>
      <c r="I60" s="1973"/>
      <c r="J60" s="1973"/>
      <c r="K60" s="1973"/>
      <c r="L60" s="1973"/>
      <c r="M60" s="1974"/>
    </row>
    <row r="61" spans="1:13" ht="30" customHeight="1" thickBot="1">
      <c r="A61" s="2056"/>
      <c r="B61" s="1416" t="s">
        <v>14</v>
      </c>
      <c r="C61" s="1972" t="s">
        <v>233</v>
      </c>
      <c r="D61" s="1973"/>
      <c r="E61" s="1973"/>
      <c r="F61" s="1973"/>
      <c r="G61" s="1973"/>
      <c r="H61" s="1973"/>
      <c r="I61" s="1973"/>
      <c r="J61" s="1973"/>
      <c r="K61" s="1973"/>
      <c r="L61" s="1973"/>
      <c r="M61" s="1974"/>
    </row>
    <row r="62" spans="1:13" ht="16.5" thickBot="1">
      <c r="A62" s="139" t="s">
        <v>109</v>
      </c>
      <c r="B62" s="108"/>
      <c r="C62" s="2036"/>
      <c r="D62" s="2037"/>
      <c r="E62" s="2037"/>
      <c r="F62" s="2037"/>
      <c r="G62" s="2037"/>
      <c r="H62" s="2037"/>
      <c r="I62" s="2037"/>
      <c r="J62" s="2037"/>
      <c r="K62" s="2037"/>
      <c r="L62" s="2037"/>
      <c r="M62" s="2038"/>
    </row>
  </sheetData>
  <mergeCells count="51">
    <mergeCell ref="C11:M11"/>
    <mergeCell ref="A2:A15"/>
    <mergeCell ref="C2:M2"/>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B14:B15"/>
    <mergeCell ref="C14:D14"/>
    <mergeCell ref="F14:M14"/>
    <mergeCell ref="C15:M15"/>
    <mergeCell ref="C51:M51"/>
    <mergeCell ref="A16:A52"/>
    <mergeCell ref="C16:M16"/>
    <mergeCell ref="C17:M17"/>
    <mergeCell ref="B18:B24"/>
    <mergeCell ref="B25:B28"/>
    <mergeCell ref="B32:B34"/>
    <mergeCell ref="B35:B44"/>
    <mergeCell ref="F43:G43"/>
    <mergeCell ref="H43:I43"/>
    <mergeCell ref="B45:B48"/>
    <mergeCell ref="F46:F47"/>
    <mergeCell ref="G46:J47"/>
    <mergeCell ref="L46:M47"/>
    <mergeCell ref="C49:M49"/>
    <mergeCell ref="C50:M50"/>
    <mergeCell ref="C52:M52"/>
    <mergeCell ref="A53:A58"/>
    <mergeCell ref="C53:M53"/>
    <mergeCell ref="C54:M54"/>
    <mergeCell ref="C55:M55"/>
    <mergeCell ref="C56:M56"/>
    <mergeCell ref="C57:M57"/>
    <mergeCell ref="C58:M58"/>
    <mergeCell ref="A59:A61"/>
    <mergeCell ref="C59:M59"/>
    <mergeCell ref="C60:M60"/>
    <mergeCell ref="C61:M61"/>
    <mergeCell ref="C62:M62"/>
  </mergeCells>
  <dataValidations count="8">
    <dataValidation type="list" allowBlank="1" showInputMessage="1" showErrorMessage="1" sqref="C7 C14:D14 C4 G46:J47" xr:uid="{00000000-0002-0000-1300-000000000000}"/>
    <dataValidation allowBlank="1" showInputMessage="1" showErrorMessage="1" prompt="Seleccione de la lista desplegable" sqref="B4 B7 H7" xr:uid="{00000000-0002-0000-1300-000001000000}"/>
    <dataValidation allowBlank="1" showInputMessage="1" showErrorMessage="1" prompt="Incluir una ficha por cada indicador, ya sea de producto o de resultado" sqref="B1" xr:uid="{00000000-0002-0000-1300-000002000000}"/>
    <dataValidation allowBlank="1" showInputMessage="1" showErrorMessage="1" prompt="Identifique el ODS a que le apunta el indicador de producto. Seleccione de la lista desplegable._x000a_" sqref="B14:B15" xr:uid="{00000000-0002-0000-1300-000003000000}"/>
    <dataValidation allowBlank="1" showInputMessage="1" showErrorMessage="1" prompt="Identifique la meta ODS a que le apunta el indicador de producto. Seleccione de la lista desplegable." sqref="E14" xr:uid="{00000000-0002-0000-1300-000004000000}"/>
    <dataValidation allowBlank="1" showInputMessage="1" showErrorMessage="1" prompt="Determine si el indicador responde a un enfoque (Derechos Humanos, Género, Diferencial, Poblacional, Ambiental y Territorial). Si responde a más de enfoque separelos por ;" sqref="B16" xr:uid="{00000000-0002-0000-13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300-000006000000}"/>
    <dataValidation type="list" allowBlank="1" showInputMessage="1" showErrorMessage="1" sqref="I7:M7" xr:uid="{00000000-0002-0000-1300-000007000000}">
      <formula1>INDIRECT($C$7)</formula1>
    </dataValidation>
  </dataValidations>
  <hyperlinks>
    <hyperlink ref="C57" r:id="rId1" xr:uid="{00000000-0004-0000-1300-000000000000}"/>
  </hyperlinks>
  <pageMargins left="0.7" right="0.7" top="0.75" bottom="0.75" header="0.3" footer="0.3"/>
  <pageSetup paperSize="9" orientation="portrait" horizontalDpi="1200" verticalDpi="1200"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tabColor theme="9" tint="-0.249977111117893"/>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3295</v>
      </c>
      <c r="C1" s="141"/>
      <c r="D1" s="141"/>
      <c r="E1" s="141"/>
      <c r="F1" s="141"/>
      <c r="G1" s="141"/>
      <c r="H1" s="141"/>
      <c r="I1" s="141"/>
      <c r="J1" s="141"/>
      <c r="K1" s="141"/>
      <c r="L1" s="141"/>
      <c r="M1" s="142"/>
    </row>
    <row r="2" spans="1:13" ht="31.5" customHeight="1">
      <c r="A2" s="2494" t="s">
        <v>1</v>
      </c>
      <c r="B2" s="29" t="s">
        <v>2</v>
      </c>
      <c r="C2" s="2120" t="s">
        <v>3296</v>
      </c>
      <c r="D2" s="2121"/>
      <c r="E2" s="2121"/>
      <c r="F2" s="2121"/>
      <c r="G2" s="2121"/>
      <c r="H2" s="2121"/>
      <c r="I2" s="2121"/>
      <c r="J2" s="2121"/>
      <c r="K2" s="2121"/>
      <c r="L2" s="2121"/>
      <c r="M2" s="2122"/>
    </row>
    <row r="3" spans="1:13" ht="42" customHeight="1">
      <c r="A3" s="2093"/>
      <c r="B3" s="1331" t="s">
        <v>4</v>
      </c>
      <c r="C3" s="2495" t="s">
        <v>3192</v>
      </c>
      <c r="D3" s="2496"/>
      <c r="E3" s="2496"/>
      <c r="F3" s="2496"/>
      <c r="G3" s="2496"/>
      <c r="H3" s="2496"/>
      <c r="I3" s="2496"/>
      <c r="J3" s="2496"/>
      <c r="K3" s="2496"/>
      <c r="L3" s="2496"/>
      <c r="M3" s="2497"/>
    </row>
    <row r="4" spans="1:13" ht="15.75" customHeight="1">
      <c r="A4" s="2093"/>
      <c r="B4" s="31" t="s">
        <v>6</v>
      </c>
      <c r="C4" s="1507" t="s">
        <v>323</v>
      </c>
      <c r="D4" s="1508"/>
      <c r="E4" s="1509"/>
      <c r="F4" s="2498" t="s">
        <v>8</v>
      </c>
      <c r="G4" s="2499"/>
      <c r="H4" s="1510">
        <v>53</v>
      </c>
      <c r="I4" s="1511"/>
      <c r="J4" s="1511"/>
      <c r="K4" s="1511"/>
      <c r="L4" s="1511"/>
      <c r="M4" s="1512"/>
    </row>
    <row r="5" spans="1:13" ht="30" customHeight="1">
      <c r="A5" s="2093"/>
      <c r="B5" s="31" t="s">
        <v>10</v>
      </c>
      <c r="C5" s="2495" t="s">
        <v>3297</v>
      </c>
      <c r="D5" s="2496"/>
      <c r="E5" s="2496"/>
      <c r="F5" s="2496"/>
      <c r="G5" s="2496"/>
      <c r="H5" s="2496"/>
      <c r="I5" s="2496"/>
      <c r="J5" s="2496"/>
      <c r="K5" s="2496"/>
      <c r="L5" s="2496"/>
      <c r="M5" s="2497"/>
    </row>
    <row r="6" spans="1:13" ht="23.25" customHeight="1">
      <c r="A6" s="2093"/>
      <c r="B6" s="31" t="s">
        <v>11</v>
      </c>
      <c r="C6" s="2495" t="s">
        <v>3298</v>
      </c>
      <c r="D6" s="2496"/>
      <c r="E6" s="2496"/>
      <c r="F6" s="2496"/>
      <c r="G6" s="2496"/>
      <c r="H6" s="2496"/>
      <c r="I6" s="2496"/>
      <c r="J6" s="2496"/>
      <c r="K6" s="2496"/>
      <c r="L6" s="2496"/>
      <c r="M6" s="2497"/>
    </row>
    <row r="7" spans="1:13" ht="15.75" customHeight="1">
      <c r="A7" s="2093"/>
      <c r="B7" s="1331" t="s">
        <v>12</v>
      </c>
      <c r="C7" s="2630" t="s">
        <v>1489</v>
      </c>
      <c r="D7" s="2631"/>
      <c r="E7" s="2631"/>
      <c r="F7" s="2631"/>
      <c r="G7" s="2632"/>
      <c r="H7" s="1546" t="s">
        <v>14</v>
      </c>
      <c r="I7" s="2630" t="s">
        <v>15</v>
      </c>
      <c r="J7" s="2631"/>
      <c r="K7" s="2631"/>
      <c r="L7" s="2631"/>
      <c r="M7" s="2632"/>
    </row>
    <row r="8" spans="1:13" ht="15.75" customHeight="1">
      <c r="A8" s="2093"/>
      <c r="B8" s="2504" t="s">
        <v>16</v>
      </c>
      <c r="C8" s="2633" t="s">
        <v>960</v>
      </c>
      <c r="D8" s="2031"/>
      <c r="E8" s="143"/>
      <c r="F8" s="2633"/>
      <c r="G8" s="2031"/>
      <c r="H8" s="143"/>
      <c r="I8" s="2031"/>
      <c r="J8" s="2031"/>
      <c r="K8" s="143"/>
      <c r="L8" s="143"/>
      <c r="M8" s="1516"/>
    </row>
    <row r="9" spans="1:13" ht="15.75" customHeight="1">
      <c r="A9" s="2093"/>
      <c r="B9" s="2085"/>
      <c r="C9" s="2032"/>
      <c r="D9" s="2033"/>
      <c r="E9" s="144"/>
      <c r="F9" s="2032"/>
      <c r="G9" s="2033"/>
      <c r="H9" s="144"/>
      <c r="I9" s="2033"/>
      <c r="J9" s="2033"/>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3299</v>
      </c>
      <c r="D11" s="2483"/>
      <c r="E11" s="2483"/>
      <c r="F11" s="2483"/>
      <c r="G11" s="2483"/>
      <c r="H11" s="2483"/>
      <c r="I11" s="2483"/>
      <c r="J11" s="2483"/>
      <c r="K11" s="2483"/>
      <c r="L11" s="2483"/>
      <c r="M11" s="2484"/>
    </row>
    <row r="12" spans="1:13" ht="111" customHeight="1">
      <c r="A12" s="2093"/>
      <c r="B12" s="1331" t="s">
        <v>21</v>
      </c>
      <c r="C12" s="2491" t="s">
        <v>3300</v>
      </c>
      <c r="D12" s="2492"/>
      <c r="E12" s="2492"/>
      <c r="F12" s="2492"/>
      <c r="G12" s="2492"/>
      <c r="H12" s="2492"/>
      <c r="I12" s="2492"/>
      <c r="J12" s="2492"/>
      <c r="K12" s="2492"/>
      <c r="L12" s="2492"/>
      <c r="M12" s="2493"/>
    </row>
    <row r="13" spans="1:13" ht="60" customHeight="1">
      <c r="A13" s="2093"/>
      <c r="B13" s="1331" t="s">
        <v>23</v>
      </c>
      <c r="C13" s="2482" t="s">
        <v>3289</v>
      </c>
      <c r="D13" s="2483"/>
      <c r="E13" s="2483"/>
      <c r="F13" s="2483"/>
      <c r="G13" s="2483"/>
      <c r="H13" s="2483"/>
      <c r="I13" s="2483"/>
      <c r="J13" s="2483"/>
      <c r="K13" s="2483"/>
      <c r="L13" s="2483"/>
      <c r="M13" s="2484"/>
    </row>
    <row r="14" spans="1:13" ht="102.95" customHeight="1">
      <c r="A14" s="2093"/>
      <c r="B14" s="1517" t="s">
        <v>25</v>
      </c>
      <c r="C14" s="2482" t="s">
        <v>26</v>
      </c>
      <c r="D14" s="2483"/>
      <c r="E14" s="1518" t="s">
        <v>27</v>
      </c>
      <c r="F14" s="2488" t="s">
        <v>3290</v>
      </c>
      <c r="G14" s="2471"/>
      <c r="H14" s="2471"/>
      <c r="I14" s="2471"/>
      <c r="J14" s="2471"/>
      <c r="K14" s="2471"/>
      <c r="L14" s="2471"/>
      <c r="M14" s="2472"/>
    </row>
    <row r="15" spans="1:13">
      <c r="A15" s="2489" t="s">
        <v>29</v>
      </c>
      <c r="B15" s="1333" t="s">
        <v>30</v>
      </c>
      <c r="C15" s="2482" t="s">
        <v>3301</v>
      </c>
      <c r="D15" s="2483"/>
      <c r="E15" s="2483"/>
      <c r="F15" s="2483"/>
      <c r="G15" s="2483"/>
      <c r="H15" s="2483"/>
      <c r="I15" s="2483"/>
      <c r="J15" s="2483"/>
      <c r="K15" s="2483"/>
      <c r="L15" s="2483"/>
      <c r="M15" s="2484"/>
    </row>
    <row r="16" spans="1:13" ht="36.75" customHeight="1">
      <c r="A16" s="2064"/>
      <c r="B16" s="1333" t="s">
        <v>32</v>
      </c>
      <c r="C16" s="2482" t="s">
        <v>1394</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t="s">
        <v>45</v>
      </c>
      <c r="E21" s="49" t="s">
        <v>43</v>
      </c>
      <c r="F21" s="1522"/>
      <c r="G21" s="49"/>
      <c r="H21" s="51"/>
      <c r="I21" s="49"/>
      <c r="J21" s="51"/>
      <c r="K21" s="49"/>
      <c r="L21" s="49"/>
      <c r="M21" s="50"/>
    </row>
    <row r="22" spans="1:13">
      <c r="A22" s="2064"/>
      <c r="B22" s="1999"/>
      <c r="C22" s="47" t="s">
        <v>44</v>
      </c>
      <c r="D22" s="1523"/>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858"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510">
        <v>0.3</v>
      </c>
      <c r="E36" s="2486"/>
      <c r="F36" s="2510">
        <v>0.7</v>
      </c>
      <c r="G36" s="2486"/>
      <c r="H36" s="2510">
        <v>0.8</v>
      </c>
      <c r="I36" s="2486"/>
      <c r="J36" s="2510">
        <v>0.9</v>
      </c>
      <c r="K36" s="2486"/>
      <c r="L36" s="2510">
        <v>1</v>
      </c>
      <c r="M36" s="24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510" t="s">
        <v>17</v>
      </c>
      <c r="E38" s="2486"/>
      <c r="F38" s="2510" t="s">
        <v>17</v>
      </c>
      <c r="G38" s="2486"/>
      <c r="H38" s="2510" t="s">
        <v>17</v>
      </c>
      <c r="I38" s="2486"/>
      <c r="J38" s="2510" t="s">
        <v>17</v>
      </c>
      <c r="K38" s="2486"/>
      <c r="L38" s="2510" t="s">
        <v>17</v>
      </c>
      <c r="M38" s="2486"/>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510" t="s">
        <v>17</v>
      </c>
      <c r="E40" s="2486"/>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568"/>
      <c r="H45" s="2568"/>
      <c r="I45" s="2568"/>
      <c r="J45" s="2568"/>
      <c r="K45" s="91" t="s">
        <v>82</v>
      </c>
      <c r="L45" s="2480"/>
      <c r="M45" s="2481"/>
    </row>
    <row r="46" spans="1:13" ht="15.75" customHeight="1">
      <c r="A46" s="2064"/>
      <c r="B46" s="1999"/>
      <c r="C46" s="88"/>
      <c r="D46" s="1542"/>
      <c r="E46" s="1522" t="s">
        <v>45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3302</v>
      </c>
      <c r="D48" s="2483"/>
      <c r="E48" s="2483"/>
      <c r="F48" s="2483"/>
      <c r="G48" s="2483"/>
      <c r="H48" s="2483"/>
      <c r="I48" s="2483"/>
      <c r="J48" s="2483"/>
      <c r="K48" s="2483"/>
      <c r="L48" s="2483"/>
      <c r="M48" s="2484"/>
    </row>
    <row r="49" spans="1:13" ht="38.25" customHeight="1">
      <c r="A49" s="2064"/>
      <c r="B49" s="1333" t="s">
        <v>85</v>
      </c>
      <c r="C49" s="2482" t="s">
        <v>3303</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1543" t="s">
        <v>9</v>
      </c>
      <c r="D51" s="1544"/>
      <c r="E51" s="1544"/>
      <c r="F51" s="1544"/>
      <c r="G51" s="1544"/>
      <c r="H51" s="1544"/>
      <c r="I51" s="1544"/>
      <c r="J51" s="1544"/>
      <c r="K51" s="1544"/>
      <c r="L51" s="1544"/>
      <c r="M51" s="1545"/>
    </row>
    <row r="52" spans="1:13" ht="30" customHeight="1">
      <c r="A52" s="2469" t="s">
        <v>90</v>
      </c>
      <c r="B52" s="1413" t="s">
        <v>91</v>
      </c>
      <c r="C52" s="2455" t="s">
        <v>1430</v>
      </c>
      <c r="D52" s="2456"/>
      <c r="E52" s="2456"/>
      <c r="F52" s="2456"/>
      <c r="G52" s="2456"/>
      <c r="H52" s="2456"/>
      <c r="I52" s="2456"/>
      <c r="J52" s="2456"/>
      <c r="K52" s="2456"/>
      <c r="L52" s="2456"/>
      <c r="M52" s="2457"/>
    </row>
    <row r="53" spans="1:13" ht="15.75" customHeight="1">
      <c r="A53" s="2056"/>
      <c r="B53" s="1413" t="s">
        <v>93</v>
      </c>
      <c r="C53" s="2455" t="s">
        <v>94</v>
      </c>
      <c r="D53" s="2456"/>
      <c r="E53" s="2456"/>
      <c r="F53" s="2456"/>
      <c r="G53" s="2456"/>
      <c r="H53" s="2456"/>
      <c r="I53" s="2456"/>
      <c r="J53" s="2456"/>
      <c r="K53" s="2456"/>
      <c r="L53" s="2456"/>
      <c r="M53" s="2457"/>
    </row>
    <row r="54" spans="1:13" ht="15.75" customHeight="1">
      <c r="A54" s="2056"/>
      <c r="B54" s="1413" t="s">
        <v>95</v>
      </c>
      <c r="C54" s="2455" t="s">
        <v>1572</v>
      </c>
      <c r="D54" s="2456"/>
      <c r="E54" s="2456"/>
      <c r="F54" s="2456"/>
      <c r="G54" s="2456"/>
      <c r="H54" s="2456"/>
      <c r="I54" s="2456"/>
      <c r="J54" s="2456"/>
      <c r="K54" s="2456"/>
      <c r="L54" s="2456"/>
      <c r="M54" s="2457"/>
    </row>
    <row r="55" spans="1:13" ht="15.75" customHeight="1">
      <c r="A55" s="2056"/>
      <c r="B55" s="1414" t="s">
        <v>97</v>
      </c>
      <c r="C55" s="2455" t="s">
        <v>1395</v>
      </c>
      <c r="D55" s="2456"/>
      <c r="E55" s="2456"/>
      <c r="F55" s="2456"/>
      <c r="G55" s="2456"/>
      <c r="H55" s="2456"/>
      <c r="I55" s="2456"/>
      <c r="J55" s="2456"/>
      <c r="K55" s="2456"/>
      <c r="L55" s="2456"/>
      <c r="M55" s="2457"/>
    </row>
    <row r="56" spans="1:13" ht="15.75" customHeight="1">
      <c r="A56" s="2056"/>
      <c r="B56" s="1413" t="s">
        <v>99</v>
      </c>
      <c r="C56" s="2890" t="s">
        <v>1397</v>
      </c>
      <c r="D56" s="2456"/>
      <c r="E56" s="2456"/>
      <c r="F56" s="2456"/>
      <c r="G56" s="2456"/>
      <c r="H56" s="2456"/>
      <c r="I56" s="2456"/>
      <c r="J56" s="2456"/>
      <c r="K56" s="2456"/>
      <c r="L56" s="2456"/>
      <c r="M56" s="2457"/>
    </row>
    <row r="57" spans="1:13" ht="16.5" customHeight="1" thickBot="1">
      <c r="A57" s="2061"/>
      <c r="B57" s="1413" t="s">
        <v>101</v>
      </c>
      <c r="C57" s="2455">
        <v>3169001</v>
      </c>
      <c r="D57" s="2456"/>
      <c r="E57" s="2456"/>
      <c r="F57" s="2456"/>
      <c r="G57" s="2456"/>
      <c r="H57" s="2456"/>
      <c r="I57" s="2456"/>
      <c r="J57" s="2456"/>
      <c r="K57" s="2456"/>
      <c r="L57" s="2456"/>
      <c r="M57" s="2457"/>
    </row>
    <row r="58" spans="1:13" ht="15.75" customHeight="1">
      <c r="A58" s="2469" t="s">
        <v>103</v>
      </c>
      <c r="B58" s="1415" t="s">
        <v>104</v>
      </c>
      <c r="C58" s="2455" t="s">
        <v>1503</v>
      </c>
      <c r="D58" s="2456"/>
      <c r="E58" s="2456"/>
      <c r="F58" s="2456"/>
      <c r="G58" s="2456"/>
      <c r="H58" s="2456"/>
      <c r="I58" s="2456"/>
      <c r="J58" s="2456"/>
      <c r="K58" s="2456"/>
      <c r="L58" s="2456"/>
      <c r="M58" s="2457"/>
    </row>
    <row r="59" spans="1:13" ht="30" customHeight="1">
      <c r="A59" s="2056"/>
      <c r="B59" s="1415" t="s">
        <v>106</v>
      </c>
      <c r="C59" s="2455" t="s">
        <v>3304</v>
      </c>
      <c r="D59" s="2456"/>
      <c r="E59" s="2456"/>
      <c r="F59" s="2456"/>
      <c r="G59" s="2456"/>
      <c r="H59" s="2456"/>
      <c r="I59" s="2456"/>
      <c r="J59" s="2456"/>
      <c r="K59" s="2456"/>
      <c r="L59" s="2456"/>
      <c r="M59" s="2457"/>
    </row>
    <row r="60" spans="1:13" ht="30" customHeight="1" thickBot="1">
      <c r="A60" s="2056"/>
      <c r="B60" s="1416" t="s">
        <v>14</v>
      </c>
      <c r="C60" s="2455" t="s">
        <v>2257</v>
      </c>
      <c r="D60" s="2456"/>
      <c r="E60" s="2456"/>
      <c r="F60" s="2456"/>
      <c r="G60" s="2456"/>
      <c r="H60" s="2456"/>
      <c r="I60" s="2456"/>
      <c r="J60" s="2456"/>
      <c r="K60" s="2456"/>
      <c r="L60" s="2456"/>
      <c r="M60" s="2457"/>
    </row>
    <row r="61" spans="1:13" ht="16.5" customHeight="1" thickBot="1">
      <c r="A61" s="139" t="s">
        <v>109</v>
      </c>
      <c r="B61" s="108"/>
      <c r="C61" s="2447" t="s">
        <v>3305</v>
      </c>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2">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14:D14 G45:J46" xr:uid="{00000000-0002-0000-C6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6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C600-000002000000}"/>
    <dataValidation allowBlank="1" showInputMessage="1" showErrorMessage="1" prompt="Identifique la meta ODS a que le apunta el indicador de producto. Seleccione de la lista desplegable." sqref="E14" xr:uid="{00000000-0002-0000-C600-000003000000}"/>
    <dataValidation allowBlank="1" showInputMessage="1" showErrorMessage="1" prompt="Identifique el ODS a que le apunta el indicador de producto. Seleccione de la lista desplegable._x000a_" sqref="B14" xr:uid="{00000000-0002-0000-C600-000004000000}"/>
    <dataValidation allowBlank="1" showInputMessage="1" showErrorMessage="1" prompt="Incluir una ficha por cada indicador, ya sea de producto o de resultado" sqref="B1" xr:uid="{00000000-0002-0000-C600-000005000000}"/>
    <dataValidation allowBlank="1" showInputMessage="1" showErrorMessage="1" prompt="Seleccione de la lista desplegable" sqref="B4 B7 H7" xr:uid="{00000000-0002-0000-C600-000006000000}"/>
  </dataValidations>
  <hyperlinks>
    <hyperlink ref="C56" r:id="rId1" xr:uid="{00000000-0004-0000-C600-000000000000}"/>
  </hyperlinks>
  <pageMargins left="0.7" right="0.7" top="0.75" bottom="0.75" header="0.3" footer="0.3"/>
  <pageSetup paperSize="9" orientation="portrait" horizontalDpi="1200" verticalDpi="1200"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tabColor theme="9" tint="-0.249977111117893"/>
  </sheetPr>
  <dimension ref="A1:M66"/>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3306</v>
      </c>
      <c r="C1" s="141"/>
      <c r="D1" s="141"/>
      <c r="E1" s="141"/>
      <c r="F1" s="141"/>
      <c r="G1" s="141"/>
      <c r="H1" s="141"/>
      <c r="I1" s="141"/>
      <c r="J1" s="141"/>
      <c r="K1" s="141"/>
      <c r="L1" s="141"/>
      <c r="M1" s="142"/>
    </row>
    <row r="2" spans="1:13">
      <c r="A2" s="3373" t="s">
        <v>1</v>
      </c>
      <c r="B2" s="29" t="s">
        <v>2</v>
      </c>
      <c r="C2" s="3182" t="s">
        <v>1399</v>
      </c>
      <c r="D2" s="3183"/>
      <c r="E2" s="3183"/>
      <c r="F2" s="3183"/>
      <c r="G2" s="3183"/>
      <c r="H2" s="3183"/>
      <c r="I2" s="3183"/>
      <c r="J2" s="3183"/>
      <c r="K2" s="3183"/>
      <c r="L2" s="3183"/>
      <c r="M2" s="3184"/>
    </row>
    <row r="3" spans="1:13" ht="31.5">
      <c r="A3" s="2016"/>
      <c r="B3" s="1333" t="s">
        <v>4</v>
      </c>
      <c r="C3" s="2495" t="s">
        <v>3192</v>
      </c>
      <c r="D3" s="2496"/>
      <c r="E3" s="2496"/>
      <c r="F3" s="2496"/>
      <c r="G3" s="2496"/>
      <c r="H3" s="2496"/>
      <c r="I3" s="2496"/>
      <c r="J3" s="2496"/>
      <c r="K3" s="2496"/>
      <c r="L3" s="2496"/>
      <c r="M3" s="2497"/>
    </row>
    <row r="4" spans="1:13">
      <c r="A4" s="2016"/>
      <c r="B4" s="30" t="s">
        <v>6</v>
      </c>
      <c r="C4" s="1579" t="s">
        <v>80</v>
      </c>
      <c r="D4" s="1696"/>
      <c r="E4" s="1509"/>
      <c r="F4" s="2817" t="s">
        <v>8</v>
      </c>
      <c r="G4" s="2818"/>
      <c r="H4" s="1697">
        <v>53</v>
      </c>
      <c r="I4" s="1698"/>
      <c r="J4" s="1698"/>
      <c r="K4" s="1698"/>
      <c r="L4" s="1698"/>
      <c r="M4" s="1699"/>
    </row>
    <row r="5" spans="1:13">
      <c r="A5" s="2016"/>
      <c r="B5" s="30" t="s">
        <v>10</v>
      </c>
      <c r="C5" s="3140" t="s">
        <v>3297</v>
      </c>
      <c r="D5" s="3052"/>
      <c r="E5" s="3052"/>
      <c r="F5" s="3052"/>
      <c r="G5" s="3052"/>
      <c r="H5" s="3052"/>
      <c r="I5" s="3052"/>
      <c r="J5" s="3052"/>
      <c r="K5" s="3052"/>
      <c r="L5" s="3052"/>
      <c r="M5" s="1699"/>
    </row>
    <row r="6" spans="1:13">
      <c r="A6" s="2016"/>
      <c r="B6" s="30" t="s">
        <v>11</v>
      </c>
      <c r="C6" s="3140" t="s">
        <v>3298</v>
      </c>
      <c r="D6" s="3052"/>
      <c r="E6" s="3052"/>
      <c r="F6" s="3052"/>
      <c r="G6" s="3052"/>
      <c r="H6" s="3052"/>
      <c r="I6" s="3052"/>
      <c r="J6" s="3052"/>
      <c r="K6" s="3052"/>
      <c r="L6" s="3052"/>
      <c r="M6" s="1699"/>
    </row>
    <row r="7" spans="1:13">
      <c r="A7" s="2016"/>
      <c r="B7" s="1333" t="s">
        <v>12</v>
      </c>
      <c r="C7" s="3292" t="s">
        <v>1489</v>
      </c>
      <c r="D7" s="2906"/>
      <c r="E7" s="1092"/>
      <c r="F7" s="1092"/>
      <c r="G7" s="1093"/>
      <c r="H7" s="1548" t="s">
        <v>14</v>
      </c>
      <c r="I7" s="2905" t="s">
        <v>15</v>
      </c>
      <c r="J7" s="2906"/>
      <c r="K7" s="2906"/>
      <c r="L7" s="2906"/>
      <c r="M7" s="2907"/>
    </row>
    <row r="8" spans="1:13" ht="15.75" customHeight="1">
      <c r="A8" s="2016"/>
      <c r="B8" s="3374" t="s">
        <v>16</v>
      </c>
      <c r="C8" s="1832"/>
      <c r="D8" s="1094"/>
      <c r="E8" s="1094"/>
      <c r="F8" s="1094"/>
      <c r="G8" s="1094"/>
      <c r="H8" s="1094"/>
      <c r="I8" s="1094"/>
      <c r="J8" s="1094"/>
      <c r="K8" s="1094"/>
      <c r="L8" s="373"/>
      <c r="M8" s="1833"/>
    </row>
    <row r="9" spans="1:13" ht="15.75" customHeight="1">
      <c r="A9" s="2016"/>
      <c r="B9" s="3375"/>
      <c r="C9" s="3369" t="s">
        <v>3307</v>
      </c>
      <c r="D9" s="3370"/>
      <c r="E9" s="271"/>
      <c r="F9" s="3371" t="s">
        <v>605</v>
      </c>
      <c r="G9" s="2343"/>
      <c r="H9" s="271"/>
      <c r="I9" s="3371" t="s">
        <v>206</v>
      </c>
      <c r="J9" s="2343"/>
      <c r="K9" s="271"/>
      <c r="L9" s="3371" t="s">
        <v>1267</v>
      </c>
      <c r="M9" s="3377"/>
    </row>
    <row r="10" spans="1:13">
      <c r="A10" s="2016"/>
      <c r="B10" s="3375"/>
      <c r="C10" s="3366" t="s">
        <v>18</v>
      </c>
      <c r="D10" s="3367"/>
      <c r="E10" s="271"/>
      <c r="F10" s="3367" t="s">
        <v>18</v>
      </c>
      <c r="G10" s="3367"/>
      <c r="H10" s="271"/>
      <c r="I10" s="3367" t="s">
        <v>18</v>
      </c>
      <c r="J10" s="3367"/>
      <c r="K10" s="271"/>
      <c r="L10" s="3367" t="s">
        <v>18</v>
      </c>
      <c r="M10" s="3368"/>
    </row>
    <row r="11" spans="1:13" ht="34.5" customHeight="1">
      <c r="A11" s="2016"/>
      <c r="B11" s="3375"/>
      <c r="C11" s="3370" t="s">
        <v>3308</v>
      </c>
      <c r="D11" s="2417"/>
      <c r="E11" s="271"/>
      <c r="F11" s="3371" t="s">
        <v>326</v>
      </c>
      <c r="G11" s="2343"/>
      <c r="H11" s="271"/>
      <c r="I11" s="3370" t="s">
        <v>3309</v>
      </c>
      <c r="J11" s="2417"/>
      <c r="K11" s="271"/>
      <c r="L11" s="3370" t="s">
        <v>233</v>
      </c>
      <c r="M11" s="3372"/>
    </row>
    <row r="12" spans="1:13" ht="15.75" customHeight="1">
      <c r="A12" s="2016"/>
      <c r="B12" s="3375"/>
      <c r="C12" s="3366" t="s">
        <v>18</v>
      </c>
      <c r="D12" s="3367"/>
      <c r="E12" s="271"/>
      <c r="F12" s="3367" t="s">
        <v>18</v>
      </c>
      <c r="G12" s="3367"/>
      <c r="H12" s="271"/>
      <c r="I12" s="3367" t="s">
        <v>18</v>
      </c>
      <c r="J12" s="3367"/>
      <c r="K12" s="271"/>
      <c r="L12" s="3367" t="s">
        <v>18</v>
      </c>
      <c r="M12" s="3368"/>
    </row>
    <row r="13" spans="1:13" ht="16.5" customHeight="1">
      <c r="A13" s="2016"/>
      <c r="B13" s="3375"/>
      <c r="C13" s="3369" t="s">
        <v>3310</v>
      </c>
      <c r="D13" s="3370"/>
      <c r="E13" s="271"/>
      <c r="F13" s="3371" t="s">
        <v>2270</v>
      </c>
      <c r="G13" s="2343"/>
      <c r="H13" s="271"/>
      <c r="I13" s="3371" t="s">
        <v>1212</v>
      </c>
      <c r="J13" s="2343"/>
      <c r="K13" s="271"/>
      <c r="L13" s="3370" t="s">
        <v>338</v>
      </c>
      <c r="M13" s="3372"/>
    </row>
    <row r="14" spans="1:13">
      <c r="A14" s="2016"/>
      <c r="B14" s="3376"/>
      <c r="C14" s="3366" t="s">
        <v>18</v>
      </c>
      <c r="D14" s="3367"/>
      <c r="E14" s="271"/>
      <c r="F14" s="3367" t="s">
        <v>18</v>
      </c>
      <c r="G14" s="3367"/>
      <c r="H14" s="271"/>
      <c r="I14" s="3367" t="s">
        <v>18</v>
      </c>
      <c r="J14" s="3367"/>
      <c r="K14" s="271"/>
      <c r="L14" s="3367" t="s">
        <v>18</v>
      </c>
      <c r="M14" s="3368"/>
    </row>
    <row r="15" spans="1:13" ht="41.25" customHeight="1">
      <c r="A15" s="2016"/>
      <c r="B15" s="1333" t="s">
        <v>19</v>
      </c>
      <c r="C15" s="2609" t="s">
        <v>3311</v>
      </c>
      <c r="D15" s="2610"/>
      <c r="E15" s="2610"/>
      <c r="F15" s="2610"/>
      <c r="G15" s="2610"/>
      <c r="H15" s="2610"/>
      <c r="I15" s="2610"/>
      <c r="J15" s="2610"/>
      <c r="K15" s="2610"/>
      <c r="L15" s="2610"/>
      <c r="M15" s="2611"/>
    </row>
    <row r="16" spans="1:13" ht="50.25" customHeight="1">
      <c r="A16" s="2016"/>
      <c r="B16" s="1333" t="s">
        <v>21</v>
      </c>
      <c r="C16" s="2976" t="s">
        <v>3312</v>
      </c>
      <c r="D16" s="3364"/>
      <c r="E16" s="3364"/>
      <c r="F16" s="3364"/>
      <c r="G16" s="3364"/>
      <c r="H16" s="3364"/>
      <c r="I16" s="3364"/>
      <c r="J16" s="3364"/>
      <c r="K16" s="3364"/>
      <c r="L16" s="3364"/>
      <c r="M16" s="3365"/>
    </row>
    <row r="17" spans="1:13" ht="31.5">
      <c r="A17" s="2016"/>
      <c r="B17" s="1333" t="s">
        <v>23</v>
      </c>
      <c r="C17" s="2482" t="s">
        <v>3289</v>
      </c>
      <c r="D17" s="2483"/>
      <c r="E17" s="2483"/>
      <c r="F17" s="2483"/>
      <c r="G17" s="2483"/>
      <c r="H17" s="2483"/>
      <c r="I17" s="2483"/>
      <c r="J17" s="2483"/>
      <c r="K17" s="2483"/>
      <c r="L17" s="2483"/>
      <c r="M17" s="2484"/>
    </row>
    <row r="18" spans="1:13" ht="35.25" customHeight="1">
      <c r="A18" s="2016"/>
      <c r="B18" s="2477" t="s">
        <v>25</v>
      </c>
      <c r="C18" s="2491" t="s">
        <v>26</v>
      </c>
      <c r="D18" s="2492"/>
      <c r="E18" s="1834" t="s">
        <v>27</v>
      </c>
      <c r="F18" s="3287" t="s">
        <v>1387</v>
      </c>
      <c r="G18" s="3288"/>
      <c r="H18" s="3288"/>
      <c r="I18" s="3288"/>
      <c r="J18" s="3288"/>
      <c r="K18" s="3288"/>
      <c r="L18" s="3288"/>
      <c r="M18" s="3289"/>
    </row>
    <row r="19" spans="1:13">
      <c r="A19" s="2017"/>
      <c r="B19" s="1999"/>
      <c r="C19" s="2491"/>
      <c r="D19" s="2492"/>
      <c r="E19" s="2492"/>
      <c r="F19" s="2492"/>
      <c r="G19" s="2492"/>
      <c r="H19" s="2492"/>
      <c r="I19" s="2492"/>
      <c r="J19" s="2492"/>
      <c r="K19" s="2492"/>
      <c r="L19" s="2492"/>
      <c r="M19" s="2493"/>
    </row>
    <row r="20" spans="1:13" ht="15.75" customHeight="1">
      <c r="A20" s="2489" t="s">
        <v>29</v>
      </c>
      <c r="B20" s="1333" t="s">
        <v>30</v>
      </c>
      <c r="C20" s="2609" t="s">
        <v>3313</v>
      </c>
      <c r="D20" s="2610"/>
      <c r="E20" s="2610"/>
      <c r="F20" s="2610"/>
      <c r="G20" s="2610"/>
      <c r="H20" s="2610"/>
      <c r="I20" s="2610"/>
      <c r="J20" s="2610"/>
      <c r="K20" s="2610"/>
      <c r="L20" s="2610"/>
      <c r="M20" s="2611"/>
    </row>
    <row r="21" spans="1:13" ht="29.25" customHeight="1">
      <c r="A21" s="2064"/>
      <c r="B21" s="1333" t="s">
        <v>32</v>
      </c>
      <c r="C21" s="2609" t="s">
        <v>1400</v>
      </c>
      <c r="D21" s="2610"/>
      <c r="E21" s="2610"/>
      <c r="F21" s="2610"/>
      <c r="G21" s="2610"/>
      <c r="H21" s="2610"/>
      <c r="I21" s="2610"/>
      <c r="J21" s="2610"/>
      <c r="K21" s="2610"/>
      <c r="L21" s="2610"/>
      <c r="M21" s="2611"/>
    </row>
    <row r="22" spans="1:13" ht="8.25" customHeight="1">
      <c r="A22" s="2064"/>
      <c r="B22" s="2477" t="s">
        <v>34</v>
      </c>
      <c r="C22" s="1841"/>
      <c r="D22" s="358"/>
      <c r="E22" s="358"/>
      <c r="F22" s="358"/>
      <c r="G22" s="358"/>
      <c r="H22" s="358"/>
      <c r="I22" s="358"/>
      <c r="J22" s="358"/>
      <c r="K22" s="358"/>
      <c r="L22" s="358"/>
      <c r="M22" s="1842"/>
    </row>
    <row r="23" spans="1:13" ht="9" customHeight="1">
      <c r="A23" s="2064"/>
      <c r="B23" s="1999"/>
      <c r="C23" s="359"/>
      <c r="D23" s="360"/>
      <c r="E23" s="361"/>
      <c r="F23" s="360"/>
      <c r="G23" s="361"/>
      <c r="H23" s="360"/>
      <c r="I23" s="361"/>
      <c r="J23" s="360"/>
      <c r="K23" s="361"/>
      <c r="L23" s="361"/>
      <c r="M23" s="362"/>
    </row>
    <row r="24" spans="1:13">
      <c r="A24" s="2064"/>
      <c r="B24" s="1999"/>
      <c r="C24" s="363" t="s">
        <v>35</v>
      </c>
      <c r="D24" s="364"/>
      <c r="E24" s="365" t="s">
        <v>36</v>
      </c>
      <c r="F24" s="364"/>
      <c r="G24" s="365" t="s">
        <v>37</v>
      </c>
      <c r="H24" s="364"/>
      <c r="I24" s="365" t="s">
        <v>38</v>
      </c>
      <c r="J24" s="1843"/>
      <c r="K24" s="365"/>
      <c r="L24" s="365"/>
      <c r="M24" s="366"/>
    </row>
    <row r="25" spans="1:13">
      <c r="A25" s="2064"/>
      <c r="B25" s="1999"/>
      <c r="C25" s="363" t="s">
        <v>39</v>
      </c>
      <c r="D25" s="1561"/>
      <c r="E25" s="365" t="s">
        <v>40</v>
      </c>
      <c r="F25" s="1555"/>
      <c r="G25" s="365" t="s">
        <v>41</v>
      </c>
      <c r="H25" s="1555"/>
      <c r="I25" s="365"/>
      <c r="J25" s="367"/>
      <c r="K25" s="365"/>
      <c r="L25" s="365"/>
      <c r="M25" s="366"/>
    </row>
    <row r="26" spans="1:13">
      <c r="A26" s="2064"/>
      <c r="B26" s="1999"/>
      <c r="C26" s="363" t="s">
        <v>42</v>
      </c>
      <c r="D26" s="1561"/>
      <c r="E26" s="365" t="s">
        <v>43</v>
      </c>
      <c r="F26" s="1561"/>
      <c r="G26" s="365"/>
      <c r="H26" s="367"/>
      <c r="I26" s="365"/>
      <c r="J26" s="367"/>
      <c r="K26" s="365"/>
      <c r="L26" s="365"/>
      <c r="M26" s="366"/>
    </row>
    <row r="27" spans="1:13">
      <c r="A27" s="2064"/>
      <c r="B27" s="1999"/>
      <c r="C27" s="363" t="s">
        <v>44</v>
      </c>
      <c r="D27" s="1561" t="s">
        <v>1495</v>
      </c>
      <c r="E27" s="365" t="s">
        <v>46</v>
      </c>
      <c r="F27" s="101" t="s">
        <v>1824</v>
      </c>
      <c r="G27" s="101"/>
      <c r="H27" s="101"/>
      <c r="I27" s="101"/>
      <c r="J27" s="101"/>
      <c r="K27" s="101"/>
      <c r="L27" s="101"/>
      <c r="M27" s="368"/>
    </row>
    <row r="28" spans="1:13" ht="9.75" customHeight="1">
      <c r="A28" s="2064"/>
      <c r="B28" s="2000"/>
      <c r="C28" s="369"/>
      <c r="D28" s="370"/>
      <c r="E28" s="370"/>
      <c r="F28" s="370"/>
      <c r="G28" s="370"/>
      <c r="H28" s="370"/>
      <c r="I28" s="370"/>
      <c r="J28" s="370"/>
      <c r="K28" s="370"/>
      <c r="L28" s="370"/>
      <c r="M28" s="371"/>
    </row>
    <row r="29" spans="1:13">
      <c r="A29" s="2064"/>
      <c r="B29" s="2477" t="s">
        <v>48</v>
      </c>
      <c r="C29" s="1844"/>
      <c r="D29" s="372"/>
      <c r="E29" s="372"/>
      <c r="F29" s="372"/>
      <c r="G29" s="372"/>
      <c r="H29" s="372"/>
      <c r="I29" s="372"/>
      <c r="J29" s="372"/>
      <c r="K29" s="372"/>
      <c r="L29" s="373"/>
      <c r="M29" s="1833"/>
    </row>
    <row r="30" spans="1:13">
      <c r="A30" s="2064"/>
      <c r="B30" s="1999"/>
      <c r="C30" s="363" t="s">
        <v>49</v>
      </c>
      <c r="D30" s="1555"/>
      <c r="E30" s="374"/>
      <c r="F30" s="365" t="s">
        <v>50</v>
      </c>
      <c r="G30" s="1561"/>
      <c r="H30" s="374"/>
      <c r="I30" s="365" t="s">
        <v>51</v>
      </c>
      <c r="J30" s="1584" t="s">
        <v>45</v>
      </c>
      <c r="K30" s="374"/>
      <c r="L30" s="269"/>
      <c r="M30" s="375"/>
    </row>
    <row r="31" spans="1:13">
      <c r="A31" s="2064"/>
      <c r="B31" s="1999"/>
      <c r="C31" s="363" t="s">
        <v>52</v>
      </c>
      <c r="D31" s="1845"/>
      <c r="E31" s="269"/>
      <c r="F31" s="365" t="s">
        <v>53</v>
      </c>
      <c r="G31" s="1555"/>
      <c r="H31" s="269"/>
      <c r="I31" s="376"/>
      <c r="J31" s="269"/>
      <c r="K31" s="271"/>
      <c r="L31" s="269"/>
      <c r="M31" s="375"/>
    </row>
    <row r="32" spans="1:13">
      <c r="A32" s="2064"/>
      <c r="B32" s="2000"/>
      <c r="C32" s="377"/>
      <c r="D32" s="378"/>
      <c r="E32" s="378"/>
      <c r="F32" s="378"/>
      <c r="G32" s="378"/>
      <c r="H32" s="378"/>
      <c r="I32" s="378"/>
      <c r="J32" s="378"/>
      <c r="K32" s="378"/>
      <c r="L32" s="270"/>
      <c r="M32" s="357"/>
    </row>
    <row r="33" spans="1:13">
      <c r="A33" s="2064"/>
      <c r="B33" s="499" t="s">
        <v>54</v>
      </c>
      <c r="C33" s="1846"/>
      <c r="D33" s="379"/>
      <c r="E33" s="379"/>
      <c r="F33" s="379"/>
      <c r="G33" s="379"/>
      <c r="H33" s="379"/>
      <c r="I33" s="379"/>
      <c r="J33" s="379"/>
      <c r="K33" s="379"/>
      <c r="L33" s="379"/>
      <c r="M33" s="1847"/>
    </row>
    <row r="34" spans="1:13">
      <c r="A34" s="2064"/>
      <c r="B34" s="499"/>
      <c r="C34" s="380" t="s">
        <v>55</v>
      </c>
      <c r="D34" s="1859" t="s">
        <v>231</v>
      </c>
      <c r="E34" s="374"/>
      <c r="F34" s="381" t="s">
        <v>56</v>
      </c>
      <c r="G34" s="1555" t="s">
        <v>89</v>
      </c>
      <c r="H34" s="374"/>
      <c r="I34" s="381" t="s">
        <v>57</v>
      </c>
      <c r="J34" s="1556"/>
      <c r="K34" s="1848"/>
      <c r="L34" s="1557"/>
      <c r="M34" s="382"/>
    </row>
    <row r="35" spans="1:13">
      <c r="A35" s="2064"/>
      <c r="B35" s="30"/>
      <c r="C35" s="369"/>
      <c r="D35" s="370"/>
      <c r="E35" s="370"/>
      <c r="F35" s="370"/>
      <c r="G35" s="370"/>
      <c r="H35" s="370"/>
      <c r="I35" s="370"/>
      <c r="J35" s="370"/>
      <c r="K35" s="370"/>
      <c r="L35" s="370"/>
      <c r="M35" s="371"/>
    </row>
    <row r="36" spans="1:13">
      <c r="A36" s="2064"/>
      <c r="B36" s="2477" t="s">
        <v>58</v>
      </c>
      <c r="C36" s="1849"/>
      <c r="D36" s="383"/>
      <c r="E36" s="383"/>
      <c r="F36" s="383"/>
      <c r="G36" s="383"/>
      <c r="H36" s="383"/>
      <c r="I36" s="383"/>
      <c r="J36" s="383"/>
      <c r="K36" s="383"/>
      <c r="L36" s="373"/>
      <c r="M36" s="1833"/>
    </row>
    <row r="37" spans="1:13">
      <c r="A37" s="2064"/>
      <c r="B37" s="1999"/>
      <c r="C37" s="384" t="s">
        <v>59</v>
      </c>
      <c r="D37" s="1851">
        <v>2020</v>
      </c>
      <c r="E37" s="385"/>
      <c r="F37" s="374" t="s">
        <v>60</v>
      </c>
      <c r="G37" s="1851" t="s">
        <v>61</v>
      </c>
      <c r="H37" s="385"/>
      <c r="I37" s="381"/>
      <c r="J37" s="385"/>
      <c r="K37" s="385"/>
      <c r="L37" s="269"/>
      <c r="M37" s="375"/>
    </row>
    <row r="38" spans="1:13">
      <c r="A38" s="2064"/>
      <c r="B38" s="2000"/>
      <c r="C38" s="369"/>
      <c r="D38" s="386"/>
      <c r="E38" s="387"/>
      <c r="F38" s="370"/>
      <c r="G38" s="387"/>
      <c r="H38" s="387"/>
      <c r="I38" s="388"/>
      <c r="J38" s="387"/>
      <c r="K38" s="387"/>
      <c r="L38" s="270"/>
      <c r="M38" s="357"/>
    </row>
    <row r="39" spans="1:13">
      <c r="A39" s="2064"/>
      <c r="B39" s="2477" t="s">
        <v>62</v>
      </c>
      <c r="C39" s="1852"/>
      <c r="D39" s="389"/>
      <c r="E39" s="389"/>
      <c r="F39" s="389"/>
      <c r="G39" s="389"/>
      <c r="H39" s="389"/>
      <c r="I39" s="389"/>
      <c r="J39" s="389"/>
      <c r="K39" s="389"/>
      <c r="L39" s="389"/>
      <c r="M39" s="1853"/>
    </row>
    <row r="40" spans="1:13">
      <c r="A40" s="2064"/>
      <c r="B40" s="1999"/>
      <c r="C40" s="390"/>
      <c r="D40" s="391" t="s">
        <v>63</v>
      </c>
      <c r="E40" s="391"/>
      <c r="F40" s="391" t="s">
        <v>64</v>
      </c>
      <c r="G40" s="391"/>
      <c r="H40" s="392" t="s">
        <v>65</v>
      </c>
      <c r="I40" s="392"/>
      <c r="J40" s="392" t="s">
        <v>66</v>
      </c>
      <c r="K40" s="391"/>
      <c r="L40" s="391" t="s">
        <v>67</v>
      </c>
      <c r="M40" s="393"/>
    </row>
    <row r="41" spans="1:13">
      <c r="A41" s="2064"/>
      <c r="B41" s="1999"/>
      <c r="C41" s="390"/>
      <c r="D41" s="1673">
        <v>1</v>
      </c>
      <c r="E41" s="1674">
        <v>2020</v>
      </c>
      <c r="F41" s="1673">
        <v>1</v>
      </c>
      <c r="G41" s="1674">
        <v>2021</v>
      </c>
      <c r="H41" s="1673">
        <v>1</v>
      </c>
      <c r="I41" s="1674">
        <v>2022</v>
      </c>
      <c r="J41" s="1673">
        <v>1</v>
      </c>
      <c r="K41" s="1674">
        <v>2023</v>
      </c>
      <c r="L41" s="1673">
        <v>1</v>
      </c>
      <c r="M41" s="1860">
        <v>2024</v>
      </c>
    </row>
    <row r="42" spans="1:13">
      <c r="A42" s="2064"/>
      <c r="B42" s="1999"/>
      <c r="C42" s="390"/>
      <c r="D42" s="391" t="s">
        <v>68</v>
      </c>
      <c r="E42" s="391"/>
      <c r="F42" s="391" t="s">
        <v>69</v>
      </c>
      <c r="G42" s="391"/>
      <c r="H42" s="392" t="s">
        <v>70</v>
      </c>
      <c r="I42" s="392"/>
      <c r="J42" s="392" t="s">
        <v>71</v>
      </c>
      <c r="K42" s="391"/>
      <c r="L42" s="391" t="s">
        <v>72</v>
      </c>
      <c r="M42" s="362"/>
    </row>
    <row r="43" spans="1:13">
      <c r="A43" s="2064"/>
      <c r="B43" s="1999"/>
      <c r="C43" s="390"/>
      <c r="D43" s="1673">
        <v>1</v>
      </c>
      <c r="E43" s="1674">
        <v>2025</v>
      </c>
      <c r="F43" s="1673">
        <v>1</v>
      </c>
      <c r="G43" s="1674">
        <v>2026</v>
      </c>
      <c r="H43" s="1673">
        <v>1</v>
      </c>
      <c r="I43" s="1674">
        <v>2027</v>
      </c>
      <c r="J43" s="1673">
        <v>1</v>
      </c>
      <c r="K43" s="1674">
        <v>2028</v>
      </c>
      <c r="L43" s="1673">
        <v>1</v>
      </c>
      <c r="M43" s="1674">
        <v>2029</v>
      </c>
    </row>
    <row r="44" spans="1:13">
      <c r="A44" s="2064"/>
      <c r="B44" s="1999"/>
      <c r="C44" s="390"/>
      <c r="D44" s="391" t="s">
        <v>73</v>
      </c>
      <c r="E44" s="391"/>
      <c r="F44" s="391" t="s">
        <v>74</v>
      </c>
      <c r="G44" s="391"/>
      <c r="H44" s="392" t="s">
        <v>75</v>
      </c>
      <c r="I44" s="392"/>
      <c r="J44" s="392" t="s">
        <v>76</v>
      </c>
      <c r="K44" s="391"/>
      <c r="L44" s="391" t="s">
        <v>77</v>
      </c>
      <c r="M44" s="362"/>
    </row>
    <row r="45" spans="1:13">
      <c r="A45" s="2064"/>
      <c r="B45" s="1999"/>
      <c r="C45" s="390"/>
      <c r="D45" s="1673">
        <v>1</v>
      </c>
      <c r="E45" s="1674">
        <v>2030</v>
      </c>
      <c r="F45" s="1673"/>
      <c r="G45" s="1674" t="s">
        <v>9</v>
      </c>
      <c r="H45" s="1673"/>
      <c r="I45" s="1674" t="s">
        <v>9</v>
      </c>
      <c r="J45" s="1673"/>
      <c r="K45" s="1674" t="s">
        <v>9</v>
      </c>
      <c r="L45" s="1673"/>
      <c r="M45" s="1674" t="s">
        <v>9</v>
      </c>
    </row>
    <row r="46" spans="1:13">
      <c r="A46" s="2064"/>
      <c r="B46" s="1999"/>
      <c r="C46" s="390"/>
      <c r="D46" s="1671" t="s">
        <v>77</v>
      </c>
      <c r="E46" s="1672"/>
      <c r="F46" s="1671" t="s">
        <v>78</v>
      </c>
      <c r="G46" s="1672"/>
      <c r="H46" s="105"/>
      <c r="I46" s="106"/>
      <c r="J46" s="105"/>
      <c r="K46" s="106"/>
      <c r="L46" s="105"/>
      <c r="M46" s="1861"/>
    </row>
    <row r="47" spans="1:13">
      <c r="A47" s="2064"/>
      <c r="B47" s="1999"/>
      <c r="C47" s="390"/>
      <c r="D47" s="1673"/>
      <c r="E47" s="1674" t="s">
        <v>9</v>
      </c>
      <c r="F47" s="1674"/>
      <c r="G47" s="1674" t="s">
        <v>9</v>
      </c>
      <c r="H47" s="3363"/>
      <c r="I47" s="3363"/>
      <c r="J47" s="102"/>
      <c r="K47" s="391"/>
      <c r="L47" s="102"/>
      <c r="M47" s="397"/>
    </row>
    <row r="48" spans="1:13">
      <c r="A48" s="2064"/>
      <c r="B48" s="1999"/>
      <c r="C48" s="398"/>
      <c r="D48" s="1671"/>
      <c r="E48" s="1672"/>
      <c r="F48" s="1671"/>
      <c r="G48" s="1672"/>
      <c r="H48" s="399"/>
      <c r="I48" s="400"/>
      <c r="J48" s="399"/>
      <c r="K48" s="400"/>
      <c r="L48" s="399"/>
      <c r="M48" s="401"/>
    </row>
    <row r="49" spans="1:13" ht="18" customHeight="1">
      <c r="A49" s="2064"/>
      <c r="B49" s="2477" t="s">
        <v>79</v>
      </c>
      <c r="C49" s="1844"/>
      <c r="D49" s="372"/>
      <c r="E49" s="372"/>
      <c r="F49" s="372"/>
      <c r="G49" s="372"/>
      <c r="H49" s="372"/>
      <c r="I49" s="372"/>
      <c r="J49" s="372"/>
      <c r="K49" s="372"/>
      <c r="L49" s="269"/>
      <c r="M49" s="375"/>
    </row>
    <row r="50" spans="1:13">
      <c r="A50" s="2064"/>
      <c r="B50" s="1999"/>
      <c r="C50" s="402"/>
      <c r="D50" s="403" t="s">
        <v>80</v>
      </c>
      <c r="E50" s="404" t="s">
        <v>7</v>
      </c>
      <c r="F50" s="2437" t="s">
        <v>81</v>
      </c>
      <c r="G50" s="3356"/>
      <c r="H50" s="3356"/>
      <c r="I50" s="3356"/>
      <c r="J50" s="3356"/>
      <c r="K50" s="405" t="s">
        <v>82</v>
      </c>
      <c r="L50" s="3354"/>
      <c r="M50" s="3355"/>
    </row>
    <row r="51" spans="1:13">
      <c r="A51" s="2064"/>
      <c r="B51" s="1999"/>
      <c r="C51" s="402"/>
      <c r="D51" s="1854"/>
      <c r="E51" s="1561" t="s">
        <v>1495</v>
      </c>
      <c r="F51" s="2437"/>
      <c r="G51" s="3356"/>
      <c r="H51" s="3356"/>
      <c r="I51" s="3356"/>
      <c r="J51" s="3356"/>
      <c r="K51" s="269"/>
      <c r="L51" s="2428"/>
      <c r="M51" s="2429"/>
    </row>
    <row r="52" spans="1:13">
      <c r="A52" s="2064"/>
      <c r="B52" s="2000"/>
      <c r="C52" s="406"/>
      <c r="D52" s="270"/>
      <c r="E52" s="270"/>
      <c r="F52" s="270"/>
      <c r="G52" s="270"/>
      <c r="H52" s="270"/>
      <c r="I52" s="270"/>
      <c r="J52" s="270"/>
      <c r="K52" s="270"/>
      <c r="L52" s="269"/>
      <c r="M52" s="375"/>
    </row>
    <row r="53" spans="1:13" ht="63" customHeight="1">
      <c r="A53" s="2064"/>
      <c r="B53" s="1333" t="s">
        <v>83</v>
      </c>
      <c r="C53" s="2491" t="s">
        <v>3314</v>
      </c>
      <c r="D53" s="2492"/>
      <c r="E53" s="2492"/>
      <c r="F53" s="2492"/>
      <c r="G53" s="2492"/>
      <c r="H53" s="2492"/>
      <c r="I53" s="2492"/>
      <c r="J53" s="2492"/>
      <c r="K53" s="2492"/>
      <c r="L53" s="2492"/>
      <c r="M53" s="2493"/>
    </row>
    <row r="54" spans="1:13" ht="15.75" customHeight="1">
      <c r="A54" s="2064"/>
      <c r="B54" s="1333" t="s">
        <v>85</v>
      </c>
      <c r="C54" s="2609" t="s">
        <v>3315</v>
      </c>
      <c r="D54" s="2610"/>
      <c r="E54" s="2610"/>
      <c r="F54" s="2610"/>
      <c r="G54" s="2610"/>
      <c r="H54" s="2610"/>
      <c r="I54" s="2610"/>
      <c r="J54" s="2610"/>
      <c r="K54" s="2610"/>
      <c r="L54" s="2610"/>
      <c r="M54" s="2611"/>
    </row>
    <row r="55" spans="1:13">
      <c r="A55" s="2064"/>
      <c r="B55" s="1333" t="s">
        <v>87</v>
      </c>
      <c r="C55" s="1862">
        <v>30</v>
      </c>
      <c r="D55" s="1856"/>
      <c r="E55" s="1856"/>
      <c r="F55" s="1856"/>
      <c r="G55" s="1856"/>
      <c r="H55" s="1856"/>
      <c r="I55" s="1856"/>
      <c r="J55" s="1856"/>
      <c r="K55" s="1856"/>
      <c r="L55" s="1856"/>
      <c r="M55" s="1857"/>
    </row>
    <row r="56" spans="1:13">
      <c r="A56" s="2064"/>
      <c r="B56" s="1333" t="s">
        <v>88</v>
      </c>
      <c r="C56" s="1862" t="s">
        <v>9</v>
      </c>
      <c r="D56" s="1856"/>
      <c r="E56" s="1856"/>
      <c r="F56" s="1856"/>
      <c r="G56" s="1856"/>
      <c r="H56" s="1856"/>
      <c r="I56" s="1856"/>
      <c r="J56" s="1856"/>
      <c r="K56" s="1856"/>
      <c r="L56" s="1856"/>
      <c r="M56" s="1857"/>
    </row>
    <row r="57" spans="1:13" ht="15.75" customHeight="1">
      <c r="A57" s="2469" t="s">
        <v>90</v>
      </c>
      <c r="B57" s="1413" t="s">
        <v>91</v>
      </c>
      <c r="C57" s="2455" t="s">
        <v>1430</v>
      </c>
      <c r="D57" s="2456"/>
      <c r="E57" s="2456"/>
      <c r="F57" s="2456"/>
      <c r="G57" s="2456"/>
      <c r="H57" s="2456"/>
      <c r="I57" s="2456"/>
      <c r="J57" s="2456"/>
      <c r="K57" s="2456"/>
      <c r="L57" s="2456"/>
      <c r="M57" s="2457"/>
    </row>
    <row r="58" spans="1:13" ht="15.75" customHeight="1">
      <c r="A58" s="2056"/>
      <c r="B58" s="1413" t="s">
        <v>93</v>
      </c>
      <c r="C58" s="2455" t="s">
        <v>94</v>
      </c>
      <c r="D58" s="2456"/>
      <c r="E58" s="2456"/>
      <c r="F58" s="2456"/>
      <c r="G58" s="2456"/>
      <c r="H58" s="2456"/>
      <c r="I58" s="2456"/>
      <c r="J58" s="2456"/>
      <c r="K58" s="2456"/>
      <c r="L58" s="2456"/>
      <c r="M58" s="2457"/>
    </row>
    <row r="59" spans="1:13">
      <c r="A59" s="2056"/>
      <c r="B59" s="1413" t="s">
        <v>95</v>
      </c>
      <c r="C59" s="2455" t="s">
        <v>1572</v>
      </c>
      <c r="D59" s="2456"/>
      <c r="E59" s="2456"/>
      <c r="F59" s="2456"/>
      <c r="G59" s="2456"/>
      <c r="H59" s="2456"/>
      <c r="I59" s="2456"/>
      <c r="J59" s="2456"/>
      <c r="K59" s="2456"/>
      <c r="L59" s="2456"/>
      <c r="M59" s="2457"/>
    </row>
    <row r="60" spans="1:13" ht="15.75" customHeight="1">
      <c r="A60" s="2056"/>
      <c r="B60" s="1414" t="s">
        <v>97</v>
      </c>
      <c r="C60" s="2455" t="s">
        <v>1395</v>
      </c>
      <c r="D60" s="2456"/>
      <c r="E60" s="2456"/>
      <c r="F60" s="2456"/>
      <c r="G60" s="2456"/>
      <c r="H60" s="2456"/>
      <c r="I60" s="2456"/>
      <c r="J60" s="2456"/>
      <c r="K60" s="2456"/>
      <c r="L60" s="2456"/>
      <c r="M60" s="2457"/>
    </row>
    <row r="61" spans="1:13" ht="15.75" customHeight="1">
      <c r="A61" s="2056"/>
      <c r="B61" s="1413" t="s">
        <v>99</v>
      </c>
      <c r="C61" s="2890" t="s">
        <v>1397</v>
      </c>
      <c r="D61" s="2456"/>
      <c r="E61" s="2456"/>
      <c r="F61" s="2456"/>
      <c r="G61" s="2456"/>
      <c r="H61" s="2456"/>
      <c r="I61" s="2456"/>
      <c r="J61" s="2456"/>
      <c r="K61" s="2456"/>
      <c r="L61" s="2456"/>
      <c r="M61" s="2457"/>
    </row>
    <row r="62" spans="1:13" ht="16.5" thickBot="1">
      <c r="A62" s="2061"/>
      <c r="B62" s="1413" t="s">
        <v>101</v>
      </c>
      <c r="C62" s="2455">
        <v>3169001</v>
      </c>
      <c r="D62" s="2456"/>
      <c r="E62" s="2456"/>
      <c r="F62" s="2456"/>
      <c r="G62" s="2456"/>
      <c r="H62" s="2456"/>
      <c r="I62" s="2456"/>
      <c r="J62" s="2456"/>
      <c r="K62" s="2456"/>
      <c r="L62" s="2456"/>
      <c r="M62" s="2457"/>
    </row>
    <row r="63" spans="1:13" ht="15.75" customHeight="1">
      <c r="A63" s="2469" t="s">
        <v>103</v>
      </c>
      <c r="B63" s="1415" t="s">
        <v>104</v>
      </c>
      <c r="C63" s="2455" t="s">
        <v>1503</v>
      </c>
      <c r="D63" s="2456"/>
      <c r="E63" s="2456"/>
      <c r="F63" s="2456"/>
      <c r="G63" s="2456"/>
      <c r="H63" s="2456"/>
      <c r="I63" s="2456"/>
      <c r="J63" s="2456"/>
      <c r="K63" s="2456"/>
      <c r="L63" s="2456"/>
      <c r="M63" s="2457"/>
    </row>
    <row r="64" spans="1:13" ht="30" customHeight="1">
      <c r="A64" s="2056"/>
      <c r="B64" s="1415" t="s">
        <v>106</v>
      </c>
      <c r="C64" s="2455" t="s">
        <v>3304</v>
      </c>
      <c r="D64" s="2456"/>
      <c r="E64" s="2456"/>
      <c r="F64" s="2456"/>
      <c r="G64" s="2456"/>
      <c r="H64" s="2456"/>
      <c r="I64" s="2456"/>
      <c r="J64" s="2456"/>
      <c r="K64" s="2456"/>
      <c r="L64" s="2456"/>
      <c r="M64" s="2457"/>
    </row>
    <row r="65" spans="1:13" ht="30" customHeight="1" thickBot="1">
      <c r="A65" s="2056"/>
      <c r="B65" s="1416" t="s">
        <v>14</v>
      </c>
      <c r="C65" s="2455" t="s">
        <v>2257</v>
      </c>
      <c r="D65" s="2456"/>
      <c r="E65" s="2456"/>
      <c r="F65" s="2456"/>
      <c r="G65" s="2456"/>
      <c r="H65" s="2456"/>
      <c r="I65" s="2456"/>
      <c r="J65" s="2456"/>
      <c r="K65" s="2456"/>
      <c r="L65" s="2456"/>
      <c r="M65" s="2457"/>
    </row>
    <row r="66" spans="1:13" ht="16.5" thickBot="1">
      <c r="A66" s="139" t="s">
        <v>109</v>
      </c>
      <c r="B66" s="108"/>
      <c r="C66" s="2447" t="s">
        <v>3305</v>
      </c>
      <c r="D66" s="2037"/>
      <c r="E66" s="2037"/>
      <c r="F66" s="2037"/>
      <c r="G66" s="2037"/>
      <c r="H66" s="2037"/>
      <c r="I66" s="2037"/>
      <c r="J66" s="2037"/>
      <c r="K66" s="2037"/>
      <c r="L66" s="2037"/>
      <c r="M66" s="2038"/>
    </row>
  </sheetData>
  <mergeCells count="66">
    <mergeCell ref="A2:A19"/>
    <mergeCell ref="C2:M2"/>
    <mergeCell ref="C3:M3"/>
    <mergeCell ref="F4:G4"/>
    <mergeCell ref="C5:L5"/>
    <mergeCell ref="C6:L6"/>
    <mergeCell ref="C7:D7"/>
    <mergeCell ref="I7:M7"/>
    <mergeCell ref="B8:B14"/>
    <mergeCell ref="C9:D9"/>
    <mergeCell ref="F9:G9"/>
    <mergeCell ref="I9:J9"/>
    <mergeCell ref="L9:M9"/>
    <mergeCell ref="C10:D10"/>
    <mergeCell ref="F10:G10"/>
    <mergeCell ref="I10:J10"/>
    <mergeCell ref="L10:M10"/>
    <mergeCell ref="C11:D11"/>
    <mergeCell ref="F11:G11"/>
    <mergeCell ref="I11:J11"/>
    <mergeCell ref="L11:M11"/>
    <mergeCell ref="C12:D12"/>
    <mergeCell ref="F12:G12"/>
    <mergeCell ref="I12:J12"/>
    <mergeCell ref="L12:M12"/>
    <mergeCell ref="C13:D13"/>
    <mergeCell ref="F13:G13"/>
    <mergeCell ref="I13:J13"/>
    <mergeCell ref="L13:M13"/>
    <mergeCell ref="C14:D14"/>
    <mergeCell ref="F14:G14"/>
    <mergeCell ref="I14:J14"/>
    <mergeCell ref="L14:M14"/>
    <mergeCell ref="C15:M15"/>
    <mergeCell ref="C16:M16"/>
    <mergeCell ref="C17:M17"/>
    <mergeCell ref="B18:B19"/>
    <mergeCell ref="C18:D18"/>
    <mergeCell ref="F18:M18"/>
    <mergeCell ref="C19:M19"/>
    <mergeCell ref="A20:A56"/>
    <mergeCell ref="C20:M20"/>
    <mergeCell ref="C21:M21"/>
    <mergeCell ref="B22:B28"/>
    <mergeCell ref="B29:B32"/>
    <mergeCell ref="B36:B38"/>
    <mergeCell ref="B39:B48"/>
    <mergeCell ref="H47:I47"/>
    <mergeCell ref="B49:B52"/>
    <mergeCell ref="F50:F51"/>
    <mergeCell ref="C66:M66"/>
    <mergeCell ref="G50:J51"/>
    <mergeCell ref="L50:M51"/>
    <mergeCell ref="C53:M53"/>
    <mergeCell ref="C54:M54"/>
    <mergeCell ref="C57:M57"/>
    <mergeCell ref="C58:M58"/>
    <mergeCell ref="C59:M59"/>
    <mergeCell ref="C60:M60"/>
    <mergeCell ref="C61:M61"/>
    <mergeCell ref="C62:M62"/>
    <mergeCell ref="A63:A65"/>
    <mergeCell ref="C63:M63"/>
    <mergeCell ref="C64:M64"/>
    <mergeCell ref="C65:M65"/>
    <mergeCell ref="A57:A62"/>
  </mergeCells>
  <dataValidations count="8">
    <dataValidation type="list" allowBlank="1" showInputMessage="1" showErrorMessage="1" sqref="C4 C18:D18 C7 G50:J51" xr:uid="{00000000-0002-0000-C700-000000000000}"/>
    <dataValidation allowBlank="1" showInputMessage="1" showErrorMessage="1" prompt="Seleccione de la lista desplegable" sqref="B4 B7 H7" xr:uid="{00000000-0002-0000-C700-000001000000}"/>
    <dataValidation allowBlank="1" showInputMessage="1" showErrorMessage="1" prompt="Incluir una ficha por cada indicador, ya sea de producto o de resultado" sqref="B1" xr:uid="{00000000-0002-0000-C700-000002000000}"/>
    <dataValidation allowBlank="1" showInputMessage="1" showErrorMessage="1" prompt="Identifique el ODS a que le apunta el indicador de producto. Seleccione de la lista desplegable._x000a_" sqref="B18:B19" xr:uid="{00000000-0002-0000-C700-000003000000}"/>
    <dataValidation allowBlank="1" showInputMessage="1" showErrorMessage="1" prompt="Identifique la meta ODS a que le apunta el indicador de producto. Seleccione de la lista desplegable." sqref="E18" xr:uid="{00000000-0002-0000-C700-000004000000}"/>
    <dataValidation allowBlank="1" showInputMessage="1" showErrorMessage="1" prompt="Determine si el indicador responde a un enfoque (Derechos Humanos, Género, Diferencial, Poblacional, Ambiental y Territorial). Si responde a más de enfoque separelos por ;" sqref="B20" xr:uid="{00000000-0002-0000-C7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700-000006000000}"/>
    <dataValidation type="list" allowBlank="1" showInputMessage="1" showErrorMessage="1" sqref="I7:M7" xr:uid="{00000000-0002-0000-C700-000007000000}">
      <formula1>INDIRECT($C$7)</formula1>
    </dataValidation>
  </dataValidations>
  <hyperlinks>
    <hyperlink ref="C61" r:id="rId1" xr:uid="{00000000-0004-0000-C700-000000000000}"/>
  </hyperlinks>
  <pageMargins left="0.7" right="0.7" top="0.75" bottom="0.75" header="0.3" footer="0.3"/>
  <pageSetup paperSize="9" orientation="portrait" horizontalDpi="1200" verticalDpi="1200"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tabColor theme="9" tint="-0.249977111117893"/>
  </sheetPr>
  <dimension ref="A1:M70"/>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3316</v>
      </c>
      <c r="C1" s="141"/>
      <c r="D1" s="141"/>
      <c r="E1" s="141"/>
      <c r="F1" s="141"/>
      <c r="G1" s="141"/>
      <c r="H1" s="141"/>
      <c r="I1" s="141"/>
      <c r="J1" s="141"/>
      <c r="K1" s="141"/>
      <c r="L1" s="141"/>
      <c r="M1" s="142"/>
    </row>
    <row r="2" spans="1:13">
      <c r="A2" s="3373" t="s">
        <v>1</v>
      </c>
      <c r="B2" s="29" t="s">
        <v>2</v>
      </c>
      <c r="C2" s="3182" t="s">
        <v>1404</v>
      </c>
      <c r="D2" s="3183"/>
      <c r="E2" s="3183"/>
      <c r="F2" s="3183"/>
      <c r="G2" s="3183"/>
      <c r="H2" s="3183"/>
      <c r="I2" s="3183"/>
      <c r="J2" s="3183"/>
      <c r="K2" s="3183"/>
      <c r="L2" s="3183"/>
      <c r="M2" s="3184"/>
    </row>
    <row r="3" spans="1:13" ht="31.5">
      <c r="A3" s="2016"/>
      <c r="B3" s="1333" t="s">
        <v>4</v>
      </c>
      <c r="C3" s="2495" t="s">
        <v>3192</v>
      </c>
      <c r="D3" s="2496"/>
      <c r="E3" s="2496"/>
      <c r="F3" s="2496"/>
      <c r="G3" s="2496"/>
      <c r="H3" s="2496"/>
      <c r="I3" s="2496"/>
      <c r="J3" s="2496"/>
      <c r="K3" s="2496"/>
      <c r="L3" s="2496"/>
      <c r="M3" s="2497"/>
    </row>
    <row r="4" spans="1:13">
      <c r="A4" s="2016"/>
      <c r="B4" s="30" t="s">
        <v>6</v>
      </c>
      <c r="C4" s="1863" t="s">
        <v>80</v>
      </c>
      <c r="D4" s="1696"/>
      <c r="E4" s="1509"/>
      <c r="F4" s="2817" t="s">
        <v>8</v>
      </c>
      <c r="G4" s="2818"/>
      <c r="H4" s="1864">
        <v>56</v>
      </c>
      <c r="I4" s="1698"/>
      <c r="J4" s="1698"/>
      <c r="K4" s="1698"/>
      <c r="L4" s="1698"/>
      <c r="M4" s="1699"/>
    </row>
    <row r="5" spans="1:13">
      <c r="A5" s="2016"/>
      <c r="B5" s="30" t="s">
        <v>10</v>
      </c>
      <c r="C5" s="3140" t="s">
        <v>3297</v>
      </c>
      <c r="D5" s="3052"/>
      <c r="E5" s="3052"/>
      <c r="F5" s="3052"/>
      <c r="G5" s="3052"/>
      <c r="H5" s="3052"/>
      <c r="I5" s="3052"/>
      <c r="J5" s="3052"/>
      <c r="K5" s="3052"/>
      <c r="L5" s="3052"/>
      <c r="M5" s="1699"/>
    </row>
    <row r="6" spans="1:13">
      <c r="A6" s="2016"/>
      <c r="B6" s="30" t="s">
        <v>11</v>
      </c>
      <c r="C6" s="3140" t="s">
        <v>3298</v>
      </c>
      <c r="D6" s="3052"/>
      <c r="E6" s="3052"/>
      <c r="F6" s="3052"/>
      <c r="G6" s="3052"/>
      <c r="H6" s="3052"/>
      <c r="I6" s="3052"/>
      <c r="J6" s="3052"/>
      <c r="K6" s="3052"/>
      <c r="L6" s="3052"/>
      <c r="M6" s="1699"/>
    </row>
    <row r="7" spans="1:13">
      <c r="A7" s="2016"/>
      <c r="B7" s="1333" t="s">
        <v>12</v>
      </c>
      <c r="C7" s="3292" t="s">
        <v>1489</v>
      </c>
      <c r="D7" s="2906"/>
      <c r="E7" s="1092"/>
      <c r="F7" s="1092"/>
      <c r="G7" s="1093"/>
      <c r="H7" s="1548" t="s">
        <v>14</v>
      </c>
      <c r="I7" s="2905" t="s">
        <v>15</v>
      </c>
      <c r="J7" s="2906"/>
      <c r="K7" s="2906"/>
      <c r="L7" s="2906"/>
      <c r="M7" s="2907"/>
    </row>
    <row r="8" spans="1:13" ht="15.75" customHeight="1">
      <c r="A8" s="2016"/>
      <c r="B8" s="3374" t="s">
        <v>16</v>
      </c>
      <c r="C8" s="1832"/>
      <c r="D8" s="1094"/>
      <c r="E8" s="1094"/>
      <c r="F8" s="1094"/>
      <c r="G8" s="1094"/>
      <c r="H8" s="1094"/>
      <c r="I8" s="1094"/>
      <c r="J8" s="1094"/>
      <c r="K8" s="1094"/>
      <c r="L8" s="373"/>
      <c r="M8" s="1833"/>
    </row>
    <row r="9" spans="1:13" ht="15.75" customHeight="1">
      <c r="A9" s="2016"/>
      <c r="B9" s="3375"/>
      <c r="C9" s="3369" t="s">
        <v>3307</v>
      </c>
      <c r="D9" s="3370"/>
      <c r="E9" s="271"/>
      <c r="F9" s="3371" t="s">
        <v>605</v>
      </c>
      <c r="G9" s="2343"/>
      <c r="H9" s="271"/>
      <c r="I9" s="3371" t="s">
        <v>206</v>
      </c>
      <c r="J9" s="2343"/>
      <c r="K9" s="271"/>
      <c r="L9" s="3371" t="s">
        <v>1267</v>
      </c>
      <c r="M9" s="3377"/>
    </row>
    <row r="10" spans="1:13">
      <c r="A10" s="2016"/>
      <c r="B10" s="3375"/>
      <c r="C10" s="3366" t="s">
        <v>18</v>
      </c>
      <c r="D10" s="3367"/>
      <c r="E10" s="271"/>
      <c r="F10" s="3367" t="s">
        <v>18</v>
      </c>
      <c r="G10" s="3367"/>
      <c r="H10" s="271"/>
      <c r="I10" s="3367" t="s">
        <v>18</v>
      </c>
      <c r="J10" s="3367"/>
      <c r="K10" s="271"/>
      <c r="L10" s="3367" t="s">
        <v>18</v>
      </c>
      <c r="M10" s="3368"/>
    </row>
    <row r="11" spans="1:13" ht="34.5" customHeight="1">
      <c r="A11" s="2016"/>
      <c r="B11" s="3375"/>
      <c r="C11" s="3370" t="s">
        <v>3308</v>
      </c>
      <c r="D11" s="2417"/>
      <c r="E11" s="271"/>
      <c r="F11" s="3371" t="s">
        <v>326</v>
      </c>
      <c r="G11" s="2343"/>
      <c r="H11" s="271"/>
      <c r="I11" s="3370" t="s">
        <v>3309</v>
      </c>
      <c r="J11" s="2417"/>
      <c r="K11" s="271"/>
      <c r="L11" s="3370" t="s">
        <v>233</v>
      </c>
      <c r="M11" s="3372"/>
    </row>
    <row r="12" spans="1:13" ht="15.75" customHeight="1">
      <c r="A12" s="2016"/>
      <c r="B12" s="3375"/>
      <c r="C12" s="3366" t="s">
        <v>18</v>
      </c>
      <c r="D12" s="3367"/>
      <c r="E12" s="271"/>
      <c r="F12" s="3367" t="s">
        <v>18</v>
      </c>
      <c r="G12" s="3367"/>
      <c r="H12" s="271"/>
      <c r="I12" s="3367" t="s">
        <v>18</v>
      </c>
      <c r="J12" s="3367"/>
      <c r="K12" s="271"/>
      <c r="L12" s="3367" t="s">
        <v>18</v>
      </c>
      <c r="M12" s="3368"/>
    </row>
    <row r="13" spans="1:13" ht="16.5" customHeight="1">
      <c r="A13" s="2016"/>
      <c r="B13" s="3375"/>
      <c r="C13" s="3369" t="s">
        <v>3310</v>
      </c>
      <c r="D13" s="3370"/>
      <c r="E13" s="271"/>
      <c r="F13" s="3371" t="s">
        <v>2270</v>
      </c>
      <c r="G13" s="2343"/>
      <c r="H13" s="271"/>
      <c r="I13" s="3371" t="s">
        <v>1212</v>
      </c>
      <c r="J13" s="2343"/>
      <c r="K13" s="271"/>
      <c r="L13" s="3370" t="s">
        <v>338</v>
      </c>
      <c r="M13" s="3372"/>
    </row>
    <row r="14" spans="1:13">
      <c r="A14" s="2016"/>
      <c r="B14" s="3375"/>
      <c r="C14" s="3366" t="s">
        <v>18</v>
      </c>
      <c r="D14" s="3367"/>
      <c r="E14" s="271"/>
      <c r="F14" s="3367" t="s">
        <v>18</v>
      </c>
      <c r="G14" s="3367"/>
      <c r="H14" s="271"/>
      <c r="I14" s="3367" t="s">
        <v>18</v>
      </c>
      <c r="J14" s="3367"/>
      <c r="K14" s="271"/>
      <c r="L14" s="3367" t="s">
        <v>18</v>
      </c>
      <c r="M14" s="3368"/>
    </row>
    <row r="15" spans="1:13" ht="30.75" customHeight="1">
      <c r="A15" s="2016"/>
      <c r="B15" s="3375"/>
      <c r="C15" s="3369" t="s">
        <v>3317</v>
      </c>
      <c r="D15" s="3370"/>
      <c r="E15" s="271"/>
      <c r="F15" s="3371" t="s">
        <v>2949</v>
      </c>
      <c r="G15" s="2343"/>
      <c r="H15" s="271"/>
      <c r="I15" s="3371" t="s">
        <v>3318</v>
      </c>
      <c r="J15" s="2343"/>
      <c r="K15" s="271"/>
      <c r="L15" s="3370" t="s">
        <v>3319</v>
      </c>
      <c r="M15" s="3372"/>
    </row>
    <row r="16" spans="1:13">
      <c r="A16" s="2016"/>
      <c r="B16" s="3375"/>
      <c r="C16" s="3366" t="s">
        <v>18</v>
      </c>
      <c r="D16" s="3367"/>
      <c r="E16" s="271"/>
      <c r="F16" s="3367" t="s">
        <v>18</v>
      </c>
      <c r="G16" s="3367"/>
      <c r="H16" s="271"/>
      <c r="I16" s="3367" t="s">
        <v>18</v>
      </c>
      <c r="J16" s="3367"/>
      <c r="K16" s="271"/>
      <c r="L16" s="3367" t="s">
        <v>18</v>
      </c>
      <c r="M16" s="3368"/>
    </row>
    <row r="17" spans="1:13" ht="16.5" customHeight="1">
      <c r="A17" s="2016"/>
      <c r="B17" s="3375"/>
      <c r="C17" s="3369" t="s">
        <v>3320</v>
      </c>
      <c r="D17" s="3370"/>
      <c r="E17" s="271"/>
      <c r="F17" s="3371" t="s">
        <v>3321</v>
      </c>
      <c r="G17" s="2343"/>
      <c r="H17" s="271"/>
      <c r="I17" s="3371" t="s">
        <v>1711</v>
      </c>
      <c r="J17" s="2343"/>
      <c r="K17" s="271"/>
      <c r="L17" s="3370"/>
      <c r="M17" s="3372"/>
    </row>
    <row r="18" spans="1:13">
      <c r="A18" s="2016"/>
      <c r="B18" s="3376"/>
      <c r="C18" s="3366" t="s">
        <v>18</v>
      </c>
      <c r="D18" s="3367"/>
      <c r="E18" s="271"/>
      <c r="F18" s="3367" t="s">
        <v>18</v>
      </c>
      <c r="G18" s="3367"/>
      <c r="H18" s="271"/>
      <c r="I18" s="3367" t="s">
        <v>18</v>
      </c>
      <c r="J18" s="3367"/>
      <c r="K18" s="271"/>
      <c r="L18" s="3367" t="s">
        <v>18</v>
      </c>
      <c r="M18" s="3368"/>
    </row>
    <row r="19" spans="1:13" ht="47.25" customHeight="1">
      <c r="A19" s="2016"/>
      <c r="B19" s="1333" t="s">
        <v>19</v>
      </c>
      <c r="C19" s="2609" t="s">
        <v>3322</v>
      </c>
      <c r="D19" s="2610"/>
      <c r="E19" s="2610"/>
      <c r="F19" s="2610"/>
      <c r="G19" s="2610"/>
      <c r="H19" s="2610"/>
      <c r="I19" s="2610"/>
      <c r="J19" s="2610"/>
      <c r="K19" s="2610"/>
      <c r="L19" s="2610"/>
      <c r="M19" s="2611"/>
    </row>
    <row r="20" spans="1:13" ht="50.25" customHeight="1">
      <c r="A20" s="2016"/>
      <c r="B20" s="1333" t="s">
        <v>21</v>
      </c>
      <c r="C20" s="2609" t="s">
        <v>3323</v>
      </c>
      <c r="D20" s="2610"/>
      <c r="E20" s="2610"/>
      <c r="F20" s="2610"/>
      <c r="G20" s="2610"/>
      <c r="H20" s="2610"/>
      <c r="I20" s="2610"/>
      <c r="J20" s="2610"/>
      <c r="K20" s="2610"/>
      <c r="L20" s="2610"/>
      <c r="M20" s="2611"/>
    </row>
    <row r="21" spans="1:13" ht="31.5">
      <c r="A21" s="2016"/>
      <c r="B21" s="1333" t="s">
        <v>23</v>
      </c>
      <c r="C21" s="2482" t="s">
        <v>3289</v>
      </c>
      <c r="D21" s="2483"/>
      <c r="E21" s="2483"/>
      <c r="F21" s="2483"/>
      <c r="G21" s="2483"/>
      <c r="H21" s="2483"/>
      <c r="I21" s="2483"/>
      <c r="J21" s="2483"/>
      <c r="K21" s="2483"/>
      <c r="L21" s="2483"/>
      <c r="M21" s="2484"/>
    </row>
    <row r="22" spans="1:13">
      <c r="A22" s="2016"/>
      <c r="B22" s="2477" t="s">
        <v>25</v>
      </c>
      <c r="C22" s="2491" t="s">
        <v>26</v>
      </c>
      <c r="D22" s="2492"/>
      <c r="E22" s="1834" t="s">
        <v>27</v>
      </c>
      <c r="F22" s="3287" t="s">
        <v>1387</v>
      </c>
      <c r="G22" s="3288"/>
      <c r="H22" s="3288"/>
      <c r="I22" s="3288"/>
      <c r="J22" s="3288"/>
      <c r="K22" s="3288"/>
      <c r="L22" s="3288"/>
      <c r="M22" s="3289"/>
    </row>
    <row r="23" spans="1:13">
      <c r="A23" s="2017"/>
      <c r="B23" s="1999"/>
      <c r="C23" s="2491"/>
      <c r="D23" s="2492"/>
      <c r="E23" s="2492"/>
      <c r="F23" s="2492"/>
      <c r="G23" s="2492"/>
      <c r="H23" s="2492"/>
      <c r="I23" s="2492"/>
      <c r="J23" s="2492"/>
      <c r="K23" s="2492"/>
      <c r="L23" s="2492"/>
      <c r="M23" s="2493"/>
    </row>
    <row r="24" spans="1:13" ht="15.75" customHeight="1">
      <c r="A24" s="2489" t="s">
        <v>29</v>
      </c>
      <c r="B24" s="1333" t="s">
        <v>30</v>
      </c>
      <c r="C24" s="2609" t="s">
        <v>3313</v>
      </c>
      <c r="D24" s="2610"/>
      <c r="E24" s="2610"/>
      <c r="F24" s="2610"/>
      <c r="G24" s="2610"/>
      <c r="H24" s="2610"/>
      <c r="I24" s="2610"/>
      <c r="J24" s="2610"/>
      <c r="K24" s="2610"/>
      <c r="L24" s="2610"/>
      <c r="M24" s="2611"/>
    </row>
    <row r="25" spans="1:13" ht="15.75" customHeight="1">
      <c r="A25" s="2064"/>
      <c r="B25" s="1333" t="s">
        <v>32</v>
      </c>
      <c r="C25" s="2609" t="s">
        <v>1405</v>
      </c>
      <c r="D25" s="2610"/>
      <c r="E25" s="2610"/>
      <c r="F25" s="2610"/>
      <c r="G25" s="2610"/>
      <c r="H25" s="2610"/>
      <c r="I25" s="2610"/>
      <c r="J25" s="2610"/>
      <c r="K25" s="2610"/>
      <c r="L25" s="2610"/>
      <c r="M25" s="2611"/>
    </row>
    <row r="26" spans="1:13" ht="8.25" customHeight="1">
      <c r="A26" s="2064"/>
      <c r="B26" s="2477" t="s">
        <v>34</v>
      </c>
      <c r="C26" s="1841"/>
      <c r="D26" s="358"/>
      <c r="E26" s="358"/>
      <c r="F26" s="358"/>
      <c r="G26" s="358"/>
      <c r="H26" s="358"/>
      <c r="I26" s="358"/>
      <c r="J26" s="358"/>
      <c r="K26" s="358"/>
      <c r="L26" s="358"/>
      <c r="M26" s="1842"/>
    </row>
    <row r="27" spans="1:13" ht="9" customHeight="1">
      <c r="A27" s="2064"/>
      <c r="B27" s="1999"/>
      <c r="C27" s="359"/>
      <c r="D27" s="360"/>
      <c r="E27" s="361"/>
      <c r="F27" s="360"/>
      <c r="G27" s="361"/>
      <c r="H27" s="360"/>
      <c r="I27" s="361"/>
      <c r="J27" s="360"/>
      <c r="K27" s="361"/>
      <c r="L27" s="361"/>
      <c r="M27" s="362"/>
    </row>
    <row r="28" spans="1:13">
      <c r="A28" s="2064"/>
      <c r="B28" s="1999"/>
      <c r="C28" s="363" t="s">
        <v>35</v>
      </c>
      <c r="D28" s="364"/>
      <c r="E28" s="365" t="s">
        <v>36</v>
      </c>
      <c r="F28" s="364"/>
      <c r="G28" s="365" t="s">
        <v>37</v>
      </c>
      <c r="H28" s="364"/>
      <c r="I28" s="365" t="s">
        <v>38</v>
      </c>
      <c r="J28" s="1843"/>
      <c r="K28" s="365"/>
      <c r="L28" s="365"/>
      <c r="M28" s="366"/>
    </row>
    <row r="29" spans="1:13">
      <c r="A29" s="2064"/>
      <c r="B29" s="1999"/>
      <c r="C29" s="363" t="s">
        <v>39</v>
      </c>
      <c r="D29" s="1561"/>
      <c r="E29" s="365" t="s">
        <v>40</v>
      </c>
      <c r="F29" s="1555"/>
      <c r="G29" s="365" t="s">
        <v>41</v>
      </c>
      <c r="H29" s="1555"/>
      <c r="I29" s="365"/>
      <c r="J29" s="367"/>
      <c r="K29" s="365"/>
      <c r="L29" s="365"/>
      <c r="M29" s="366"/>
    </row>
    <row r="30" spans="1:13">
      <c r="A30" s="2064"/>
      <c r="B30" s="1999"/>
      <c r="C30" s="363" t="s">
        <v>42</v>
      </c>
      <c r="D30" s="1561"/>
      <c r="E30" s="365" t="s">
        <v>43</v>
      </c>
      <c r="F30" s="1561" t="s">
        <v>45</v>
      </c>
      <c r="G30" s="365"/>
      <c r="H30" s="367"/>
      <c r="I30" s="365"/>
      <c r="J30" s="367"/>
      <c r="K30" s="365"/>
      <c r="L30" s="365"/>
      <c r="M30" s="366"/>
    </row>
    <row r="31" spans="1:13">
      <c r="A31" s="2064"/>
      <c r="B31" s="1999"/>
      <c r="C31" s="363" t="s">
        <v>44</v>
      </c>
      <c r="D31" s="1555"/>
      <c r="E31" s="365" t="s">
        <v>46</v>
      </c>
      <c r="F31" s="101"/>
      <c r="G31" s="101"/>
      <c r="H31" s="101"/>
      <c r="I31" s="101"/>
      <c r="J31" s="101"/>
      <c r="K31" s="101"/>
      <c r="L31" s="101"/>
      <c r="M31" s="368"/>
    </row>
    <row r="32" spans="1:13" ht="9.75" customHeight="1">
      <c r="A32" s="2064"/>
      <c r="B32" s="2000"/>
      <c r="C32" s="369"/>
      <c r="D32" s="370"/>
      <c r="E32" s="370"/>
      <c r="F32" s="370"/>
      <c r="G32" s="370"/>
      <c r="H32" s="370"/>
      <c r="I32" s="370"/>
      <c r="J32" s="370"/>
      <c r="K32" s="370"/>
      <c r="L32" s="370"/>
      <c r="M32" s="371"/>
    </row>
    <row r="33" spans="1:13">
      <c r="A33" s="2064"/>
      <c r="B33" s="2477" t="s">
        <v>48</v>
      </c>
      <c r="C33" s="1844"/>
      <c r="D33" s="372"/>
      <c r="E33" s="372"/>
      <c r="F33" s="372"/>
      <c r="G33" s="372"/>
      <c r="H33" s="372"/>
      <c r="I33" s="372"/>
      <c r="J33" s="372"/>
      <c r="K33" s="372"/>
      <c r="L33" s="373"/>
      <c r="M33" s="1833"/>
    </row>
    <row r="34" spans="1:13">
      <c r="A34" s="2064"/>
      <c r="B34" s="1999"/>
      <c r="C34" s="363" t="s">
        <v>49</v>
      </c>
      <c r="D34" s="1555"/>
      <c r="E34" s="374"/>
      <c r="F34" s="365" t="s">
        <v>50</v>
      </c>
      <c r="G34" s="1561"/>
      <c r="H34" s="374"/>
      <c r="I34" s="365" t="s">
        <v>51</v>
      </c>
      <c r="J34" s="1584" t="s">
        <v>45</v>
      </c>
      <c r="K34" s="374"/>
      <c r="L34" s="269"/>
      <c r="M34" s="375"/>
    </row>
    <row r="35" spans="1:13">
      <c r="A35" s="2064"/>
      <c r="B35" s="1999"/>
      <c r="C35" s="363" t="s">
        <v>52</v>
      </c>
      <c r="D35" s="1845"/>
      <c r="E35" s="269"/>
      <c r="F35" s="365" t="s">
        <v>53</v>
      </c>
      <c r="G35" s="1555"/>
      <c r="H35" s="269"/>
      <c r="I35" s="376"/>
      <c r="J35" s="269"/>
      <c r="K35" s="271"/>
      <c r="L35" s="269"/>
      <c r="M35" s="375"/>
    </row>
    <row r="36" spans="1:13">
      <c r="A36" s="2064"/>
      <c r="B36" s="2000"/>
      <c r="C36" s="377"/>
      <c r="D36" s="378"/>
      <c r="E36" s="378"/>
      <c r="F36" s="378"/>
      <c r="G36" s="378"/>
      <c r="H36" s="378"/>
      <c r="I36" s="378"/>
      <c r="J36" s="378"/>
      <c r="K36" s="378"/>
      <c r="L36" s="270"/>
      <c r="M36" s="357"/>
    </row>
    <row r="37" spans="1:13">
      <c r="A37" s="2064"/>
      <c r="B37" s="499" t="s">
        <v>54</v>
      </c>
      <c r="C37" s="1846"/>
      <c r="D37" s="379"/>
      <c r="E37" s="379"/>
      <c r="F37" s="379"/>
      <c r="G37" s="379"/>
      <c r="H37" s="379"/>
      <c r="I37" s="379"/>
      <c r="J37" s="379"/>
      <c r="K37" s="379"/>
      <c r="L37" s="379"/>
      <c r="M37" s="1847"/>
    </row>
    <row r="38" spans="1:13">
      <c r="A38" s="2064"/>
      <c r="B38" s="499"/>
      <c r="C38" s="380" t="s">
        <v>55</v>
      </c>
      <c r="D38" s="1865" t="s">
        <v>9</v>
      </c>
      <c r="E38" s="374"/>
      <c r="F38" s="381" t="s">
        <v>56</v>
      </c>
      <c r="G38" s="1555" t="s">
        <v>9</v>
      </c>
      <c r="H38" s="374"/>
      <c r="I38" s="381" t="s">
        <v>57</v>
      </c>
      <c r="J38" s="1556" t="s">
        <v>9</v>
      </c>
      <c r="K38" s="1848"/>
      <c r="L38" s="1557"/>
      <c r="M38" s="382"/>
    </row>
    <row r="39" spans="1:13">
      <c r="A39" s="2064"/>
      <c r="B39" s="30"/>
      <c r="C39" s="369"/>
      <c r="D39" s="370"/>
      <c r="E39" s="370"/>
      <c r="F39" s="370"/>
      <c r="G39" s="370"/>
      <c r="H39" s="370"/>
      <c r="I39" s="370"/>
      <c r="J39" s="370"/>
      <c r="K39" s="370"/>
      <c r="L39" s="370"/>
      <c r="M39" s="371"/>
    </row>
    <row r="40" spans="1:13">
      <c r="A40" s="2064"/>
      <c r="B40" s="2477" t="s">
        <v>58</v>
      </c>
      <c r="C40" s="1849"/>
      <c r="D40" s="383"/>
      <c r="E40" s="383"/>
      <c r="F40" s="383"/>
      <c r="G40" s="383"/>
      <c r="H40" s="383"/>
      <c r="I40" s="383"/>
      <c r="J40" s="383"/>
      <c r="K40" s="383"/>
      <c r="L40" s="373"/>
      <c r="M40" s="1833"/>
    </row>
    <row r="41" spans="1:13">
      <c r="A41" s="2064"/>
      <c r="B41" s="1999"/>
      <c r="C41" s="384" t="s">
        <v>59</v>
      </c>
      <c r="D41" s="1851" t="s">
        <v>1611</v>
      </c>
      <c r="E41" s="385"/>
      <c r="F41" s="374" t="s">
        <v>60</v>
      </c>
      <c r="G41" s="1851" t="s">
        <v>61</v>
      </c>
      <c r="H41" s="385"/>
      <c r="I41" s="381"/>
      <c r="J41" s="385"/>
      <c r="K41" s="385"/>
      <c r="L41" s="269"/>
      <c r="M41" s="375"/>
    </row>
    <row r="42" spans="1:13">
      <c r="A42" s="2064"/>
      <c r="B42" s="2000"/>
      <c r="C42" s="369"/>
      <c r="D42" s="386"/>
      <c r="E42" s="387"/>
      <c r="F42" s="370"/>
      <c r="G42" s="387"/>
      <c r="H42" s="387"/>
      <c r="I42" s="388"/>
      <c r="J42" s="387"/>
      <c r="K42" s="387"/>
      <c r="L42" s="270"/>
      <c r="M42" s="357"/>
    </row>
    <row r="43" spans="1:13">
      <c r="A43" s="2064"/>
      <c r="B43" s="2477" t="s">
        <v>62</v>
      </c>
      <c r="C43" s="1852"/>
      <c r="D43" s="389"/>
      <c r="E43" s="389"/>
      <c r="F43" s="389"/>
      <c r="G43" s="389"/>
      <c r="H43" s="389"/>
      <c r="I43" s="389"/>
      <c r="J43" s="389"/>
      <c r="K43" s="389"/>
      <c r="L43" s="389"/>
      <c r="M43" s="1853"/>
    </row>
    <row r="44" spans="1:13">
      <c r="A44" s="2064"/>
      <c r="B44" s="1999"/>
      <c r="C44" s="390"/>
      <c r="D44" s="391" t="s">
        <v>63</v>
      </c>
      <c r="E44" s="391"/>
      <c r="F44" s="391" t="s">
        <v>64</v>
      </c>
      <c r="G44" s="391"/>
      <c r="H44" s="392" t="s">
        <v>65</v>
      </c>
      <c r="I44" s="392"/>
      <c r="J44" s="392" t="s">
        <v>66</v>
      </c>
      <c r="K44" s="391"/>
      <c r="L44" s="391" t="s">
        <v>67</v>
      </c>
      <c r="M44" s="393"/>
    </row>
    <row r="45" spans="1:13">
      <c r="A45" s="2064"/>
      <c r="B45" s="1999"/>
      <c r="C45" s="390"/>
      <c r="D45" s="1673" t="s">
        <v>17</v>
      </c>
      <c r="E45" s="1674">
        <v>2020</v>
      </c>
      <c r="F45" s="1673">
        <v>0.25</v>
      </c>
      <c r="G45" s="1674">
        <v>2021</v>
      </c>
      <c r="H45" s="1673">
        <v>0.35</v>
      </c>
      <c r="I45" s="1674">
        <v>2022</v>
      </c>
      <c r="J45" s="1673">
        <v>0.45</v>
      </c>
      <c r="K45" s="1674">
        <v>2023</v>
      </c>
      <c r="L45" s="1673">
        <v>0.55000000000000004</v>
      </c>
      <c r="M45" s="1860">
        <v>2024</v>
      </c>
    </row>
    <row r="46" spans="1:13">
      <c r="A46" s="2064"/>
      <c r="B46" s="1999"/>
      <c r="C46" s="390"/>
      <c r="D46" s="391" t="s">
        <v>68</v>
      </c>
      <c r="E46" s="391"/>
      <c r="F46" s="391" t="s">
        <v>69</v>
      </c>
      <c r="G46" s="391"/>
      <c r="H46" s="392" t="s">
        <v>70</v>
      </c>
      <c r="I46" s="392"/>
      <c r="J46" s="392" t="s">
        <v>71</v>
      </c>
      <c r="K46" s="391"/>
      <c r="L46" s="391" t="s">
        <v>72</v>
      </c>
      <c r="M46" s="362"/>
    </row>
    <row r="47" spans="1:13">
      <c r="A47" s="2064"/>
      <c r="B47" s="1999"/>
      <c r="C47" s="390"/>
      <c r="D47" s="1673">
        <v>0.65</v>
      </c>
      <c r="E47" s="1674">
        <v>2025</v>
      </c>
      <c r="F47" s="1673">
        <v>0.75</v>
      </c>
      <c r="G47" s="1674">
        <v>2026</v>
      </c>
      <c r="H47" s="1673">
        <v>0.85</v>
      </c>
      <c r="I47" s="1674">
        <v>2027</v>
      </c>
      <c r="J47" s="1673">
        <v>0.95</v>
      </c>
      <c r="K47" s="1674">
        <v>2028</v>
      </c>
      <c r="L47" s="1673">
        <v>1</v>
      </c>
      <c r="M47" s="1674">
        <v>2029</v>
      </c>
    </row>
    <row r="48" spans="1:13">
      <c r="A48" s="2064"/>
      <c r="B48" s="1999"/>
      <c r="C48" s="390"/>
      <c r="D48" s="391" t="s">
        <v>73</v>
      </c>
      <c r="E48" s="391"/>
      <c r="F48" s="391" t="s">
        <v>74</v>
      </c>
      <c r="G48" s="391"/>
      <c r="H48" s="392" t="s">
        <v>75</v>
      </c>
      <c r="I48" s="392"/>
      <c r="J48" s="392" t="s">
        <v>76</v>
      </c>
      <c r="K48" s="391"/>
      <c r="L48" s="391" t="s">
        <v>77</v>
      </c>
      <c r="M48" s="362"/>
    </row>
    <row r="49" spans="1:13">
      <c r="A49" s="2064"/>
      <c r="B49" s="1999"/>
      <c r="C49" s="390"/>
      <c r="D49" s="1673">
        <v>1</v>
      </c>
      <c r="E49" s="1674">
        <v>2030</v>
      </c>
      <c r="F49" s="1673"/>
      <c r="G49" s="1674" t="s">
        <v>9</v>
      </c>
      <c r="H49" s="1673"/>
      <c r="I49" s="1674" t="s">
        <v>9</v>
      </c>
      <c r="J49" s="1673"/>
      <c r="K49" s="1674" t="s">
        <v>9</v>
      </c>
      <c r="L49" s="1673"/>
      <c r="M49" s="1674" t="s">
        <v>9</v>
      </c>
    </row>
    <row r="50" spans="1:13">
      <c r="A50" s="2064"/>
      <c r="B50" s="1999"/>
      <c r="C50" s="390"/>
      <c r="D50" s="1671" t="s">
        <v>77</v>
      </c>
      <c r="E50" s="1672"/>
      <c r="F50" s="1671" t="s">
        <v>78</v>
      </c>
      <c r="G50" s="1672"/>
      <c r="H50" s="105"/>
      <c r="I50" s="106"/>
      <c r="J50" s="105"/>
      <c r="K50" s="106"/>
      <c r="L50" s="105"/>
      <c r="M50" s="1861"/>
    </row>
    <row r="51" spans="1:13">
      <c r="A51" s="2064"/>
      <c r="B51" s="1999"/>
      <c r="C51" s="390"/>
      <c r="D51" s="1673"/>
      <c r="E51" s="1674" t="s">
        <v>9</v>
      </c>
      <c r="F51" s="1673">
        <v>1</v>
      </c>
      <c r="G51" s="1674" t="s">
        <v>9</v>
      </c>
      <c r="H51" s="3363"/>
      <c r="I51" s="3363"/>
      <c r="J51" s="102"/>
      <c r="K51" s="391"/>
      <c r="L51" s="102"/>
      <c r="M51" s="397"/>
    </row>
    <row r="52" spans="1:13">
      <c r="A52" s="2064"/>
      <c r="B52" s="1999"/>
      <c r="C52" s="398"/>
      <c r="D52" s="1671"/>
      <c r="E52" s="1672"/>
      <c r="F52" s="1671"/>
      <c r="G52" s="1672"/>
      <c r="H52" s="399"/>
      <c r="I52" s="400"/>
      <c r="J52" s="399"/>
      <c r="K52" s="400"/>
      <c r="L52" s="399"/>
      <c r="M52" s="401"/>
    </row>
    <row r="53" spans="1:13" ht="18" customHeight="1">
      <c r="A53" s="2064"/>
      <c r="B53" s="2477" t="s">
        <v>79</v>
      </c>
      <c r="C53" s="1844"/>
      <c r="D53" s="372"/>
      <c r="E53" s="372"/>
      <c r="F53" s="372"/>
      <c r="G53" s="372"/>
      <c r="H53" s="372"/>
      <c r="I53" s="372"/>
      <c r="J53" s="372"/>
      <c r="K53" s="372"/>
      <c r="L53" s="269"/>
      <c r="M53" s="375"/>
    </row>
    <row r="54" spans="1:13">
      <c r="A54" s="2064"/>
      <c r="B54" s="1999"/>
      <c r="C54" s="402"/>
      <c r="D54" s="403" t="s">
        <v>80</v>
      </c>
      <c r="E54" s="404" t="s">
        <v>7</v>
      </c>
      <c r="F54" s="2437" t="s">
        <v>81</v>
      </c>
      <c r="G54" s="3356" t="s">
        <v>44</v>
      </c>
      <c r="H54" s="3356"/>
      <c r="I54" s="3356"/>
      <c r="J54" s="3356"/>
      <c r="K54" s="405" t="s">
        <v>82</v>
      </c>
      <c r="L54" s="3378" t="s">
        <v>3324</v>
      </c>
      <c r="M54" s="3379"/>
    </row>
    <row r="55" spans="1:13">
      <c r="A55" s="2064"/>
      <c r="B55" s="1999"/>
      <c r="C55" s="402"/>
      <c r="D55" s="1854" t="s">
        <v>1495</v>
      </c>
      <c r="E55" s="1561"/>
      <c r="F55" s="2437"/>
      <c r="G55" s="3356"/>
      <c r="H55" s="3356"/>
      <c r="I55" s="3356"/>
      <c r="J55" s="3356"/>
      <c r="K55" s="269"/>
      <c r="L55" s="3380"/>
      <c r="M55" s="3381"/>
    </row>
    <row r="56" spans="1:13">
      <c r="A56" s="2064"/>
      <c r="B56" s="2000"/>
      <c r="C56" s="406"/>
      <c r="D56" s="270"/>
      <c r="E56" s="270"/>
      <c r="F56" s="270"/>
      <c r="G56" s="270"/>
      <c r="H56" s="270"/>
      <c r="I56" s="270"/>
      <c r="J56" s="270"/>
      <c r="K56" s="270"/>
      <c r="L56" s="269"/>
      <c r="M56" s="375"/>
    </row>
    <row r="57" spans="1:13" ht="63" customHeight="1">
      <c r="A57" s="2064"/>
      <c r="B57" s="1333" t="s">
        <v>83</v>
      </c>
      <c r="C57" s="2491" t="s">
        <v>3325</v>
      </c>
      <c r="D57" s="2492"/>
      <c r="E57" s="2492"/>
      <c r="F57" s="2492"/>
      <c r="G57" s="2492"/>
      <c r="H57" s="2492"/>
      <c r="I57" s="2492"/>
      <c r="J57" s="2492"/>
      <c r="K57" s="2492"/>
      <c r="L57" s="2492"/>
      <c r="M57" s="2493"/>
    </row>
    <row r="58" spans="1:13" ht="15.75" customHeight="1">
      <c r="A58" s="2064"/>
      <c r="B58" s="1333" t="s">
        <v>85</v>
      </c>
      <c r="C58" s="2609" t="s">
        <v>3315</v>
      </c>
      <c r="D58" s="2610"/>
      <c r="E58" s="2610"/>
      <c r="F58" s="2610"/>
      <c r="G58" s="2610"/>
      <c r="H58" s="2610"/>
      <c r="I58" s="2610"/>
      <c r="J58" s="2610"/>
      <c r="K58" s="2610"/>
      <c r="L58" s="2610"/>
      <c r="M58" s="2611"/>
    </row>
    <row r="59" spans="1:13">
      <c r="A59" s="2064"/>
      <c r="B59" s="1333" t="s">
        <v>87</v>
      </c>
      <c r="C59" s="1862">
        <v>30</v>
      </c>
      <c r="D59" s="1856"/>
      <c r="E59" s="1856"/>
      <c r="F59" s="1856"/>
      <c r="G59" s="1856"/>
      <c r="H59" s="1856"/>
      <c r="I59" s="1856"/>
      <c r="J59" s="1856"/>
      <c r="K59" s="1856"/>
      <c r="L59" s="1856"/>
      <c r="M59" s="1857"/>
    </row>
    <row r="60" spans="1:13">
      <c r="A60" s="2064"/>
      <c r="B60" s="1333" t="s">
        <v>88</v>
      </c>
      <c r="C60" s="1862" t="s">
        <v>9</v>
      </c>
      <c r="D60" s="1856"/>
      <c r="E60" s="1856"/>
      <c r="F60" s="1856"/>
      <c r="G60" s="1856"/>
      <c r="H60" s="1856"/>
      <c r="I60" s="1856"/>
      <c r="J60" s="1856"/>
      <c r="K60" s="1856"/>
      <c r="L60" s="1856"/>
      <c r="M60" s="1857"/>
    </row>
    <row r="61" spans="1:13" ht="15.75" customHeight="1">
      <c r="A61" s="2469" t="s">
        <v>90</v>
      </c>
      <c r="B61" s="1413" t="s">
        <v>91</v>
      </c>
      <c r="C61" s="2455" t="s">
        <v>1430</v>
      </c>
      <c r="D61" s="2456"/>
      <c r="E61" s="2456"/>
      <c r="F61" s="2456"/>
      <c r="G61" s="2456"/>
      <c r="H61" s="2456"/>
      <c r="I61" s="2456"/>
      <c r="J61" s="2456"/>
      <c r="K61" s="2456"/>
      <c r="L61" s="2456"/>
      <c r="M61" s="2457"/>
    </row>
    <row r="62" spans="1:13" ht="15.75" customHeight="1">
      <c r="A62" s="2056"/>
      <c r="B62" s="1413" t="s">
        <v>93</v>
      </c>
      <c r="C62" s="2455" t="s">
        <v>94</v>
      </c>
      <c r="D62" s="2456"/>
      <c r="E62" s="2456"/>
      <c r="F62" s="2456"/>
      <c r="G62" s="2456"/>
      <c r="H62" s="2456"/>
      <c r="I62" s="2456"/>
      <c r="J62" s="2456"/>
      <c r="K62" s="2456"/>
      <c r="L62" s="2456"/>
      <c r="M62" s="2457"/>
    </row>
    <row r="63" spans="1:13">
      <c r="A63" s="2056"/>
      <c r="B63" s="1413" t="s">
        <v>95</v>
      </c>
      <c r="C63" s="2455" t="s">
        <v>1572</v>
      </c>
      <c r="D63" s="2456"/>
      <c r="E63" s="2456"/>
      <c r="F63" s="2456"/>
      <c r="G63" s="2456"/>
      <c r="H63" s="2456"/>
      <c r="I63" s="2456"/>
      <c r="J63" s="2456"/>
      <c r="K63" s="2456"/>
      <c r="L63" s="2456"/>
      <c r="M63" s="2457"/>
    </row>
    <row r="64" spans="1:13" ht="15.75" customHeight="1">
      <c r="A64" s="2056"/>
      <c r="B64" s="1414" t="s">
        <v>97</v>
      </c>
      <c r="C64" s="2455" t="s">
        <v>1395</v>
      </c>
      <c r="D64" s="2456"/>
      <c r="E64" s="2456"/>
      <c r="F64" s="2456"/>
      <c r="G64" s="2456"/>
      <c r="H64" s="2456"/>
      <c r="I64" s="2456"/>
      <c r="J64" s="2456"/>
      <c r="K64" s="2456"/>
      <c r="L64" s="2456"/>
      <c r="M64" s="2457"/>
    </row>
    <row r="65" spans="1:13" ht="15.75" customHeight="1">
      <c r="A65" s="2056"/>
      <c r="B65" s="1413" t="s">
        <v>99</v>
      </c>
      <c r="C65" s="2890" t="s">
        <v>1397</v>
      </c>
      <c r="D65" s="2456"/>
      <c r="E65" s="2456"/>
      <c r="F65" s="2456"/>
      <c r="G65" s="2456"/>
      <c r="H65" s="2456"/>
      <c r="I65" s="2456"/>
      <c r="J65" s="2456"/>
      <c r="K65" s="2456"/>
      <c r="L65" s="2456"/>
      <c r="M65" s="2457"/>
    </row>
    <row r="66" spans="1:13" ht="16.5" thickBot="1">
      <c r="A66" s="2061"/>
      <c r="B66" s="1413" t="s">
        <v>101</v>
      </c>
      <c r="C66" s="2455">
        <v>3169001</v>
      </c>
      <c r="D66" s="2456"/>
      <c r="E66" s="2456"/>
      <c r="F66" s="2456"/>
      <c r="G66" s="2456"/>
      <c r="H66" s="2456"/>
      <c r="I66" s="2456"/>
      <c r="J66" s="2456"/>
      <c r="K66" s="2456"/>
      <c r="L66" s="2456"/>
      <c r="M66" s="2457"/>
    </row>
    <row r="67" spans="1:13" ht="15.75" customHeight="1">
      <c r="A67" s="2469" t="s">
        <v>103</v>
      </c>
      <c r="B67" s="1415" t="s">
        <v>104</v>
      </c>
      <c r="C67" s="2455" t="s">
        <v>1503</v>
      </c>
      <c r="D67" s="2456"/>
      <c r="E67" s="2456"/>
      <c r="F67" s="2456"/>
      <c r="G67" s="2456"/>
      <c r="H67" s="2456"/>
      <c r="I67" s="2456"/>
      <c r="J67" s="2456"/>
      <c r="K67" s="2456"/>
      <c r="L67" s="2456"/>
      <c r="M67" s="2457"/>
    </row>
    <row r="68" spans="1:13" ht="30" customHeight="1">
      <c r="A68" s="2056"/>
      <c r="B68" s="1415" t="s">
        <v>106</v>
      </c>
      <c r="C68" s="2455" t="s">
        <v>3304</v>
      </c>
      <c r="D68" s="2456"/>
      <c r="E68" s="2456"/>
      <c r="F68" s="2456"/>
      <c r="G68" s="2456"/>
      <c r="H68" s="2456"/>
      <c r="I68" s="2456"/>
      <c r="J68" s="2456"/>
      <c r="K68" s="2456"/>
      <c r="L68" s="2456"/>
      <c r="M68" s="2457"/>
    </row>
    <row r="69" spans="1:13" ht="30" customHeight="1" thickBot="1">
      <c r="A69" s="2056"/>
      <c r="B69" s="1416" t="s">
        <v>14</v>
      </c>
      <c r="C69" s="2455" t="s">
        <v>2257</v>
      </c>
      <c r="D69" s="2456"/>
      <c r="E69" s="2456"/>
      <c r="F69" s="2456"/>
      <c r="G69" s="2456"/>
      <c r="H69" s="2456"/>
      <c r="I69" s="2456"/>
      <c r="J69" s="2456"/>
      <c r="K69" s="2456"/>
      <c r="L69" s="2456"/>
      <c r="M69" s="2457"/>
    </row>
    <row r="70" spans="1:13" ht="16.5" thickBot="1">
      <c r="A70" s="139" t="s">
        <v>109</v>
      </c>
      <c r="B70" s="108"/>
      <c r="C70" s="2447" t="s">
        <v>3305</v>
      </c>
      <c r="D70" s="2037"/>
      <c r="E70" s="2037"/>
      <c r="F70" s="2037"/>
      <c r="G70" s="2037"/>
      <c r="H70" s="2037"/>
      <c r="I70" s="2037"/>
      <c r="J70" s="2037"/>
      <c r="K70" s="2037"/>
      <c r="L70" s="2037"/>
      <c r="M70" s="2038"/>
    </row>
  </sheetData>
  <mergeCells count="82">
    <mergeCell ref="A2:A23"/>
    <mergeCell ref="C2:M2"/>
    <mergeCell ref="C3:M3"/>
    <mergeCell ref="F4:G4"/>
    <mergeCell ref="C5:L5"/>
    <mergeCell ref="C6:L6"/>
    <mergeCell ref="C7:D7"/>
    <mergeCell ref="I7:M7"/>
    <mergeCell ref="B8:B18"/>
    <mergeCell ref="C9:D9"/>
    <mergeCell ref="F9:G9"/>
    <mergeCell ref="I9:J9"/>
    <mergeCell ref="L9:M9"/>
    <mergeCell ref="C10:D10"/>
    <mergeCell ref="F10:G10"/>
    <mergeCell ref="I10:J10"/>
    <mergeCell ref="L10:M10"/>
    <mergeCell ref="C11:D11"/>
    <mergeCell ref="F11:G11"/>
    <mergeCell ref="I11:J11"/>
    <mergeCell ref="L11:M11"/>
    <mergeCell ref="C12:D12"/>
    <mergeCell ref="F12:G12"/>
    <mergeCell ref="I12:J12"/>
    <mergeCell ref="L12:M12"/>
    <mergeCell ref="C13:D13"/>
    <mergeCell ref="F13:G13"/>
    <mergeCell ref="I13:J13"/>
    <mergeCell ref="L13:M13"/>
    <mergeCell ref="C14:D14"/>
    <mergeCell ref="F14:G14"/>
    <mergeCell ref="I14:J14"/>
    <mergeCell ref="L14:M14"/>
    <mergeCell ref="C15:D15"/>
    <mergeCell ref="F15:G15"/>
    <mergeCell ref="I15:J15"/>
    <mergeCell ref="L15:M15"/>
    <mergeCell ref="C16:D16"/>
    <mergeCell ref="F16:G16"/>
    <mergeCell ref="I16:J16"/>
    <mergeCell ref="L16:M16"/>
    <mergeCell ref="C17:D17"/>
    <mergeCell ref="F17:G17"/>
    <mergeCell ref="I17:J17"/>
    <mergeCell ref="L17:M17"/>
    <mergeCell ref="C18:D18"/>
    <mergeCell ref="F18:G18"/>
    <mergeCell ref="I18:J18"/>
    <mergeCell ref="L18:M18"/>
    <mergeCell ref="C19:M19"/>
    <mergeCell ref="C20:M20"/>
    <mergeCell ref="C21:M21"/>
    <mergeCell ref="B22:B23"/>
    <mergeCell ref="C22:D22"/>
    <mergeCell ref="F22:M22"/>
    <mergeCell ref="C23:M23"/>
    <mergeCell ref="A24:A60"/>
    <mergeCell ref="C24:M24"/>
    <mergeCell ref="C25:M25"/>
    <mergeCell ref="B26:B32"/>
    <mergeCell ref="B33:B36"/>
    <mergeCell ref="B40:B42"/>
    <mergeCell ref="B43:B52"/>
    <mergeCell ref="H51:I51"/>
    <mergeCell ref="B53:B56"/>
    <mergeCell ref="F54:F55"/>
    <mergeCell ref="C70:M70"/>
    <mergeCell ref="G54:J55"/>
    <mergeCell ref="L54:M55"/>
    <mergeCell ref="C57:M57"/>
    <mergeCell ref="C58:M58"/>
    <mergeCell ref="C61:M61"/>
    <mergeCell ref="C62:M62"/>
    <mergeCell ref="C63:M63"/>
    <mergeCell ref="C64:M64"/>
    <mergeCell ref="C65:M65"/>
    <mergeCell ref="C66:M66"/>
    <mergeCell ref="A67:A69"/>
    <mergeCell ref="C67:M67"/>
    <mergeCell ref="C68:M68"/>
    <mergeCell ref="C69:M69"/>
    <mergeCell ref="A61:A66"/>
  </mergeCells>
  <dataValidations count="8">
    <dataValidation type="list" allowBlank="1" showInputMessage="1" showErrorMessage="1" sqref="C22:D22 C4 G54:J55 C7" xr:uid="{00000000-0002-0000-C800-000000000000}"/>
    <dataValidation type="list" allowBlank="1" showInputMessage="1" showErrorMessage="1" sqref="I7:M7" xr:uid="{00000000-0002-0000-C8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800-000002000000}"/>
    <dataValidation allowBlank="1" showInputMessage="1" showErrorMessage="1" prompt="Determine si el indicador responde a un enfoque (Derechos Humanos, Género, Diferencial, Poblacional, Ambiental y Territorial). Si responde a más de enfoque separelos por ;" sqref="B24" xr:uid="{00000000-0002-0000-C800-000003000000}"/>
    <dataValidation allowBlank="1" showInputMessage="1" showErrorMessage="1" prompt="Identifique la meta ODS a que le apunta el indicador de producto. Seleccione de la lista desplegable." sqref="E22" xr:uid="{00000000-0002-0000-C800-000004000000}"/>
    <dataValidation allowBlank="1" showInputMessage="1" showErrorMessage="1" prompt="Identifique el ODS a que le apunta el indicador de producto. Seleccione de la lista desplegable._x000a_" sqref="B22:B23" xr:uid="{00000000-0002-0000-C800-000005000000}"/>
    <dataValidation allowBlank="1" showInputMessage="1" showErrorMessage="1" prompt="Incluir una ficha por cada indicador, ya sea de producto o de resultado" sqref="B1" xr:uid="{00000000-0002-0000-C800-000006000000}"/>
    <dataValidation allowBlank="1" showInputMessage="1" showErrorMessage="1" prompt="Seleccione de la lista desplegable" sqref="B4 B7 H7" xr:uid="{00000000-0002-0000-C800-000007000000}"/>
  </dataValidations>
  <hyperlinks>
    <hyperlink ref="C65" r:id="rId1" xr:uid="{00000000-0004-0000-C800-000000000000}"/>
  </hyperlinks>
  <pageMargins left="0.7" right="0.7" top="0.75" bottom="0.75" header="0.3" footer="0.3"/>
  <pageSetup paperSize="9" orientation="portrait" horizontalDpi="1200" verticalDpi="1200"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tabColor theme="9" tint="-0.249977111117893"/>
  </sheetPr>
  <dimension ref="A1:M68"/>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3382" t="s">
        <v>3326</v>
      </c>
      <c r="C1" s="3383"/>
      <c r="D1" s="3383"/>
      <c r="E1" s="3383"/>
      <c r="F1" s="3383"/>
      <c r="G1" s="3383"/>
      <c r="H1" s="3383"/>
      <c r="I1" s="3383"/>
      <c r="J1" s="3383"/>
      <c r="K1" s="3383"/>
      <c r="L1" s="3383"/>
      <c r="M1" s="3384"/>
    </row>
    <row r="2" spans="1:13">
      <c r="A2" s="3373" t="s">
        <v>1</v>
      </c>
      <c r="B2" s="29" t="s">
        <v>2</v>
      </c>
      <c r="C2" s="3182" t="s">
        <v>3327</v>
      </c>
      <c r="D2" s="3183"/>
      <c r="E2" s="3183"/>
      <c r="F2" s="3183"/>
      <c r="G2" s="3183"/>
      <c r="H2" s="3183"/>
      <c r="I2" s="3183"/>
      <c r="J2" s="3183"/>
      <c r="K2" s="3183"/>
      <c r="L2" s="3183"/>
      <c r="M2" s="3184"/>
    </row>
    <row r="3" spans="1:13" ht="31.5">
      <c r="A3" s="2016"/>
      <c r="B3" s="1333" t="s">
        <v>4</v>
      </c>
      <c r="C3" s="2495" t="s">
        <v>3192</v>
      </c>
      <c r="D3" s="2496"/>
      <c r="E3" s="2496"/>
      <c r="F3" s="2496"/>
      <c r="G3" s="2496"/>
      <c r="H3" s="2496"/>
      <c r="I3" s="2496"/>
      <c r="J3" s="2496"/>
      <c r="K3" s="2496"/>
      <c r="L3" s="2496"/>
      <c r="M3" s="2497"/>
    </row>
    <row r="4" spans="1:13">
      <c r="A4" s="2016"/>
      <c r="B4" s="30" t="s">
        <v>6</v>
      </c>
      <c r="C4" s="1579" t="s">
        <v>80</v>
      </c>
      <c r="D4" s="1696"/>
      <c r="E4" s="1509"/>
      <c r="F4" s="2817" t="s">
        <v>8</v>
      </c>
      <c r="G4" s="2818"/>
      <c r="H4" s="1697">
        <v>56</v>
      </c>
      <c r="I4" s="1698"/>
      <c r="J4" s="1698"/>
      <c r="K4" s="1698"/>
      <c r="L4" s="1698"/>
      <c r="M4" s="1699"/>
    </row>
    <row r="5" spans="1:13">
      <c r="A5" s="2016"/>
      <c r="B5" s="30" t="s">
        <v>10</v>
      </c>
      <c r="C5" s="3140" t="s">
        <v>3297</v>
      </c>
      <c r="D5" s="3052"/>
      <c r="E5" s="3052"/>
      <c r="F5" s="3052"/>
      <c r="G5" s="3052"/>
      <c r="H5" s="3052"/>
      <c r="I5" s="3052"/>
      <c r="J5" s="3052"/>
      <c r="K5" s="3052"/>
      <c r="L5" s="3052"/>
      <c r="M5" s="1699"/>
    </row>
    <row r="6" spans="1:13">
      <c r="A6" s="2016"/>
      <c r="B6" s="30" t="s">
        <v>11</v>
      </c>
      <c r="C6" s="3140" t="s">
        <v>3298</v>
      </c>
      <c r="D6" s="3052"/>
      <c r="E6" s="3052"/>
      <c r="F6" s="3052"/>
      <c r="G6" s="3052"/>
      <c r="H6" s="3052"/>
      <c r="I6" s="3052"/>
      <c r="J6" s="3052"/>
      <c r="K6" s="3052"/>
      <c r="L6" s="3052"/>
      <c r="M6" s="1699"/>
    </row>
    <row r="7" spans="1:13">
      <c r="A7" s="2016"/>
      <c r="B7" s="1333" t="s">
        <v>12</v>
      </c>
      <c r="C7" s="3292" t="s">
        <v>1489</v>
      </c>
      <c r="D7" s="2906"/>
      <c r="E7" s="1092"/>
      <c r="F7" s="1092"/>
      <c r="G7" s="1093"/>
      <c r="H7" s="1548" t="s">
        <v>14</v>
      </c>
      <c r="I7" s="2905" t="s">
        <v>15</v>
      </c>
      <c r="J7" s="2906"/>
      <c r="K7" s="2906"/>
      <c r="L7" s="2906"/>
      <c r="M7" s="2907"/>
    </row>
    <row r="8" spans="1:13" ht="15.75" customHeight="1">
      <c r="A8" s="2016"/>
      <c r="B8" s="3374" t="s">
        <v>16</v>
      </c>
      <c r="C8" s="1832"/>
      <c r="D8" s="1094"/>
      <c r="E8" s="1094"/>
      <c r="F8" s="1094"/>
      <c r="G8" s="1094"/>
      <c r="H8" s="1094"/>
      <c r="I8" s="1094"/>
      <c r="J8" s="1094"/>
      <c r="K8" s="1094"/>
      <c r="L8" s="373"/>
      <c r="M8" s="1833"/>
    </row>
    <row r="9" spans="1:13" ht="15.75" customHeight="1">
      <c r="A9" s="2016"/>
      <c r="B9" s="3375"/>
      <c r="C9" s="3369" t="s">
        <v>3307</v>
      </c>
      <c r="D9" s="3370"/>
      <c r="E9" s="271"/>
      <c r="F9" s="3371" t="s">
        <v>605</v>
      </c>
      <c r="G9" s="2343"/>
      <c r="H9" s="271"/>
      <c r="I9" s="3371" t="s">
        <v>206</v>
      </c>
      <c r="J9" s="2343"/>
      <c r="K9" s="271"/>
      <c r="L9" s="3371" t="s">
        <v>1267</v>
      </c>
      <c r="M9" s="3377"/>
    </row>
    <row r="10" spans="1:13">
      <c r="A10" s="2016"/>
      <c r="B10" s="3375"/>
      <c r="C10" s="3366" t="s">
        <v>18</v>
      </c>
      <c r="D10" s="3367"/>
      <c r="E10" s="271"/>
      <c r="F10" s="3367" t="s">
        <v>18</v>
      </c>
      <c r="G10" s="3367"/>
      <c r="H10" s="271"/>
      <c r="I10" s="3367" t="s">
        <v>18</v>
      </c>
      <c r="J10" s="3367"/>
      <c r="K10" s="271"/>
      <c r="L10" s="3367" t="s">
        <v>18</v>
      </c>
      <c r="M10" s="3368"/>
    </row>
    <row r="11" spans="1:13" ht="34.5" customHeight="1">
      <c r="A11" s="2016"/>
      <c r="B11" s="3375"/>
      <c r="C11" s="3370" t="s">
        <v>3308</v>
      </c>
      <c r="D11" s="2417"/>
      <c r="E11" s="271"/>
      <c r="F11" s="3371" t="s">
        <v>326</v>
      </c>
      <c r="G11" s="2343"/>
      <c r="H11" s="271"/>
      <c r="I11" s="3370" t="s">
        <v>3309</v>
      </c>
      <c r="J11" s="2417"/>
      <c r="K11" s="271"/>
      <c r="L11" s="3370" t="s">
        <v>233</v>
      </c>
      <c r="M11" s="3372"/>
    </row>
    <row r="12" spans="1:13" ht="15.75" customHeight="1">
      <c r="A12" s="2016"/>
      <c r="B12" s="3375"/>
      <c r="C12" s="3366" t="s">
        <v>18</v>
      </c>
      <c r="D12" s="3367"/>
      <c r="E12" s="271"/>
      <c r="F12" s="3367" t="s">
        <v>18</v>
      </c>
      <c r="G12" s="3367"/>
      <c r="H12" s="271"/>
      <c r="I12" s="3367" t="s">
        <v>18</v>
      </c>
      <c r="J12" s="3367"/>
      <c r="K12" s="271"/>
      <c r="L12" s="3367" t="s">
        <v>18</v>
      </c>
      <c r="M12" s="3368"/>
    </row>
    <row r="13" spans="1:13" ht="16.5" customHeight="1">
      <c r="A13" s="2016"/>
      <c r="B13" s="3375"/>
      <c r="C13" s="3369" t="s">
        <v>3310</v>
      </c>
      <c r="D13" s="3370"/>
      <c r="E13" s="271"/>
      <c r="F13" s="3371" t="s">
        <v>2270</v>
      </c>
      <c r="G13" s="2343"/>
      <c r="H13" s="271"/>
      <c r="I13" s="3371" t="s">
        <v>1212</v>
      </c>
      <c r="J13" s="2343"/>
      <c r="K13" s="271"/>
      <c r="L13" s="3371" t="s">
        <v>338</v>
      </c>
      <c r="M13" s="2343"/>
    </row>
    <row r="14" spans="1:13">
      <c r="A14" s="2016"/>
      <c r="B14" s="3375"/>
      <c r="C14" s="3366" t="s">
        <v>18</v>
      </c>
      <c r="D14" s="3367"/>
      <c r="E14" s="271"/>
      <c r="F14" s="3367" t="s">
        <v>18</v>
      </c>
      <c r="G14" s="3367"/>
      <c r="H14" s="271"/>
      <c r="I14" s="3367" t="s">
        <v>18</v>
      </c>
      <c r="J14" s="3367"/>
      <c r="K14" s="271"/>
      <c r="L14" s="3367" t="s">
        <v>18</v>
      </c>
      <c r="M14" s="3367"/>
    </row>
    <row r="15" spans="1:13">
      <c r="A15" s="2016"/>
      <c r="B15" s="3375"/>
      <c r="C15" s="3369" t="s">
        <v>2949</v>
      </c>
      <c r="D15" s="3370"/>
      <c r="E15" s="271"/>
      <c r="F15" s="271"/>
      <c r="G15" s="271"/>
      <c r="H15" s="271"/>
      <c r="I15" s="271"/>
      <c r="J15" s="271"/>
      <c r="K15" s="271"/>
      <c r="L15" s="271"/>
      <c r="M15" s="1174"/>
    </row>
    <row r="16" spans="1:13">
      <c r="A16" s="2016"/>
      <c r="B16" s="3376"/>
      <c r="C16" s="3366" t="s">
        <v>18</v>
      </c>
      <c r="D16" s="3367"/>
      <c r="E16" s="271"/>
      <c r="F16" s="271"/>
      <c r="G16" s="271"/>
      <c r="H16" s="271"/>
      <c r="I16" s="271"/>
      <c r="J16" s="271"/>
      <c r="K16" s="271"/>
      <c r="L16" s="271"/>
      <c r="M16" s="1174"/>
    </row>
    <row r="17" spans="1:13" ht="50.25" customHeight="1">
      <c r="A17" s="2016"/>
      <c r="B17" s="1333" t="s">
        <v>19</v>
      </c>
      <c r="C17" s="2609" t="s">
        <v>3328</v>
      </c>
      <c r="D17" s="2610"/>
      <c r="E17" s="2610"/>
      <c r="F17" s="2610"/>
      <c r="G17" s="2610"/>
      <c r="H17" s="2610"/>
      <c r="I17" s="2610"/>
      <c r="J17" s="2610"/>
      <c r="K17" s="2610"/>
      <c r="L17" s="2610"/>
      <c r="M17" s="2611"/>
    </row>
    <row r="18" spans="1:13" ht="50.25" customHeight="1">
      <c r="A18" s="2016"/>
      <c r="B18" s="1333" t="s">
        <v>21</v>
      </c>
      <c r="C18" s="2609" t="s">
        <v>3329</v>
      </c>
      <c r="D18" s="2610"/>
      <c r="E18" s="2610"/>
      <c r="F18" s="2610"/>
      <c r="G18" s="2610"/>
      <c r="H18" s="2610"/>
      <c r="I18" s="2610"/>
      <c r="J18" s="2610"/>
      <c r="K18" s="2610"/>
      <c r="L18" s="2610"/>
      <c r="M18" s="2611"/>
    </row>
    <row r="19" spans="1:13" ht="45.75" customHeight="1">
      <c r="A19" s="2016"/>
      <c r="B19" s="1333" t="s">
        <v>23</v>
      </c>
      <c r="C19" s="2482" t="s">
        <v>3289</v>
      </c>
      <c r="D19" s="2483"/>
      <c r="E19" s="2483"/>
      <c r="F19" s="2483"/>
      <c r="G19" s="2483"/>
      <c r="H19" s="2483"/>
      <c r="I19" s="2483"/>
      <c r="J19" s="2483"/>
      <c r="K19" s="2483"/>
      <c r="L19" s="2483"/>
      <c r="M19" s="2484"/>
    </row>
    <row r="20" spans="1:13" ht="15.75" customHeight="1">
      <c r="A20" s="2016"/>
      <c r="B20" s="2477" t="s">
        <v>25</v>
      </c>
      <c r="C20" s="2491" t="s">
        <v>26</v>
      </c>
      <c r="D20" s="2492"/>
      <c r="E20" s="1834" t="s">
        <v>27</v>
      </c>
      <c r="F20" s="3287" t="s">
        <v>1387</v>
      </c>
      <c r="G20" s="3288"/>
      <c r="H20" s="3288"/>
      <c r="I20" s="3288"/>
      <c r="J20" s="3288"/>
      <c r="K20" s="3288"/>
      <c r="L20" s="3288"/>
      <c r="M20" s="3289"/>
    </row>
    <row r="21" spans="1:13">
      <c r="A21" s="2017"/>
      <c r="B21" s="1999"/>
      <c r="C21" s="2491"/>
      <c r="D21" s="2492"/>
      <c r="E21" s="2492"/>
      <c r="F21" s="2492"/>
      <c r="G21" s="2492"/>
      <c r="H21" s="2492"/>
      <c r="I21" s="2492"/>
      <c r="J21" s="2492"/>
      <c r="K21" s="2492"/>
      <c r="L21" s="2492"/>
      <c r="M21" s="2493"/>
    </row>
    <row r="22" spans="1:13" ht="15.75" customHeight="1">
      <c r="A22" s="2489" t="s">
        <v>29</v>
      </c>
      <c r="B22" s="1333" t="s">
        <v>30</v>
      </c>
      <c r="C22" s="2609" t="s">
        <v>3313</v>
      </c>
      <c r="D22" s="2610"/>
      <c r="E22" s="2610"/>
      <c r="F22" s="2610"/>
      <c r="G22" s="2610"/>
      <c r="H22" s="2610"/>
      <c r="I22" s="2610"/>
      <c r="J22" s="2610"/>
      <c r="K22" s="2610"/>
      <c r="L22" s="2610"/>
      <c r="M22" s="2611"/>
    </row>
    <row r="23" spans="1:13" ht="41.25" customHeight="1">
      <c r="A23" s="2064"/>
      <c r="B23" s="1333" t="s">
        <v>32</v>
      </c>
      <c r="C23" s="2609" t="s">
        <v>1408</v>
      </c>
      <c r="D23" s="2610"/>
      <c r="E23" s="2610"/>
      <c r="F23" s="2610"/>
      <c r="G23" s="2610"/>
      <c r="H23" s="2610"/>
      <c r="I23" s="2610"/>
      <c r="J23" s="2610"/>
      <c r="K23" s="2610"/>
      <c r="L23" s="2610"/>
      <c r="M23" s="2611"/>
    </row>
    <row r="24" spans="1:13" ht="8.25" customHeight="1">
      <c r="A24" s="2064"/>
      <c r="B24" s="2477" t="s">
        <v>34</v>
      </c>
      <c r="C24" s="1841"/>
      <c r="D24" s="358"/>
      <c r="E24" s="358"/>
      <c r="F24" s="358"/>
      <c r="G24" s="358"/>
      <c r="H24" s="358"/>
      <c r="I24" s="358"/>
      <c r="J24" s="358"/>
      <c r="K24" s="358"/>
      <c r="L24" s="358"/>
      <c r="M24" s="1842"/>
    </row>
    <row r="25" spans="1:13" ht="9" customHeight="1">
      <c r="A25" s="2064"/>
      <c r="B25" s="1999"/>
      <c r="C25" s="359"/>
      <c r="D25" s="360"/>
      <c r="E25" s="361"/>
      <c r="F25" s="360"/>
      <c r="G25" s="361"/>
      <c r="H25" s="360"/>
      <c r="I25" s="361"/>
      <c r="J25" s="360"/>
      <c r="K25" s="361"/>
      <c r="L25" s="361"/>
      <c r="M25" s="362"/>
    </row>
    <row r="26" spans="1:13">
      <c r="A26" s="2064"/>
      <c r="B26" s="1999"/>
      <c r="C26" s="363" t="s">
        <v>35</v>
      </c>
      <c r="D26" s="364"/>
      <c r="E26" s="365" t="s">
        <v>36</v>
      </c>
      <c r="F26" s="364"/>
      <c r="G26" s="365" t="s">
        <v>37</v>
      </c>
      <c r="H26" s="364"/>
      <c r="I26" s="365" t="s">
        <v>38</v>
      </c>
      <c r="J26" s="1843"/>
      <c r="K26" s="365"/>
      <c r="L26" s="365"/>
      <c r="M26" s="366"/>
    </row>
    <row r="27" spans="1:13">
      <c r="A27" s="2064"/>
      <c r="B27" s="1999"/>
      <c r="C27" s="363" t="s">
        <v>39</v>
      </c>
      <c r="D27" s="1561"/>
      <c r="E27" s="365" t="s">
        <v>40</v>
      </c>
      <c r="F27" s="1555"/>
      <c r="G27" s="365" t="s">
        <v>41</v>
      </c>
      <c r="H27" s="1555"/>
      <c r="I27" s="365"/>
      <c r="J27" s="367"/>
      <c r="K27" s="365"/>
      <c r="L27" s="365"/>
      <c r="M27" s="366"/>
    </row>
    <row r="28" spans="1:13">
      <c r="A28" s="2064"/>
      <c r="B28" s="1999"/>
      <c r="C28" s="363" t="s">
        <v>42</v>
      </c>
      <c r="D28" s="1561"/>
      <c r="E28" s="365" t="s">
        <v>43</v>
      </c>
      <c r="F28" s="1561" t="s">
        <v>45</v>
      </c>
      <c r="G28" s="365"/>
      <c r="H28" s="367"/>
      <c r="I28" s="365"/>
      <c r="J28" s="367"/>
      <c r="K28" s="365"/>
      <c r="L28" s="365"/>
      <c r="M28" s="366"/>
    </row>
    <row r="29" spans="1:13">
      <c r="A29" s="2064"/>
      <c r="B29" s="1999"/>
      <c r="C29" s="363" t="s">
        <v>44</v>
      </c>
      <c r="D29" s="1555"/>
      <c r="E29" s="365" t="s">
        <v>46</v>
      </c>
      <c r="F29" s="101"/>
      <c r="G29" s="101"/>
      <c r="H29" s="101"/>
      <c r="I29" s="101"/>
      <c r="J29" s="101"/>
      <c r="K29" s="101"/>
      <c r="L29" s="101"/>
      <c r="M29" s="368"/>
    </row>
    <row r="30" spans="1:13" ht="9.75" customHeight="1">
      <c r="A30" s="2064"/>
      <c r="B30" s="2000"/>
      <c r="C30" s="369"/>
      <c r="D30" s="370"/>
      <c r="E30" s="370"/>
      <c r="F30" s="370"/>
      <c r="G30" s="370"/>
      <c r="H30" s="370"/>
      <c r="I30" s="370"/>
      <c r="J30" s="370"/>
      <c r="K30" s="370"/>
      <c r="L30" s="370"/>
      <c r="M30" s="371"/>
    </row>
    <row r="31" spans="1:13">
      <c r="A31" s="2064"/>
      <c r="B31" s="2477" t="s">
        <v>48</v>
      </c>
      <c r="C31" s="1844"/>
      <c r="D31" s="372"/>
      <c r="E31" s="372"/>
      <c r="F31" s="372"/>
      <c r="G31" s="372"/>
      <c r="H31" s="372"/>
      <c r="I31" s="372"/>
      <c r="J31" s="372"/>
      <c r="K31" s="372"/>
      <c r="L31" s="373"/>
      <c r="M31" s="1833"/>
    </row>
    <row r="32" spans="1:13">
      <c r="A32" s="2064"/>
      <c r="B32" s="1999"/>
      <c r="C32" s="363" t="s">
        <v>49</v>
      </c>
      <c r="D32" s="1555"/>
      <c r="E32" s="374"/>
      <c r="F32" s="365" t="s">
        <v>50</v>
      </c>
      <c r="G32" s="1561"/>
      <c r="H32" s="374"/>
      <c r="I32" s="365" t="s">
        <v>51</v>
      </c>
      <c r="J32" s="1561"/>
      <c r="K32" s="374"/>
      <c r="L32" s="269"/>
      <c r="M32" s="375"/>
    </row>
    <row r="33" spans="1:13">
      <c r="A33" s="2064"/>
      <c r="B33" s="1999"/>
      <c r="C33" s="363" t="s">
        <v>52</v>
      </c>
      <c r="D33" s="1845"/>
      <c r="E33" s="269"/>
      <c r="F33" s="365" t="s">
        <v>53</v>
      </c>
      <c r="G33" s="1584" t="s">
        <v>45</v>
      </c>
      <c r="H33" s="269"/>
      <c r="I33" s="376"/>
      <c r="J33" s="269"/>
      <c r="K33" s="271"/>
      <c r="L33" s="269"/>
      <c r="M33" s="375"/>
    </row>
    <row r="34" spans="1:13">
      <c r="A34" s="2064"/>
      <c r="B34" s="2000"/>
      <c r="C34" s="377"/>
      <c r="D34" s="378"/>
      <c r="E34" s="378"/>
      <c r="F34" s="378"/>
      <c r="G34" s="378"/>
      <c r="H34" s="378"/>
      <c r="I34" s="378"/>
      <c r="J34" s="378"/>
      <c r="K34" s="378"/>
      <c r="L34" s="270"/>
      <c r="M34" s="357"/>
    </row>
    <row r="35" spans="1:13">
      <c r="A35" s="2064"/>
      <c r="B35" s="499" t="s">
        <v>54</v>
      </c>
      <c r="C35" s="1846"/>
      <c r="D35" s="379"/>
      <c r="E35" s="379"/>
      <c r="F35" s="379"/>
      <c r="G35" s="379"/>
      <c r="H35" s="379"/>
      <c r="I35" s="379"/>
      <c r="J35" s="379"/>
      <c r="K35" s="379"/>
      <c r="L35" s="379"/>
      <c r="M35" s="1847"/>
    </row>
    <row r="36" spans="1:13">
      <c r="A36" s="2064"/>
      <c r="B36" s="499"/>
      <c r="C36" s="380" t="s">
        <v>55</v>
      </c>
      <c r="D36" s="1865" t="s">
        <v>9</v>
      </c>
      <c r="E36" s="374"/>
      <c r="F36" s="381" t="s">
        <v>56</v>
      </c>
      <c r="G36" s="1555" t="s">
        <v>9</v>
      </c>
      <c r="H36" s="374"/>
      <c r="I36" s="381" t="s">
        <v>57</v>
      </c>
      <c r="J36" s="1556" t="s">
        <v>9</v>
      </c>
      <c r="K36" s="1848"/>
      <c r="L36" s="1557"/>
      <c r="M36" s="382"/>
    </row>
    <row r="37" spans="1:13">
      <c r="A37" s="2064"/>
      <c r="B37" s="30"/>
      <c r="C37" s="369"/>
      <c r="D37" s="370"/>
      <c r="E37" s="370"/>
      <c r="F37" s="370"/>
      <c r="G37" s="370"/>
      <c r="H37" s="370"/>
      <c r="I37" s="370"/>
      <c r="J37" s="370"/>
      <c r="K37" s="370"/>
      <c r="L37" s="370"/>
      <c r="M37" s="371"/>
    </row>
    <row r="38" spans="1:13">
      <c r="A38" s="2064"/>
      <c r="B38" s="2477" t="s">
        <v>58</v>
      </c>
      <c r="C38" s="1849"/>
      <c r="D38" s="383"/>
      <c r="E38" s="383"/>
      <c r="F38" s="383"/>
      <c r="G38" s="383"/>
      <c r="H38" s="383"/>
      <c r="I38" s="383"/>
      <c r="J38" s="383"/>
      <c r="K38" s="383"/>
      <c r="L38" s="373"/>
      <c r="M38" s="1833"/>
    </row>
    <row r="39" spans="1:13">
      <c r="A39" s="2064"/>
      <c r="B39" s="1999"/>
      <c r="C39" s="384" t="s">
        <v>59</v>
      </c>
      <c r="D39" s="1851" t="s">
        <v>1611</v>
      </c>
      <c r="E39" s="385"/>
      <c r="F39" s="374" t="s">
        <v>60</v>
      </c>
      <c r="G39" s="1851" t="s">
        <v>61</v>
      </c>
      <c r="H39" s="385"/>
      <c r="I39" s="381"/>
      <c r="J39" s="385"/>
      <c r="K39" s="385"/>
      <c r="L39" s="269"/>
      <c r="M39" s="375"/>
    </row>
    <row r="40" spans="1:13">
      <c r="A40" s="2064"/>
      <c r="B40" s="2000"/>
      <c r="C40" s="369"/>
      <c r="D40" s="386"/>
      <c r="E40" s="387"/>
      <c r="F40" s="370"/>
      <c r="G40" s="387"/>
      <c r="H40" s="387"/>
      <c r="I40" s="388"/>
      <c r="J40" s="387"/>
      <c r="K40" s="387"/>
      <c r="L40" s="270"/>
      <c r="M40" s="357"/>
    </row>
    <row r="41" spans="1:13">
      <c r="A41" s="2064"/>
      <c r="B41" s="2477" t="s">
        <v>62</v>
      </c>
      <c r="C41" s="1852"/>
      <c r="D41" s="389"/>
      <c r="E41" s="389"/>
      <c r="F41" s="389"/>
      <c r="G41" s="389"/>
      <c r="H41" s="389"/>
      <c r="I41" s="389"/>
      <c r="J41" s="389"/>
      <c r="K41" s="389"/>
      <c r="L41" s="389"/>
      <c r="M41" s="1853"/>
    </row>
    <row r="42" spans="1:13">
      <c r="A42" s="2064"/>
      <c r="B42" s="1999"/>
      <c r="C42" s="390"/>
      <c r="D42" s="391" t="s">
        <v>63</v>
      </c>
      <c r="E42" s="391"/>
      <c r="F42" s="391" t="s">
        <v>64</v>
      </c>
      <c r="G42" s="391"/>
      <c r="H42" s="392" t="s">
        <v>65</v>
      </c>
      <c r="I42" s="392"/>
      <c r="J42" s="392" t="s">
        <v>66</v>
      </c>
      <c r="K42" s="391"/>
      <c r="L42" s="391" t="s">
        <v>67</v>
      </c>
      <c r="M42" s="393"/>
    </row>
    <row r="43" spans="1:13">
      <c r="A43" s="2064"/>
      <c r="B43" s="1999"/>
      <c r="C43" s="390"/>
      <c r="D43" s="1673" t="s">
        <v>17</v>
      </c>
      <c r="E43" s="1674"/>
      <c r="F43" s="1673">
        <v>0.25</v>
      </c>
      <c r="G43" s="1674"/>
      <c r="H43" s="1673">
        <v>0.35</v>
      </c>
      <c r="I43" s="1674"/>
      <c r="J43" s="1673">
        <v>0.45</v>
      </c>
      <c r="K43" s="1674"/>
      <c r="L43" s="1673">
        <v>0.55000000000000004</v>
      </c>
      <c r="M43" s="1860"/>
    </row>
    <row r="44" spans="1:13">
      <c r="A44" s="2064"/>
      <c r="B44" s="1999"/>
      <c r="C44" s="390"/>
      <c r="D44" s="391" t="s">
        <v>68</v>
      </c>
      <c r="E44" s="391"/>
      <c r="F44" s="391" t="s">
        <v>69</v>
      </c>
      <c r="G44" s="391"/>
      <c r="H44" s="392" t="s">
        <v>70</v>
      </c>
      <c r="I44" s="392"/>
      <c r="J44" s="392" t="s">
        <v>71</v>
      </c>
      <c r="K44" s="391"/>
      <c r="L44" s="391" t="s">
        <v>72</v>
      </c>
      <c r="M44" s="362"/>
    </row>
    <row r="45" spans="1:13">
      <c r="A45" s="2064"/>
      <c r="B45" s="1999"/>
      <c r="C45" s="390"/>
      <c r="D45" s="1673">
        <v>0.65</v>
      </c>
      <c r="E45" s="1674"/>
      <c r="F45" s="1673">
        <v>0.75</v>
      </c>
      <c r="G45" s="1674"/>
      <c r="H45" s="1673">
        <v>0.85</v>
      </c>
      <c r="I45" s="1674"/>
      <c r="J45" s="1673">
        <v>0.95</v>
      </c>
      <c r="K45" s="1674"/>
      <c r="L45" s="1673">
        <v>1</v>
      </c>
      <c r="M45" s="1674"/>
    </row>
    <row r="46" spans="1:13">
      <c r="A46" s="2064"/>
      <c r="B46" s="1999"/>
      <c r="C46" s="390"/>
      <c r="D46" s="391" t="s">
        <v>73</v>
      </c>
      <c r="E46" s="391"/>
      <c r="F46" s="391" t="s">
        <v>74</v>
      </c>
      <c r="G46" s="391"/>
      <c r="H46" s="392" t="s">
        <v>75</v>
      </c>
      <c r="I46" s="392"/>
      <c r="J46" s="392" t="s">
        <v>76</v>
      </c>
      <c r="K46" s="391"/>
      <c r="L46" s="391" t="s">
        <v>77</v>
      </c>
      <c r="M46" s="362"/>
    </row>
    <row r="47" spans="1:13">
      <c r="A47" s="2064"/>
      <c r="B47" s="1999"/>
      <c r="C47" s="390"/>
      <c r="D47" s="1673">
        <v>1</v>
      </c>
      <c r="E47" s="1674"/>
      <c r="F47" s="1673"/>
      <c r="G47" s="1674" t="s">
        <v>9</v>
      </c>
      <c r="H47" s="1673"/>
      <c r="I47" s="1674" t="s">
        <v>9</v>
      </c>
      <c r="J47" s="1673"/>
      <c r="K47" s="1674" t="s">
        <v>9</v>
      </c>
      <c r="L47" s="1673"/>
      <c r="M47" s="1674" t="s">
        <v>9</v>
      </c>
    </row>
    <row r="48" spans="1:13">
      <c r="A48" s="2064"/>
      <c r="B48" s="1999"/>
      <c r="C48" s="390"/>
      <c r="D48" s="1671" t="s">
        <v>77</v>
      </c>
      <c r="E48" s="1672"/>
      <c r="F48" s="1671" t="s">
        <v>78</v>
      </c>
      <c r="G48" s="1672"/>
      <c r="H48" s="105"/>
      <c r="I48" s="106"/>
      <c r="J48" s="105"/>
      <c r="K48" s="106"/>
      <c r="L48" s="105"/>
      <c r="M48" s="1861"/>
    </row>
    <row r="49" spans="1:13">
      <c r="A49" s="2064"/>
      <c r="B49" s="1999"/>
      <c r="C49" s="390"/>
      <c r="D49" s="1673"/>
      <c r="E49" s="1674" t="s">
        <v>9</v>
      </c>
      <c r="F49" s="1673">
        <v>1</v>
      </c>
      <c r="G49" s="1674" t="s">
        <v>9</v>
      </c>
      <c r="H49" s="3363"/>
      <c r="I49" s="3363"/>
      <c r="J49" s="102"/>
      <c r="K49" s="391"/>
      <c r="L49" s="102"/>
      <c r="M49" s="397"/>
    </row>
    <row r="50" spans="1:13">
      <c r="A50" s="2064"/>
      <c r="B50" s="1999"/>
      <c r="C50" s="398"/>
      <c r="D50" s="1671"/>
      <c r="E50" s="1672"/>
      <c r="F50" s="1671"/>
      <c r="G50" s="1672"/>
      <c r="H50" s="399"/>
      <c r="I50" s="400"/>
      <c r="J50" s="399"/>
      <c r="K50" s="400"/>
      <c r="L50" s="399"/>
      <c r="M50" s="401"/>
    </row>
    <row r="51" spans="1:13" ht="18" customHeight="1">
      <c r="A51" s="2064"/>
      <c r="B51" s="2477" t="s">
        <v>79</v>
      </c>
      <c r="C51" s="1844"/>
      <c r="D51" s="372"/>
      <c r="E51" s="372"/>
      <c r="F51" s="372"/>
      <c r="G51" s="372"/>
      <c r="H51" s="372"/>
      <c r="I51" s="372"/>
      <c r="J51" s="372"/>
      <c r="K51" s="372"/>
      <c r="L51" s="269"/>
      <c r="M51" s="375"/>
    </row>
    <row r="52" spans="1:13">
      <c r="A52" s="2064"/>
      <c r="B52" s="1999"/>
      <c r="C52" s="402"/>
      <c r="D52" s="403" t="s">
        <v>80</v>
      </c>
      <c r="E52" s="404" t="s">
        <v>7</v>
      </c>
      <c r="F52" s="2437" t="s">
        <v>81</v>
      </c>
      <c r="G52" s="3356"/>
      <c r="H52" s="3356"/>
      <c r="I52" s="3356"/>
      <c r="J52" s="3356"/>
      <c r="K52" s="405" t="s">
        <v>82</v>
      </c>
      <c r="L52" s="3354"/>
      <c r="M52" s="3355"/>
    </row>
    <row r="53" spans="1:13">
      <c r="A53" s="2064"/>
      <c r="B53" s="1999"/>
      <c r="C53" s="402"/>
      <c r="D53" s="1854"/>
      <c r="E53" s="1561" t="s">
        <v>1495</v>
      </c>
      <c r="F53" s="2437"/>
      <c r="G53" s="3356"/>
      <c r="H53" s="3356"/>
      <c r="I53" s="3356"/>
      <c r="J53" s="3356"/>
      <c r="K53" s="269"/>
      <c r="L53" s="2428"/>
      <c r="M53" s="2429"/>
    </row>
    <row r="54" spans="1:13">
      <c r="A54" s="2064"/>
      <c r="B54" s="2000"/>
      <c r="C54" s="406"/>
      <c r="D54" s="270"/>
      <c r="E54" s="270"/>
      <c r="F54" s="270"/>
      <c r="G54" s="270"/>
      <c r="H54" s="270"/>
      <c r="I54" s="270"/>
      <c r="J54" s="270"/>
      <c r="K54" s="270"/>
      <c r="L54" s="269"/>
      <c r="M54" s="375"/>
    </row>
    <row r="55" spans="1:13" ht="63" customHeight="1">
      <c r="A55" s="2064"/>
      <c r="B55" s="1333" t="s">
        <v>83</v>
      </c>
      <c r="C55" s="2491" t="s">
        <v>3330</v>
      </c>
      <c r="D55" s="2492"/>
      <c r="E55" s="2492"/>
      <c r="F55" s="2492"/>
      <c r="G55" s="2492"/>
      <c r="H55" s="2492"/>
      <c r="I55" s="2492"/>
      <c r="J55" s="2492"/>
      <c r="K55" s="2492"/>
      <c r="L55" s="2492"/>
      <c r="M55" s="2493"/>
    </row>
    <row r="56" spans="1:13" ht="15.75" customHeight="1">
      <c r="A56" s="2064"/>
      <c r="B56" s="1333" t="s">
        <v>85</v>
      </c>
      <c r="C56" s="2609" t="s">
        <v>3315</v>
      </c>
      <c r="D56" s="2610"/>
      <c r="E56" s="2610"/>
      <c r="F56" s="2610"/>
      <c r="G56" s="2610"/>
      <c r="H56" s="2610"/>
      <c r="I56" s="2610"/>
      <c r="J56" s="2610"/>
      <c r="K56" s="2610"/>
      <c r="L56" s="2610"/>
      <c r="M56" s="2611"/>
    </row>
    <row r="57" spans="1:13">
      <c r="A57" s="2064"/>
      <c r="B57" s="1333" t="s">
        <v>87</v>
      </c>
      <c r="C57" s="1862">
        <v>30</v>
      </c>
      <c r="D57" s="1856"/>
      <c r="E57" s="1856"/>
      <c r="F57" s="1856"/>
      <c r="G57" s="1856"/>
      <c r="H57" s="1856"/>
      <c r="I57" s="1856"/>
      <c r="J57" s="1856"/>
      <c r="K57" s="1856"/>
      <c r="L57" s="1856"/>
      <c r="M57" s="1857"/>
    </row>
    <row r="58" spans="1:13">
      <c r="A58" s="2064"/>
      <c r="B58" s="1333" t="s">
        <v>88</v>
      </c>
      <c r="C58" s="1862" t="s">
        <v>9</v>
      </c>
      <c r="D58" s="1856"/>
      <c r="E58" s="1856"/>
      <c r="F58" s="1856"/>
      <c r="G58" s="1856"/>
      <c r="H58" s="1856"/>
      <c r="I58" s="1856"/>
      <c r="J58" s="1856"/>
      <c r="K58" s="1856"/>
      <c r="L58" s="1856"/>
      <c r="M58" s="1857"/>
    </row>
    <row r="59" spans="1:13" ht="15.75" customHeight="1">
      <c r="A59" s="2469" t="s">
        <v>90</v>
      </c>
      <c r="B59" s="1413" t="s">
        <v>91</v>
      </c>
      <c r="C59" s="2455" t="s">
        <v>1430</v>
      </c>
      <c r="D59" s="2456"/>
      <c r="E59" s="2456"/>
      <c r="F59" s="2456"/>
      <c r="G59" s="2456"/>
      <c r="H59" s="2456"/>
      <c r="I59" s="2456"/>
      <c r="J59" s="2456"/>
      <c r="K59" s="2456"/>
      <c r="L59" s="2456"/>
      <c r="M59" s="2457"/>
    </row>
    <row r="60" spans="1:13" ht="15.75" customHeight="1">
      <c r="A60" s="2056"/>
      <c r="B60" s="1413" t="s">
        <v>93</v>
      </c>
      <c r="C60" s="2455" t="s">
        <v>94</v>
      </c>
      <c r="D60" s="2456"/>
      <c r="E60" s="2456"/>
      <c r="F60" s="2456"/>
      <c r="G60" s="2456"/>
      <c r="H60" s="2456"/>
      <c r="I60" s="2456"/>
      <c r="J60" s="2456"/>
      <c r="K60" s="2456"/>
      <c r="L60" s="2456"/>
      <c r="M60" s="2457"/>
    </row>
    <row r="61" spans="1:13">
      <c r="A61" s="2056"/>
      <c r="B61" s="1413" t="s">
        <v>95</v>
      </c>
      <c r="C61" s="2455" t="s">
        <v>1572</v>
      </c>
      <c r="D61" s="2456"/>
      <c r="E61" s="2456"/>
      <c r="F61" s="2456"/>
      <c r="G61" s="2456"/>
      <c r="H61" s="2456"/>
      <c r="I61" s="2456"/>
      <c r="J61" s="2456"/>
      <c r="K61" s="2456"/>
      <c r="L61" s="2456"/>
      <c r="M61" s="2457"/>
    </row>
    <row r="62" spans="1:13" ht="15.75" customHeight="1">
      <c r="A62" s="2056"/>
      <c r="B62" s="1414" t="s">
        <v>97</v>
      </c>
      <c r="C62" s="2455" t="s">
        <v>1395</v>
      </c>
      <c r="D62" s="2456"/>
      <c r="E62" s="2456"/>
      <c r="F62" s="2456"/>
      <c r="G62" s="2456"/>
      <c r="H62" s="2456"/>
      <c r="I62" s="2456"/>
      <c r="J62" s="2456"/>
      <c r="K62" s="2456"/>
      <c r="L62" s="2456"/>
      <c r="M62" s="2457"/>
    </row>
    <row r="63" spans="1:13" ht="15.75" customHeight="1">
      <c r="A63" s="2056"/>
      <c r="B63" s="1413" t="s">
        <v>99</v>
      </c>
      <c r="C63" s="2890" t="s">
        <v>1397</v>
      </c>
      <c r="D63" s="2456"/>
      <c r="E63" s="2456"/>
      <c r="F63" s="2456"/>
      <c r="G63" s="2456"/>
      <c r="H63" s="2456"/>
      <c r="I63" s="2456"/>
      <c r="J63" s="2456"/>
      <c r="K63" s="2456"/>
      <c r="L63" s="2456"/>
      <c r="M63" s="2457"/>
    </row>
    <row r="64" spans="1:13" ht="16.5" thickBot="1">
      <c r="A64" s="2061"/>
      <c r="B64" s="1413" t="s">
        <v>101</v>
      </c>
      <c r="C64" s="2455">
        <v>3169001</v>
      </c>
      <c r="D64" s="2456"/>
      <c r="E64" s="2456"/>
      <c r="F64" s="2456"/>
      <c r="G64" s="2456"/>
      <c r="H64" s="2456"/>
      <c r="I64" s="2456"/>
      <c r="J64" s="2456"/>
      <c r="K64" s="2456"/>
      <c r="L64" s="2456"/>
      <c r="M64" s="2457"/>
    </row>
    <row r="65" spans="1:13" ht="15.75" customHeight="1">
      <c r="A65" s="2469" t="s">
        <v>103</v>
      </c>
      <c r="B65" s="1415" t="s">
        <v>104</v>
      </c>
      <c r="C65" s="2455" t="s">
        <v>1503</v>
      </c>
      <c r="D65" s="2456"/>
      <c r="E65" s="2456"/>
      <c r="F65" s="2456"/>
      <c r="G65" s="2456"/>
      <c r="H65" s="2456"/>
      <c r="I65" s="2456"/>
      <c r="J65" s="2456"/>
      <c r="K65" s="2456"/>
      <c r="L65" s="2456"/>
      <c r="M65" s="2457"/>
    </row>
    <row r="66" spans="1:13" ht="30" customHeight="1">
      <c r="A66" s="2056"/>
      <c r="B66" s="1415" t="s">
        <v>106</v>
      </c>
      <c r="C66" s="2455" t="s">
        <v>3304</v>
      </c>
      <c r="D66" s="2456"/>
      <c r="E66" s="2456"/>
      <c r="F66" s="2456"/>
      <c r="G66" s="2456"/>
      <c r="H66" s="2456"/>
      <c r="I66" s="2456"/>
      <c r="J66" s="2456"/>
      <c r="K66" s="2456"/>
      <c r="L66" s="2456"/>
      <c r="M66" s="2457"/>
    </row>
    <row r="67" spans="1:13" ht="30" customHeight="1" thickBot="1">
      <c r="A67" s="2056"/>
      <c r="B67" s="1416" t="s">
        <v>14</v>
      </c>
      <c r="C67" s="2455" t="s">
        <v>2257</v>
      </c>
      <c r="D67" s="2456"/>
      <c r="E67" s="2456"/>
      <c r="F67" s="2456"/>
      <c r="G67" s="2456"/>
      <c r="H67" s="2456"/>
      <c r="I67" s="2456"/>
      <c r="J67" s="2456"/>
      <c r="K67" s="2456"/>
      <c r="L67" s="2456"/>
      <c r="M67" s="2457"/>
    </row>
    <row r="68" spans="1:13" ht="16.5" thickBot="1">
      <c r="A68" s="139" t="s">
        <v>109</v>
      </c>
      <c r="B68" s="108"/>
      <c r="C68" s="2447" t="s">
        <v>3305</v>
      </c>
      <c r="D68" s="2037"/>
      <c r="E68" s="2037"/>
      <c r="F68" s="2037"/>
      <c r="G68" s="2037"/>
      <c r="H68" s="2037"/>
      <c r="I68" s="2037"/>
      <c r="J68" s="2037"/>
      <c r="K68" s="2037"/>
      <c r="L68" s="2037"/>
      <c r="M68" s="2038"/>
    </row>
  </sheetData>
  <mergeCells count="69">
    <mergeCell ref="B1:M1"/>
    <mergeCell ref="A2:A21"/>
    <mergeCell ref="C2:M2"/>
    <mergeCell ref="C3:M3"/>
    <mergeCell ref="F4:G4"/>
    <mergeCell ref="C5:L5"/>
    <mergeCell ref="C6:L6"/>
    <mergeCell ref="C7:D7"/>
    <mergeCell ref="I7:M7"/>
    <mergeCell ref="B8:B16"/>
    <mergeCell ref="C9:D9"/>
    <mergeCell ref="F9:G9"/>
    <mergeCell ref="I9:J9"/>
    <mergeCell ref="L9:M9"/>
    <mergeCell ref="C10:D10"/>
    <mergeCell ref="F10:G10"/>
    <mergeCell ref="I10:J10"/>
    <mergeCell ref="L10:M10"/>
    <mergeCell ref="C11:D11"/>
    <mergeCell ref="F11:G11"/>
    <mergeCell ref="I11:J11"/>
    <mergeCell ref="L11:M11"/>
    <mergeCell ref="C12:D12"/>
    <mergeCell ref="F12:G12"/>
    <mergeCell ref="I12:J12"/>
    <mergeCell ref="L12:M12"/>
    <mergeCell ref="B20:B21"/>
    <mergeCell ref="C20:D20"/>
    <mergeCell ref="F20:M20"/>
    <mergeCell ref="C21:M21"/>
    <mergeCell ref="C13:D13"/>
    <mergeCell ref="F13:G13"/>
    <mergeCell ref="I13:J13"/>
    <mergeCell ref="L13:M13"/>
    <mergeCell ref="C14:D14"/>
    <mergeCell ref="F14:G14"/>
    <mergeCell ref="I14:J14"/>
    <mergeCell ref="L14:M14"/>
    <mergeCell ref="C15:D15"/>
    <mergeCell ref="C16:D16"/>
    <mergeCell ref="C17:M17"/>
    <mergeCell ref="C18:M18"/>
    <mergeCell ref="C19:M19"/>
    <mergeCell ref="A22:A58"/>
    <mergeCell ref="C22:M22"/>
    <mergeCell ref="C23:M23"/>
    <mergeCell ref="B24:B30"/>
    <mergeCell ref="B31:B34"/>
    <mergeCell ref="B38:B40"/>
    <mergeCell ref="B41:B50"/>
    <mergeCell ref="H49:I49"/>
    <mergeCell ref="B51:B54"/>
    <mergeCell ref="F52:F53"/>
    <mergeCell ref="C68:M68"/>
    <mergeCell ref="G52:J53"/>
    <mergeCell ref="L52:M53"/>
    <mergeCell ref="C55:M55"/>
    <mergeCell ref="C56:M56"/>
    <mergeCell ref="C59:M59"/>
    <mergeCell ref="C60:M60"/>
    <mergeCell ref="C61:M61"/>
    <mergeCell ref="C62:M62"/>
    <mergeCell ref="C63:M63"/>
    <mergeCell ref="C64:M64"/>
    <mergeCell ref="A65:A67"/>
    <mergeCell ref="C65:M65"/>
    <mergeCell ref="C66:M66"/>
    <mergeCell ref="C67:M67"/>
    <mergeCell ref="A59:A64"/>
  </mergeCells>
  <dataValidations count="8">
    <dataValidation type="list" allowBlank="1" showInputMessage="1" showErrorMessage="1" sqref="C4 G52:J53 C7 C20:D20" xr:uid="{00000000-0002-0000-C900-000000000000}"/>
    <dataValidation allowBlank="1" showInputMessage="1" showErrorMessage="1" prompt="Seleccione de la lista desplegable" sqref="B4 B7 H7" xr:uid="{00000000-0002-0000-C900-000001000000}"/>
    <dataValidation allowBlank="1" showInputMessage="1" showErrorMessage="1" prompt="Incluir una ficha por cada indicador, ya sea de producto o de resultado" sqref="B1" xr:uid="{00000000-0002-0000-C900-000002000000}"/>
    <dataValidation allowBlank="1" showInputMessage="1" showErrorMessage="1" prompt="Identifique el ODS a que le apunta el indicador de producto. Seleccione de la lista desplegable._x000a_" sqref="B20:B21" xr:uid="{00000000-0002-0000-C900-000003000000}"/>
    <dataValidation allowBlank="1" showInputMessage="1" showErrorMessage="1" prompt="Identifique la meta ODS a que le apunta el indicador de producto. Seleccione de la lista desplegable." sqref="E20" xr:uid="{00000000-0002-0000-C900-000004000000}"/>
    <dataValidation allowBlank="1" showInputMessage="1" showErrorMessage="1" prompt="Determine si el indicador responde a un enfoque (Derechos Humanos, Género, Diferencial, Poblacional, Ambiental y Territorial). Si responde a más de enfoque separelos por ;" sqref="B22" xr:uid="{00000000-0002-0000-C9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900-000006000000}"/>
    <dataValidation type="list" allowBlank="1" showInputMessage="1" showErrorMessage="1" sqref="I7:M7" xr:uid="{00000000-0002-0000-C900-000007000000}">
      <formula1>INDIRECT($C$7)</formula1>
    </dataValidation>
  </dataValidations>
  <hyperlinks>
    <hyperlink ref="C63" r:id="rId1" xr:uid="{00000000-0004-0000-C900-000000000000}"/>
  </hyperlinks>
  <pageMargins left="0.7" right="0.7" top="0.75" bottom="0.75" header="0.3" footer="0.3"/>
  <pageSetup paperSize="9" orientation="portrait" horizontalDpi="1200" verticalDpi="1200"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tabColor theme="9" tint="-0.249977111117893"/>
  </sheetPr>
  <dimension ref="A1:M66"/>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3331</v>
      </c>
      <c r="C1" s="141"/>
      <c r="D1" s="141"/>
      <c r="E1" s="141"/>
      <c r="F1" s="141"/>
      <c r="G1" s="141"/>
      <c r="H1" s="141"/>
      <c r="I1" s="141"/>
      <c r="J1" s="141"/>
      <c r="K1" s="141"/>
      <c r="L1" s="141"/>
      <c r="M1" s="142"/>
    </row>
    <row r="2" spans="1:13">
      <c r="A2" s="2494" t="s">
        <v>1</v>
      </c>
      <c r="B2" s="29" t="s">
        <v>2</v>
      </c>
      <c r="C2" s="2120" t="s">
        <v>3332</v>
      </c>
      <c r="D2" s="2121"/>
      <c r="E2" s="2121"/>
      <c r="F2" s="2121"/>
      <c r="G2" s="2121"/>
      <c r="H2" s="2121"/>
      <c r="I2" s="2121"/>
      <c r="J2" s="2121"/>
      <c r="K2" s="2121"/>
      <c r="L2" s="2121"/>
      <c r="M2" s="2122"/>
    </row>
    <row r="3" spans="1:13" ht="31.5" customHeight="1">
      <c r="A3" s="2093"/>
      <c r="B3" s="1333" t="s">
        <v>4</v>
      </c>
      <c r="C3" s="2495" t="s">
        <v>3192</v>
      </c>
      <c r="D3" s="2496"/>
      <c r="E3" s="2496"/>
      <c r="F3" s="2496"/>
      <c r="G3" s="2496"/>
      <c r="H3" s="2496"/>
      <c r="I3" s="2496"/>
      <c r="J3" s="2496"/>
      <c r="K3" s="2496"/>
      <c r="L3" s="2496"/>
      <c r="M3" s="2497"/>
    </row>
    <row r="4" spans="1:13">
      <c r="A4" s="2093"/>
      <c r="B4" s="31" t="s">
        <v>6</v>
      </c>
      <c r="C4" s="1866" t="s">
        <v>80</v>
      </c>
      <c r="D4" s="1508"/>
      <c r="E4" s="1509"/>
      <c r="F4" s="2498" t="s">
        <v>8</v>
      </c>
      <c r="G4" s="2499"/>
      <c r="H4" s="1798">
        <v>56</v>
      </c>
      <c r="I4" s="1511"/>
      <c r="J4" s="1511"/>
      <c r="K4" s="1511"/>
      <c r="L4" s="1511"/>
      <c r="M4" s="1512"/>
    </row>
    <row r="5" spans="1:13">
      <c r="A5" s="2093"/>
      <c r="B5" s="31" t="s">
        <v>10</v>
      </c>
      <c r="C5" s="2495" t="s">
        <v>3297</v>
      </c>
      <c r="D5" s="2496"/>
      <c r="E5" s="2496"/>
      <c r="F5" s="2496"/>
      <c r="G5" s="2496"/>
      <c r="H5" s="2496"/>
      <c r="I5" s="2496"/>
      <c r="J5" s="2496"/>
      <c r="K5" s="2496"/>
      <c r="L5" s="2496"/>
      <c r="M5" s="1512"/>
    </row>
    <row r="6" spans="1:13">
      <c r="A6" s="2093"/>
      <c r="B6" s="31" t="s">
        <v>11</v>
      </c>
      <c r="C6" s="2495" t="s">
        <v>3298</v>
      </c>
      <c r="D6" s="2496"/>
      <c r="E6" s="2496"/>
      <c r="F6" s="2496"/>
      <c r="G6" s="2496"/>
      <c r="H6" s="2496"/>
      <c r="I6" s="2496"/>
      <c r="J6" s="2496"/>
      <c r="K6" s="2496"/>
      <c r="L6" s="2496"/>
      <c r="M6" s="1512"/>
    </row>
    <row r="7" spans="1:13">
      <c r="A7" s="2093"/>
      <c r="B7" s="1331" t="s">
        <v>12</v>
      </c>
      <c r="C7" s="2630" t="s">
        <v>1489</v>
      </c>
      <c r="D7" s="2631"/>
      <c r="E7" s="1175"/>
      <c r="F7" s="1175"/>
      <c r="G7" s="1176"/>
      <c r="H7" s="1546" t="s">
        <v>14</v>
      </c>
      <c r="I7" s="3392" t="s">
        <v>15</v>
      </c>
      <c r="J7" s="2631"/>
      <c r="K7" s="2631"/>
      <c r="L7" s="2631"/>
      <c r="M7" s="3393"/>
    </row>
    <row r="8" spans="1:13">
      <c r="A8" s="2093"/>
      <c r="B8" s="2504" t="s">
        <v>16</v>
      </c>
      <c r="C8" s="1700"/>
      <c r="D8" s="33"/>
      <c r="E8" s="33"/>
      <c r="F8" s="33"/>
      <c r="G8" s="33"/>
      <c r="H8" s="33"/>
      <c r="I8" s="33"/>
      <c r="J8" s="33"/>
      <c r="K8" s="33"/>
      <c r="L8" s="34"/>
      <c r="M8" s="1525"/>
    </row>
    <row r="9" spans="1:13">
      <c r="A9" s="2093"/>
      <c r="B9" s="2085"/>
      <c r="C9" s="3388" t="s">
        <v>3307</v>
      </c>
      <c r="D9" s="3389"/>
      <c r="E9" s="36"/>
      <c r="F9" s="3390" t="s">
        <v>605</v>
      </c>
      <c r="G9" s="2111"/>
      <c r="H9" s="36"/>
      <c r="I9" s="3390" t="s">
        <v>206</v>
      </c>
      <c r="J9" s="2111"/>
      <c r="K9" s="36"/>
      <c r="L9" s="3390" t="s">
        <v>1267</v>
      </c>
      <c r="M9" s="3394"/>
    </row>
    <row r="10" spans="1:13">
      <c r="A10" s="2093"/>
      <c r="B10" s="2085"/>
      <c r="C10" s="3385" t="s">
        <v>18</v>
      </c>
      <c r="D10" s="3386"/>
      <c r="E10" s="36"/>
      <c r="F10" s="3386" t="s">
        <v>18</v>
      </c>
      <c r="G10" s="3386"/>
      <c r="H10" s="36"/>
      <c r="I10" s="3386" t="s">
        <v>18</v>
      </c>
      <c r="J10" s="3386"/>
      <c r="K10" s="36"/>
      <c r="L10" s="3386" t="s">
        <v>18</v>
      </c>
      <c r="M10" s="3387"/>
    </row>
    <row r="11" spans="1:13" ht="30" customHeight="1">
      <c r="A11" s="2093"/>
      <c r="B11" s="2085"/>
      <c r="C11" s="3389" t="s">
        <v>3308</v>
      </c>
      <c r="D11" s="2033"/>
      <c r="E11" s="36"/>
      <c r="F11" s="3390" t="s">
        <v>326</v>
      </c>
      <c r="G11" s="2111"/>
      <c r="H11" s="36"/>
      <c r="I11" s="3389" t="s">
        <v>3309</v>
      </c>
      <c r="J11" s="2033"/>
      <c r="K11" s="36"/>
      <c r="L11" s="3389" t="s">
        <v>233</v>
      </c>
      <c r="M11" s="3391"/>
    </row>
    <row r="12" spans="1:13">
      <c r="A12" s="2093"/>
      <c r="B12" s="2085"/>
      <c r="C12" s="3385" t="s">
        <v>18</v>
      </c>
      <c r="D12" s="3386"/>
      <c r="E12" s="36"/>
      <c r="F12" s="3386" t="s">
        <v>18</v>
      </c>
      <c r="G12" s="3386"/>
      <c r="H12" s="36"/>
      <c r="I12" s="3386" t="s">
        <v>18</v>
      </c>
      <c r="J12" s="3386"/>
      <c r="K12" s="36"/>
      <c r="L12" s="3386" t="s">
        <v>18</v>
      </c>
      <c r="M12" s="3387"/>
    </row>
    <row r="13" spans="1:13">
      <c r="A13" s="2093"/>
      <c r="B13" s="2085"/>
      <c r="C13" s="3388" t="s">
        <v>3310</v>
      </c>
      <c r="D13" s="3389"/>
      <c r="E13" s="36"/>
      <c r="F13" s="3390" t="s">
        <v>2270</v>
      </c>
      <c r="G13" s="2111"/>
      <c r="H13" s="36"/>
      <c r="I13" s="3390" t="s">
        <v>1212</v>
      </c>
      <c r="J13" s="2111"/>
      <c r="K13" s="36"/>
      <c r="L13" s="3390" t="s">
        <v>338</v>
      </c>
      <c r="M13" s="2111"/>
    </row>
    <row r="14" spans="1:13">
      <c r="A14" s="2093"/>
      <c r="B14" s="2123"/>
      <c r="C14" s="3385" t="s">
        <v>18</v>
      </c>
      <c r="D14" s="3386"/>
      <c r="E14" s="36"/>
      <c r="F14" s="3386" t="s">
        <v>18</v>
      </c>
      <c r="G14" s="3386"/>
      <c r="H14" s="36"/>
      <c r="I14" s="3386" t="s">
        <v>18</v>
      </c>
      <c r="J14" s="3386"/>
      <c r="K14" s="36"/>
      <c r="L14" s="3386" t="s">
        <v>18</v>
      </c>
      <c r="M14" s="3386"/>
    </row>
    <row r="15" spans="1:13" ht="46.5" customHeight="1">
      <c r="A15" s="2093"/>
      <c r="B15" s="1331" t="s">
        <v>19</v>
      </c>
      <c r="C15" s="2609" t="s">
        <v>3333</v>
      </c>
      <c r="D15" s="2610"/>
      <c r="E15" s="2610"/>
      <c r="F15" s="2610"/>
      <c r="G15" s="2610"/>
      <c r="H15" s="2610"/>
      <c r="I15" s="2610"/>
      <c r="J15" s="2610"/>
      <c r="K15" s="2610"/>
      <c r="L15" s="2610"/>
      <c r="M15" s="2611"/>
    </row>
    <row r="16" spans="1:13" ht="93.95" customHeight="1">
      <c r="A16" s="2093"/>
      <c r="B16" s="1331" t="s">
        <v>21</v>
      </c>
      <c r="C16" s="2602" t="s">
        <v>3334</v>
      </c>
      <c r="D16" s="2603"/>
      <c r="E16" s="2603"/>
      <c r="F16" s="2603"/>
      <c r="G16" s="2603"/>
      <c r="H16" s="2603"/>
      <c r="I16" s="2603"/>
      <c r="J16" s="2603"/>
      <c r="K16" s="2603"/>
      <c r="L16" s="2603"/>
      <c r="M16" s="2604"/>
    </row>
    <row r="17" spans="1:13" ht="31.5">
      <c r="A17" s="2093"/>
      <c r="B17" s="1333" t="s">
        <v>23</v>
      </c>
      <c r="C17" s="2482" t="s">
        <v>3289</v>
      </c>
      <c r="D17" s="2483"/>
      <c r="E17" s="2483"/>
      <c r="F17" s="2483"/>
      <c r="G17" s="2483"/>
      <c r="H17" s="2483"/>
      <c r="I17" s="2483"/>
      <c r="J17" s="2483"/>
      <c r="K17" s="2483"/>
      <c r="L17" s="2483"/>
      <c r="M17" s="2484"/>
    </row>
    <row r="18" spans="1:13" ht="15.75" customHeight="1">
      <c r="A18" s="2093"/>
      <c r="B18" s="2504" t="s">
        <v>25</v>
      </c>
      <c r="C18" s="2491" t="s">
        <v>26</v>
      </c>
      <c r="D18" s="2492"/>
      <c r="E18" s="1834" t="s">
        <v>27</v>
      </c>
      <c r="F18" s="3287" t="s">
        <v>1387</v>
      </c>
      <c r="G18" s="3288"/>
      <c r="H18" s="3288"/>
      <c r="I18" s="3288"/>
      <c r="J18" s="3288"/>
      <c r="K18" s="3288"/>
      <c r="L18" s="3288"/>
      <c r="M18" s="3289"/>
    </row>
    <row r="19" spans="1:13">
      <c r="A19" s="2093"/>
      <c r="B19" s="2085"/>
      <c r="C19" s="2482"/>
      <c r="D19" s="2483"/>
      <c r="E19" s="2483"/>
      <c r="F19" s="2483"/>
      <c r="G19" s="2483"/>
      <c r="H19" s="2483"/>
      <c r="I19" s="2483"/>
      <c r="J19" s="2483"/>
      <c r="K19" s="2483"/>
      <c r="L19" s="2483"/>
      <c r="M19" s="2484"/>
    </row>
    <row r="20" spans="1:13">
      <c r="A20" s="2489" t="s">
        <v>29</v>
      </c>
      <c r="B20" s="1333" t="s">
        <v>30</v>
      </c>
      <c r="C20" s="2470" t="s">
        <v>3313</v>
      </c>
      <c r="D20" s="2471"/>
      <c r="E20" s="2471"/>
      <c r="F20" s="2471"/>
      <c r="G20" s="2471"/>
      <c r="H20" s="2471"/>
      <c r="I20" s="2471"/>
      <c r="J20" s="2471"/>
      <c r="K20" s="2471"/>
      <c r="L20" s="2471"/>
      <c r="M20" s="2472"/>
    </row>
    <row r="21" spans="1:13">
      <c r="A21" s="2064"/>
      <c r="B21" s="1333" t="s">
        <v>32</v>
      </c>
      <c r="C21" s="2470" t="s">
        <v>1411</v>
      </c>
      <c r="D21" s="2471"/>
      <c r="E21" s="2471"/>
      <c r="F21" s="2471"/>
      <c r="G21" s="2471"/>
      <c r="H21" s="2471"/>
      <c r="I21" s="2471"/>
      <c r="J21" s="2471"/>
      <c r="K21" s="2471"/>
      <c r="L21" s="2471"/>
      <c r="M21" s="2472"/>
    </row>
    <row r="22" spans="1:13" ht="8.25" customHeight="1">
      <c r="A22" s="2064"/>
      <c r="B22" s="2477" t="s">
        <v>34</v>
      </c>
      <c r="C22" s="1519"/>
      <c r="D22" s="42"/>
      <c r="E22" s="42"/>
      <c r="F22" s="42"/>
      <c r="G22" s="42"/>
      <c r="H22" s="42"/>
      <c r="I22" s="42"/>
      <c r="J22" s="42"/>
      <c r="K22" s="42"/>
      <c r="L22" s="42"/>
      <c r="M22" s="1520"/>
    </row>
    <row r="23" spans="1:13" ht="9" customHeight="1">
      <c r="A23" s="2064"/>
      <c r="B23" s="1999"/>
      <c r="C23" s="43"/>
      <c r="D23" s="44"/>
      <c r="E23" s="45"/>
      <c r="F23" s="44"/>
      <c r="G23" s="45"/>
      <c r="H23" s="44"/>
      <c r="I23" s="45"/>
      <c r="J23" s="44"/>
      <c r="K23" s="45"/>
      <c r="L23" s="45"/>
      <c r="M23" s="46"/>
    </row>
    <row r="24" spans="1:13">
      <c r="A24" s="2064"/>
      <c r="B24" s="1999"/>
      <c r="C24" s="47" t="s">
        <v>35</v>
      </c>
      <c r="D24" s="48"/>
      <c r="E24" s="49" t="s">
        <v>36</v>
      </c>
      <c r="F24" s="48"/>
      <c r="G24" s="49" t="s">
        <v>37</v>
      </c>
      <c r="H24" s="48"/>
      <c r="I24" s="49" t="s">
        <v>38</v>
      </c>
      <c r="J24" s="1521"/>
      <c r="K24" s="49"/>
      <c r="L24" s="49"/>
      <c r="M24" s="50"/>
    </row>
    <row r="25" spans="1:13">
      <c r="A25" s="2064"/>
      <c r="B25" s="1999"/>
      <c r="C25" s="47" t="s">
        <v>39</v>
      </c>
      <c r="D25" s="1522"/>
      <c r="E25" s="49" t="s">
        <v>40</v>
      </c>
      <c r="F25" s="1523"/>
      <c r="G25" s="49" t="s">
        <v>41</v>
      </c>
      <c r="H25" s="1523"/>
      <c r="I25" s="49"/>
      <c r="J25" s="51"/>
      <c r="K25" s="49"/>
      <c r="L25" s="49"/>
      <c r="M25" s="50"/>
    </row>
    <row r="26" spans="1:13">
      <c r="A26" s="2064"/>
      <c r="B26" s="1999"/>
      <c r="C26" s="47" t="s">
        <v>42</v>
      </c>
      <c r="D26" s="1522"/>
      <c r="E26" s="49" t="s">
        <v>43</v>
      </c>
      <c r="F26" s="1522" t="s">
        <v>45</v>
      </c>
      <c r="G26" s="49"/>
      <c r="H26" s="51"/>
      <c r="I26" s="49"/>
      <c r="J26" s="51"/>
      <c r="K26" s="49"/>
      <c r="L26" s="49"/>
      <c r="M26" s="50"/>
    </row>
    <row r="27" spans="1:13">
      <c r="A27" s="2064"/>
      <c r="B27" s="1999"/>
      <c r="C27" s="47" t="s">
        <v>44</v>
      </c>
      <c r="D27" s="1523"/>
      <c r="E27" s="49" t="s">
        <v>46</v>
      </c>
      <c r="F27" s="53"/>
      <c r="G27" s="53"/>
      <c r="H27" s="53"/>
      <c r="I27" s="53"/>
      <c r="J27" s="53"/>
      <c r="K27" s="53"/>
      <c r="L27" s="53"/>
      <c r="M27" s="54"/>
    </row>
    <row r="28" spans="1:13" ht="9.75" customHeight="1">
      <c r="A28" s="2064"/>
      <c r="B28" s="2000"/>
      <c r="C28" s="55"/>
      <c r="D28" s="56"/>
      <c r="E28" s="56"/>
      <c r="F28" s="56"/>
      <c r="G28" s="56"/>
      <c r="H28" s="56"/>
      <c r="I28" s="56"/>
      <c r="J28" s="56"/>
      <c r="K28" s="56"/>
      <c r="L28" s="56"/>
      <c r="M28" s="57"/>
    </row>
    <row r="29" spans="1:13">
      <c r="A29" s="2064"/>
      <c r="B29" s="2477" t="s">
        <v>48</v>
      </c>
      <c r="C29" s="1524"/>
      <c r="D29" s="58"/>
      <c r="E29" s="58"/>
      <c r="F29" s="58"/>
      <c r="G29" s="58"/>
      <c r="H29" s="58"/>
      <c r="I29" s="58"/>
      <c r="J29" s="58"/>
      <c r="K29" s="58"/>
      <c r="L29" s="34"/>
      <c r="M29" s="1525"/>
    </row>
    <row r="30" spans="1:13">
      <c r="A30" s="2064"/>
      <c r="B30" s="1999"/>
      <c r="C30" s="47" t="s">
        <v>49</v>
      </c>
      <c r="D30" s="1523"/>
      <c r="E30" s="59"/>
      <c r="F30" s="49" t="s">
        <v>50</v>
      </c>
      <c r="G30" s="1522"/>
      <c r="H30" s="59"/>
      <c r="I30" s="49" t="s">
        <v>51</v>
      </c>
      <c r="J30" s="1522"/>
      <c r="K30" s="59"/>
      <c r="L30" s="37"/>
      <c r="M30" s="38"/>
    </row>
    <row r="31" spans="1:13">
      <c r="A31" s="2064"/>
      <c r="B31" s="1999"/>
      <c r="C31" s="47" t="s">
        <v>52</v>
      </c>
      <c r="D31" s="1526"/>
      <c r="E31" s="37"/>
      <c r="F31" s="49" t="s">
        <v>53</v>
      </c>
      <c r="G31" s="1584" t="s">
        <v>1495</v>
      </c>
      <c r="H31" s="37"/>
      <c r="I31" s="60"/>
      <c r="J31" s="37"/>
      <c r="K31" s="36"/>
      <c r="L31" s="37"/>
      <c r="M31" s="38"/>
    </row>
    <row r="32" spans="1:13">
      <c r="A32" s="2064"/>
      <c r="B32" s="2000"/>
      <c r="C32" s="61"/>
      <c r="D32" s="62"/>
      <c r="E32" s="62"/>
      <c r="F32" s="62"/>
      <c r="G32" s="62"/>
      <c r="H32" s="62"/>
      <c r="I32" s="62"/>
      <c r="J32" s="62"/>
      <c r="K32" s="62"/>
      <c r="L32" s="40"/>
      <c r="M32" s="41"/>
    </row>
    <row r="33" spans="1:13">
      <c r="A33" s="2064"/>
      <c r="B33" s="64" t="s">
        <v>54</v>
      </c>
      <c r="C33" s="1527"/>
      <c r="D33" s="63"/>
      <c r="E33" s="63"/>
      <c r="F33" s="63"/>
      <c r="G33" s="63"/>
      <c r="H33" s="63"/>
      <c r="I33" s="63"/>
      <c r="J33" s="63"/>
      <c r="K33" s="63"/>
      <c r="L33" s="63"/>
      <c r="M33" s="1528"/>
    </row>
    <row r="34" spans="1:13">
      <c r="A34" s="2064"/>
      <c r="B34" s="64"/>
      <c r="C34" s="65" t="s">
        <v>55</v>
      </c>
      <c r="D34" s="1702" t="s">
        <v>9</v>
      </c>
      <c r="E34" s="59"/>
      <c r="F34" s="66" t="s">
        <v>56</v>
      </c>
      <c r="G34" s="1523"/>
      <c r="H34" s="59"/>
      <c r="I34" s="66" t="s">
        <v>57</v>
      </c>
      <c r="J34" s="1703"/>
      <c r="K34" s="1704"/>
      <c r="L34" s="1705"/>
      <c r="M34" s="67"/>
    </row>
    <row r="35" spans="1:13">
      <c r="A35" s="2064"/>
      <c r="B35" s="31"/>
      <c r="C35" s="55"/>
      <c r="D35" s="56"/>
      <c r="E35" s="56"/>
      <c r="F35" s="56"/>
      <c r="G35" s="56"/>
      <c r="H35" s="56"/>
      <c r="I35" s="56"/>
      <c r="J35" s="56"/>
      <c r="K35" s="56"/>
      <c r="L35" s="56"/>
      <c r="M35" s="57"/>
    </row>
    <row r="36" spans="1:13">
      <c r="A36" s="2064"/>
      <c r="B36" s="2477" t="s">
        <v>58</v>
      </c>
      <c r="C36" s="1531"/>
      <c r="D36" s="68"/>
      <c r="E36" s="68"/>
      <c r="F36" s="68"/>
      <c r="G36" s="68"/>
      <c r="H36" s="68"/>
      <c r="I36" s="68"/>
      <c r="J36" s="68"/>
      <c r="K36" s="68"/>
      <c r="L36" s="34"/>
      <c r="M36" s="1525"/>
    </row>
    <row r="37" spans="1:13">
      <c r="A37" s="2064"/>
      <c r="B37" s="1999"/>
      <c r="C37" s="69" t="s">
        <v>59</v>
      </c>
      <c r="D37" s="1533">
        <v>2020</v>
      </c>
      <c r="E37" s="70"/>
      <c r="F37" s="59" t="s">
        <v>60</v>
      </c>
      <c r="G37" s="1533" t="s">
        <v>61</v>
      </c>
      <c r="H37" s="70"/>
      <c r="I37" s="66"/>
      <c r="J37" s="70"/>
      <c r="K37" s="70"/>
      <c r="L37" s="37"/>
      <c r="M37" s="38"/>
    </row>
    <row r="38" spans="1:13">
      <c r="A38" s="2064"/>
      <c r="B38" s="2000"/>
      <c r="C38" s="55"/>
      <c r="D38" s="135"/>
      <c r="E38" s="136"/>
      <c r="F38" s="56"/>
      <c r="G38" s="136"/>
      <c r="H38" s="136"/>
      <c r="I38" s="137"/>
      <c r="J38" s="136"/>
      <c r="K38" s="136"/>
      <c r="L38" s="40"/>
      <c r="M38" s="41"/>
    </row>
    <row r="39" spans="1:13">
      <c r="A39" s="2064"/>
      <c r="B39" s="2477" t="s">
        <v>62</v>
      </c>
      <c r="C39" s="1534"/>
      <c r="D39" s="72"/>
      <c r="E39" s="72"/>
      <c r="F39" s="72"/>
      <c r="G39" s="72"/>
      <c r="H39" s="72"/>
      <c r="I39" s="72"/>
      <c r="J39" s="72"/>
      <c r="K39" s="72"/>
      <c r="L39" s="72"/>
      <c r="M39" s="1535"/>
    </row>
    <row r="40" spans="1:13">
      <c r="A40" s="2064"/>
      <c r="B40" s="1999"/>
      <c r="C40" s="73"/>
      <c r="D40" s="74" t="s">
        <v>63</v>
      </c>
      <c r="E40" s="74"/>
      <c r="F40" s="74" t="s">
        <v>64</v>
      </c>
      <c r="G40" s="74"/>
      <c r="H40" s="75" t="s">
        <v>65</v>
      </c>
      <c r="I40" s="75"/>
      <c r="J40" s="75" t="s">
        <v>66</v>
      </c>
      <c r="K40" s="74"/>
      <c r="L40" s="74" t="s">
        <v>67</v>
      </c>
      <c r="M40" s="76"/>
    </row>
    <row r="41" spans="1:13">
      <c r="A41" s="2064"/>
      <c r="B41" s="1999"/>
      <c r="C41" s="73"/>
      <c r="D41" s="1547">
        <v>0.04</v>
      </c>
      <c r="E41" s="1537"/>
      <c r="F41" s="1547">
        <v>0.28000000000000003</v>
      </c>
      <c r="G41" s="1537"/>
      <c r="H41" s="1547">
        <v>0.35</v>
      </c>
      <c r="I41" s="1537"/>
      <c r="J41" s="1547">
        <v>0.45</v>
      </c>
      <c r="K41" s="1537"/>
      <c r="L41" s="1547">
        <v>0.55000000000000004</v>
      </c>
      <c r="M41" s="1538"/>
    </row>
    <row r="42" spans="1:13">
      <c r="A42" s="2064"/>
      <c r="B42" s="1999"/>
      <c r="C42" s="73"/>
      <c r="D42" s="74" t="s">
        <v>68</v>
      </c>
      <c r="E42" s="74"/>
      <c r="F42" s="74" t="s">
        <v>69</v>
      </c>
      <c r="G42" s="74"/>
      <c r="H42" s="75" t="s">
        <v>70</v>
      </c>
      <c r="I42" s="75"/>
      <c r="J42" s="75" t="s">
        <v>71</v>
      </c>
      <c r="K42" s="74"/>
      <c r="L42" s="74" t="s">
        <v>72</v>
      </c>
      <c r="M42" s="46"/>
    </row>
    <row r="43" spans="1:13">
      <c r="A43" s="2064"/>
      <c r="B43" s="1999"/>
      <c r="C43" s="73"/>
      <c r="D43" s="1547">
        <v>0.65</v>
      </c>
      <c r="E43" s="1537"/>
      <c r="F43" s="1547">
        <v>0.75</v>
      </c>
      <c r="G43" s="1537"/>
      <c r="H43" s="1547">
        <v>0.85</v>
      </c>
      <c r="I43" s="1537"/>
      <c r="J43" s="1547">
        <v>0.95</v>
      </c>
      <c r="K43" s="1537"/>
      <c r="L43" s="1547">
        <v>1</v>
      </c>
      <c r="M43" s="1538"/>
    </row>
    <row r="44" spans="1:13">
      <c r="A44" s="2064"/>
      <c r="B44" s="1999"/>
      <c r="C44" s="73"/>
      <c r="D44" s="74" t="s">
        <v>73</v>
      </c>
      <c r="E44" s="74"/>
      <c r="F44" s="74" t="s">
        <v>74</v>
      </c>
      <c r="G44" s="74"/>
      <c r="H44" s="75" t="s">
        <v>75</v>
      </c>
      <c r="I44" s="75"/>
      <c r="J44" s="75" t="s">
        <v>76</v>
      </c>
      <c r="K44" s="74"/>
      <c r="L44" s="74" t="s">
        <v>77</v>
      </c>
      <c r="M44" s="46"/>
    </row>
    <row r="45" spans="1:13">
      <c r="A45" s="2064"/>
      <c r="B45" s="1999"/>
      <c r="C45" s="73"/>
      <c r="D45" s="1547">
        <v>1</v>
      </c>
      <c r="E45" s="1537"/>
      <c r="F45" s="1547"/>
      <c r="G45" s="1537"/>
      <c r="H45" s="1547"/>
      <c r="I45" s="1537"/>
      <c r="J45" s="1547"/>
      <c r="K45" s="1537"/>
      <c r="L45" s="1547"/>
      <c r="M45" s="1538"/>
    </row>
    <row r="46" spans="1:13">
      <c r="A46" s="2064"/>
      <c r="B46" s="1999"/>
      <c r="C46" s="73"/>
      <c r="D46" s="1541" t="s">
        <v>77</v>
      </c>
      <c r="E46" s="1539"/>
      <c r="F46" s="1541" t="s">
        <v>78</v>
      </c>
      <c r="G46" s="1539"/>
      <c r="H46" s="96"/>
      <c r="I46" s="110"/>
      <c r="J46" s="96"/>
      <c r="K46" s="110"/>
      <c r="L46" s="96"/>
      <c r="M46" s="1540"/>
    </row>
    <row r="47" spans="1:13">
      <c r="A47" s="2064"/>
      <c r="B47" s="1999"/>
      <c r="C47" s="73"/>
      <c r="D47" s="1547"/>
      <c r="E47" s="1537"/>
      <c r="F47" s="2571">
        <v>1</v>
      </c>
      <c r="G47" s="2572"/>
      <c r="H47" s="2070"/>
      <c r="I47" s="2070"/>
      <c r="J47" s="77"/>
      <c r="K47" s="74"/>
      <c r="L47" s="77"/>
      <c r="M47" s="107"/>
    </row>
    <row r="48" spans="1:13">
      <c r="A48" s="2064"/>
      <c r="B48" s="1999"/>
      <c r="C48" s="83"/>
      <c r="D48" s="1541"/>
      <c r="E48" s="1539"/>
      <c r="F48" s="1541"/>
      <c r="G48" s="1539"/>
      <c r="H48" s="84"/>
      <c r="I48" s="85"/>
      <c r="J48" s="84"/>
      <c r="K48" s="85"/>
      <c r="L48" s="84"/>
      <c r="M48" s="86"/>
    </row>
    <row r="49" spans="1:13" ht="18" customHeight="1">
      <c r="A49" s="2064"/>
      <c r="B49" s="2477" t="s">
        <v>79</v>
      </c>
      <c r="C49" s="1524"/>
      <c r="D49" s="58"/>
      <c r="E49" s="58"/>
      <c r="F49" s="58"/>
      <c r="G49" s="58"/>
      <c r="H49" s="58"/>
      <c r="I49" s="58"/>
      <c r="J49" s="58"/>
      <c r="K49" s="58"/>
      <c r="L49" s="37"/>
      <c r="M49" s="38"/>
    </row>
    <row r="50" spans="1:13">
      <c r="A50" s="2064"/>
      <c r="B50" s="1999"/>
      <c r="C50" s="88"/>
      <c r="D50" s="89" t="s">
        <v>80</v>
      </c>
      <c r="E50" s="90" t="s">
        <v>7</v>
      </c>
      <c r="F50" s="2008" t="s">
        <v>81</v>
      </c>
      <c r="G50" s="2568" t="s">
        <v>3335</v>
      </c>
      <c r="H50" s="2568"/>
      <c r="I50" s="2568"/>
      <c r="J50" s="2568"/>
      <c r="K50" s="91" t="s">
        <v>82</v>
      </c>
      <c r="L50" s="2480" t="s">
        <v>3336</v>
      </c>
      <c r="M50" s="2481"/>
    </row>
    <row r="51" spans="1:13">
      <c r="A51" s="2064"/>
      <c r="B51" s="1999"/>
      <c r="C51" s="88"/>
      <c r="D51" s="1542" t="s">
        <v>45</v>
      </c>
      <c r="E51" s="1522"/>
      <c r="F51" s="2008"/>
      <c r="G51" s="2568"/>
      <c r="H51" s="2568"/>
      <c r="I51" s="2568"/>
      <c r="J51" s="2568"/>
      <c r="K51" s="37"/>
      <c r="L51" s="2003"/>
      <c r="M51" s="2004"/>
    </row>
    <row r="52" spans="1:13">
      <c r="A52" s="2064"/>
      <c r="B52" s="2000"/>
      <c r="C52" s="92"/>
      <c r="D52" s="40"/>
      <c r="E52" s="40"/>
      <c r="F52" s="40"/>
      <c r="G52" s="40"/>
      <c r="H52" s="40"/>
      <c r="I52" s="40"/>
      <c r="J52" s="40"/>
      <c r="K52" s="40"/>
      <c r="L52" s="37"/>
      <c r="M52" s="38"/>
    </row>
    <row r="53" spans="1:13">
      <c r="A53" s="2064"/>
      <c r="B53" s="1331" t="s">
        <v>83</v>
      </c>
      <c r="C53" s="2482" t="s">
        <v>3337</v>
      </c>
      <c r="D53" s="2483"/>
      <c r="E53" s="2483"/>
      <c r="F53" s="2483"/>
      <c r="G53" s="2483"/>
      <c r="H53" s="2483"/>
      <c r="I53" s="2483"/>
      <c r="J53" s="2483"/>
      <c r="K53" s="2483"/>
      <c r="L53" s="2483"/>
      <c r="M53" s="2484"/>
    </row>
    <row r="54" spans="1:13" ht="15.75" customHeight="1">
      <c r="A54" s="2064"/>
      <c r="B54" s="1333" t="s">
        <v>85</v>
      </c>
      <c r="C54" s="2609" t="s">
        <v>3315</v>
      </c>
      <c r="D54" s="2610"/>
      <c r="E54" s="2610"/>
      <c r="F54" s="2610"/>
      <c r="G54" s="2610"/>
      <c r="H54" s="2610"/>
      <c r="I54" s="2610"/>
      <c r="J54" s="2610"/>
      <c r="K54" s="2610"/>
      <c r="L54" s="2610"/>
      <c r="M54" s="2611"/>
    </row>
    <row r="55" spans="1:13">
      <c r="A55" s="2064"/>
      <c r="B55" s="1333" t="s">
        <v>87</v>
      </c>
      <c r="C55" s="1543">
        <v>30</v>
      </c>
      <c r="D55" s="1544"/>
      <c r="E55" s="1544"/>
      <c r="F55" s="1544"/>
      <c r="G55" s="1544"/>
      <c r="H55" s="1544"/>
      <c r="I55" s="1544"/>
      <c r="J55" s="1544"/>
      <c r="K55" s="1544"/>
      <c r="L55" s="1544"/>
      <c r="M55" s="1545"/>
    </row>
    <row r="56" spans="1:13">
      <c r="A56" s="2064"/>
      <c r="B56" s="1333" t="s">
        <v>88</v>
      </c>
      <c r="C56" s="1543" t="s">
        <v>9</v>
      </c>
      <c r="D56" s="1544"/>
      <c r="E56" s="1544"/>
      <c r="F56" s="1544"/>
      <c r="G56" s="1544"/>
      <c r="H56" s="1544"/>
      <c r="I56" s="1544"/>
      <c r="J56" s="1544"/>
      <c r="K56" s="1544"/>
      <c r="L56" s="1544"/>
      <c r="M56" s="1545"/>
    </row>
    <row r="57" spans="1:13" ht="15.75" customHeight="1">
      <c r="A57" s="2469" t="s">
        <v>90</v>
      </c>
      <c r="B57" s="1413" t="s">
        <v>91</v>
      </c>
      <c r="C57" s="2455" t="s">
        <v>1430</v>
      </c>
      <c r="D57" s="2456"/>
      <c r="E57" s="2456"/>
      <c r="F57" s="2456"/>
      <c r="G57" s="2456"/>
      <c r="H57" s="2456"/>
      <c r="I57" s="2456"/>
      <c r="J57" s="2456"/>
      <c r="K57" s="2456"/>
      <c r="L57" s="2456"/>
      <c r="M57" s="2457"/>
    </row>
    <row r="58" spans="1:13" ht="15.75" customHeight="1">
      <c r="A58" s="2056"/>
      <c r="B58" s="1413" t="s">
        <v>93</v>
      </c>
      <c r="C58" s="2455" t="s">
        <v>94</v>
      </c>
      <c r="D58" s="2456"/>
      <c r="E58" s="2456"/>
      <c r="F58" s="2456"/>
      <c r="G58" s="2456"/>
      <c r="H58" s="2456"/>
      <c r="I58" s="2456"/>
      <c r="J58" s="2456"/>
      <c r="K58" s="2456"/>
      <c r="L58" s="2456"/>
      <c r="M58" s="2457"/>
    </row>
    <row r="59" spans="1:13" ht="15.75" customHeight="1">
      <c r="A59" s="2056"/>
      <c r="B59" s="1413" t="s">
        <v>95</v>
      </c>
      <c r="C59" s="2455" t="s">
        <v>1572</v>
      </c>
      <c r="D59" s="2456"/>
      <c r="E59" s="2456"/>
      <c r="F59" s="2456"/>
      <c r="G59" s="2456"/>
      <c r="H59" s="2456"/>
      <c r="I59" s="2456"/>
      <c r="J59" s="2456"/>
      <c r="K59" s="2456"/>
      <c r="L59" s="2456"/>
      <c r="M59" s="2457"/>
    </row>
    <row r="60" spans="1:13" ht="15.75" customHeight="1">
      <c r="A60" s="2056"/>
      <c r="B60" s="1414" t="s">
        <v>97</v>
      </c>
      <c r="C60" s="2455" t="s">
        <v>1395</v>
      </c>
      <c r="D60" s="2456"/>
      <c r="E60" s="2456"/>
      <c r="F60" s="2456"/>
      <c r="G60" s="2456"/>
      <c r="H60" s="2456"/>
      <c r="I60" s="2456"/>
      <c r="J60" s="2456"/>
      <c r="K60" s="2456"/>
      <c r="L60" s="2456"/>
      <c r="M60" s="2457"/>
    </row>
    <row r="61" spans="1:13" ht="15.75" customHeight="1">
      <c r="A61" s="2056"/>
      <c r="B61" s="1413" t="s">
        <v>99</v>
      </c>
      <c r="C61" s="2890" t="s">
        <v>1397</v>
      </c>
      <c r="D61" s="2456"/>
      <c r="E61" s="2456"/>
      <c r="F61" s="2456"/>
      <c r="G61" s="2456"/>
      <c r="H61" s="2456"/>
      <c r="I61" s="2456"/>
      <c r="J61" s="2456"/>
      <c r="K61" s="2456"/>
      <c r="L61" s="2456"/>
      <c r="M61" s="2457"/>
    </row>
    <row r="62" spans="1:13" ht="16.5" thickBot="1">
      <c r="A62" s="2061"/>
      <c r="B62" s="1413" t="s">
        <v>101</v>
      </c>
      <c r="C62" s="2455">
        <v>3169001</v>
      </c>
      <c r="D62" s="2456"/>
      <c r="E62" s="2456"/>
      <c r="F62" s="2456"/>
      <c r="G62" s="2456"/>
      <c r="H62" s="2456"/>
      <c r="I62" s="2456"/>
      <c r="J62" s="2456"/>
      <c r="K62" s="2456"/>
      <c r="L62" s="2456"/>
      <c r="M62" s="2457"/>
    </row>
    <row r="63" spans="1:13" ht="15.75" customHeight="1">
      <c r="A63" s="2469" t="s">
        <v>103</v>
      </c>
      <c r="B63" s="1415" t="s">
        <v>104</v>
      </c>
      <c r="C63" s="2455" t="s">
        <v>1503</v>
      </c>
      <c r="D63" s="2456"/>
      <c r="E63" s="2456"/>
      <c r="F63" s="2456"/>
      <c r="G63" s="2456"/>
      <c r="H63" s="2456"/>
      <c r="I63" s="2456"/>
      <c r="J63" s="2456"/>
      <c r="K63" s="2456"/>
      <c r="L63" s="2456"/>
      <c r="M63" s="2457"/>
    </row>
    <row r="64" spans="1:13" ht="30" customHeight="1">
      <c r="A64" s="2056"/>
      <c r="B64" s="1415" t="s">
        <v>106</v>
      </c>
      <c r="C64" s="2455" t="s">
        <v>3304</v>
      </c>
      <c r="D64" s="2456"/>
      <c r="E64" s="2456"/>
      <c r="F64" s="2456"/>
      <c r="G64" s="2456"/>
      <c r="H64" s="2456"/>
      <c r="I64" s="2456"/>
      <c r="J64" s="2456"/>
      <c r="K64" s="2456"/>
      <c r="L64" s="2456"/>
      <c r="M64" s="2457"/>
    </row>
    <row r="65" spans="1:13" ht="30" customHeight="1" thickBot="1">
      <c r="A65" s="2056"/>
      <c r="B65" s="1416" t="s">
        <v>14</v>
      </c>
      <c r="C65" s="2455" t="s">
        <v>2257</v>
      </c>
      <c r="D65" s="2456"/>
      <c r="E65" s="2456"/>
      <c r="F65" s="2456"/>
      <c r="G65" s="2456"/>
      <c r="H65" s="2456"/>
      <c r="I65" s="2456"/>
      <c r="J65" s="2456"/>
      <c r="K65" s="2456"/>
      <c r="L65" s="2456"/>
      <c r="M65" s="2457"/>
    </row>
    <row r="66" spans="1:13" ht="16.5" thickBot="1">
      <c r="A66" s="139" t="s">
        <v>109</v>
      </c>
      <c r="B66" s="108"/>
      <c r="C66" s="2447" t="s">
        <v>3305</v>
      </c>
      <c r="D66" s="2037"/>
      <c r="E66" s="2037"/>
      <c r="F66" s="2037"/>
      <c r="G66" s="2037"/>
      <c r="H66" s="2037"/>
      <c r="I66" s="2037"/>
      <c r="J66" s="2037"/>
      <c r="K66" s="2037"/>
      <c r="L66" s="2037"/>
      <c r="M66" s="2038"/>
    </row>
  </sheetData>
  <mergeCells count="67">
    <mergeCell ref="A2:A19"/>
    <mergeCell ref="C2:M2"/>
    <mergeCell ref="C3:M3"/>
    <mergeCell ref="F4:G4"/>
    <mergeCell ref="C5:L5"/>
    <mergeCell ref="C6:L6"/>
    <mergeCell ref="C7:D7"/>
    <mergeCell ref="I7:M7"/>
    <mergeCell ref="B8:B14"/>
    <mergeCell ref="C9:D9"/>
    <mergeCell ref="F9:G9"/>
    <mergeCell ref="I9:J9"/>
    <mergeCell ref="L9:M9"/>
    <mergeCell ref="C10:D10"/>
    <mergeCell ref="F10:G10"/>
    <mergeCell ref="I10:J10"/>
    <mergeCell ref="L10:M10"/>
    <mergeCell ref="C11:D11"/>
    <mergeCell ref="F11:G11"/>
    <mergeCell ref="I11:J11"/>
    <mergeCell ref="L11:M11"/>
    <mergeCell ref="C12:D12"/>
    <mergeCell ref="F12:G12"/>
    <mergeCell ref="I12:J12"/>
    <mergeCell ref="L12:M12"/>
    <mergeCell ref="C13:D13"/>
    <mergeCell ref="F13:G13"/>
    <mergeCell ref="I13:J13"/>
    <mergeCell ref="L13:M13"/>
    <mergeCell ref="C14:D14"/>
    <mergeCell ref="F14:G14"/>
    <mergeCell ref="I14:J14"/>
    <mergeCell ref="L14:M14"/>
    <mergeCell ref="C15:M15"/>
    <mergeCell ref="C16:M16"/>
    <mergeCell ref="C17:M17"/>
    <mergeCell ref="B18:B19"/>
    <mergeCell ref="C18:D18"/>
    <mergeCell ref="F18:M18"/>
    <mergeCell ref="C19:M19"/>
    <mergeCell ref="A20:A56"/>
    <mergeCell ref="C20:M20"/>
    <mergeCell ref="C21:M21"/>
    <mergeCell ref="B22:B28"/>
    <mergeCell ref="B29:B32"/>
    <mergeCell ref="B36:B38"/>
    <mergeCell ref="B39:B48"/>
    <mergeCell ref="F47:G47"/>
    <mergeCell ref="H47:I47"/>
    <mergeCell ref="B49:B52"/>
    <mergeCell ref="F50:F51"/>
    <mergeCell ref="G50:J51"/>
    <mergeCell ref="L50:M51"/>
    <mergeCell ref="C53:M53"/>
    <mergeCell ref="C54:M54"/>
    <mergeCell ref="C66:M66"/>
    <mergeCell ref="C61:M61"/>
    <mergeCell ref="C62:M62"/>
    <mergeCell ref="A63:A65"/>
    <mergeCell ref="C63:M63"/>
    <mergeCell ref="C64:M64"/>
    <mergeCell ref="C65:M65"/>
    <mergeCell ref="A57:A62"/>
    <mergeCell ref="C57:M57"/>
    <mergeCell ref="C58:M58"/>
    <mergeCell ref="C59:M59"/>
    <mergeCell ref="C60:M60"/>
  </mergeCells>
  <dataValidations count="8">
    <dataValidation type="list" allowBlank="1" showInputMessage="1" showErrorMessage="1" sqref="C18:D18" xr:uid="{00000000-0002-0000-CA00-000000000000}"/>
    <dataValidation type="list" allowBlank="1" showInputMessage="1" showErrorMessage="1" sqref="I7:M7" xr:uid="{00000000-0002-0000-CA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A00-000002000000}"/>
    <dataValidation allowBlank="1" showInputMessage="1" showErrorMessage="1" prompt="Determine si el indicador responde a un enfoque (Derechos Humanos, Género, Diferencial, Poblacional, Ambiental y Territorial). Si responde a más de enfoque separelos por ;" sqref="B20" xr:uid="{00000000-0002-0000-CA00-000003000000}"/>
    <dataValidation allowBlank="1" showInputMessage="1" showErrorMessage="1" prompt="Identifique la meta ODS a que le apunta el indicador de producto. Seleccione de la lista desplegable." sqref="E18" xr:uid="{00000000-0002-0000-CA00-000004000000}"/>
    <dataValidation allowBlank="1" showInputMessage="1" showErrorMessage="1" prompt="Identifique el ODS a que le apunta el indicador de producto. Seleccione de la lista desplegable._x000a_" sqref="B18:B19" xr:uid="{00000000-0002-0000-CA00-000005000000}"/>
    <dataValidation allowBlank="1" showInputMessage="1" showErrorMessage="1" prompt="Incluir una ficha por cada indicador, ya sea de producto o de resultado" sqref="B1" xr:uid="{00000000-0002-0000-CA00-000006000000}"/>
    <dataValidation allowBlank="1" showInputMessage="1" showErrorMessage="1" prompt="Seleccione de la lista desplegable" sqref="B4 B7 H7" xr:uid="{00000000-0002-0000-CA00-000007000000}"/>
  </dataValidations>
  <hyperlinks>
    <hyperlink ref="C61" r:id="rId1" xr:uid="{00000000-0004-0000-CA00-000000000000}"/>
  </hyperlinks>
  <pageMargins left="0.7" right="0.7" top="0.75" bottom="0.75" header="0.3" footer="0.3"/>
  <pageSetup paperSize="9" orientation="portrait" horizontalDpi="1200" verticalDpi="120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tabColor theme="9" tint="-0.249977111117893"/>
  </sheetPr>
  <dimension ref="A1:M63"/>
  <sheetViews>
    <sheetView topLeftCell="A46" workbookViewId="0">
      <selection activeCell="C57" sqref="C57:M58"/>
    </sheetView>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3338</v>
      </c>
      <c r="C1" s="141"/>
      <c r="D1" s="141"/>
      <c r="E1" s="141"/>
      <c r="F1" s="141"/>
      <c r="G1" s="141"/>
      <c r="H1" s="141"/>
      <c r="I1" s="141"/>
      <c r="J1" s="141"/>
      <c r="K1" s="141"/>
      <c r="L1" s="141"/>
      <c r="M1" s="142"/>
    </row>
    <row r="2" spans="1:13">
      <c r="A2" s="2494" t="s">
        <v>1</v>
      </c>
      <c r="B2" s="29" t="s">
        <v>2</v>
      </c>
      <c r="C2" s="2018" t="s">
        <v>3339</v>
      </c>
      <c r="D2" s="2019"/>
      <c r="E2" s="2019"/>
      <c r="F2" s="2019"/>
      <c r="G2" s="2019"/>
      <c r="H2" s="2019"/>
      <c r="I2" s="2019"/>
      <c r="J2" s="2019"/>
      <c r="K2" s="2019"/>
      <c r="L2" s="2019"/>
      <c r="M2" s="2020"/>
    </row>
    <row r="3" spans="1:13" ht="31.5">
      <c r="A3" s="2093"/>
      <c r="B3" s="1333" t="s">
        <v>4</v>
      </c>
      <c r="C3" s="2495" t="s">
        <v>3192</v>
      </c>
      <c r="D3" s="2496"/>
      <c r="E3" s="2496"/>
      <c r="F3" s="2496"/>
      <c r="G3" s="2496"/>
      <c r="H3" s="2496"/>
      <c r="I3" s="2496"/>
      <c r="J3" s="2496"/>
      <c r="K3" s="2496"/>
      <c r="L3" s="2496"/>
      <c r="M3" s="2497"/>
    </row>
    <row r="4" spans="1:13">
      <c r="A4" s="2093"/>
      <c r="B4" s="31" t="s">
        <v>6</v>
      </c>
      <c r="C4" s="1507" t="s">
        <v>80</v>
      </c>
      <c r="D4" s="1508"/>
      <c r="E4" s="1509"/>
      <c r="F4" s="2498" t="s">
        <v>8</v>
      </c>
      <c r="G4" s="2499"/>
      <c r="H4" s="1510">
        <v>52</v>
      </c>
      <c r="I4" s="1511"/>
      <c r="J4" s="1511"/>
      <c r="K4" s="1511"/>
      <c r="L4" s="1511"/>
      <c r="M4" s="1512"/>
    </row>
    <row r="5" spans="1:13">
      <c r="A5" s="2093"/>
      <c r="B5" s="31" t="s">
        <v>10</v>
      </c>
      <c r="C5" s="2495" t="s">
        <v>3297</v>
      </c>
      <c r="D5" s="2496"/>
      <c r="E5" s="2496"/>
      <c r="F5" s="2496"/>
      <c r="G5" s="2496"/>
      <c r="H5" s="2496"/>
      <c r="I5" s="2496"/>
      <c r="J5" s="2496"/>
      <c r="K5" s="2496"/>
      <c r="L5" s="2496"/>
      <c r="M5" s="1512"/>
    </row>
    <row r="6" spans="1:13">
      <c r="A6" s="2093"/>
      <c r="B6" s="31" t="s">
        <v>11</v>
      </c>
      <c r="C6" s="2495" t="s">
        <v>3298</v>
      </c>
      <c r="D6" s="2496"/>
      <c r="E6" s="2496"/>
      <c r="F6" s="2496"/>
      <c r="G6" s="2496"/>
      <c r="H6" s="2496"/>
      <c r="I6" s="2496"/>
      <c r="J6" s="2496"/>
      <c r="K6" s="2496"/>
      <c r="L6" s="2496"/>
      <c r="M6" s="1512"/>
    </row>
    <row r="7" spans="1:13">
      <c r="A7" s="2093"/>
      <c r="B7" s="1331" t="s">
        <v>12</v>
      </c>
      <c r="C7" s="2512" t="s">
        <v>1489</v>
      </c>
      <c r="D7" s="2513"/>
      <c r="E7" s="1830"/>
      <c r="F7" s="1830"/>
      <c r="G7" s="1867"/>
      <c r="H7" s="1868" t="s">
        <v>14</v>
      </c>
      <c r="I7" s="2514" t="s">
        <v>15</v>
      </c>
      <c r="J7" s="2513"/>
      <c r="K7" s="2513"/>
      <c r="L7" s="2513"/>
      <c r="M7" s="2515"/>
    </row>
    <row r="8" spans="1:13" ht="31.5" customHeight="1">
      <c r="A8" s="2093"/>
      <c r="B8" s="2504" t="s">
        <v>16</v>
      </c>
      <c r="C8" s="3388" t="s">
        <v>3340</v>
      </c>
      <c r="D8" s="3389"/>
      <c r="E8" s="35"/>
      <c r="F8" s="3389" t="s">
        <v>233</v>
      </c>
      <c r="G8" s="2033"/>
      <c r="H8" s="35"/>
      <c r="I8" s="3389" t="s">
        <v>3317</v>
      </c>
      <c r="J8" s="2033"/>
      <c r="K8" s="35"/>
      <c r="L8" s="3389" t="s">
        <v>2302</v>
      </c>
      <c r="M8" s="3391"/>
    </row>
    <row r="9" spans="1:13" ht="17.25" customHeight="1">
      <c r="A9" s="2093"/>
      <c r="B9" s="2085"/>
      <c r="C9" s="3385" t="s">
        <v>18</v>
      </c>
      <c r="D9" s="3386"/>
      <c r="E9" s="36"/>
      <c r="F9" s="3386" t="s">
        <v>18</v>
      </c>
      <c r="G9" s="3386"/>
      <c r="H9" s="36"/>
      <c r="I9" s="3386" t="s">
        <v>18</v>
      </c>
      <c r="J9" s="3386"/>
      <c r="K9" s="36"/>
      <c r="L9" s="3386" t="s">
        <v>18</v>
      </c>
      <c r="M9" s="3387"/>
    </row>
    <row r="10" spans="1:13" ht="33.75" customHeight="1">
      <c r="A10" s="2093"/>
      <c r="B10" s="2085"/>
      <c r="C10" s="3389" t="s">
        <v>326</v>
      </c>
      <c r="D10" s="2033"/>
      <c r="E10" s="36"/>
      <c r="F10" s="3390"/>
      <c r="G10" s="2111"/>
      <c r="H10" s="36"/>
      <c r="I10" s="3389"/>
      <c r="J10" s="2033"/>
      <c r="K10" s="36"/>
      <c r="L10" s="3389"/>
      <c r="M10" s="3391"/>
    </row>
    <row r="11" spans="1:13">
      <c r="A11" s="2093"/>
      <c r="B11" s="2123"/>
      <c r="C11" s="3385" t="s">
        <v>18</v>
      </c>
      <c r="D11" s="3386"/>
      <c r="E11" s="36"/>
      <c r="F11" s="3386" t="s">
        <v>18</v>
      </c>
      <c r="G11" s="3386"/>
      <c r="H11" s="36"/>
      <c r="I11" s="3386" t="s">
        <v>18</v>
      </c>
      <c r="J11" s="3386"/>
      <c r="K11" s="36"/>
      <c r="L11" s="3386" t="s">
        <v>18</v>
      </c>
      <c r="M11" s="3387"/>
    </row>
    <row r="12" spans="1:13" ht="57" customHeight="1">
      <c r="A12" s="2093"/>
      <c r="B12" s="1331" t="s">
        <v>19</v>
      </c>
      <c r="C12" s="2470" t="s">
        <v>3341</v>
      </c>
      <c r="D12" s="2471"/>
      <c r="E12" s="2471"/>
      <c r="F12" s="2471"/>
      <c r="G12" s="2471"/>
      <c r="H12" s="2471"/>
      <c r="I12" s="2471"/>
      <c r="J12" s="2471"/>
      <c r="K12" s="2471"/>
      <c r="L12" s="2471"/>
      <c r="M12" s="2472"/>
    </row>
    <row r="13" spans="1:13" ht="58.5" customHeight="1">
      <c r="A13" s="2093"/>
      <c r="B13" s="1331" t="s">
        <v>21</v>
      </c>
      <c r="C13" s="3019" t="s">
        <v>3342</v>
      </c>
      <c r="D13" s="3020"/>
      <c r="E13" s="3020"/>
      <c r="F13" s="3020"/>
      <c r="G13" s="3020"/>
      <c r="H13" s="3020"/>
      <c r="I13" s="3020"/>
      <c r="J13" s="3020"/>
      <c r="K13" s="3020"/>
      <c r="L13" s="3020"/>
      <c r="M13" s="3021"/>
    </row>
    <row r="14" spans="1:13" ht="31.5">
      <c r="A14" s="2093"/>
      <c r="B14" s="1333" t="s">
        <v>23</v>
      </c>
      <c r="C14" s="2482" t="s">
        <v>3289</v>
      </c>
      <c r="D14" s="2483"/>
      <c r="E14" s="2483"/>
      <c r="F14" s="2483"/>
      <c r="G14" s="2483"/>
      <c r="H14" s="2483"/>
      <c r="I14" s="2483"/>
      <c r="J14" s="2483"/>
      <c r="K14" s="2483"/>
      <c r="L14" s="2483"/>
      <c r="M14" s="2484"/>
    </row>
    <row r="15" spans="1:13" ht="63" customHeight="1">
      <c r="A15" s="2093"/>
      <c r="B15" s="2504" t="s">
        <v>25</v>
      </c>
      <c r="C15" s="2482" t="s">
        <v>26</v>
      </c>
      <c r="D15" s="2483"/>
      <c r="E15" s="1518" t="s">
        <v>27</v>
      </c>
      <c r="F15" s="2490" t="s">
        <v>1387</v>
      </c>
      <c r="G15" s="2483"/>
      <c r="H15" s="2483"/>
      <c r="I15" s="2483"/>
      <c r="J15" s="2483"/>
      <c r="K15" s="2483"/>
      <c r="L15" s="2483"/>
      <c r="M15" s="2484"/>
    </row>
    <row r="16" spans="1:13">
      <c r="A16" s="2093"/>
      <c r="B16" s="2085"/>
      <c r="C16" s="2482"/>
      <c r="D16" s="2483"/>
      <c r="E16" s="2483"/>
      <c r="F16" s="2483"/>
      <c r="G16" s="2483"/>
      <c r="H16" s="2483"/>
      <c r="I16" s="2483"/>
      <c r="J16" s="2483"/>
      <c r="K16" s="2483"/>
      <c r="L16" s="2483"/>
      <c r="M16" s="2484"/>
    </row>
    <row r="17" spans="1:13">
      <c r="A17" s="2489" t="s">
        <v>29</v>
      </c>
      <c r="B17" s="1333" t="s">
        <v>30</v>
      </c>
      <c r="C17" s="2470" t="s">
        <v>1901</v>
      </c>
      <c r="D17" s="2471"/>
      <c r="E17" s="2471"/>
      <c r="F17" s="2471"/>
      <c r="G17" s="2471"/>
      <c r="H17" s="2471"/>
      <c r="I17" s="2471"/>
      <c r="J17" s="2471"/>
      <c r="K17" s="2471"/>
      <c r="L17" s="2471"/>
      <c r="M17" s="2472"/>
    </row>
    <row r="18" spans="1:13">
      <c r="A18" s="2064"/>
      <c r="B18" s="1333" t="s">
        <v>32</v>
      </c>
      <c r="C18" s="2470" t="s">
        <v>1414</v>
      </c>
      <c r="D18" s="2471"/>
      <c r="E18" s="2471"/>
      <c r="F18" s="2471"/>
      <c r="G18" s="2471"/>
      <c r="H18" s="2471"/>
      <c r="I18" s="2471"/>
      <c r="J18" s="2471"/>
      <c r="K18" s="2471"/>
      <c r="L18" s="2471"/>
      <c r="M18" s="2472"/>
    </row>
    <row r="19" spans="1:13" ht="8.25" customHeight="1">
      <c r="A19" s="2064"/>
      <c r="B19" s="2477" t="s">
        <v>34</v>
      </c>
      <c r="C19" s="1519"/>
      <c r="D19" s="42"/>
      <c r="E19" s="42"/>
      <c r="F19" s="42"/>
      <c r="G19" s="42"/>
      <c r="H19" s="42"/>
      <c r="I19" s="42"/>
      <c r="J19" s="42"/>
      <c r="K19" s="42"/>
      <c r="L19" s="42"/>
      <c r="M19" s="1520"/>
    </row>
    <row r="20" spans="1:13" ht="9" customHeight="1">
      <c r="A20" s="2064"/>
      <c r="B20" s="1999"/>
      <c r="C20" s="43"/>
      <c r="D20" s="44"/>
      <c r="E20" s="45"/>
      <c r="F20" s="44"/>
      <c r="G20" s="45"/>
      <c r="H20" s="44"/>
      <c r="I20" s="45"/>
      <c r="J20" s="44"/>
      <c r="K20" s="45"/>
      <c r="L20" s="45"/>
      <c r="M20" s="46"/>
    </row>
    <row r="21" spans="1:13">
      <c r="A21" s="2064"/>
      <c r="B21" s="1999"/>
      <c r="C21" s="47" t="s">
        <v>35</v>
      </c>
      <c r="D21" s="48"/>
      <c r="E21" s="49" t="s">
        <v>36</v>
      </c>
      <c r="F21" s="48"/>
      <c r="G21" s="49" t="s">
        <v>37</v>
      </c>
      <c r="H21" s="48"/>
      <c r="I21" s="49" t="s">
        <v>38</v>
      </c>
      <c r="J21" s="1521"/>
      <c r="K21" s="49"/>
      <c r="L21" s="49"/>
      <c r="M21" s="50"/>
    </row>
    <row r="22" spans="1:13">
      <c r="A22" s="2064"/>
      <c r="B22" s="1999"/>
      <c r="C22" s="47" t="s">
        <v>39</v>
      </c>
      <c r="D22" s="1522"/>
      <c r="E22" s="49" t="s">
        <v>40</v>
      </c>
      <c r="F22" s="1523"/>
      <c r="G22" s="49" t="s">
        <v>41</v>
      </c>
      <c r="H22" s="1523"/>
      <c r="I22" s="49"/>
      <c r="J22" s="51"/>
      <c r="K22" s="49"/>
      <c r="L22" s="49"/>
      <c r="M22" s="50"/>
    </row>
    <row r="23" spans="1:13">
      <c r="A23" s="2064"/>
      <c r="B23" s="1999"/>
      <c r="C23" s="47" t="s">
        <v>42</v>
      </c>
      <c r="D23" s="1522" t="s">
        <v>45</v>
      </c>
      <c r="E23" s="49" t="s">
        <v>43</v>
      </c>
      <c r="F23" s="1522"/>
      <c r="G23" s="49"/>
      <c r="H23" s="51"/>
      <c r="I23" s="49"/>
      <c r="J23" s="51"/>
      <c r="K23" s="49"/>
      <c r="L23" s="49"/>
      <c r="M23" s="50"/>
    </row>
    <row r="24" spans="1:13">
      <c r="A24" s="2064"/>
      <c r="B24" s="1999"/>
      <c r="C24" s="47" t="s">
        <v>44</v>
      </c>
      <c r="D24" s="1523"/>
      <c r="E24" s="49" t="s">
        <v>46</v>
      </c>
      <c r="F24" s="53"/>
      <c r="G24" s="53"/>
      <c r="H24" s="53"/>
      <c r="I24" s="53"/>
      <c r="J24" s="53"/>
      <c r="K24" s="53"/>
      <c r="L24" s="53"/>
      <c r="M24" s="54"/>
    </row>
    <row r="25" spans="1:13" ht="9.75" customHeight="1">
      <c r="A25" s="2064"/>
      <c r="B25" s="2000"/>
      <c r="C25" s="55"/>
      <c r="D25" s="56"/>
      <c r="E25" s="56"/>
      <c r="F25" s="56"/>
      <c r="G25" s="56"/>
      <c r="H25" s="56"/>
      <c r="I25" s="56"/>
      <c r="J25" s="56"/>
      <c r="K25" s="56"/>
      <c r="L25" s="56"/>
      <c r="M25" s="57"/>
    </row>
    <row r="26" spans="1:13">
      <c r="A26" s="2064"/>
      <c r="B26" s="2477" t="s">
        <v>48</v>
      </c>
      <c r="C26" s="1524"/>
      <c r="D26" s="58"/>
      <c r="E26" s="58"/>
      <c r="F26" s="58"/>
      <c r="G26" s="58"/>
      <c r="H26" s="58"/>
      <c r="I26" s="58"/>
      <c r="J26" s="58"/>
      <c r="K26" s="58"/>
      <c r="L26" s="34"/>
      <c r="M26" s="1525"/>
    </row>
    <row r="27" spans="1:13">
      <c r="A27" s="2064"/>
      <c r="B27" s="1999"/>
      <c r="C27" s="47" t="s">
        <v>49</v>
      </c>
      <c r="D27" s="1523"/>
      <c r="E27" s="59"/>
      <c r="F27" s="49" t="s">
        <v>50</v>
      </c>
      <c r="G27" s="1522"/>
      <c r="H27" s="59"/>
      <c r="I27" s="49" t="s">
        <v>51</v>
      </c>
      <c r="J27" s="1584" t="s">
        <v>45</v>
      </c>
      <c r="K27" s="59"/>
      <c r="L27" s="37"/>
      <c r="M27" s="38"/>
    </row>
    <row r="28" spans="1:13">
      <c r="A28" s="2064"/>
      <c r="B28" s="1999"/>
      <c r="C28" s="47" t="s">
        <v>52</v>
      </c>
      <c r="D28" s="1526"/>
      <c r="E28" s="37"/>
      <c r="F28" s="49" t="s">
        <v>53</v>
      </c>
      <c r="G28" s="1523"/>
      <c r="H28" s="37"/>
      <c r="I28" s="60"/>
      <c r="J28" s="37"/>
      <c r="K28" s="36"/>
      <c r="L28" s="37"/>
      <c r="M28" s="38"/>
    </row>
    <row r="29" spans="1:13">
      <c r="A29" s="2064"/>
      <c r="B29" s="2000"/>
      <c r="C29" s="61"/>
      <c r="D29" s="62"/>
      <c r="E29" s="62"/>
      <c r="F29" s="62"/>
      <c r="G29" s="62"/>
      <c r="H29" s="62"/>
      <c r="I29" s="62"/>
      <c r="J29" s="62"/>
      <c r="K29" s="62"/>
      <c r="L29" s="40"/>
      <c r="M29" s="41"/>
    </row>
    <row r="30" spans="1:13">
      <c r="A30" s="2064"/>
      <c r="B30" s="64" t="s">
        <v>54</v>
      </c>
      <c r="C30" s="1527"/>
      <c r="D30" s="63"/>
      <c r="E30" s="63"/>
      <c r="F30" s="63"/>
      <c r="G30" s="63"/>
      <c r="H30" s="63"/>
      <c r="I30" s="63"/>
      <c r="J30" s="63"/>
      <c r="K30" s="63"/>
      <c r="L30" s="63"/>
      <c r="M30" s="1528"/>
    </row>
    <row r="31" spans="1:13">
      <c r="A31" s="2064"/>
      <c r="B31" s="64"/>
      <c r="C31" s="65" t="s">
        <v>55</v>
      </c>
      <c r="D31" s="1702" t="s">
        <v>9</v>
      </c>
      <c r="E31" s="59"/>
      <c r="F31" s="66" t="s">
        <v>56</v>
      </c>
      <c r="G31" s="1523" t="s">
        <v>17</v>
      </c>
      <c r="H31" s="59"/>
      <c r="I31" s="66" t="s">
        <v>57</v>
      </c>
      <c r="J31" s="1703"/>
      <c r="K31" s="1704"/>
      <c r="L31" s="1705"/>
      <c r="M31" s="67"/>
    </row>
    <row r="32" spans="1:13">
      <c r="A32" s="2064"/>
      <c r="B32" s="31"/>
      <c r="C32" s="55"/>
      <c r="D32" s="56"/>
      <c r="E32" s="56"/>
      <c r="F32" s="56"/>
      <c r="G32" s="56"/>
      <c r="H32" s="56"/>
      <c r="I32" s="56"/>
      <c r="J32" s="56"/>
      <c r="K32" s="56"/>
      <c r="L32" s="56"/>
      <c r="M32" s="57"/>
    </row>
    <row r="33" spans="1:13">
      <c r="A33" s="2064"/>
      <c r="B33" s="2477" t="s">
        <v>58</v>
      </c>
      <c r="C33" s="1531"/>
      <c r="D33" s="68"/>
      <c r="E33" s="68"/>
      <c r="F33" s="68"/>
      <c r="G33" s="68"/>
      <c r="H33" s="68"/>
      <c r="I33" s="68"/>
      <c r="J33" s="68"/>
      <c r="K33" s="68"/>
      <c r="L33" s="34"/>
      <c r="M33" s="1525"/>
    </row>
    <row r="34" spans="1:13">
      <c r="A34" s="2064"/>
      <c r="B34" s="1999"/>
      <c r="C34" s="69" t="s">
        <v>59</v>
      </c>
      <c r="D34" s="1533">
        <v>2020</v>
      </c>
      <c r="E34" s="70"/>
      <c r="F34" s="59" t="s">
        <v>60</v>
      </c>
      <c r="G34" s="1533" t="s">
        <v>1778</v>
      </c>
      <c r="H34" s="70"/>
      <c r="I34" s="66"/>
      <c r="J34" s="70"/>
      <c r="K34" s="70"/>
      <c r="L34" s="37"/>
      <c r="M34" s="38"/>
    </row>
    <row r="35" spans="1:13">
      <c r="A35" s="2064"/>
      <c r="B35" s="2000"/>
      <c r="C35" s="55"/>
      <c r="D35" s="135"/>
      <c r="E35" s="136"/>
      <c r="F35" s="56"/>
      <c r="G35" s="136"/>
      <c r="H35" s="136"/>
      <c r="I35" s="137"/>
      <c r="J35" s="136"/>
      <c r="K35" s="136"/>
      <c r="L35" s="40"/>
      <c r="M35" s="41"/>
    </row>
    <row r="36" spans="1:13">
      <c r="A36" s="2064"/>
      <c r="B36" s="2477" t="s">
        <v>62</v>
      </c>
      <c r="C36" s="1534"/>
      <c r="D36" s="72"/>
      <c r="E36" s="72"/>
      <c r="F36" s="72"/>
      <c r="G36" s="72"/>
      <c r="H36" s="72"/>
      <c r="I36" s="72"/>
      <c r="J36" s="72"/>
      <c r="K36" s="72"/>
      <c r="L36" s="72"/>
      <c r="M36" s="1535"/>
    </row>
    <row r="37" spans="1:13">
      <c r="A37" s="2064"/>
      <c r="B37" s="1999"/>
      <c r="C37" s="73"/>
      <c r="D37" s="74" t="s">
        <v>63</v>
      </c>
      <c r="E37" s="74"/>
      <c r="F37" s="74" t="s">
        <v>64</v>
      </c>
      <c r="G37" s="74"/>
      <c r="H37" s="75" t="s">
        <v>65</v>
      </c>
      <c r="I37" s="75"/>
      <c r="J37" s="75" t="s">
        <v>66</v>
      </c>
      <c r="K37" s="74"/>
      <c r="L37" s="74" t="s">
        <v>67</v>
      </c>
      <c r="M37" s="76"/>
    </row>
    <row r="38" spans="1:13">
      <c r="A38" s="2064"/>
      <c r="B38" s="1999"/>
      <c r="C38" s="73"/>
      <c r="D38" s="1547">
        <v>0.3</v>
      </c>
      <c r="E38" s="1537"/>
      <c r="F38" s="1547">
        <v>0.7</v>
      </c>
      <c r="G38" s="1537"/>
      <c r="H38" s="1547">
        <v>0.8</v>
      </c>
      <c r="I38" s="1537"/>
      <c r="J38" s="1547">
        <v>0.9</v>
      </c>
      <c r="K38" s="1537"/>
      <c r="L38" s="1547">
        <v>1</v>
      </c>
      <c r="M38" s="1538"/>
    </row>
    <row r="39" spans="1:13">
      <c r="A39" s="2064"/>
      <c r="B39" s="1999"/>
      <c r="C39" s="73"/>
      <c r="D39" s="74" t="s">
        <v>68</v>
      </c>
      <c r="E39" s="74"/>
      <c r="F39" s="74" t="s">
        <v>69</v>
      </c>
      <c r="G39" s="74"/>
      <c r="H39" s="75" t="s">
        <v>70</v>
      </c>
      <c r="I39" s="75"/>
      <c r="J39" s="75" t="s">
        <v>71</v>
      </c>
      <c r="K39" s="74"/>
      <c r="L39" s="74" t="s">
        <v>72</v>
      </c>
      <c r="M39" s="46"/>
    </row>
    <row r="40" spans="1:13">
      <c r="A40" s="2064"/>
      <c r="B40" s="1999"/>
      <c r="C40" s="73"/>
      <c r="D40" s="1547"/>
      <c r="E40" s="1537"/>
      <c r="F40" s="1547"/>
      <c r="G40" s="1537"/>
      <c r="H40" s="1547"/>
      <c r="I40" s="1537"/>
      <c r="J40" s="1547"/>
      <c r="K40" s="1537"/>
      <c r="L40" s="1547"/>
      <c r="M40" s="1538"/>
    </row>
    <row r="41" spans="1:13">
      <c r="A41" s="2064"/>
      <c r="B41" s="1999"/>
      <c r="C41" s="73"/>
      <c r="D41" s="74" t="s">
        <v>73</v>
      </c>
      <c r="E41" s="74"/>
      <c r="F41" s="74" t="s">
        <v>74</v>
      </c>
      <c r="G41" s="74"/>
      <c r="H41" s="75" t="s">
        <v>75</v>
      </c>
      <c r="I41" s="75"/>
      <c r="J41" s="75" t="s">
        <v>76</v>
      </c>
      <c r="K41" s="74"/>
      <c r="L41" s="74" t="s">
        <v>77</v>
      </c>
      <c r="M41" s="46"/>
    </row>
    <row r="42" spans="1:13">
      <c r="A42" s="2064"/>
      <c r="B42" s="1999"/>
      <c r="C42" s="73"/>
      <c r="D42" s="1547"/>
      <c r="E42" s="1537"/>
      <c r="F42" s="1547"/>
      <c r="G42" s="1537"/>
      <c r="H42" s="1547"/>
      <c r="I42" s="1537"/>
      <c r="J42" s="1547"/>
      <c r="K42" s="1537"/>
      <c r="L42" s="1547"/>
      <c r="M42" s="1538"/>
    </row>
    <row r="43" spans="1:13">
      <c r="A43" s="2064"/>
      <c r="B43" s="1999"/>
      <c r="C43" s="73"/>
      <c r="D43" s="1541" t="s">
        <v>77</v>
      </c>
      <c r="E43" s="1539"/>
      <c r="F43" s="1541" t="s">
        <v>78</v>
      </c>
      <c r="G43" s="1539"/>
      <c r="H43" s="96"/>
      <c r="I43" s="110"/>
      <c r="J43" s="96"/>
      <c r="K43" s="110"/>
      <c r="L43" s="96"/>
      <c r="M43" s="1540"/>
    </row>
    <row r="44" spans="1:13">
      <c r="A44" s="2064"/>
      <c r="B44" s="1999"/>
      <c r="C44" s="73"/>
      <c r="D44" s="1547"/>
      <c r="E44" s="1537"/>
      <c r="F44" s="2571">
        <v>1</v>
      </c>
      <c r="G44" s="2572"/>
      <c r="H44" s="2070"/>
      <c r="I44" s="2070"/>
      <c r="J44" s="77"/>
      <c r="K44" s="74"/>
      <c r="L44" s="77"/>
      <c r="M44" s="107"/>
    </row>
    <row r="45" spans="1:13">
      <c r="A45" s="2064"/>
      <c r="B45" s="1999"/>
      <c r="C45" s="83"/>
      <c r="D45" s="1541"/>
      <c r="E45" s="1539"/>
      <c r="F45" s="1541"/>
      <c r="G45" s="1539"/>
      <c r="H45" s="84"/>
      <c r="I45" s="85"/>
      <c r="J45" s="84"/>
      <c r="K45" s="85"/>
      <c r="L45" s="84"/>
      <c r="M45" s="86"/>
    </row>
    <row r="46" spans="1:13" ht="18" customHeight="1">
      <c r="A46" s="2064"/>
      <c r="B46" s="2477" t="s">
        <v>79</v>
      </c>
      <c r="C46" s="1524"/>
      <c r="D46" s="58"/>
      <c r="E46" s="58"/>
      <c r="F46" s="58"/>
      <c r="G46" s="58"/>
      <c r="H46" s="58"/>
      <c r="I46" s="58"/>
      <c r="J46" s="58"/>
      <c r="K46" s="58"/>
      <c r="L46" s="37"/>
      <c r="M46" s="38"/>
    </row>
    <row r="47" spans="1:13">
      <c r="A47" s="2064"/>
      <c r="B47" s="1999"/>
      <c r="C47" s="88"/>
      <c r="D47" s="89" t="s">
        <v>80</v>
      </c>
      <c r="E47" s="90" t="s">
        <v>7</v>
      </c>
      <c r="F47" s="2008" t="s">
        <v>81</v>
      </c>
      <c r="G47" s="2568" t="s">
        <v>44</v>
      </c>
      <c r="H47" s="2568"/>
      <c r="I47" s="2568"/>
      <c r="J47" s="2568"/>
      <c r="K47" s="91" t="s">
        <v>82</v>
      </c>
      <c r="L47" s="2480" t="s">
        <v>3343</v>
      </c>
      <c r="M47" s="2481"/>
    </row>
    <row r="48" spans="1:13">
      <c r="A48" s="2064"/>
      <c r="B48" s="1999"/>
      <c r="C48" s="88"/>
      <c r="D48" s="1542" t="s">
        <v>1495</v>
      </c>
      <c r="E48" s="1522"/>
      <c r="F48" s="2008"/>
      <c r="G48" s="2568"/>
      <c r="H48" s="2568"/>
      <c r="I48" s="2568"/>
      <c r="J48" s="2568"/>
      <c r="K48" s="37"/>
      <c r="L48" s="2003"/>
      <c r="M48" s="2004"/>
    </row>
    <row r="49" spans="1:13">
      <c r="A49" s="2064"/>
      <c r="B49" s="2000"/>
      <c r="C49" s="92"/>
      <c r="D49" s="40"/>
      <c r="E49" s="40"/>
      <c r="F49" s="40"/>
      <c r="G49" s="40"/>
      <c r="H49" s="40"/>
      <c r="I49" s="40"/>
      <c r="J49" s="40"/>
      <c r="K49" s="40"/>
      <c r="L49" s="37"/>
      <c r="M49" s="38"/>
    </row>
    <row r="50" spans="1:13">
      <c r="A50" s="2064"/>
      <c r="B50" s="1331" t="s">
        <v>83</v>
      </c>
      <c r="C50" s="2482" t="s">
        <v>3344</v>
      </c>
      <c r="D50" s="2483"/>
      <c r="E50" s="2483"/>
      <c r="F50" s="2483"/>
      <c r="G50" s="2483"/>
      <c r="H50" s="2483"/>
      <c r="I50" s="2483"/>
      <c r="J50" s="2483"/>
      <c r="K50" s="2483"/>
      <c r="L50" s="2483"/>
      <c r="M50" s="2484"/>
    </row>
    <row r="51" spans="1:13">
      <c r="A51" s="2064"/>
      <c r="B51" s="1333" t="s">
        <v>85</v>
      </c>
      <c r="C51" s="2482" t="s">
        <v>3345</v>
      </c>
      <c r="D51" s="2483"/>
      <c r="E51" s="2483"/>
      <c r="F51" s="2483"/>
      <c r="G51" s="2483"/>
      <c r="H51" s="2483"/>
      <c r="I51" s="2483"/>
      <c r="J51" s="2483"/>
      <c r="K51" s="2483"/>
      <c r="L51" s="2483"/>
      <c r="M51" s="2484"/>
    </row>
    <row r="52" spans="1:13">
      <c r="A52" s="2064"/>
      <c r="B52" s="1333" t="s">
        <v>87</v>
      </c>
      <c r="C52" s="1543">
        <v>0</v>
      </c>
      <c r="D52" s="1544"/>
      <c r="E52" s="1544"/>
      <c r="F52" s="1544"/>
      <c r="G52" s="1544"/>
      <c r="H52" s="1544"/>
      <c r="I52" s="1544"/>
      <c r="J52" s="1544"/>
      <c r="K52" s="1544"/>
      <c r="L52" s="1544"/>
      <c r="M52" s="1545"/>
    </row>
    <row r="53" spans="1:13">
      <c r="A53" s="2064"/>
      <c r="B53" s="1333" t="s">
        <v>88</v>
      </c>
      <c r="C53" s="1543" t="s">
        <v>9</v>
      </c>
      <c r="D53" s="1544"/>
      <c r="E53" s="1544"/>
      <c r="F53" s="1544"/>
      <c r="G53" s="1544"/>
      <c r="H53" s="1544"/>
      <c r="I53" s="1544"/>
      <c r="J53" s="1544"/>
      <c r="K53" s="1544"/>
      <c r="L53" s="1544"/>
      <c r="M53" s="1545"/>
    </row>
    <row r="54" spans="1:13" ht="15.75" customHeight="1">
      <c r="A54" s="2469" t="s">
        <v>90</v>
      </c>
      <c r="B54" s="1413" t="s">
        <v>91</v>
      </c>
      <c r="C54" s="2788" t="s">
        <v>3440</v>
      </c>
      <c r="D54" s="2789"/>
      <c r="E54" s="2789"/>
      <c r="F54" s="2789"/>
      <c r="G54" s="2789"/>
      <c r="H54" s="2789"/>
      <c r="I54" s="2789"/>
      <c r="J54" s="2789"/>
      <c r="K54" s="2789"/>
      <c r="L54" s="2789"/>
      <c r="M54" s="2790"/>
    </row>
    <row r="55" spans="1:13" ht="15.75" customHeight="1">
      <c r="A55" s="2056"/>
      <c r="B55" s="1413" t="s">
        <v>93</v>
      </c>
      <c r="C55" s="2788" t="s">
        <v>2206</v>
      </c>
      <c r="D55" s="2789"/>
      <c r="E55" s="2789"/>
      <c r="F55" s="2789"/>
      <c r="G55" s="2789"/>
      <c r="H55" s="2789"/>
      <c r="I55" s="2789"/>
      <c r="J55" s="2789"/>
      <c r="K55" s="2789"/>
      <c r="L55" s="2789"/>
      <c r="M55" s="2790"/>
    </row>
    <row r="56" spans="1:13" ht="15.75" customHeight="1">
      <c r="A56" s="2056"/>
      <c r="B56" s="1413" t="s">
        <v>95</v>
      </c>
      <c r="C56" s="2455" t="s">
        <v>1572</v>
      </c>
      <c r="D56" s="2456"/>
      <c r="E56" s="2456"/>
      <c r="F56" s="2456"/>
      <c r="G56" s="2456"/>
      <c r="H56" s="2456"/>
      <c r="I56" s="2456"/>
      <c r="J56" s="2456"/>
      <c r="K56" s="2456"/>
      <c r="L56" s="2456"/>
      <c r="M56" s="2457"/>
    </row>
    <row r="57" spans="1:13" ht="15.75" customHeight="1">
      <c r="A57" s="2056"/>
      <c r="B57" s="1414" t="s">
        <v>97</v>
      </c>
      <c r="C57" s="2788" t="s">
        <v>3439</v>
      </c>
      <c r="D57" s="2789"/>
      <c r="E57" s="2789"/>
      <c r="F57" s="2789"/>
      <c r="G57" s="2789"/>
      <c r="H57" s="2789"/>
      <c r="I57" s="2789"/>
      <c r="J57" s="2789"/>
      <c r="K57" s="2789"/>
      <c r="L57" s="2789"/>
      <c r="M57" s="2790"/>
    </row>
    <row r="58" spans="1:13" ht="15.75" customHeight="1">
      <c r="A58" s="2056"/>
      <c r="B58" s="1413" t="s">
        <v>99</v>
      </c>
      <c r="C58" s="2791" t="s">
        <v>3441</v>
      </c>
      <c r="D58" s="2789"/>
      <c r="E58" s="2789"/>
      <c r="F58" s="2789"/>
      <c r="G58" s="2789"/>
      <c r="H58" s="2789"/>
      <c r="I58" s="2789"/>
      <c r="J58" s="2789"/>
      <c r="K58" s="2789"/>
      <c r="L58" s="2789"/>
      <c r="M58" s="2790"/>
    </row>
    <row r="59" spans="1:13" ht="16.5" thickBot="1">
      <c r="A59" s="2061"/>
      <c r="B59" s="1413" t="s">
        <v>101</v>
      </c>
      <c r="C59" s="2455">
        <v>3169001</v>
      </c>
      <c r="D59" s="2456"/>
      <c r="E59" s="2456"/>
      <c r="F59" s="2456"/>
      <c r="G59" s="2456"/>
      <c r="H59" s="2456"/>
      <c r="I59" s="2456"/>
      <c r="J59" s="2456"/>
      <c r="K59" s="2456"/>
      <c r="L59" s="2456"/>
      <c r="M59" s="2457"/>
    </row>
    <row r="60" spans="1:13" ht="15.75" customHeight="1">
      <c r="A60" s="2469" t="s">
        <v>103</v>
      </c>
      <c r="B60" s="1415" t="s">
        <v>104</v>
      </c>
      <c r="C60" s="2455" t="s">
        <v>1503</v>
      </c>
      <c r="D60" s="2456"/>
      <c r="E60" s="2456"/>
      <c r="F60" s="2456"/>
      <c r="G60" s="2456"/>
      <c r="H60" s="2456"/>
      <c r="I60" s="2456"/>
      <c r="J60" s="2456"/>
      <c r="K60" s="2456"/>
      <c r="L60" s="2456"/>
      <c r="M60" s="2457"/>
    </row>
    <row r="61" spans="1:13" ht="30" customHeight="1">
      <c r="A61" s="2056"/>
      <c r="B61" s="1415" t="s">
        <v>106</v>
      </c>
      <c r="C61" s="2455" t="s">
        <v>3304</v>
      </c>
      <c r="D61" s="2456"/>
      <c r="E61" s="2456"/>
      <c r="F61" s="2456"/>
      <c r="G61" s="2456"/>
      <c r="H61" s="2456"/>
      <c r="I61" s="2456"/>
      <c r="J61" s="2456"/>
      <c r="K61" s="2456"/>
      <c r="L61" s="2456"/>
      <c r="M61" s="2457"/>
    </row>
    <row r="62" spans="1:13" ht="30" customHeight="1" thickBot="1">
      <c r="A62" s="2056"/>
      <c r="B62" s="1416" t="s">
        <v>14</v>
      </c>
      <c r="C62" s="2455" t="s">
        <v>2257</v>
      </c>
      <c r="D62" s="2456"/>
      <c r="E62" s="2456"/>
      <c r="F62" s="2456"/>
      <c r="G62" s="2456"/>
      <c r="H62" s="2456"/>
      <c r="I62" s="2456"/>
      <c r="J62" s="2456"/>
      <c r="K62" s="2456"/>
      <c r="L62" s="2456"/>
      <c r="M62" s="2457"/>
    </row>
    <row r="63" spans="1:13" ht="16.5" thickBot="1">
      <c r="A63" s="139" t="s">
        <v>109</v>
      </c>
      <c r="B63" s="108"/>
      <c r="C63" s="2447" t="s">
        <v>3305</v>
      </c>
      <c r="D63" s="2037"/>
      <c r="E63" s="2037"/>
      <c r="F63" s="2037"/>
      <c r="G63" s="2037"/>
      <c r="H63" s="2037"/>
      <c r="I63" s="2037"/>
      <c r="J63" s="2037"/>
      <c r="K63" s="2037"/>
      <c r="L63" s="2037"/>
      <c r="M63" s="2038"/>
    </row>
  </sheetData>
  <mergeCells count="59">
    <mergeCell ref="A2:A16"/>
    <mergeCell ref="C2:M2"/>
    <mergeCell ref="C3:M3"/>
    <mergeCell ref="F4:G4"/>
    <mergeCell ref="C5:L5"/>
    <mergeCell ref="C6:L6"/>
    <mergeCell ref="C7:D7"/>
    <mergeCell ref="I7:M7"/>
    <mergeCell ref="B8:B11"/>
    <mergeCell ref="C8:D8"/>
    <mergeCell ref="F8:G8"/>
    <mergeCell ref="I8:J8"/>
    <mergeCell ref="L8:M8"/>
    <mergeCell ref="C9:D9"/>
    <mergeCell ref="F9:G9"/>
    <mergeCell ref="I9:J9"/>
    <mergeCell ref="L9:M9"/>
    <mergeCell ref="C10:D10"/>
    <mergeCell ref="F10:G10"/>
    <mergeCell ref="I10:J10"/>
    <mergeCell ref="L10:M10"/>
    <mergeCell ref="C11:D11"/>
    <mergeCell ref="F11:G11"/>
    <mergeCell ref="I11:J11"/>
    <mergeCell ref="L11:M11"/>
    <mergeCell ref="C12:M12"/>
    <mergeCell ref="C13:M13"/>
    <mergeCell ref="C14:M14"/>
    <mergeCell ref="B15:B16"/>
    <mergeCell ref="C15:D15"/>
    <mergeCell ref="F15:M15"/>
    <mergeCell ref="C16:M16"/>
    <mergeCell ref="A17:A53"/>
    <mergeCell ref="C17:M17"/>
    <mergeCell ref="C18:M18"/>
    <mergeCell ref="B19:B25"/>
    <mergeCell ref="B26:B29"/>
    <mergeCell ref="B33:B35"/>
    <mergeCell ref="B36:B45"/>
    <mergeCell ref="F44:G44"/>
    <mergeCell ref="H44:I44"/>
    <mergeCell ref="B46:B49"/>
    <mergeCell ref="F47:F48"/>
    <mergeCell ref="G47:J48"/>
    <mergeCell ref="L47:M48"/>
    <mergeCell ref="C50:M50"/>
    <mergeCell ref="C51:M51"/>
    <mergeCell ref="C63:M63"/>
    <mergeCell ref="C58:M58"/>
    <mergeCell ref="C59:M59"/>
    <mergeCell ref="A60:A62"/>
    <mergeCell ref="C60:M60"/>
    <mergeCell ref="C61:M61"/>
    <mergeCell ref="C62:M62"/>
    <mergeCell ref="A54:A59"/>
    <mergeCell ref="C54:M54"/>
    <mergeCell ref="C55:M55"/>
    <mergeCell ref="C56:M56"/>
    <mergeCell ref="C57:M57"/>
  </mergeCells>
  <dataValidations count="7">
    <dataValidation allowBlank="1" showInputMessage="1" showErrorMessage="1" prompt="Seleccione de la lista desplegable" sqref="B4 B7 H7" xr:uid="{00000000-0002-0000-CB00-000000000000}"/>
    <dataValidation allowBlank="1" showInputMessage="1" showErrorMessage="1" prompt="Incluir una ficha por cada indicador, ya sea de producto o de resultado" sqref="B1" xr:uid="{00000000-0002-0000-CB00-000001000000}"/>
    <dataValidation allowBlank="1" showInputMessage="1" showErrorMessage="1" prompt="Identifique el ODS a que le apunta el indicador de producto. Seleccione de la lista desplegable._x000a_" sqref="B15:B16" xr:uid="{00000000-0002-0000-CB00-000002000000}"/>
    <dataValidation allowBlank="1" showInputMessage="1" showErrorMessage="1" prompt="Identifique la meta ODS a que le apunta el indicador de producto. Seleccione de la lista desplegable." sqref="E15" xr:uid="{00000000-0002-0000-CB00-000003000000}"/>
    <dataValidation allowBlank="1" showInputMessage="1" showErrorMessage="1" prompt="Determine si el indicador responde a un enfoque (Derechos Humanos, Género, Diferencial, Poblacional, Ambiental y Territorial). Si responde a más de enfoque separelos por ;" sqref="B17" xr:uid="{00000000-0002-0000-CB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B00-000005000000}"/>
    <dataValidation type="list" allowBlank="1" showInputMessage="1" showErrorMessage="1" sqref="I7:M7" xr:uid="{00000000-0002-0000-CB00-000006000000}">
      <formula1>INDIRECT($C$7)</formula1>
    </dataValidation>
  </dataValidations>
  <hyperlinks>
    <hyperlink ref="C58" r:id="rId1" xr:uid="{00000000-0004-0000-CB00-000000000000}"/>
  </hyperlinks>
  <pageMargins left="0.7" right="0.7" top="0.75" bottom="0.75" header="0.3" footer="0.3"/>
  <pageSetup paperSize="9" orientation="portrait" horizontalDpi="1200" verticalDpi="12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tabColor theme="9" tint="-0.249977111117893"/>
  </sheetPr>
  <dimension ref="A1:M68"/>
  <sheetViews>
    <sheetView topLeftCell="A49" workbookViewId="0">
      <selection activeCell="B65" sqref="B65"/>
    </sheetView>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3346</v>
      </c>
      <c r="C1" s="141"/>
      <c r="D1" s="141"/>
      <c r="E1" s="141"/>
      <c r="F1" s="141"/>
      <c r="G1" s="141"/>
      <c r="H1" s="141"/>
      <c r="I1" s="141"/>
      <c r="J1" s="141"/>
      <c r="K1" s="141"/>
      <c r="L1" s="141"/>
      <c r="M1" s="142"/>
    </row>
    <row r="2" spans="1:13">
      <c r="A2" s="2494" t="s">
        <v>1</v>
      </c>
      <c r="B2" s="29" t="s">
        <v>2</v>
      </c>
      <c r="C2" s="2120" t="s">
        <v>3347</v>
      </c>
      <c r="D2" s="2121"/>
      <c r="E2" s="2121"/>
      <c r="F2" s="2121"/>
      <c r="G2" s="2121"/>
      <c r="H2" s="2121"/>
      <c r="I2" s="2121"/>
      <c r="J2" s="2121"/>
      <c r="K2" s="2121"/>
      <c r="L2" s="2121"/>
      <c r="M2" s="2122"/>
    </row>
    <row r="3" spans="1:13" ht="31.5">
      <c r="A3" s="2093"/>
      <c r="B3" s="1333" t="s">
        <v>4</v>
      </c>
      <c r="C3" s="2495" t="s">
        <v>3192</v>
      </c>
      <c r="D3" s="2496"/>
      <c r="E3" s="2496"/>
      <c r="F3" s="2496"/>
      <c r="G3" s="2496"/>
      <c r="H3" s="2496"/>
      <c r="I3" s="2496"/>
      <c r="J3" s="2496"/>
      <c r="K3" s="2496"/>
      <c r="L3" s="2496"/>
      <c r="M3" s="2497"/>
    </row>
    <row r="4" spans="1:13">
      <c r="A4" s="2093"/>
      <c r="B4" s="31" t="s">
        <v>6</v>
      </c>
      <c r="C4" s="1507" t="s">
        <v>80</v>
      </c>
      <c r="D4" s="1508"/>
      <c r="E4" s="1509"/>
      <c r="F4" s="2498" t="s">
        <v>8</v>
      </c>
      <c r="G4" s="2499"/>
      <c r="H4" s="1510">
        <v>52</v>
      </c>
      <c r="I4" s="1511"/>
      <c r="J4" s="1511"/>
      <c r="K4" s="1511"/>
      <c r="L4" s="1511"/>
      <c r="M4" s="1512"/>
    </row>
    <row r="5" spans="1:13">
      <c r="A5" s="2093"/>
      <c r="B5" s="31" t="s">
        <v>10</v>
      </c>
      <c r="C5" s="2495" t="s">
        <v>3297</v>
      </c>
      <c r="D5" s="2496"/>
      <c r="E5" s="2496"/>
      <c r="F5" s="2496"/>
      <c r="G5" s="2496"/>
      <c r="H5" s="2496"/>
      <c r="I5" s="2496"/>
      <c r="J5" s="2496"/>
      <c r="K5" s="2496"/>
      <c r="L5" s="2496"/>
      <c r="M5" s="1512"/>
    </row>
    <row r="6" spans="1:13">
      <c r="A6" s="2093"/>
      <c r="B6" s="31" t="s">
        <v>11</v>
      </c>
      <c r="C6" s="2495" t="s">
        <v>3298</v>
      </c>
      <c r="D6" s="2496"/>
      <c r="E6" s="2496"/>
      <c r="F6" s="2496"/>
      <c r="G6" s="2496"/>
      <c r="H6" s="2496"/>
      <c r="I6" s="2496"/>
      <c r="J6" s="2496"/>
      <c r="K6" s="2496"/>
      <c r="L6" s="2496"/>
      <c r="M6" s="1512"/>
    </row>
    <row r="7" spans="1:13">
      <c r="A7" s="2093"/>
      <c r="B7" s="1331" t="s">
        <v>12</v>
      </c>
      <c r="C7" s="2630" t="s">
        <v>1489</v>
      </c>
      <c r="D7" s="2631"/>
      <c r="E7" s="32"/>
      <c r="F7" s="32"/>
      <c r="G7" s="674"/>
      <c r="H7" s="1546" t="s">
        <v>14</v>
      </c>
      <c r="I7" s="3392" t="s">
        <v>15</v>
      </c>
      <c r="J7" s="2631"/>
      <c r="K7" s="2631"/>
      <c r="L7" s="2631"/>
      <c r="M7" s="3393"/>
    </row>
    <row r="8" spans="1:13" ht="15.75" customHeight="1">
      <c r="A8" s="2093"/>
      <c r="B8" s="3396" t="s">
        <v>16</v>
      </c>
      <c r="C8" s="1700"/>
      <c r="D8" s="33"/>
      <c r="E8" s="33"/>
      <c r="F8" s="33"/>
      <c r="G8" s="33"/>
      <c r="H8" s="33"/>
      <c r="I8" s="33"/>
      <c r="J8" s="33"/>
      <c r="K8" s="33"/>
      <c r="L8" s="34"/>
      <c r="M8" s="1525"/>
    </row>
    <row r="9" spans="1:13" ht="12.95" customHeight="1">
      <c r="A9" s="2093"/>
      <c r="B9" s="3397"/>
      <c r="C9" s="3388" t="s">
        <v>3307</v>
      </c>
      <c r="D9" s="3389"/>
      <c r="E9" s="36"/>
      <c r="F9" s="3390" t="s">
        <v>605</v>
      </c>
      <c r="G9" s="2111"/>
      <c r="H9" s="36"/>
      <c r="I9" s="3390" t="s">
        <v>206</v>
      </c>
      <c r="J9" s="2111"/>
      <c r="K9" s="36"/>
      <c r="L9" s="3390" t="s">
        <v>1267</v>
      </c>
      <c r="M9" s="3394"/>
    </row>
    <row r="10" spans="1:13">
      <c r="A10" s="2093"/>
      <c r="B10" s="3397"/>
      <c r="C10" s="3385" t="s">
        <v>18</v>
      </c>
      <c r="D10" s="3386"/>
      <c r="E10" s="36"/>
      <c r="F10" s="3386" t="s">
        <v>18</v>
      </c>
      <c r="G10" s="3386"/>
      <c r="H10" s="36"/>
      <c r="I10" s="3386" t="s">
        <v>18</v>
      </c>
      <c r="J10" s="3386"/>
      <c r="K10" s="36"/>
      <c r="L10" s="3386" t="s">
        <v>18</v>
      </c>
      <c r="M10" s="3387"/>
    </row>
    <row r="11" spans="1:13" ht="30.95" customHeight="1">
      <c r="A11" s="2093"/>
      <c r="B11" s="3397"/>
      <c r="C11" s="3388" t="s">
        <v>3308</v>
      </c>
      <c r="D11" s="2033"/>
      <c r="E11" s="36"/>
      <c r="F11" s="3390" t="s">
        <v>326</v>
      </c>
      <c r="G11" s="2111"/>
      <c r="H11" s="36"/>
      <c r="I11" s="3389" t="s">
        <v>3309</v>
      </c>
      <c r="J11" s="2033"/>
      <c r="K11" s="36"/>
      <c r="L11" s="3389" t="s">
        <v>233</v>
      </c>
      <c r="M11" s="3391"/>
    </row>
    <row r="12" spans="1:13">
      <c r="A12" s="2093"/>
      <c r="B12" s="3397"/>
      <c r="C12" s="3385" t="s">
        <v>18</v>
      </c>
      <c r="D12" s="3386"/>
      <c r="E12" s="36"/>
      <c r="F12" s="3386" t="s">
        <v>18</v>
      </c>
      <c r="G12" s="3386"/>
      <c r="H12" s="36"/>
      <c r="I12" s="3386" t="s">
        <v>18</v>
      </c>
      <c r="J12" s="3386"/>
      <c r="K12" s="36"/>
      <c r="L12" s="3395" t="s">
        <v>18</v>
      </c>
      <c r="M12" s="2285"/>
    </row>
    <row r="13" spans="1:13" ht="21.95" customHeight="1">
      <c r="A13" s="2093"/>
      <c r="B13" s="3397"/>
      <c r="C13" s="3388" t="s">
        <v>3310</v>
      </c>
      <c r="D13" s="3389"/>
      <c r="E13" s="36"/>
      <c r="F13" s="3390" t="s">
        <v>2270</v>
      </c>
      <c r="G13" s="2111"/>
      <c r="H13" s="36"/>
      <c r="I13" s="3390" t="s">
        <v>1212</v>
      </c>
      <c r="J13" s="2111"/>
      <c r="K13" s="36"/>
      <c r="L13" s="3389" t="s">
        <v>3317</v>
      </c>
      <c r="M13" s="3391"/>
    </row>
    <row r="14" spans="1:13">
      <c r="A14" s="2093"/>
      <c r="B14" s="3397"/>
      <c r="C14" s="3385" t="s">
        <v>18</v>
      </c>
      <c r="D14" s="3386"/>
      <c r="E14" s="36"/>
      <c r="F14" s="3386" t="s">
        <v>18</v>
      </c>
      <c r="G14" s="3386"/>
      <c r="H14" s="36"/>
      <c r="I14" s="3386" t="s">
        <v>18</v>
      </c>
      <c r="J14" s="3386"/>
      <c r="K14" s="36"/>
      <c r="L14" s="3395" t="s">
        <v>18</v>
      </c>
      <c r="M14" s="2285"/>
    </row>
    <row r="15" spans="1:13" ht="16.5" customHeight="1">
      <c r="A15" s="2093"/>
      <c r="B15" s="3397"/>
      <c r="C15" s="3388" t="s">
        <v>2302</v>
      </c>
      <c r="D15" s="3389"/>
      <c r="E15" s="36"/>
      <c r="F15" s="36"/>
      <c r="G15" s="36"/>
      <c r="H15" s="36"/>
      <c r="I15" s="36"/>
      <c r="J15" s="36"/>
      <c r="K15" s="36"/>
      <c r="L15" s="3395"/>
      <c r="M15" s="2285"/>
    </row>
    <row r="16" spans="1:13">
      <c r="A16" s="2093"/>
      <c r="B16" s="3398"/>
      <c r="C16" s="3385" t="s">
        <v>18</v>
      </c>
      <c r="D16" s="3386"/>
      <c r="E16" s="36"/>
      <c r="F16" s="36"/>
      <c r="G16" s="36"/>
      <c r="H16" s="36"/>
      <c r="I16" s="36"/>
      <c r="J16" s="36"/>
      <c r="K16" s="36"/>
      <c r="L16" s="3389"/>
      <c r="M16" s="3391"/>
    </row>
    <row r="17" spans="1:13" ht="31.5" customHeight="1">
      <c r="A17" s="2093"/>
      <c r="B17" s="1331" t="s">
        <v>19</v>
      </c>
      <c r="C17" s="2470" t="s">
        <v>3348</v>
      </c>
      <c r="D17" s="2471"/>
      <c r="E17" s="2471"/>
      <c r="F17" s="2471"/>
      <c r="G17" s="2471"/>
      <c r="H17" s="2471"/>
      <c r="I17" s="2471"/>
      <c r="J17" s="2471"/>
      <c r="K17" s="2471"/>
      <c r="L17" s="2471"/>
      <c r="M17" s="2472"/>
    </row>
    <row r="18" spans="1:13" ht="54.95" customHeight="1">
      <c r="A18" s="2093"/>
      <c r="B18" s="1331" t="s">
        <v>21</v>
      </c>
      <c r="C18" s="2602" t="s">
        <v>3349</v>
      </c>
      <c r="D18" s="2603"/>
      <c r="E18" s="2603"/>
      <c r="F18" s="2603"/>
      <c r="G18" s="2603"/>
      <c r="H18" s="2603"/>
      <c r="I18" s="2603"/>
      <c r="J18" s="2603"/>
      <c r="K18" s="2603"/>
      <c r="L18" s="2603"/>
      <c r="M18" s="2604"/>
    </row>
    <row r="19" spans="1:13" ht="31.5">
      <c r="A19" s="2093"/>
      <c r="B19" s="1331" t="s">
        <v>23</v>
      </c>
      <c r="C19" s="2482" t="s">
        <v>3289</v>
      </c>
      <c r="D19" s="2483"/>
      <c r="E19" s="2483"/>
      <c r="F19" s="2483"/>
      <c r="G19" s="2483"/>
      <c r="H19" s="2483"/>
      <c r="I19" s="2483"/>
      <c r="J19" s="2483"/>
      <c r="K19" s="2483"/>
      <c r="L19" s="2483"/>
      <c r="M19" s="2484"/>
    </row>
    <row r="20" spans="1:13" ht="15.75" customHeight="1">
      <c r="A20" s="2093"/>
      <c r="B20" s="2504" t="s">
        <v>25</v>
      </c>
      <c r="C20" s="2491" t="s">
        <v>26</v>
      </c>
      <c r="D20" s="2492"/>
      <c r="E20" s="1834" t="s">
        <v>27</v>
      </c>
      <c r="F20" s="3287" t="s">
        <v>1387</v>
      </c>
      <c r="G20" s="3288"/>
      <c r="H20" s="3288"/>
      <c r="I20" s="3288"/>
      <c r="J20" s="3288"/>
      <c r="K20" s="3288"/>
      <c r="L20" s="3288"/>
      <c r="M20" s="3289"/>
    </row>
    <row r="21" spans="1:13">
      <c r="A21" s="2093"/>
      <c r="B21" s="2085"/>
      <c r="C21" s="2482"/>
      <c r="D21" s="2483"/>
      <c r="E21" s="2483"/>
      <c r="F21" s="2483"/>
      <c r="G21" s="2483"/>
      <c r="H21" s="2483"/>
      <c r="I21" s="2483"/>
      <c r="J21" s="2483"/>
      <c r="K21" s="2483"/>
      <c r="L21" s="2483"/>
      <c r="M21" s="2484"/>
    </row>
    <row r="22" spans="1:13">
      <c r="A22" s="2489" t="s">
        <v>29</v>
      </c>
      <c r="B22" s="1333" t="s">
        <v>30</v>
      </c>
      <c r="C22" s="2470" t="s">
        <v>3350</v>
      </c>
      <c r="D22" s="2471"/>
      <c r="E22" s="2471"/>
      <c r="F22" s="2471"/>
      <c r="G22" s="2471"/>
      <c r="H22" s="2471"/>
      <c r="I22" s="2471"/>
      <c r="J22" s="2471"/>
      <c r="K22" s="2471"/>
      <c r="L22" s="2471"/>
      <c r="M22" s="2472"/>
    </row>
    <row r="23" spans="1:13">
      <c r="A23" s="2064"/>
      <c r="B23" s="1333" t="s">
        <v>32</v>
      </c>
      <c r="C23" s="2470" t="s">
        <v>1419</v>
      </c>
      <c r="D23" s="2471"/>
      <c r="E23" s="2471"/>
      <c r="F23" s="2471"/>
      <c r="G23" s="2471"/>
      <c r="H23" s="2471"/>
      <c r="I23" s="2471"/>
      <c r="J23" s="2471"/>
      <c r="K23" s="2471"/>
      <c r="L23" s="2471"/>
      <c r="M23" s="2472"/>
    </row>
    <row r="24" spans="1:13" ht="8.25" customHeight="1">
      <c r="A24" s="2064"/>
      <c r="B24" s="2477" t="s">
        <v>34</v>
      </c>
      <c r="C24" s="1519"/>
      <c r="D24" s="42"/>
      <c r="E24" s="42"/>
      <c r="F24" s="42"/>
      <c r="G24" s="42"/>
      <c r="H24" s="42"/>
      <c r="I24" s="42"/>
      <c r="J24" s="42"/>
      <c r="K24" s="42"/>
      <c r="L24" s="42"/>
      <c r="M24" s="1520"/>
    </row>
    <row r="25" spans="1:13" ht="9" customHeight="1">
      <c r="A25" s="2064"/>
      <c r="B25" s="1999"/>
      <c r="C25" s="43"/>
      <c r="D25" s="44"/>
      <c r="E25" s="45"/>
      <c r="F25" s="44"/>
      <c r="G25" s="45"/>
      <c r="H25" s="44"/>
      <c r="I25" s="45"/>
      <c r="J25" s="44"/>
      <c r="K25" s="45"/>
      <c r="L25" s="45"/>
      <c r="M25" s="46"/>
    </row>
    <row r="26" spans="1:13">
      <c r="A26" s="2064"/>
      <c r="B26" s="1999"/>
      <c r="C26" s="47" t="s">
        <v>35</v>
      </c>
      <c r="D26" s="48"/>
      <c r="E26" s="49" t="s">
        <v>36</v>
      </c>
      <c r="F26" s="48"/>
      <c r="G26" s="49" t="s">
        <v>37</v>
      </c>
      <c r="H26" s="48"/>
      <c r="I26" s="49" t="s">
        <v>38</v>
      </c>
      <c r="J26" s="1521"/>
      <c r="K26" s="49"/>
      <c r="L26" s="49"/>
      <c r="M26" s="50"/>
    </row>
    <row r="27" spans="1:13">
      <c r="A27" s="2064"/>
      <c r="B27" s="1999"/>
      <c r="C27" s="47" t="s">
        <v>39</v>
      </c>
      <c r="D27" s="1522"/>
      <c r="E27" s="49" t="s">
        <v>40</v>
      </c>
      <c r="F27" s="1523"/>
      <c r="G27" s="49" t="s">
        <v>41</v>
      </c>
      <c r="H27" s="1523"/>
      <c r="I27" s="49"/>
      <c r="J27" s="51"/>
      <c r="K27" s="49"/>
      <c r="L27" s="49"/>
      <c r="M27" s="50"/>
    </row>
    <row r="28" spans="1:13">
      <c r="A28" s="2064"/>
      <c r="B28" s="1999"/>
      <c r="C28" s="47" t="s">
        <v>42</v>
      </c>
      <c r="D28" s="1522"/>
      <c r="E28" s="49" t="s">
        <v>43</v>
      </c>
      <c r="F28" s="1522" t="s">
        <v>1495</v>
      </c>
      <c r="G28" s="49"/>
      <c r="H28" s="51"/>
      <c r="I28" s="49"/>
      <c r="J28" s="51"/>
      <c r="K28" s="49"/>
      <c r="L28" s="49"/>
      <c r="M28" s="50"/>
    </row>
    <row r="29" spans="1:13">
      <c r="A29" s="2064"/>
      <c r="B29" s="1999"/>
      <c r="C29" s="47" t="s">
        <v>44</v>
      </c>
      <c r="D29" s="1523"/>
      <c r="E29" s="49" t="s">
        <v>46</v>
      </c>
      <c r="F29" s="53"/>
      <c r="G29" s="53"/>
      <c r="H29" s="53"/>
      <c r="I29" s="53"/>
      <c r="J29" s="53"/>
      <c r="K29" s="53"/>
      <c r="L29" s="53"/>
      <c r="M29" s="54"/>
    </row>
    <row r="30" spans="1:13" ht="9.75" customHeight="1">
      <c r="A30" s="2064"/>
      <c r="B30" s="2000"/>
      <c r="C30" s="55"/>
      <c r="D30" s="56"/>
      <c r="E30" s="56"/>
      <c r="F30" s="56"/>
      <c r="G30" s="56"/>
      <c r="H30" s="56"/>
      <c r="I30" s="56"/>
      <c r="J30" s="56"/>
      <c r="K30" s="56"/>
      <c r="L30" s="56"/>
      <c r="M30" s="57"/>
    </row>
    <row r="31" spans="1:13">
      <c r="A31" s="2064"/>
      <c r="B31" s="2477" t="s">
        <v>48</v>
      </c>
      <c r="C31" s="1524"/>
      <c r="D31" s="58"/>
      <c r="E31" s="58"/>
      <c r="F31" s="58"/>
      <c r="G31" s="58"/>
      <c r="H31" s="58"/>
      <c r="I31" s="58"/>
      <c r="J31" s="58"/>
      <c r="K31" s="58"/>
      <c r="L31" s="34"/>
      <c r="M31" s="1525"/>
    </row>
    <row r="32" spans="1:13">
      <c r="A32" s="2064"/>
      <c r="B32" s="1999"/>
      <c r="C32" s="47" t="s">
        <v>49</v>
      </c>
      <c r="D32" s="1523"/>
      <c r="E32" s="59"/>
      <c r="F32" s="49" t="s">
        <v>50</v>
      </c>
      <c r="G32" s="1522"/>
      <c r="H32" s="59"/>
      <c r="I32" s="49" t="s">
        <v>51</v>
      </c>
      <c r="J32" s="1584" t="s">
        <v>45</v>
      </c>
      <c r="K32" s="59"/>
      <c r="L32" s="37"/>
      <c r="M32" s="38"/>
    </row>
    <row r="33" spans="1:13">
      <c r="A33" s="2064"/>
      <c r="B33" s="1999"/>
      <c r="C33" s="47" t="s">
        <v>52</v>
      </c>
      <c r="D33" s="1526"/>
      <c r="E33" s="37"/>
      <c r="F33" s="49" t="s">
        <v>53</v>
      </c>
      <c r="G33" s="1523"/>
      <c r="H33" s="37"/>
      <c r="I33" s="60"/>
      <c r="J33" s="37"/>
      <c r="K33" s="36"/>
      <c r="L33" s="37"/>
      <c r="M33" s="38"/>
    </row>
    <row r="34" spans="1:13">
      <c r="A34" s="2064"/>
      <c r="B34" s="2000"/>
      <c r="C34" s="61"/>
      <c r="D34" s="62"/>
      <c r="E34" s="62"/>
      <c r="F34" s="62"/>
      <c r="G34" s="62"/>
      <c r="H34" s="62"/>
      <c r="I34" s="62"/>
      <c r="J34" s="62"/>
      <c r="K34" s="62"/>
      <c r="L34" s="40"/>
      <c r="M34" s="41"/>
    </row>
    <row r="35" spans="1:13">
      <c r="A35" s="2064"/>
      <c r="B35" s="64" t="s">
        <v>54</v>
      </c>
      <c r="C35" s="1527"/>
      <c r="D35" s="63"/>
      <c r="E35" s="63"/>
      <c r="F35" s="63"/>
      <c r="G35" s="63"/>
      <c r="H35" s="63"/>
      <c r="I35" s="63"/>
      <c r="J35" s="63"/>
      <c r="K35" s="63"/>
      <c r="L35" s="63"/>
      <c r="M35" s="1528"/>
    </row>
    <row r="36" spans="1:13">
      <c r="A36" s="2064"/>
      <c r="B36" s="64"/>
      <c r="C36" s="65" t="s">
        <v>55</v>
      </c>
      <c r="D36" s="1702" t="s">
        <v>9</v>
      </c>
      <c r="E36" s="59"/>
      <c r="F36" s="66" t="s">
        <v>56</v>
      </c>
      <c r="G36" s="1523"/>
      <c r="H36" s="59"/>
      <c r="I36" s="66" t="s">
        <v>57</v>
      </c>
      <c r="J36" s="1703"/>
      <c r="K36" s="1704"/>
      <c r="L36" s="1705"/>
      <c r="M36" s="67"/>
    </row>
    <row r="37" spans="1:13">
      <c r="A37" s="2064"/>
      <c r="B37" s="31"/>
      <c r="C37" s="55"/>
      <c r="D37" s="56"/>
      <c r="E37" s="56"/>
      <c r="F37" s="56"/>
      <c r="G37" s="56"/>
      <c r="H37" s="56"/>
      <c r="I37" s="56"/>
      <c r="J37" s="56"/>
      <c r="K37" s="56"/>
      <c r="L37" s="56"/>
      <c r="M37" s="57"/>
    </row>
    <row r="38" spans="1:13">
      <c r="A38" s="2064"/>
      <c r="B38" s="2477" t="s">
        <v>58</v>
      </c>
      <c r="C38" s="1531"/>
      <c r="D38" s="68"/>
      <c r="E38" s="68"/>
      <c r="F38" s="68"/>
      <c r="G38" s="68"/>
      <c r="H38" s="68"/>
      <c r="I38" s="68"/>
      <c r="J38" s="68"/>
      <c r="K38" s="68"/>
      <c r="L38" s="34"/>
      <c r="M38" s="1525"/>
    </row>
    <row r="39" spans="1:13">
      <c r="A39" s="2064"/>
      <c r="B39" s="1999"/>
      <c r="C39" s="69" t="s">
        <v>59</v>
      </c>
      <c r="D39" s="1533">
        <v>2020</v>
      </c>
      <c r="E39" s="70"/>
      <c r="F39" s="59" t="s">
        <v>60</v>
      </c>
      <c r="G39" s="1533" t="s">
        <v>61</v>
      </c>
      <c r="H39" s="70"/>
      <c r="I39" s="66"/>
      <c r="J39" s="70"/>
      <c r="K39" s="70"/>
      <c r="L39" s="37"/>
      <c r="M39" s="38"/>
    </row>
    <row r="40" spans="1:13">
      <c r="A40" s="2064"/>
      <c r="B40" s="2000"/>
      <c r="C40" s="55"/>
      <c r="D40" s="135"/>
      <c r="E40" s="136"/>
      <c r="F40" s="56"/>
      <c r="G40" s="136"/>
      <c r="H40" s="136"/>
      <c r="I40" s="137"/>
      <c r="J40" s="136"/>
      <c r="K40" s="136"/>
      <c r="L40" s="40"/>
      <c r="M40" s="41"/>
    </row>
    <row r="41" spans="1:13">
      <c r="A41" s="2064"/>
      <c r="B41" s="2477" t="s">
        <v>62</v>
      </c>
      <c r="C41" s="1534"/>
      <c r="D41" s="72"/>
      <c r="E41" s="72"/>
      <c r="F41" s="72"/>
      <c r="G41" s="72"/>
      <c r="H41" s="72"/>
      <c r="I41" s="72"/>
      <c r="J41" s="72"/>
      <c r="K41" s="72"/>
      <c r="L41" s="72"/>
      <c r="M41" s="1535"/>
    </row>
    <row r="42" spans="1:13">
      <c r="A42" s="2064"/>
      <c r="B42" s="1999"/>
      <c r="C42" s="73"/>
      <c r="D42" s="74" t="s">
        <v>63</v>
      </c>
      <c r="E42" s="74"/>
      <c r="F42" s="74" t="s">
        <v>64</v>
      </c>
      <c r="G42" s="74"/>
      <c r="H42" s="75" t="s">
        <v>65</v>
      </c>
      <c r="I42" s="75"/>
      <c r="J42" s="75" t="s">
        <v>66</v>
      </c>
      <c r="K42" s="74"/>
      <c r="L42" s="74" t="s">
        <v>67</v>
      </c>
      <c r="M42" s="76"/>
    </row>
    <row r="43" spans="1:13">
      <c r="A43" s="2064"/>
      <c r="B43" s="1999"/>
      <c r="C43" s="73"/>
      <c r="D43" s="1547">
        <v>0.2</v>
      </c>
      <c r="E43" s="1537"/>
      <c r="F43" s="1547">
        <v>0.3</v>
      </c>
      <c r="G43" s="1537"/>
      <c r="H43" s="1547">
        <v>0.4</v>
      </c>
      <c r="I43" s="1537"/>
      <c r="J43" s="1547">
        <v>0.5</v>
      </c>
      <c r="K43" s="1537"/>
      <c r="L43" s="1547">
        <v>0.6</v>
      </c>
      <c r="M43" s="1538"/>
    </row>
    <row r="44" spans="1:13">
      <c r="A44" s="2064"/>
      <c r="B44" s="1999"/>
      <c r="C44" s="73"/>
      <c r="D44" s="74" t="s">
        <v>68</v>
      </c>
      <c r="E44" s="74"/>
      <c r="F44" s="74" t="s">
        <v>69</v>
      </c>
      <c r="G44" s="74"/>
      <c r="H44" s="75" t="s">
        <v>70</v>
      </c>
      <c r="I44" s="75"/>
      <c r="J44" s="75" t="s">
        <v>71</v>
      </c>
      <c r="K44" s="74"/>
      <c r="L44" s="74" t="s">
        <v>72</v>
      </c>
      <c r="M44" s="46"/>
    </row>
    <row r="45" spans="1:13">
      <c r="A45" s="2064"/>
      <c r="B45" s="1999"/>
      <c r="C45" s="73"/>
      <c r="D45" s="1547">
        <v>0.7</v>
      </c>
      <c r="E45" s="1537"/>
      <c r="F45" s="1547">
        <v>0.8</v>
      </c>
      <c r="G45" s="1537"/>
      <c r="H45" s="1547">
        <v>0.9</v>
      </c>
      <c r="I45" s="1537"/>
      <c r="J45" s="1547">
        <v>1</v>
      </c>
      <c r="K45" s="1537"/>
      <c r="L45" s="1547">
        <v>1</v>
      </c>
      <c r="M45" s="1538"/>
    </row>
    <row r="46" spans="1:13">
      <c r="A46" s="2064"/>
      <c r="B46" s="1999"/>
      <c r="C46" s="73"/>
      <c r="D46" s="74" t="s">
        <v>73</v>
      </c>
      <c r="E46" s="74"/>
      <c r="F46" s="74" t="s">
        <v>74</v>
      </c>
      <c r="G46" s="74"/>
      <c r="H46" s="75" t="s">
        <v>75</v>
      </c>
      <c r="I46" s="75"/>
      <c r="J46" s="75" t="s">
        <v>76</v>
      </c>
      <c r="K46" s="74"/>
      <c r="L46" s="74" t="s">
        <v>77</v>
      </c>
      <c r="M46" s="46"/>
    </row>
    <row r="47" spans="1:13">
      <c r="A47" s="2064"/>
      <c r="B47" s="1999"/>
      <c r="C47" s="73"/>
      <c r="D47" s="1547">
        <v>1</v>
      </c>
      <c r="E47" s="1537"/>
      <c r="F47" s="1547"/>
      <c r="G47" s="1537"/>
      <c r="H47" s="1547"/>
      <c r="I47" s="1537"/>
      <c r="J47" s="1547"/>
      <c r="K47" s="1537"/>
      <c r="L47" s="1547"/>
      <c r="M47" s="1538"/>
    </row>
    <row r="48" spans="1:13">
      <c r="A48" s="2064"/>
      <c r="B48" s="1999"/>
      <c r="C48" s="73"/>
      <c r="D48" s="1541" t="s">
        <v>77</v>
      </c>
      <c r="E48" s="1539"/>
      <c r="F48" s="1541" t="s">
        <v>78</v>
      </c>
      <c r="G48" s="1539"/>
      <c r="H48" s="96"/>
      <c r="I48" s="110"/>
      <c r="J48" s="96"/>
      <c r="K48" s="110"/>
      <c r="L48" s="96"/>
      <c r="M48" s="1540"/>
    </row>
    <row r="49" spans="1:13">
      <c r="A49" s="2064"/>
      <c r="B49" s="1999"/>
      <c r="C49" s="73"/>
      <c r="D49" s="1547"/>
      <c r="E49" s="1537"/>
      <c r="F49" s="2571">
        <v>1</v>
      </c>
      <c r="G49" s="2572"/>
      <c r="H49" s="2070"/>
      <c r="I49" s="2070"/>
      <c r="J49" s="77"/>
      <c r="K49" s="74"/>
      <c r="L49" s="77"/>
      <c r="M49" s="107"/>
    </row>
    <row r="50" spans="1:13">
      <c r="A50" s="2064"/>
      <c r="B50" s="1999"/>
      <c r="C50" s="83"/>
      <c r="D50" s="1541"/>
      <c r="E50" s="1539"/>
      <c r="F50" s="1541"/>
      <c r="G50" s="1539"/>
      <c r="H50" s="84"/>
      <c r="I50" s="85"/>
      <c r="J50" s="84"/>
      <c r="K50" s="85"/>
      <c r="L50" s="84"/>
      <c r="M50" s="86"/>
    </row>
    <row r="51" spans="1:13" ht="18" customHeight="1">
      <c r="A51" s="2064"/>
      <c r="B51" s="2477" t="s">
        <v>79</v>
      </c>
      <c r="C51" s="1524"/>
      <c r="D51" s="58"/>
      <c r="E51" s="58"/>
      <c r="F51" s="58"/>
      <c r="G51" s="58"/>
      <c r="H51" s="58"/>
      <c r="I51" s="58"/>
      <c r="J51" s="58"/>
      <c r="K51" s="58"/>
      <c r="L51" s="37"/>
      <c r="M51" s="38"/>
    </row>
    <row r="52" spans="1:13">
      <c r="A52" s="2064"/>
      <c r="B52" s="1999"/>
      <c r="C52" s="88"/>
      <c r="D52" s="89" t="s">
        <v>80</v>
      </c>
      <c r="E52" s="90" t="s">
        <v>7</v>
      </c>
      <c r="F52" s="2008" t="s">
        <v>81</v>
      </c>
      <c r="G52" s="2568"/>
      <c r="H52" s="2568"/>
      <c r="I52" s="2568"/>
      <c r="J52" s="2568"/>
      <c r="K52" s="91" t="s">
        <v>82</v>
      </c>
      <c r="L52" s="2480"/>
      <c r="M52" s="2481"/>
    </row>
    <row r="53" spans="1:13">
      <c r="A53" s="2064"/>
      <c r="B53" s="1999"/>
      <c r="C53" s="88"/>
      <c r="D53" s="1542"/>
      <c r="E53" s="1522" t="s">
        <v>45</v>
      </c>
      <c r="F53" s="2008"/>
      <c r="G53" s="2568"/>
      <c r="H53" s="2568"/>
      <c r="I53" s="2568"/>
      <c r="J53" s="2568"/>
      <c r="K53" s="37"/>
      <c r="L53" s="2003"/>
      <c r="M53" s="2004"/>
    </row>
    <row r="54" spans="1:13">
      <c r="A54" s="2064"/>
      <c r="B54" s="2000"/>
      <c r="C54" s="92"/>
      <c r="D54" s="40"/>
      <c r="E54" s="40"/>
      <c r="F54" s="40"/>
      <c r="G54" s="40"/>
      <c r="H54" s="40"/>
      <c r="I54" s="40"/>
      <c r="J54" s="40"/>
      <c r="K54" s="40"/>
      <c r="L54" s="37"/>
      <c r="M54" s="38"/>
    </row>
    <row r="55" spans="1:13">
      <c r="A55" s="2064"/>
      <c r="B55" s="1331" t="s">
        <v>83</v>
      </c>
      <c r="C55" s="2482" t="s">
        <v>3351</v>
      </c>
      <c r="D55" s="2483"/>
      <c r="E55" s="2483"/>
      <c r="F55" s="2483"/>
      <c r="G55" s="2483"/>
      <c r="H55" s="2483"/>
      <c r="I55" s="2483"/>
      <c r="J55" s="2483"/>
      <c r="K55" s="2483"/>
      <c r="L55" s="2483"/>
      <c r="M55" s="2484"/>
    </row>
    <row r="56" spans="1:13">
      <c r="A56" s="2064"/>
      <c r="B56" s="1333" t="s">
        <v>85</v>
      </c>
      <c r="C56" s="2482" t="s">
        <v>3315</v>
      </c>
      <c r="D56" s="2483"/>
      <c r="E56" s="2483"/>
      <c r="F56" s="2483"/>
      <c r="G56" s="2483"/>
      <c r="H56" s="2483"/>
      <c r="I56" s="2483"/>
      <c r="J56" s="2483"/>
      <c r="K56" s="2483"/>
      <c r="L56" s="2483"/>
      <c r="M56" s="2484"/>
    </row>
    <row r="57" spans="1:13">
      <c r="A57" s="2064"/>
      <c r="B57" s="1333" t="s">
        <v>87</v>
      </c>
      <c r="C57" s="1543" t="s">
        <v>3352</v>
      </c>
      <c r="D57" s="1544"/>
      <c r="E57" s="1544"/>
      <c r="F57" s="1544"/>
      <c r="G57" s="1544"/>
      <c r="H57" s="1544"/>
      <c r="I57" s="1544"/>
      <c r="J57" s="1544"/>
      <c r="K57" s="1544"/>
      <c r="L57" s="1544"/>
      <c r="M57" s="1545"/>
    </row>
    <row r="58" spans="1:13">
      <c r="A58" s="2064"/>
      <c r="B58" s="1333" t="s">
        <v>88</v>
      </c>
      <c r="C58" s="1543" t="s">
        <v>9</v>
      </c>
      <c r="D58" s="1544"/>
      <c r="E58" s="1544"/>
      <c r="F58" s="1544"/>
      <c r="G58" s="1544"/>
      <c r="H58" s="1544"/>
      <c r="I58" s="1544"/>
      <c r="J58" s="1544"/>
      <c r="K58" s="1544"/>
      <c r="L58" s="1544"/>
      <c r="M58" s="1545"/>
    </row>
    <row r="59" spans="1:13" ht="15.75" customHeight="1">
      <c r="A59" s="2469" t="s">
        <v>90</v>
      </c>
      <c r="B59" s="1413" t="s">
        <v>91</v>
      </c>
      <c r="C59" s="2788" t="s">
        <v>3440</v>
      </c>
      <c r="D59" s="2789"/>
      <c r="E59" s="2789"/>
      <c r="F59" s="2789"/>
      <c r="G59" s="2789"/>
      <c r="H59" s="2789"/>
      <c r="I59" s="2789"/>
      <c r="J59" s="2789"/>
      <c r="K59" s="2789"/>
      <c r="L59" s="2789"/>
      <c r="M59" s="2790"/>
    </row>
    <row r="60" spans="1:13" ht="15.75" customHeight="1">
      <c r="A60" s="2056"/>
      <c r="B60" s="1413" t="s">
        <v>93</v>
      </c>
      <c r="C60" s="2788" t="s">
        <v>2206</v>
      </c>
      <c r="D60" s="2789"/>
      <c r="E60" s="2789"/>
      <c r="F60" s="2789"/>
      <c r="G60" s="2789"/>
      <c r="H60" s="2789"/>
      <c r="I60" s="2789"/>
      <c r="J60" s="2789"/>
      <c r="K60" s="2789"/>
      <c r="L60" s="2789"/>
      <c r="M60" s="2790"/>
    </row>
    <row r="61" spans="1:13" ht="15.75" customHeight="1">
      <c r="A61" s="2056"/>
      <c r="B61" s="1413" t="s">
        <v>95</v>
      </c>
      <c r="C61" s="2455" t="s">
        <v>1572</v>
      </c>
      <c r="D61" s="2456"/>
      <c r="E61" s="2456"/>
      <c r="F61" s="2456"/>
      <c r="G61" s="2456"/>
      <c r="H61" s="2456"/>
      <c r="I61" s="2456"/>
      <c r="J61" s="2456"/>
      <c r="K61" s="2456"/>
      <c r="L61" s="2456"/>
      <c r="M61" s="2457"/>
    </row>
    <row r="62" spans="1:13" ht="15.75" customHeight="1">
      <c r="A62" s="2056"/>
      <c r="B62" s="1414" t="s">
        <v>97</v>
      </c>
      <c r="C62" s="2788" t="s">
        <v>3439</v>
      </c>
      <c r="D62" s="2789"/>
      <c r="E62" s="2789"/>
      <c r="F62" s="2789"/>
      <c r="G62" s="2789"/>
      <c r="H62" s="2789"/>
      <c r="I62" s="2789"/>
      <c r="J62" s="2789"/>
      <c r="K62" s="2789"/>
      <c r="L62" s="2789"/>
      <c r="M62" s="2790"/>
    </row>
    <row r="63" spans="1:13" ht="15.75" customHeight="1">
      <c r="A63" s="2056"/>
      <c r="B63" s="1413" t="s">
        <v>99</v>
      </c>
      <c r="C63" s="2791" t="s">
        <v>3441</v>
      </c>
      <c r="D63" s="2789"/>
      <c r="E63" s="2789"/>
      <c r="F63" s="2789"/>
      <c r="G63" s="2789"/>
      <c r="H63" s="2789"/>
      <c r="I63" s="2789"/>
      <c r="J63" s="2789"/>
      <c r="K63" s="2789"/>
      <c r="L63" s="2789"/>
      <c r="M63" s="2790"/>
    </row>
    <row r="64" spans="1:13" ht="16.5" thickBot="1">
      <c r="A64" s="2061"/>
      <c r="B64" s="1413" t="s">
        <v>101</v>
      </c>
      <c r="C64" s="2455">
        <v>3169001</v>
      </c>
      <c r="D64" s="2456"/>
      <c r="E64" s="2456"/>
      <c r="F64" s="2456"/>
      <c r="G64" s="2456"/>
      <c r="H64" s="2456"/>
      <c r="I64" s="2456"/>
      <c r="J64" s="2456"/>
      <c r="K64" s="2456"/>
      <c r="L64" s="2456"/>
      <c r="M64" s="2457"/>
    </row>
    <row r="65" spans="1:13" ht="15.75" customHeight="1">
      <c r="A65" s="2469" t="s">
        <v>103</v>
      </c>
      <c r="B65" s="1415" t="s">
        <v>104</v>
      </c>
      <c r="C65" s="2455" t="s">
        <v>1503</v>
      </c>
      <c r="D65" s="2456"/>
      <c r="E65" s="2456"/>
      <c r="F65" s="2456"/>
      <c r="G65" s="2456"/>
      <c r="H65" s="2456"/>
      <c r="I65" s="2456"/>
      <c r="J65" s="2456"/>
      <c r="K65" s="2456"/>
      <c r="L65" s="2456"/>
      <c r="M65" s="2457"/>
    </row>
    <row r="66" spans="1:13" ht="30" customHeight="1">
      <c r="A66" s="2056"/>
      <c r="B66" s="1415" t="s">
        <v>106</v>
      </c>
      <c r="C66" s="2455" t="s">
        <v>3304</v>
      </c>
      <c r="D66" s="2456"/>
      <c r="E66" s="2456"/>
      <c r="F66" s="2456"/>
      <c r="G66" s="2456"/>
      <c r="H66" s="2456"/>
      <c r="I66" s="2456"/>
      <c r="J66" s="2456"/>
      <c r="K66" s="2456"/>
      <c r="L66" s="2456"/>
      <c r="M66" s="2457"/>
    </row>
    <row r="67" spans="1:13" ht="30" customHeight="1" thickBot="1">
      <c r="A67" s="2056"/>
      <c r="B67" s="1416" t="s">
        <v>14</v>
      </c>
      <c r="C67" s="2455" t="s">
        <v>2257</v>
      </c>
      <c r="D67" s="2456"/>
      <c r="E67" s="2456"/>
      <c r="F67" s="2456"/>
      <c r="G67" s="2456"/>
      <c r="H67" s="2456"/>
      <c r="I67" s="2456"/>
      <c r="J67" s="2456"/>
      <c r="K67" s="2456"/>
      <c r="L67" s="2456"/>
      <c r="M67" s="2457"/>
    </row>
    <row r="68" spans="1:13" ht="16.5" thickBot="1">
      <c r="A68" s="139" t="s">
        <v>109</v>
      </c>
      <c r="B68" s="108"/>
      <c r="C68" s="2447" t="s">
        <v>3305</v>
      </c>
      <c r="D68" s="2037"/>
      <c r="E68" s="2037"/>
      <c r="F68" s="2037"/>
      <c r="G68" s="2037"/>
      <c r="H68" s="2037"/>
      <c r="I68" s="2037"/>
      <c r="J68" s="2037"/>
      <c r="K68" s="2037"/>
      <c r="L68" s="2037"/>
      <c r="M68" s="2038"/>
    </row>
  </sheetData>
  <mergeCells count="71">
    <mergeCell ref="A2:A21"/>
    <mergeCell ref="C2:M2"/>
    <mergeCell ref="C3:M3"/>
    <mergeCell ref="F4:G4"/>
    <mergeCell ref="C5:L5"/>
    <mergeCell ref="C6:L6"/>
    <mergeCell ref="C7:D7"/>
    <mergeCell ref="I7:M7"/>
    <mergeCell ref="B8:B16"/>
    <mergeCell ref="C9:D9"/>
    <mergeCell ref="F9:G9"/>
    <mergeCell ref="I9:J9"/>
    <mergeCell ref="L9:M9"/>
    <mergeCell ref="C10:D10"/>
    <mergeCell ref="F10:G10"/>
    <mergeCell ref="I10:J10"/>
    <mergeCell ref="L10:M10"/>
    <mergeCell ref="C11:D11"/>
    <mergeCell ref="F11:G11"/>
    <mergeCell ref="I11:J11"/>
    <mergeCell ref="L11:M11"/>
    <mergeCell ref="C12:D12"/>
    <mergeCell ref="F12:G12"/>
    <mergeCell ref="I12:J12"/>
    <mergeCell ref="L12:M12"/>
    <mergeCell ref="C18:M18"/>
    <mergeCell ref="C13:D13"/>
    <mergeCell ref="F13:G13"/>
    <mergeCell ref="I13:J13"/>
    <mergeCell ref="L13:M13"/>
    <mergeCell ref="C14:D14"/>
    <mergeCell ref="F14:G14"/>
    <mergeCell ref="I14:J14"/>
    <mergeCell ref="L14:M14"/>
    <mergeCell ref="C15:D15"/>
    <mergeCell ref="L15:M15"/>
    <mergeCell ref="C16:D16"/>
    <mergeCell ref="L16:M16"/>
    <mergeCell ref="C17:M17"/>
    <mergeCell ref="C19:M19"/>
    <mergeCell ref="B20:B21"/>
    <mergeCell ref="C20:D20"/>
    <mergeCell ref="F20:M20"/>
    <mergeCell ref="C21:M21"/>
    <mergeCell ref="B41:B50"/>
    <mergeCell ref="F49:G49"/>
    <mergeCell ref="H49:I49"/>
    <mergeCell ref="B51:B54"/>
    <mergeCell ref="F52:F53"/>
    <mergeCell ref="G52:J53"/>
    <mergeCell ref="L52:M53"/>
    <mergeCell ref="C55:M55"/>
    <mergeCell ref="C56:M56"/>
    <mergeCell ref="A59:A64"/>
    <mergeCell ref="C59:M59"/>
    <mergeCell ref="C60:M60"/>
    <mergeCell ref="C61:M61"/>
    <mergeCell ref="C62:M62"/>
    <mergeCell ref="C63:M63"/>
    <mergeCell ref="C64:M64"/>
    <mergeCell ref="A22:A58"/>
    <mergeCell ref="C22:M22"/>
    <mergeCell ref="C23:M23"/>
    <mergeCell ref="B24:B30"/>
    <mergeCell ref="B31:B34"/>
    <mergeCell ref="B38:B40"/>
    <mergeCell ref="A65:A67"/>
    <mergeCell ref="C65:M65"/>
    <mergeCell ref="C66:M66"/>
    <mergeCell ref="C67:M67"/>
    <mergeCell ref="C68:M68"/>
  </mergeCells>
  <dataValidations count="8">
    <dataValidation type="list" allowBlank="1" showInputMessage="1" showErrorMessage="1" sqref="C20:D20" xr:uid="{00000000-0002-0000-CC00-000000000000}"/>
    <dataValidation type="list" allowBlank="1" showInputMessage="1" showErrorMessage="1" sqref="I7:M7" xr:uid="{00000000-0002-0000-CC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C00-000002000000}"/>
    <dataValidation allowBlank="1" showInputMessage="1" showErrorMessage="1" prompt="Determine si el indicador responde a un enfoque (Derechos Humanos, Género, Diferencial, Poblacional, Ambiental y Territorial). Si responde a más de enfoque separelos por ;" sqref="B22" xr:uid="{00000000-0002-0000-CC00-000003000000}"/>
    <dataValidation allowBlank="1" showInputMessage="1" showErrorMessage="1" prompt="Identifique la meta ODS a que le apunta el indicador de producto. Seleccione de la lista desplegable." sqref="E20" xr:uid="{00000000-0002-0000-CC00-000004000000}"/>
    <dataValidation allowBlank="1" showInputMessage="1" showErrorMessage="1" prompt="Identifique el ODS a que le apunta el indicador de producto. Seleccione de la lista desplegable._x000a_" sqref="B20:B21" xr:uid="{00000000-0002-0000-CC00-000005000000}"/>
    <dataValidation allowBlank="1" showInputMessage="1" showErrorMessage="1" prompt="Incluir una ficha por cada indicador, ya sea de producto o de resultado" sqref="B1" xr:uid="{00000000-0002-0000-CC00-000006000000}"/>
    <dataValidation allowBlank="1" showInputMessage="1" showErrorMessage="1" prompt="Seleccione de la lista desplegable" sqref="B4 B7 H7" xr:uid="{00000000-0002-0000-CC00-000007000000}"/>
  </dataValidations>
  <hyperlinks>
    <hyperlink ref="C63" r:id="rId1" xr:uid="{00000000-0004-0000-CC00-000000000000}"/>
  </hyperlinks>
  <pageMargins left="0.7" right="0.7" top="0.75" bottom="0.75" header="0.3" footer="0.3"/>
  <pageSetup paperSize="9" orientation="portrait" horizontalDpi="1200" verticalDpi="12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3353</v>
      </c>
      <c r="C1" s="141"/>
      <c r="D1" s="141"/>
      <c r="E1" s="141"/>
      <c r="F1" s="141"/>
      <c r="G1" s="141"/>
      <c r="H1" s="141"/>
      <c r="I1" s="141"/>
      <c r="J1" s="141"/>
      <c r="K1" s="141"/>
      <c r="L1" s="141"/>
      <c r="M1" s="142"/>
    </row>
    <row r="2" spans="1:13" ht="39" customHeight="1">
      <c r="A2" s="2494" t="s">
        <v>1</v>
      </c>
      <c r="B2" s="29" t="s">
        <v>2</v>
      </c>
      <c r="C2" s="2120" t="s">
        <v>1421</v>
      </c>
      <c r="D2" s="2121"/>
      <c r="E2" s="2121"/>
      <c r="F2" s="2121"/>
      <c r="G2" s="2121"/>
      <c r="H2" s="2121"/>
      <c r="I2" s="2121"/>
      <c r="J2" s="2121"/>
      <c r="K2" s="2121"/>
      <c r="L2" s="2121"/>
      <c r="M2" s="2122"/>
    </row>
    <row r="3" spans="1:13" ht="36" customHeight="1">
      <c r="A3" s="2093"/>
      <c r="B3" s="1331" t="s">
        <v>4</v>
      </c>
      <c r="C3" s="2495" t="s">
        <v>3192</v>
      </c>
      <c r="D3" s="2496"/>
      <c r="E3" s="2496"/>
      <c r="F3" s="2496"/>
      <c r="G3" s="2496"/>
      <c r="H3" s="2496"/>
      <c r="I3" s="2496"/>
      <c r="J3" s="2496"/>
      <c r="K3" s="2496"/>
      <c r="L3" s="2496"/>
      <c r="M3" s="2497"/>
    </row>
    <row r="4" spans="1:13">
      <c r="A4" s="2093"/>
      <c r="B4" s="31" t="s">
        <v>6</v>
      </c>
      <c r="C4" s="1507"/>
      <c r="D4" s="1508" t="s">
        <v>323</v>
      </c>
      <c r="E4" s="1509"/>
      <c r="F4" s="2498" t="s">
        <v>8</v>
      </c>
      <c r="G4" s="2499"/>
      <c r="H4" s="2566">
        <v>413</v>
      </c>
      <c r="I4" s="2496"/>
      <c r="J4" s="2496"/>
      <c r="K4" s="2496"/>
      <c r="L4" s="2496"/>
      <c r="M4" s="2497"/>
    </row>
    <row r="5" spans="1:13" ht="45" customHeight="1">
      <c r="A5" s="2093"/>
      <c r="B5" s="31" t="s">
        <v>10</v>
      </c>
      <c r="C5" s="3140" t="s">
        <v>9</v>
      </c>
      <c r="D5" s="3052"/>
      <c r="E5" s="3052"/>
      <c r="F5" s="3052"/>
      <c r="G5" s="3052"/>
      <c r="H5" s="3052"/>
      <c r="I5" s="3052"/>
      <c r="J5" s="3052"/>
      <c r="K5" s="3052"/>
      <c r="L5" s="3052"/>
      <c r="M5" s="3053"/>
    </row>
    <row r="6" spans="1:13" ht="45" customHeight="1">
      <c r="A6" s="2093"/>
      <c r="B6" s="31" t="s">
        <v>11</v>
      </c>
      <c r="C6" s="3140" t="s">
        <v>9</v>
      </c>
      <c r="D6" s="3052"/>
      <c r="E6" s="3052"/>
      <c r="F6" s="3052"/>
      <c r="G6" s="3052"/>
      <c r="H6" s="3052"/>
      <c r="I6" s="3052"/>
      <c r="J6" s="3052"/>
      <c r="K6" s="3052"/>
      <c r="L6" s="3052"/>
      <c r="M6" s="3053"/>
    </row>
    <row r="7" spans="1:13">
      <c r="A7" s="2093"/>
      <c r="B7" s="1331" t="s">
        <v>12</v>
      </c>
      <c r="C7" s="2630" t="s">
        <v>386</v>
      </c>
      <c r="D7" s="2631"/>
      <c r="E7" s="2631"/>
      <c r="F7" s="2631"/>
      <c r="G7" s="2632"/>
      <c r="H7" s="1546" t="s">
        <v>14</v>
      </c>
      <c r="I7" s="2514" t="s">
        <v>338</v>
      </c>
      <c r="J7" s="2513"/>
      <c r="K7" s="2513"/>
      <c r="L7" s="2513"/>
      <c r="M7" s="2515"/>
    </row>
    <row r="8" spans="1:13">
      <c r="A8" s="2093"/>
      <c r="B8" s="2504" t="s">
        <v>16</v>
      </c>
      <c r="C8" s="1700"/>
      <c r="D8" s="33"/>
      <c r="E8" s="33"/>
      <c r="F8" s="33"/>
      <c r="G8" s="33"/>
      <c r="H8" s="33"/>
      <c r="I8" s="33"/>
      <c r="J8" s="33"/>
      <c r="K8" s="33"/>
      <c r="L8" s="34"/>
      <c r="M8" s="1525"/>
    </row>
    <row r="9" spans="1:13" ht="15.75" customHeight="1">
      <c r="A9" s="2093"/>
      <c r="B9" s="2085"/>
      <c r="C9" s="2111" t="s">
        <v>15</v>
      </c>
      <c r="D9" s="2111"/>
      <c r="E9" s="2111"/>
      <c r="F9" s="2111" t="s">
        <v>9</v>
      </c>
      <c r="G9" s="2111"/>
      <c r="H9" s="36"/>
      <c r="I9" s="2111" t="s">
        <v>9</v>
      </c>
      <c r="J9" s="2111"/>
      <c r="K9" s="36"/>
      <c r="L9" s="37"/>
      <c r="M9" s="38"/>
    </row>
    <row r="10" spans="1:13">
      <c r="A10" s="2093"/>
      <c r="B10" s="2123"/>
      <c r="C10" s="2505" t="s">
        <v>18</v>
      </c>
      <c r="D10" s="2506"/>
      <c r="E10" s="39"/>
      <c r="F10" s="2111" t="s">
        <v>18</v>
      </c>
      <c r="G10" s="2111"/>
      <c r="H10" s="39"/>
      <c r="I10" s="2111" t="s">
        <v>18</v>
      </c>
      <c r="J10" s="2111"/>
      <c r="K10" s="39"/>
      <c r="L10" s="40"/>
      <c r="M10" s="41"/>
    </row>
    <row r="11" spans="1:13" ht="69.75" customHeight="1">
      <c r="A11" s="2093"/>
      <c r="B11" s="1331" t="s">
        <v>19</v>
      </c>
      <c r="C11" s="2491" t="s">
        <v>3354</v>
      </c>
      <c r="D11" s="2492"/>
      <c r="E11" s="2492"/>
      <c r="F11" s="2492"/>
      <c r="G11" s="2492"/>
      <c r="H11" s="2492"/>
      <c r="I11" s="2492"/>
      <c r="J11" s="2492"/>
      <c r="K11" s="2492"/>
      <c r="L11" s="2492"/>
      <c r="M11" s="2493"/>
    </row>
    <row r="12" spans="1:13" ht="75" customHeight="1">
      <c r="A12" s="2093"/>
      <c r="B12" s="1331" t="s">
        <v>21</v>
      </c>
      <c r="C12" s="2491" t="s">
        <v>3355</v>
      </c>
      <c r="D12" s="2492"/>
      <c r="E12" s="2492"/>
      <c r="F12" s="2492"/>
      <c r="G12" s="2492"/>
      <c r="H12" s="2492"/>
      <c r="I12" s="2492"/>
      <c r="J12" s="2492"/>
      <c r="K12" s="2492"/>
      <c r="L12" s="2492"/>
      <c r="M12" s="2493"/>
    </row>
    <row r="13" spans="1:13" ht="75" customHeight="1">
      <c r="A13" s="2093"/>
      <c r="B13" s="1331" t="s">
        <v>23</v>
      </c>
      <c r="C13" s="2482" t="s">
        <v>3289</v>
      </c>
      <c r="D13" s="2483"/>
      <c r="E13" s="2483"/>
      <c r="F13" s="2483"/>
      <c r="G13" s="2483"/>
      <c r="H13" s="2483"/>
      <c r="I13" s="2483"/>
      <c r="J13" s="2483"/>
      <c r="K13" s="2483"/>
      <c r="L13" s="2483"/>
      <c r="M13" s="2484"/>
    </row>
    <row r="14" spans="1:13" ht="51" customHeight="1">
      <c r="A14" s="2093"/>
      <c r="B14" s="1517" t="s">
        <v>25</v>
      </c>
      <c r="C14" s="2482" t="s">
        <v>3356</v>
      </c>
      <c r="D14" s="2487"/>
      <c r="E14" s="1518" t="s">
        <v>27</v>
      </c>
      <c r="F14" s="2488" t="s">
        <v>1424</v>
      </c>
      <c r="G14" s="2471"/>
      <c r="H14" s="2471"/>
      <c r="I14" s="2471"/>
      <c r="J14" s="2471"/>
      <c r="K14" s="2471"/>
      <c r="L14" s="2471"/>
      <c r="M14" s="2472"/>
    </row>
    <row r="15" spans="1:13">
      <c r="A15" s="2489" t="s">
        <v>29</v>
      </c>
      <c r="B15" s="1333" t="s">
        <v>30</v>
      </c>
      <c r="C15" s="2482" t="s">
        <v>3357</v>
      </c>
      <c r="D15" s="2483"/>
      <c r="E15" s="2483"/>
      <c r="F15" s="2483"/>
      <c r="G15" s="2483"/>
      <c r="H15" s="2483"/>
      <c r="I15" s="2483"/>
      <c r="J15" s="2483"/>
      <c r="K15" s="2483"/>
      <c r="L15" s="2483"/>
      <c r="M15" s="2484"/>
    </row>
    <row r="16" spans="1:13" ht="48.75" customHeight="1">
      <c r="A16" s="2064"/>
      <c r="B16" s="1333" t="s">
        <v>32</v>
      </c>
      <c r="C16" s="2482" t="s">
        <v>1422</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34.5" customHeight="1">
      <c r="A29" s="2064"/>
      <c r="B29" s="64"/>
      <c r="C29" s="65" t="s">
        <v>55</v>
      </c>
      <c r="D29" s="1827" t="s">
        <v>231</v>
      </c>
      <c r="E29" s="59"/>
      <c r="F29" s="66" t="s">
        <v>56</v>
      </c>
      <c r="G29" s="1828"/>
      <c r="H29" s="59"/>
      <c r="I29" s="66" t="s">
        <v>57</v>
      </c>
      <c r="J29" s="2490"/>
      <c r="K29" s="2483"/>
      <c r="L29" s="2487"/>
      <c r="M29" s="67"/>
    </row>
    <row r="30" spans="1:13" hidden="1">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721" t="s">
        <v>9</v>
      </c>
      <c r="E36" s="1724"/>
      <c r="F36" s="1721">
        <v>0.1</v>
      </c>
      <c r="G36" s="1724"/>
      <c r="H36" s="1721">
        <v>0.1</v>
      </c>
      <c r="I36" s="1724"/>
      <c r="J36" s="1721">
        <v>0.1</v>
      </c>
      <c r="K36" s="1724"/>
      <c r="L36" s="1721">
        <v>0.1</v>
      </c>
      <c r="M36" s="1724"/>
    </row>
    <row r="37" spans="1:13">
      <c r="A37" s="2064"/>
      <c r="B37" s="1999"/>
      <c r="C37" s="73"/>
      <c r="D37" s="77" t="s">
        <v>68</v>
      </c>
      <c r="E37" s="77"/>
      <c r="F37" s="77" t="s">
        <v>69</v>
      </c>
      <c r="G37" s="77"/>
      <c r="H37" s="78" t="s">
        <v>70</v>
      </c>
      <c r="I37" s="78"/>
      <c r="J37" s="78" t="s">
        <v>71</v>
      </c>
      <c r="K37" s="77"/>
      <c r="L37" s="77" t="s">
        <v>72</v>
      </c>
      <c r="M37" s="79"/>
    </row>
    <row r="38" spans="1:13">
      <c r="A38" s="2064"/>
      <c r="B38" s="1999"/>
      <c r="C38" s="73"/>
      <c r="D38" s="1721">
        <v>0.1</v>
      </c>
      <c r="E38" s="1724"/>
      <c r="F38" s="1721">
        <v>0.1</v>
      </c>
      <c r="G38" s="1724"/>
      <c r="H38" s="1721">
        <v>0.1</v>
      </c>
      <c r="I38" s="1724"/>
      <c r="J38" s="1721">
        <v>0.1</v>
      </c>
      <c r="K38" s="1724"/>
      <c r="L38" s="1721">
        <v>0.1</v>
      </c>
      <c r="M38" s="1711"/>
    </row>
    <row r="39" spans="1:13">
      <c r="A39" s="2064"/>
      <c r="B39" s="1999"/>
      <c r="C39" s="73"/>
      <c r="D39" s="77" t="s">
        <v>73</v>
      </c>
      <c r="E39" s="77"/>
      <c r="F39" s="77" t="s">
        <v>74</v>
      </c>
      <c r="G39" s="77"/>
      <c r="H39" s="78" t="s">
        <v>75</v>
      </c>
      <c r="I39" s="78"/>
      <c r="J39" s="78" t="s">
        <v>76</v>
      </c>
      <c r="K39" s="77"/>
      <c r="L39" s="77" t="s">
        <v>77</v>
      </c>
      <c r="M39" s="79"/>
    </row>
    <row r="40" spans="1:13">
      <c r="A40" s="2064"/>
      <c r="B40" s="1999"/>
      <c r="C40" s="73"/>
      <c r="D40" s="1721">
        <v>0.1</v>
      </c>
      <c r="E40" s="1724"/>
      <c r="F40" s="1721" t="s">
        <v>9</v>
      </c>
      <c r="G40" s="1724"/>
      <c r="H40" s="1721" t="s">
        <v>17</v>
      </c>
      <c r="I40" s="1724"/>
      <c r="J40" s="1721" t="s">
        <v>17</v>
      </c>
      <c r="K40" s="1724"/>
      <c r="L40" s="1721" t="s">
        <v>17</v>
      </c>
      <c r="M40" s="1723"/>
    </row>
    <row r="41" spans="1:13">
      <c r="A41" s="2064"/>
      <c r="B41" s="1999"/>
      <c r="C41" s="73"/>
      <c r="D41" s="1541" t="s">
        <v>77</v>
      </c>
      <c r="E41" s="1541"/>
      <c r="F41" s="1541" t="s">
        <v>78</v>
      </c>
      <c r="G41" s="1541"/>
      <c r="H41" s="96"/>
      <c r="I41" s="96"/>
      <c r="J41" s="96"/>
      <c r="K41" s="96"/>
      <c r="L41" s="96"/>
      <c r="M41" s="1826"/>
    </row>
    <row r="42" spans="1:13">
      <c r="A42" s="2064"/>
      <c r="B42" s="1999"/>
      <c r="C42" s="73"/>
      <c r="D42" s="1721"/>
      <c r="E42" s="1709"/>
      <c r="F42" s="2510">
        <v>1</v>
      </c>
      <c r="G42" s="2511"/>
      <c r="H42" s="2070"/>
      <c r="I42" s="2070"/>
      <c r="J42" s="77"/>
      <c r="K42" s="77"/>
      <c r="L42" s="77"/>
      <c r="M42" s="9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c r="A45" s="2064"/>
      <c r="B45" s="1999"/>
      <c r="C45" s="88"/>
      <c r="D45" s="89" t="s">
        <v>80</v>
      </c>
      <c r="E45" s="90" t="s">
        <v>7</v>
      </c>
      <c r="F45" s="2008" t="s">
        <v>81</v>
      </c>
      <c r="G45" s="2568"/>
      <c r="H45" s="2568"/>
      <c r="I45" s="2568"/>
      <c r="J45" s="2568"/>
      <c r="K45" s="91" t="s">
        <v>82</v>
      </c>
      <c r="L45" s="2480"/>
      <c r="M45" s="2481"/>
    </row>
    <row r="46" spans="1:13">
      <c r="A46" s="2064"/>
      <c r="B46" s="1999"/>
      <c r="C46" s="88"/>
      <c r="D46" s="1542" t="s">
        <v>45</v>
      </c>
      <c r="E46" s="1522"/>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78.75" customHeight="1">
      <c r="A48" s="2064"/>
      <c r="B48" s="1331" t="s">
        <v>83</v>
      </c>
      <c r="C48" s="2491" t="s">
        <v>3358</v>
      </c>
      <c r="D48" s="2492"/>
      <c r="E48" s="2492"/>
      <c r="F48" s="2492"/>
      <c r="G48" s="2492"/>
      <c r="H48" s="2492"/>
      <c r="I48" s="2492"/>
      <c r="J48" s="2492"/>
      <c r="K48" s="2492"/>
      <c r="L48" s="2492"/>
      <c r="M48" s="2493"/>
    </row>
    <row r="49" spans="1:13" ht="30.75" customHeight="1">
      <c r="A49" s="2064"/>
      <c r="B49" s="1333" t="s">
        <v>85</v>
      </c>
      <c r="C49" s="2491" t="s">
        <v>1780</v>
      </c>
      <c r="D49" s="2492"/>
      <c r="E49" s="2492"/>
      <c r="F49" s="2492"/>
      <c r="G49" s="2492"/>
      <c r="H49" s="2492"/>
      <c r="I49" s="2492"/>
      <c r="J49" s="2492"/>
      <c r="K49" s="2492"/>
      <c r="L49" s="2492"/>
      <c r="M49" s="2493"/>
    </row>
    <row r="50" spans="1:13">
      <c r="A50" s="2064"/>
      <c r="B50" s="1333" t="s">
        <v>87</v>
      </c>
      <c r="C50" s="1543">
        <v>30</v>
      </c>
      <c r="D50" s="1544"/>
      <c r="E50" s="1544"/>
      <c r="F50" s="1544"/>
      <c r="G50" s="1544"/>
      <c r="H50" s="1544"/>
      <c r="I50" s="1544"/>
      <c r="J50" s="1544"/>
      <c r="K50" s="1544"/>
      <c r="L50" s="1544"/>
      <c r="M50" s="1545"/>
    </row>
    <row r="51" spans="1:13">
      <c r="A51" s="2064"/>
      <c r="B51" s="1333" t="s">
        <v>88</v>
      </c>
      <c r="C51" s="1725" t="s">
        <v>89</v>
      </c>
      <c r="D51" s="1544"/>
      <c r="E51" s="1544"/>
      <c r="F51" s="1544"/>
      <c r="G51" s="1544"/>
      <c r="H51" s="1544"/>
      <c r="I51" s="1544"/>
      <c r="J51" s="1544"/>
      <c r="K51" s="1544"/>
      <c r="L51" s="1544"/>
      <c r="M51" s="1545"/>
    </row>
    <row r="52" spans="1:13" ht="15.75" customHeight="1">
      <c r="A52" s="2469" t="s">
        <v>90</v>
      </c>
      <c r="B52" s="1413" t="s">
        <v>91</v>
      </c>
      <c r="C52" s="2455" t="s">
        <v>1427</v>
      </c>
      <c r="D52" s="2456"/>
      <c r="E52" s="2456"/>
      <c r="F52" s="2456"/>
      <c r="G52" s="2456"/>
      <c r="H52" s="2456"/>
      <c r="I52" s="2456"/>
      <c r="J52" s="2456"/>
      <c r="K52" s="2456"/>
      <c r="L52" s="2456"/>
      <c r="M52" s="2457"/>
    </row>
    <row r="53" spans="1:13" ht="15.75" customHeight="1">
      <c r="A53" s="2056"/>
      <c r="B53" s="1413" t="s">
        <v>93</v>
      </c>
      <c r="C53" s="2455" t="s">
        <v>1781</v>
      </c>
      <c r="D53" s="2456"/>
      <c r="E53" s="2456"/>
      <c r="F53" s="2456"/>
      <c r="G53" s="2456"/>
      <c r="H53" s="2456"/>
      <c r="I53" s="2456"/>
      <c r="J53" s="2456"/>
      <c r="K53" s="2456"/>
      <c r="L53" s="2456"/>
      <c r="M53" s="2457"/>
    </row>
    <row r="54" spans="1:13" ht="15.75" customHeight="1">
      <c r="A54" s="2056"/>
      <c r="B54" s="1413" t="s">
        <v>95</v>
      </c>
      <c r="C54" s="2455" t="s">
        <v>338</v>
      </c>
      <c r="D54" s="2456"/>
      <c r="E54" s="2456"/>
      <c r="F54" s="2456"/>
      <c r="G54" s="2456"/>
      <c r="H54" s="2456"/>
      <c r="I54" s="2456"/>
      <c r="J54" s="2456"/>
      <c r="K54" s="2456"/>
      <c r="L54" s="2456"/>
      <c r="M54" s="2457"/>
    </row>
    <row r="55" spans="1:13" ht="15.75" customHeight="1">
      <c r="A55" s="2056"/>
      <c r="B55" s="1414" t="s">
        <v>97</v>
      </c>
      <c r="C55" s="2455" t="s">
        <v>1426</v>
      </c>
      <c r="D55" s="2456"/>
      <c r="E55" s="2456"/>
      <c r="F55" s="2456"/>
      <c r="G55" s="2456"/>
      <c r="H55" s="2456"/>
      <c r="I55" s="2456"/>
      <c r="J55" s="2456"/>
      <c r="K55" s="2456"/>
      <c r="L55" s="2456"/>
      <c r="M55" s="2457"/>
    </row>
    <row r="56" spans="1:13" ht="15.75" customHeight="1">
      <c r="A56" s="2056"/>
      <c r="B56" s="1413" t="s">
        <v>99</v>
      </c>
      <c r="C56" s="3226" t="s">
        <v>1428</v>
      </c>
      <c r="D56" s="2456"/>
      <c r="E56" s="2456"/>
      <c r="F56" s="2456"/>
      <c r="G56" s="2456"/>
      <c r="H56" s="2456"/>
      <c r="I56" s="2456"/>
      <c r="J56" s="2456"/>
      <c r="K56" s="2456"/>
      <c r="L56" s="2456"/>
      <c r="M56" s="2457"/>
    </row>
    <row r="57" spans="1:13" ht="16.5" customHeight="1" thickBot="1">
      <c r="A57" s="2061"/>
      <c r="B57" s="1413" t="s">
        <v>101</v>
      </c>
      <c r="C57" s="2455">
        <v>3107688787</v>
      </c>
      <c r="D57" s="2456"/>
      <c r="E57" s="2456"/>
      <c r="F57" s="2456"/>
      <c r="G57" s="2456"/>
      <c r="H57" s="2456"/>
      <c r="I57" s="2456"/>
      <c r="J57" s="2456"/>
      <c r="K57" s="2456"/>
      <c r="L57" s="2456"/>
      <c r="M57" s="2457"/>
    </row>
    <row r="58" spans="1:13" ht="15.75" customHeight="1">
      <c r="A58" s="2469" t="s">
        <v>103</v>
      </c>
      <c r="B58" s="1415" t="s">
        <v>104</v>
      </c>
      <c r="C58" s="2455" t="s">
        <v>1772</v>
      </c>
      <c r="D58" s="2456"/>
      <c r="E58" s="2456"/>
      <c r="F58" s="2456"/>
      <c r="G58" s="2456"/>
      <c r="H58" s="2456"/>
      <c r="I58" s="2456"/>
      <c r="J58" s="2456"/>
      <c r="K58" s="2456"/>
      <c r="L58" s="2456"/>
      <c r="M58" s="2457"/>
    </row>
    <row r="59" spans="1:13" ht="30" customHeight="1">
      <c r="A59" s="2056"/>
      <c r="B59" s="1415" t="s">
        <v>106</v>
      </c>
      <c r="C59" s="2455" t="s">
        <v>1689</v>
      </c>
      <c r="D59" s="2456"/>
      <c r="E59" s="2456"/>
      <c r="F59" s="2456"/>
      <c r="G59" s="2456"/>
      <c r="H59" s="2456"/>
      <c r="I59" s="2456"/>
      <c r="J59" s="2456"/>
      <c r="K59" s="2456"/>
      <c r="L59" s="2456"/>
      <c r="M59" s="2457"/>
    </row>
    <row r="60" spans="1:13" ht="30" customHeight="1" thickBot="1">
      <c r="A60" s="2056"/>
      <c r="B60" s="1416" t="s">
        <v>14</v>
      </c>
      <c r="C60" s="2455" t="s">
        <v>338</v>
      </c>
      <c r="D60" s="2456"/>
      <c r="E60" s="2456"/>
      <c r="F60" s="2456"/>
      <c r="G60" s="2456"/>
      <c r="H60" s="2456"/>
      <c r="I60" s="2456"/>
      <c r="J60" s="2456"/>
      <c r="K60" s="2456"/>
      <c r="L60" s="2456"/>
      <c r="M60" s="2457"/>
    </row>
    <row r="61" spans="1:13" ht="37.5" customHeight="1" thickBot="1">
      <c r="A61" s="139" t="s">
        <v>109</v>
      </c>
      <c r="B61" s="108"/>
      <c r="C61" s="2036"/>
      <c r="D61" s="2037"/>
      <c r="E61" s="2037"/>
      <c r="F61" s="2037"/>
      <c r="G61" s="2037"/>
      <c r="H61" s="2037"/>
      <c r="I61" s="2037"/>
      <c r="J61" s="2037"/>
      <c r="K61" s="2037"/>
      <c r="L61" s="2037"/>
      <c r="M61" s="2038"/>
    </row>
  </sheetData>
  <mergeCells count="50">
    <mergeCell ref="I10:J10"/>
    <mergeCell ref="A2:A14"/>
    <mergeCell ref="C2:M2"/>
    <mergeCell ref="C3:M3"/>
    <mergeCell ref="F4:G4"/>
    <mergeCell ref="H4:M4"/>
    <mergeCell ref="C5:M5"/>
    <mergeCell ref="C6:M6"/>
    <mergeCell ref="C7:G7"/>
    <mergeCell ref="I7:M7"/>
    <mergeCell ref="B8:B10"/>
    <mergeCell ref="C9:E9"/>
    <mergeCell ref="F9:G9"/>
    <mergeCell ref="I9:J9"/>
    <mergeCell ref="C10:D10"/>
    <mergeCell ref="F10:G10"/>
    <mergeCell ref="B44:B47"/>
    <mergeCell ref="F45:F46"/>
    <mergeCell ref="G45:J46"/>
    <mergeCell ref="C11:M11"/>
    <mergeCell ref="C12:M12"/>
    <mergeCell ref="C13:M13"/>
    <mergeCell ref="C14:D14"/>
    <mergeCell ref="F14:M14"/>
    <mergeCell ref="L45:M46"/>
    <mergeCell ref="B31:B33"/>
    <mergeCell ref="B34:B43"/>
    <mergeCell ref="F42:G42"/>
    <mergeCell ref="H42:I42"/>
    <mergeCell ref="C48:M48"/>
    <mergeCell ref="A52:A57"/>
    <mergeCell ref="C52:M52"/>
    <mergeCell ref="C53:M53"/>
    <mergeCell ref="C54:M54"/>
    <mergeCell ref="C55:M55"/>
    <mergeCell ref="C56:M56"/>
    <mergeCell ref="C57:M57"/>
    <mergeCell ref="A15:A51"/>
    <mergeCell ref="C15:M15"/>
    <mergeCell ref="C16:M16"/>
    <mergeCell ref="B17:B23"/>
    <mergeCell ref="F22:G22"/>
    <mergeCell ref="C49:M49"/>
    <mergeCell ref="B24:B27"/>
    <mergeCell ref="J29:L29"/>
    <mergeCell ref="A58:A60"/>
    <mergeCell ref="C58:M58"/>
    <mergeCell ref="C59:M59"/>
    <mergeCell ref="C60:M60"/>
    <mergeCell ref="C61:M61"/>
  </mergeCells>
  <dataValidations count="8">
    <dataValidation type="list" allowBlank="1" showInputMessage="1" showErrorMessage="1" sqref="G45:J46 C4 C14:D14 C7" xr:uid="{00000000-0002-0000-CD00-000000000000}"/>
    <dataValidation allowBlank="1" showInputMessage="1" showErrorMessage="1" prompt="Seleccione de la lista desplegable" sqref="B4 B7 H7" xr:uid="{00000000-0002-0000-CD00-000001000000}"/>
    <dataValidation allowBlank="1" showInputMessage="1" showErrorMessage="1" prompt="Incluir una ficha por cada indicador, ya sea de producto o de resultado" sqref="B1" xr:uid="{00000000-0002-0000-CD00-000002000000}"/>
    <dataValidation allowBlank="1" showInputMessage="1" showErrorMessage="1" prompt="Identifique el ODS a que le apunta el indicador de producto. Seleccione de la lista desplegable._x000a_" sqref="B14" xr:uid="{00000000-0002-0000-CD00-000003000000}"/>
    <dataValidation allowBlank="1" showInputMessage="1" showErrorMessage="1" prompt="Identifique la meta ODS a que le apunta el indicador de producto. Seleccione de la lista desplegable." sqref="E14" xr:uid="{00000000-0002-0000-CD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CD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D00-000006000000}"/>
    <dataValidation type="list" allowBlank="1" showInputMessage="1" showErrorMessage="1" sqref="I7:M7" xr:uid="{00000000-0002-0000-CD00-000007000000}">
      <formula1>INDIRECT($C$7)</formula1>
    </dataValidation>
  </dataValidations>
  <hyperlinks>
    <hyperlink ref="C56" r:id="rId1" xr:uid="{00000000-0004-0000-CD00-000000000000}"/>
  </hyperlinks>
  <pageMargins left="0.7" right="0.7" top="0.75" bottom="0.75" header="0.3" footer="0.3"/>
  <pageSetup paperSize="9" orientation="portrait" horizontalDpi="1200" verticalDpi="1200"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3359</v>
      </c>
      <c r="C1" s="141"/>
      <c r="D1" s="141"/>
      <c r="E1" s="141"/>
      <c r="F1" s="141"/>
      <c r="G1" s="141"/>
      <c r="H1" s="141"/>
      <c r="I1" s="141"/>
      <c r="J1" s="141"/>
      <c r="K1" s="141"/>
      <c r="L1" s="141"/>
      <c r="M1" s="142"/>
    </row>
    <row r="2" spans="1:13" ht="39" customHeight="1">
      <c r="A2" s="2494" t="s">
        <v>1</v>
      </c>
      <c r="B2" s="29" t="s">
        <v>2</v>
      </c>
      <c r="C2" s="2120" t="s">
        <v>3360</v>
      </c>
      <c r="D2" s="2121"/>
      <c r="E2" s="2121"/>
      <c r="F2" s="2121"/>
      <c r="G2" s="2121"/>
      <c r="H2" s="2121"/>
      <c r="I2" s="2121"/>
      <c r="J2" s="2121"/>
      <c r="K2" s="2121"/>
      <c r="L2" s="2121"/>
      <c r="M2" s="2122"/>
    </row>
    <row r="3" spans="1:13" ht="36" customHeight="1">
      <c r="A3" s="2093"/>
      <c r="B3" s="1331" t="s">
        <v>4</v>
      </c>
      <c r="C3" s="2495" t="s">
        <v>3192</v>
      </c>
      <c r="D3" s="2496"/>
      <c r="E3" s="2496"/>
      <c r="F3" s="2496"/>
      <c r="G3" s="2496"/>
      <c r="H3" s="2496"/>
      <c r="I3" s="2496"/>
      <c r="J3" s="2496"/>
      <c r="K3" s="2496"/>
      <c r="L3" s="2496"/>
      <c r="M3" s="2497"/>
    </row>
    <row r="4" spans="1:13">
      <c r="A4" s="2093"/>
      <c r="B4" s="31" t="s">
        <v>6</v>
      </c>
      <c r="C4" s="1507"/>
      <c r="D4" s="1508" t="s">
        <v>323</v>
      </c>
      <c r="E4" s="1509"/>
      <c r="F4" s="2498" t="s">
        <v>8</v>
      </c>
      <c r="G4" s="2499"/>
      <c r="H4" s="2566">
        <v>413</v>
      </c>
      <c r="I4" s="2496"/>
      <c r="J4" s="2496"/>
      <c r="K4" s="2496"/>
      <c r="L4" s="2496"/>
      <c r="M4" s="2497"/>
    </row>
    <row r="5" spans="1:13" ht="45" customHeight="1">
      <c r="A5" s="2093"/>
      <c r="B5" s="31" t="s">
        <v>10</v>
      </c>
      <c r="C5" s="3140" t="s">
        <v>9</v>
      </c>
      <c r="D5" s="3052"/>
      <c r="E5" s="3052"/>
      <c r="F5" s="3052"/>
      <c r="G5" s="3052"/>
      <c r="H5" s="3052"/>
      <c r="I5" s="3052"/>
      <c r="J5" s="3052"/>
      <c r="K5" s="3052"/>
      <c r="L5" s="3052"/>
      <c r="M5" s="3053"/>
    </row>
    <row r="6" spans="1:13" ht="45" customHeight="1">
      <c r="A6" s="2093"/>
      <c r="B6" s="31" t="s">
        <v>11</v>
      </c>
      <c r="C6" s="3140" t="s">
        <v>9</v>
      </c>
      <c r="D6" s="3052"/>
      <c r="E6" s="3052"/>
      <c r="F6" s="3052"/>
      <c r="G6" s="3052"/>
      <c r="H6" s="3052"/>
      <c r="I6" s="3052"/>
      <c r="J6" s="3052"/>
      <c r="K6" s="3052"/>
      <c r="L6" s="3052"/>
      <c r="M6" s="3053"/>
    </row>
    <row r="7" spans="1:13">
      <c r="A7" s="2093"/>
      <c r="B7" s="1331" t="s">
        <v>12</v>
      </c>
      <c r="C7" s="2630" t="s">
        <v>386</v>
      </c>
      <c r="D7" s="2631"/>
      <c r="E7" s="2631"/>
      <c r="F7" s="2631"/>
      <c r="G7" s="2632"/>
      <c r="H7" s="1546" t="s">
        <v>14</v>
      </c>
      <c r="I7" s="28" t="s">
        <v>3361</v>
      </c>
      <c r="J7" s="1830"/>
      <c r="K7" s="1830"/>
      <c r="L7" s="1830"/>
      <c r="M7" s="1831"/>
    </row>
    <row r="8" spans="1:13">
      <c r="A8" s="2093"/>
      <c r="B8" s="2504" t="s">
        <v>16</v>
      </c>
      <c r="C8" s="1700"/>
      <c r="D8" s="33"/>
      <c r="E8" s="33"/>
      <c r="F8" s="33"/>
      <c r="G8" s="33"/>
      <c r="H8" s="33"/>
      <c r="I8" s="33"/>
      <c r="J8" s="33"/>
      <c r="K8" s="33"/>
      <c r="L8" s="34"/>
      <c r="M8" s="1525"/>
    </row>
    <row r="9" spans="1:13" ht="15.75" customHeight="1">
      <c r="A9" s="2093"/>
      <c r="B9" s="2085"/>
      <c r="C9" s="2111"/>
      <c r="D9" s="2111"/>
      <c r="E9" s="2111"/>
      <c r="F9" s="2111" t="s">
        <v>9</v>
      </c>
      <c r="G9" s="2111"/>
      <c r="H9" s="36"/>
      <c r="I9" s="2111" t="s">
        <v>9</v>
      </c>
      <c r="J9" s="2111"/>
      <c r="K9" s="36"/>
      <c r="L9" s="37"/>
      <c r="M9" s="38"/>
    </row>
    <row r="10" spans="1:13">
      <c r="A10" s="2093"/>
      <c r="B10" s="2123"/>
      <c r="C10" s="2505" t="s">
        <v>18</v>
      </c>
      <c r="D10" s="2506"/>
      <c r="E10" s="39"/>
      <c r="F10" s="2111" t="s">
        <v>18</v>
      </c>
      <c r="G10" s="2111"/>
      <c r="H10" s="39"/>
      <c r="I10" s="2111" t="s">
        <v>18</v>
      </c>
      <c r="J10" s="2111"/>
      <c r="K10" s="39"/>
      <c r="L10" s="40"/>
      <c r="M10" s="41"/>
    </row>
    <row r="11" spans="1:13" ht="73.5" customHeight="1">
      <c r="A11" s="2093"/>
      <c r="B11" s="1331" t="s">
        <v>19</v>
      </c>
      <c r="C11" s="2491" t="s">
        <v>3362</v>
      </c>
      <c r="D11" s="2492"/>
      <c r="E11" s="2492"/>
      <c r="F11" s="2492"/>
      <c r="G11" s="2492"/>
      <c r="H11" s="2492"/>
      <c r="I11" s="2492"/>
      <c r="J11" s="2492"/>
      <c r="K11" s="2492"/>
      <c r="L11" s="2492"/>
      <c r="M11" s="2493"/>
    </row>
    <row r="12" spans="1:13" ht="75" customHeight="1">
      <c r="A12" s="2093"/>
      <c r="B12" s="1331" t="s">
        <v>21</v>
      </c>
      <c r="C12" s="2491" t="s">
        <v>3355</v>
      </c>
      <c r="D12" s="2492"/>
      <c r="E12" s="2492"/>
      <c r="F12" s="2492"/>
      <c r="G12" s="2492"/>
      <c r="H12" s="2492"/>
      <c r="I12" s="2492"/>
      <c r="J12" s="2492"/>
      <c r="K12" s="2492"/>
      <c r="L12" s="2492"/>
      <c r="M12" s="2493"/>
    </row>
    <row r="13" spans="1:13" ht="75" customHeight="1">
      <c r="A13" s="2093"/>
      <c r="B13" s="1331" t="s">
        <v>23</v>
      </c>
      <c r="C13" s="2482" t="s">
        <v>3289</v>
      </c>
      <c r="D13" s="2483"/>
      <c r="E13" s="2483"/>
      <c r="F13" s="2483"/>
      <c r="G13" s="2483"/>
      <c r="H13" s="2483"/>
      <c r="I13" s="2483"/>
      <c r="J13" s="2483"/>
      <c r="K13" s="2483"/>
      <c r="L13" s="2483"/>
      <c r="M13" s="2484"/>
    </row>
    <row r="14" spans="1:13" ht="51" customHeight="1">
      <c r="A14" s="2093"/>
      <c r="B14" s="1517" t="s">
        <v>25</v>
      </c>
      <c r="C14" s="2482" t="s">
        <v>3356</v>
      </c>
      <c r="D14" s="2487"/>
      <c r="E14" s="1518" t="s">
        <v>27</v>
      </c>
      <c r="F14" s="2488" t="s">
        <v>1424</v>
      </c>
      <c r="G14" s="2471"/>
      <c r="H14" s="2471"/>
      <c r="I14" s="2471"/>
      <c r="J14" s="2471"/>
      <c r="K14" s="2471"/>
      <c r="L14" s="2471"/>
      <c r="M14" s="2472"/>
    </row>
    <row r="15" spans="1:13">
      <c r="A15" s="2489" t="s">
        <v>29</v>
      </c>
      <c r="B15" s="1333" t="s">
        <v>30</v>
      </c>
      <c r="C15" s="2482" t="s">
        <v>3313</v>
      </c>
      <c r="D15" s="2483"/>
      <c r="E15" s="2483"/>
      <c r="F15" s="2483"/>
      <c r="G15" s="2483"/>
      <c r="H15" s="2483"/>
      <c r="I15" s="2483"/>
      <c r="J15" s="2483"/>
      <c r="K15" s="2483"/>
      <c r="L15" s="2483"/>
      <c r="M15" s="2484"/>
    </row>
    <row r="16" spans="1:13" ht="48.75" customHeight="1">
      <c r="A16" s="2064"/>
      <c r="B16" s="1333" t="s">
        <v>32</v>
      </c>
      <c r="C16" s="2482" t="s">
        <v>1433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t="s">
        <v>45</v>
      </c>
      <c r="H25" s="59"/>
      <c r="I25" s="49" t="s">
        <v>51</v>
      </c>
      <c r="J25" s="1522"/>
      <c r="K25" s="59"/>
      <c r="L25" s="37"/>
      <c r="M25" s="38"/>
    </row>
    <row r="26" spans="1:13">
      <c r="A26" s="2064"/>
      <c r="B26" s="1999"/>
      <c r="C26" s="47" t="s">
        <v>52</v>
      </c>
      <c r="D26" s="1526"/>
      <c r="E26" s="37"/>
      <c r="F26" s="49" t="s">
        <v>53</v>
      </c>
      <c r="G26" s="1523"/>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34.5" customHeight="1">
      <c r="A29" s="2064"/>
      <c r="B29" s="64"/>
      <c r="C29" s="65" t="s">
        <v>55</v>
      </c>
      <c r="D29" s="1827" t="s">
        <v>231</v>
      </c>
      <c r="E29" s="59"/>
      <c r="F29" s="66" t="s">
        <v>56</v>
      </c>
      <c r="G29" s="1828"/>
      <c r="H29" s="59"/>
      <c r="I29" s="66" t="s">
        <v>57</v>
      </c>
      <c r="J29" s="2490"/>
      <c r="K29" s="2483"/>
      <c r="L29" s="2487"/>
      <c r="M29" s="67"/>
    </row>
    <row r="30" spans="1:13" hidden="1">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2021</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721" t="s">
        <v>9</v>
      </c>
      <c r="E36" s="1724"/>
      <c r="F36" s="1721">
        <v>0.1</v>
      </c>
      <c r="G36" s="1724"/>
      <c r="H36" s="1721">
        <v>0.1</v>
      </c>
      <c r="I36" s="1724"/>
      <c r="J36" s="1721">
        <v>0.1</v>
      </c>
      <c r="K36" s="1724"/>
      <c r="L36" s="1721">
        <v>0.1</v>
      </c>
      <c r="M36" s="1724"/>
    </row>
    <row r="37" spans="1:13">
      <c r="A37" s="2064"/>
      <c r="B37" s="1999"/>
      <c r="C37" s="73"/>
      <c r="D37" s="77" t="s">
        <v>68</v>
      </c>
      <c r="E37" s="77"/>
      <c r="F37" s="77" t="s">
        <v>69</v>
      </c>
      <c r="G37" s="77"/>
      <c r="H37" s="78" t="s">
        <v>70</v>
      </c>
      <c r="I37" s="78"/>
      <c r="J37" s="78" t="s">
        <v>71</v>
      </c>
      <c r="K37" s="77"/>
      <c r="L37" s="77" t="s">
        <v>72</v>
      </c>
      <c r="M37" s="79"/>
    </row>
    <row r="38" spans="1:13">
      <c r="A38" s="2064"/>
      <c r="B38" s="1999"/>
      <c r="C38" s="73"/>
      <c r="D38" s="1721">
        <v>0.1</v>
      </c>
      <c r="E38" s="1724"/>
      <c r="F38" s="1721">
        <v>0.1</v>
      </c>
      <c r="G38" s="1724"/>
      <c r="H38" s="1721">
        <v>0.1</v>
      </c>
      <c r="I38" s="1724"/>
      <c r="J38" s="1721">
        <v>0.1</v>
      </c>
      <c r="K38" s="1724"/>
      <c r="L38" s="1721">
        <v>0.1</v>
      </c>
      <c r="M38" s="1711"/>
    </row>
    <row r="39" spans="1:13">
      <c r="A39" s="2064"/>
      <c r="B39" s="1999"/>
      <c r="C39" s="73"/>
      <c r="D39" s="77" t="s">
        <v>73</v>
      </c>
      <c r="E39" s="77"/>
      <c r="F39" s="77" t="s">
        <v>74</v>
      </c>
      <c r="G39" s="77"/>
      <c r="H39" s="78" t="s">
        <v>75</v>
      </c>
      <c r="I39" s="78"/>
      <c r="J39" s="78" t="s">
        <v>76</v>
      </c>
      <c r="K39" s="77"/>
      <c r="L39" s="77" t="s">
        <v>77</v>
      </c>
      <c r="M39" s="79"/>
    </row>
    <row r="40" spans="1:13">
      <c r="A40" s="2064"/>
      <c r="B40" s="1999"/>
      <c r="C40" s="73"/>
      <c r="D40" s="1721">
        <v>0.1</v>
      </c>
      <c r="E40" s="1724"/>
      <c r="F40" s="1721" t="s">
        <v>9</v>
      </c>
      <c r="G40" s="1724"/>
      <c r="H40" s="1721" t="s">
        <v>17</v>
      </c>
      <c r="I40" s="1724"/>
      <c r="J40" s="1721" t="s">
        <v>17</v>
      </c>
      <c r="K40" s="1724"/>
      <c r="L40" s="1721" t="s">
        <v>17</v>
      </c>
      <c r="M40" s="1723"/>
    </row>
    <row r="41" spans="1:13">
      <c r="A41" s="2064"/>
      <c r="B41" s="1999"/>
      <c r="C41" s="73"/>
      <c r="D41" s="1541" t="s">
        <v>77</v>
      </c>
      <c r="E41" s="1541"/>
      <c r="F41" s="1541" t="s">
        <v>78</v>
      </c>
      <c r="G41" s="1541"/>
      <c r="H41" s="96"/>
      <c r="I41" s="96"/>
      <c r="J41" s="96"/>
      <c r="K41" s="96"/>
      <c r="L41" s="96"/>
      <c r="M41" s="1826"/>
    </row>
    <row r="42" spans="1:13">
      <c r="A42" s="2064"/>
      <c r="B42" s="1999"/>
      <c r="C42" s="73"/>
      <c r="D42" s="1721"/>
      <c r="E42" s="1709"/>
      <c r="F42" s="2510">
        <v>1</v>
      </c>
      <c r="G42" s="2511"/>
      <c r="H42" s="2070"/>
      <c r="I42" s="2070"/>
      <c r="J42" s="77"/>
      <c r="K42" s="77"/>
      <c r="L42" s="77"/>
      <c r="M42" s="9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c r="A45" s="2064"/>
      <c r="B45" s="1999"/>
      <c r="C45" s="88"/>
      <c r="D45" s="89" t="s">
        <v>80</v>
      </c>
      <c r="E45" s="90" t="s">
        <v>7</v>
      </c>
      <c r="F45" s="2008" t="s">
        <v>81</v>
      </c>
      <c r="G45" s="2568"/>
      <c r="H45" s="2568"/>
      <c r="I45" s="2568"/>
      <c r="J45" s="2568"/>
      <c r="K45" s="91" t="s">
        <v>82</v>
      </c>
      <c r="L45" s="2480"/>
      <c r="M45" s="2481"/>
    </row>
    <row r="46" spans="1:13">
      <c r="A46" s="2064"/>
      <c r="B46" s="1999"/>
      <c r="C46" s="88"/>
      <c r="D46" s="1542"/>
      <c r="E46" s="1522" t="s">
        <v>1495</v>
      </c>
      <c r="F46" s="2008"/>
      <c r="G46" s="2568"/>
      <c r="H46" s="2568"/>
      <c r="I46" s="2568"/>
      <c r="J46" s="2568"/>
      <c r="K46" s="37"/>
      <c r="L46" s="2003"/>
      <c r="M46" s="2004"/>
    </row>
    <row r="47" spans="1:13">
      <c r="A47" s="2064"/>
      <c r="B47" s="2000"/>
      <c r="C47" s="92"/>
      <c r="D47" s="40"/>
      <c r="E47" s="40"/>
      <c r="F47" s="40"/>
      <c r="G47" s="40"/>
      <c r="H47" s="40"/>
      <c r="I47" s="40"/>
      <c r="J47" s="40"/>
      <c r="K47" s="40"/>
      <c r="L47" s="37"/>
      <c r="M47" s="38"/>
    </row>
    <row r="48" spans="1:13" ht="78.75" customHeight="1">
      <c r="A48" s="2064"/>
      <c r="B48" s="1331" t="s">
        <v>83</v>
      </c>
      <c r="C48" s="2491" t="s">
        <v>3363</v>
      </c>
      <c r="D48" s="2492"/>
      <c r="E48" s="2492"/>
      <c r="F48" s="2492"/>
      <c r="G48" s="2492"/>
      <c r="H48" s="2492"/>
      <c r="I48" s="2492"/>
      <c r="J48" s="2492"/>
      <c r="K48" s="2492"/>
      <c r="L48" s="2492"/>
      <c r="M48" s="2493"/>
    </row>
    <row r="49" spans="1:13" ht="30.75" customHeight="1">
      <c r="A49" s="2064"/>
      <c r="B49" s="1333" t="s">
        <v>85</v>
      </c>
      <c r="C49" s="2491" t="s">
        <v>1780</v>
      </c>
      <c r="D49" s="2492"/>
      <c r="E49" s="2492"/>
      <c r="F49" s="2492"/>
      <c r="G49" s="2492"/>
      <c r="H49" s="2492"/>
      <c r="I49" s="2492"/>
      <c r="J49" s="2492"/>
      <c r="K49" s="2492"/>
      <c r="L49" s="2492"/>
      <c r="M49" s="2493"/>
    </row>
    <row r="50" spans="1:13">
      <c r="A50" s="2064"/>
      <c r="B50" s="1333" t="s">
        <v>87</v>
      </c>
      <c r="C50" s="1543">
        <v>30</v>
      </c>
      <c r="D50" s="1544"/>
      <c r="E50" s="1544"/>
      <c r="F50" s="1544"/>
      <c r="G50" s="1544"/>
      <c r="H50" s="1544"/>
      <c r="I50" s="1544"/>
      <c r="J50" s="1544"/>
      <c r="K50" s="1544"/>
      <c r="L50" s="1544"/>
      <c r="M50" s="1545"/>
    </row>
    <row r="51" spans="1:13">
      <c r="A51" s="2064"/>
      <c r="B51" s="1333" t="s">
        <v>88</v>
      </c>
      <c r="C51" s="1725" t="s">
        <v>89</v>
      </c>
      <c r="D51" s="1544"/>
      <c r="E51" s="1544"/>
      <c r="F51" s="1544"/>
      <c r="G51" s="1544"/>
      <c r="H51" s="1544"/>
      <c r="I51" s="1544"/>
      <c r="J51" s="1544"/>
      <c r="K51" s="1544"/>
      <c r="L51" s="1544"/>
      <c r="M51" s="1545"/>
    </row>
    <row r="52" spans="1:13" ht="15.75" customHeight="1">
      <c r="A52" s="2469" t="s">
        <v>90</v>
      </c>
      <c r="B52" s="1413" t="s">
        <v>91</v>
      </c>
      <c r="C52" s="2455" t="s">
        <v>1427</v>
      </c>
      <c r="D52" s="2456"/>
      <c r="E52" s="2456"/>
      <c r="F52" s="2456"/>
      <c r="G52" s="2456"/>
      <c r="H52" s="2456"/>
      <c r="I52" s="2456"/>
      <c r="J52" s="2456"/>
      <c r="K52" s="2456"/>
      <c r="L52" s="2456"/>
      <c r="M52" s="2457"/>
    </row>
    <row r="53" spans="1:13" ht="15.75" customHeight="1">
      <c r="A53" s="2056"/>
      <c r="B53" s="1413" t="s">
        <v>93</v>
      </c>
      <c r="C53" s="2455" t="s">
        <v>1781</v>
      </c>
      <c r="D53" s="2456"/>
      <c r="E53" s="2456"/>
      <c r="F53" s="2456"/>
      <c r="G53" s="2456"/>
      <c r="H53" s="2456"/>
      <c r="I53" s="2456"/>
      <c r="J53" s="2456"/>
      <c r="K53" s="2456"/>
      <c r="L53" s="2456"/>
      <c r="M53" s="2457"/>
    </row>
    <row r="54" spans="1:13" ht="15.75" customHeight="1">
      <c r="A54" s="2056"/>
      <c r="B54" s="1413" t="s">
        <v>95</v>
      </c>
      <c r="C54" s="2455" t="s">
        <v>338</v>
      </c>
      <c r="D54" s="2456"/>
      <c r="E54" s="2456"/>
      <c r="F54" s="2456"/>
      <c r="G54" s="2456"/>
      <c r="H54" s="2456"/>
      <c r="I54" s="2456"/>
      <c r="J54" s="2456"/>
      <c r="K54" s="2456"/>
      <c r="L54" s="2456"/>
      <c r="M54" s="2457"/>
    </row>
    <row r="55" spans="1:13" ht="15.75" customHeight="1">
      <c r="A55" s="2056"/>
      <c r="B55" s="1414" t="s">
        <v>97</v>
      </c>
      <c r="C55" s="2455" t="s">
        <v>1426</v>
      </c>
      <c r="D55" s="2456"/>
      <c r="E55" s="2456"/>
      <c r="F55" s="2456"/>
      <c r="G55" s="2456"/>
      <c r="H55" s="2456"/>
      <c r="I55" s="2456"/>
      <c r="J55" s="2456"/>
      <c r="K55" s="2456"/>
      <c r="L55" s="2456"/>
      <c r="M55" s="2457"/>
    </row>
    <row r="56" spans="1:13" ht="15.75" customHeight="1">
      <c r="A56" s="2056"/>
      <c r="B56" s="1413" t="s">
        <v>99</v>
      </c>
      <c r="C56" s="3226" t="s">
        <v>1428</v>
      </c>
      <c r="D56" s="2456"/>
      <c r="E56" s="2456"/>
      <c r="F56" s="2456"/>
      <c r="G56" s="2456"/>
      <c r="H56" s="2456"/>
      <c r="I56" s="2456"/>
      <c r="J56" s="2456"/>
      <c r="K56" s="2456"/>
      <c r="L56" s="2456"/>
      <c r="M56" s="2457"/>
    </row>
    <row r="57" spans="1:13" ht="16.5" customHeight="1" thickBot="1">
      <c r="A57" s="2061"/>
      <c r="B57" s="1413" t="s">
        <v>101</v>
      </c>
      <c r="C57" s="2455">
        <v>3107688787</v>
      </c>
      <c r="D57" s="2456"/>
      <c r="E57" s="2456"/>
      <c r="F57" s="2456"/>
      <c r="G57" s="2456"/>
      <c r="H57" s="2456"/>
      <c r="I57" s="2456"/>
      <c r="J57" s="2456"/>
      <c r="K57" s="2456"/>
      <c r="L57" s="2456"/>
      <c r="M57" s="2457"/>
    </row>
    <row r="58" spans="1:13" ht="15.75" customHeight="1">
      <c r="A58" s="2469" t="s">
        <v>103</v>
      </c>
      <c r="B58" s="1415" t="s">
        <v>104</v>
      </c>
      <c r="C58" s="2455" t="s">
        <v>1772</v>
      </c>
      <c r="D58" s="2456"/>
      <c r="E58" s="2456"/>
      <c r="F58" s="2456"/>
      <c r="G58" s="2456"/>
      <c r="H58" s="2456"/>
      <c r="I58" s="2456"/>
      <c r="J58" s="2456"/>
      <c r="K58" s="2456"/>
      <c r="L58" s="2456"/>
      <c r="M58" s="2457"/>
    </row>
    <row r="59" spans="1:13" ht="30" customHeight="1">
      <c r="A59" s="2056"/>
      <c r="B59" s="1415" t="s">
        <v>106</v>
      </c>
      <c r="C59" s="2455" t="s">
        <v>1689</v>
      </c>
      <c r="D59" s="2456"/>
      <c r="E59" s="2456"/>
      <c r="F59" s="2456"/>
      <c r="G59" s="2456"/>
      <c r="H59" s="2456"/>
      <c r="I59" s="2456"/>
      <c r="J59" s="2456"/>
      <c r="K59" s="2456"/>
      <c r="L59" s="2456"/>
      <c r="M59" s="2457"/>
    </row>
    <row r="60" spans="1:13" ht="30" customHeight="1" thickBot="1">
      <c r="A60" s="2056"/>
      <c r="B60" s="1416" t="s">
        <v>14</v>
      </c>
      <c r="C60" s="2455" t="s">
        <v>338</v>
      </c>
      <c r="D60" s="2456"/>
      <c r="E60" s="2456"/>
      <c r="F60" s="2456"/>
      <c r="G60" s="2456"/>
      <c r="H60" s="2456"/>
      <c r="I60" s="2456"/>
      <c r="J60" s="2456"/>
      <c r="K60" s="2456"/>
      <c r="L60" s="2456"/>
      <c r="M60" s="2457"/>
    </row>
    <row r="61" spans="1:13" ht="37.5" customHeight="1" thickBot="1">
      <c r="A61" s="139" t="s">
        <v>109</v>
      </c>
      <c r="B61" s="108"/>
      <c r="C61" s="2036"/>
      <c r="D61" s="2037"/>
      <c r="E61" s="2037"/>
      <c r="F61" s="2037"/>
      <c r="G61" s="2037"/>
      <c r="H61" s="2037"/>
      <c r="I61" s="2037"/>
      <c r="J61" s="2037"/>
      <c r="K61" s="2037"/>
      <c r="L61" s="2037"/>
      <c r="M61" s="2038"/>
    </row>
  </sheetData>
  <mergeCells count="49">
    <mergeCell ref="F10:G10"/>
    <mergeCell ref="I10:J10"/>
    <mergeCell ref="B31:B33"/>
    <mergeCell ref="B34:B43"/>
    <mergeCell ref="C11:M11"/>
    <mergeCell ref="C16:M16"/>
    <mergeCell ref="B17:B23"/>
    <mergeCell ref="F22:G22"/>
    <mergeCell ref="B24:B27"/>
    <mergeCell ref="J29:L29"/>
    <mergeCell ref="F14:M14"/>
    <mergeCell ref="C15:M15"/>
    <mergeCell ref="F42:G42"/>
    <mergeCell ref="H42:I42"/>
    <mergeCell ref="A2:A14"/>
    <mergeCell ref="C2:M2"/>
    <mergeCell ref="C3:M3"/>
    <mergeCell ref="F4:G4"/>
    <mergeCell ref="H4:M4"/>
    <mergeCell ref="C5:M5"/>
    <mergeCell ref="C6:M6"/>
    <mergeCell ref="C7:G7"/>
    <mergeCell ref="B8:B10"/>
    <mergeCell ref="C9:E9"/>
    <mergeCell ref="F9:G9"/>
    <mergeCell ref="I9:J9"/>
    <mergeCell ref="C10:D10"/>
    <mergeCell ref="C12:M12"/>
    <mergeCell ref="C13:M13"/>
    <mergeCell ref="C14:D14"/>
    <mergeCell ref="C48:M48"/>
    <mergeCell ref="C49:M49"/>
    <mergeCell ref="A52:A57"/>
    <mergeCell ref="C52:M52"/>
    <mergeCell ref="C53:M53"/>
    <mergeCell ref="C54:M54"/>
    <mergeCell ref="C55:M55"/>
    <mergeCell ref="C56:M56"/>
    <mergeCell ref="C57:M57"/>
    <mergeCell ref="A15:A51"/>
    <mergeCell ref="B44:B47"/>
    <mergeCell ref="F45:F46"/>
    <mergeCell ref="G45:J46"/>
    <mergeCell ref="L45:M46"/>
    <mergeCell ref="A58:A60"/>
    <mergeCell ref="C58:M58"/>
    <mergeCell ref="C59:M59"/>
    <mergeCell ref="C60:M60"/>
    <mergeCell ref="C61:M61"/>
  </mergeCells>
  <dataValidations count="8">
    <dataValidation type="list" allowBlank="1" showInputMessage="1" showErrorMessage="1" sqref="C7 G45:J46 C4 C14:D14" xr:uid="{00000000-0002-0000-CE00-000000000000}"/>
    <dataValidation type="list" allowBlank="1" showInputMessage="1" showErrorMessage="1" sqref="I7:M7" xr:uid="{00000000-0002-0000-CE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CE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CE00-000003000000}"/>
    <dataValidation allowBlank="1" showInputMessage="1" showErrorMessage="1" prompt="Identifique la meta ODS a que le apunta el indicador de producto. Seleccione de la lista desplegable." sqref="E14" xr:uid="{00000000-0002-0000-CE00-000004000000}"/>
    <dataValidation allowBlank="1" showInputMessage="1" showErrorMessage="1" prompt="Identifique el ODS a que le apunta el indicador de producto. Seleccione de la lista desplegable._x000a_" sqref="B14" xr:uid="{00000000-0002-0000-CE00-000005000000}"/>
    <dataValidation allowBlank="1" showInputMessage="1" showErrorMessage="1" prompt="Incluir una ficha por cada indicador, ya sea de producto o de resultado" sqref="B1" xr:uid="{00000000-0002-0000-CE00-000006000000}"/>
    <dataValidation allowBlank="1" showInputMessage="1" showErrorMessage="1" prompt="Seleccione de la lista desplegable" sqref="B4 B7 H7" xr:uid="{00000000-0002-0000-CE00-000007000000}"/>
  </dataValidations>
  <hyperlinks>
    <hyperlink ref="C56" r:id="rId1" xr:uid="{00000000-0004-0000-CE00-000000000000}"/>
  </hyperlinks>
  <pageMargins left="0.7" right="0.7" top="0.75" bottom="0.75" header="0.3" footer="0.3"/>
  <pageSetup paperSize="9" orientation="portrait" horizontalDpi="1200" verticalDpi="1200"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tabColor theme="0"/>
  </sheetPr>
  <dimension ref="A1:Z1000"/>
  <sheetViews>
    <sheetView workbookViewId="0"/>
  </sheetViews>
  <sheetFormatPr baseColWidth="10" defaultColWidth="14.42578125" defaultRowHeight="15"/>
  <cols>
    <col min="1" max="1" width="28.85546875" style="835" customWidth="1"/>
    <col min="2" max="2" width="44.85546875" style="835" customWidth="1"/>
    <col min="3" max="9" width="13.140625" style="835" customWidth="1"/>
    <col min="10" max="10" width="15.5703125" style="835" customWidth="1"/>
    <col min="11" max="13" width="13.140625" style="835" customWidth="1"/>
    <col min="14" max="14" width="48.42578125" style="835" customWidth="1"/>
    <col min="15" max="26" width="13.140625" style="835" customWidth="1"/>
    <col min="27" max="16384" width="14.42578125" style="835"/>
  </cols>
  <sheetData>
    <row r="1" spans="1:26" ht="48" customHeight="1" thickBot="1">
      <c r="A1" s="832"/>
      <c r="B1" s="3400" t="s">
        <v>3364</v>
      </c>
      <c r="C1" s="3401"/>
      <c r="D1" s="3401"/>
      <c r="E1" s="3401"/>
      <c r="F1" s="3401"/>
      <c r="G1" s="3401"/>
      <c r="H1" s="3401"/>
      <c r="I1" s="3401"/>
      <c r="J1" s="3401"/>
      <c r="K1" s="3401"/>
      <c r="L1" s="3401"/>
      <c r="M1" s="3402"/>
      <c r="N1" s="833"/>
      <c r="O1" s="834"/>
      <c r="P1" s="834"/>
      <c r="Q1" s="834"/>
      <c r="R1" s="834"/>
      <c r="S1" s="834"/>
      <c r="T1" s="834"/>
      <c r="U1" s="834"/>
      <c r="V1" s="834"/>
      <c r="W1" s="834"/>
      <c r="X1" s="834"/>
      <c r="Y1" s="834"/>
      <c r="Z1" s="834"/>
    </row>
    <row r="2" spans="1:26" ht="32.1" customHeight="1">
      <c r="A2" s="3062" t="s">
        <v>1</v>
      </c>
      <c r="B2" s="836" t="s">
        <v>2</v>
      </c>
      <c r="C2" s="3104" t="s">
        <v>3365</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50.1" customHeight="1">
      <c r="A3" s="3063"/>
      <c r="B3" s="838" t="s">
        <v>4</v>
      </c>
      <c r="C3" s="2495" t="s">
        <v>3192</v>
      </c>
      <c r="D3" s="2496"/>
      <c r="E3" s="2496"/>
      <c r="F3" s="2496"/>
      <c r="G3" s="2496"/>
      <c r="H3" s="2496"/>
      <c r="I3" s="2496"/>
      <c r="J3" s="2496"/>
      <c r="K3" s="2496"/>
      <c r="L3" s="2496"/>
      <c r="M3" s="2497"/>
      <c r="N3" s="833"/>
      <c r="O3" s="834"/>
      <c r="P3" s="834"/>
      <c r="Q3" s="834"/>
      <c r="R3" s="834"/>
      <c r="S3" s="834"/>
      <c r="T3" s="834"/>
      <c r="U3" s="834"/>
      <c r="V3" s="834"/>
      <c r="W3" s="834"/>
      <c r="X3" s="834"/>
      <c r="Y3" s="834"/>
      <c r="Z3" s="834"/>
    </row>
    <row r="4" spans="1:26" ht="56.25" customHeight="1">
      <c r="A4" s="3063"/>
      <c r="B4" s="839" t="s">
        <v>6</v>
      </c>
      <c r="C4" s="840" t="s">
        <v>323</v>
      </c>
      <c r="D4" s="841"/>
      <c r="E4" s="842"/>
      <c r="F4" s="3107" t="s">
        <v>8</v>
      </c>
      <c r="G4" s="3079"/>
      <c r="H4" s="843">
        <v>173</v>
      </c>
      <c r="I4" s="3108"/>
      <c r="J4" s="3109"/>
      <c r="K4" s="3109"/>
      <c r="L4" s="3109"/>
      <c r="M4" s="3110"/>
      <c r="N4" s="3102"/>
      <c r="O4" s="834"/>
      <c r="P4" s="834"/>
      <c r="Q4" s="834"/>
      <c r="R4" s="834"/>
      <c r="S4" s="834"/>
      <c r="T4" s="834"/>
      <c r="U4" s="834"/>
      <c r="V4" s="834"/>
      <c r="W4" s="834"/>
      <c r="X4" s="834"/>
      <c r="Y4" s="834"/>
      <c r="Z4" s="834"/>
    </row>
    <row r="5" spans="1:26" ht="20.100000000000001" customHeight="1">
      <c r="A5" s="3063"/>
      <c r="B5" s="839" t="s">
        <v>10</v>
      </c>
      <c r="C5" s="3075" t="s">
        <v>9</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20.100000000000001" customHeight="1">
      <c r="A6" s="3063"/>
      <c r="B6" s="839" t="s">
        <v>11</v>
      </c>
      <c r="C6" s="3075" t="s">
        <v>9</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2784</v>
      </c>
      <c r="D7" s="3065"/>
      <c r="E7" s="3065"/>
      <c r="F7" s="844"/>
      <c r="G7" s="845"/>
      <c r="H7" s="846" t="s">
        <v>14</v>
      </c>
      <c r="I7" s="3103" t="s">
        <v>2878</v>
      </c>
      <c r="J7" s="3065"/>
      <c r="K7" s="3065"/>
      <c r="L7" s="3065"/>
      <c r="M7" s="3066"/>
      <c r="N7" s="833"/>
      <c r="O7" s="834"/>
      <c r="P7" s="834"/>
      <c r="Q7" s="834"/>
      <c r="R7" s="834"/>
      <c r="S7" s="834"/>
      <c r="T7" s="834"/>
      <c r="U7" s="834"/>
      <c r="V7" s="834"/>
      <c r="W7" s="834"/>
      <c r="X7" s="834"/>
      <c r="Y7" s="834"/>
      <c r="Z7" s="834"/>
    </row>
    <row r="8" spans="1:26" ht="36.75" customHeight="1">
      <c r="A8" s="3063"/>
      <c r="B8" s="3113" t="s">
        <v>16</v>
      </c>
      <c r="C8" s="3114" t="s">
        <v>2878</v>
      </c>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t="s">
        <v>18</v>
      </c>
      <c r="D11" s="3089"/>
      <c r="E11" s="850"/>
      <c r="F11" s="3100" t="s">
        <v>18</v>
      </c>
      <c r="G11" s="3089"/>
      <c r="H11" s="850"/>
      <c r="I11" s="3100" t="s">
        <v>18</v>
      </c>
      <c r="J11" s="3089"/>
      <c r="K11" s="850"/>
      <c r="L11" s="3101" t="s">
        <v>14</v>
      </c>
      <c r="M11" s="3066"/>
      <c r="N11" s="833"/>
      <c r="O11" s="834"/>
      <c r="P11" s="834"/>
      <c r="Q11" s="834"/>
      <c r="R11" s="834"/>
      <c r="S11" s="834"/>
      <c r="T11" s="834"/>
      <c r="U11" s="834"/>
      <c r="V11" s="834"/>
      <c r="W11" s="834"/>
      <c r="X11" s="834"/>
      <c r="Y11" s="834"/>
      <c r="Z11" s="834"/>
    </row>
    <row r="12" spans="1:26" ht="45.95" customHeight="1">
      <c r="A12" s="3063"/>
      <c r="B12" s="838" t="s">
        <v>19</v>
      </c>
      <c r="C12" s="3074" t="s">
        <v>3366</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39" customHeight="1">
      <c r="A13" s="3063"/>
      <c r="B13" s="838" t="s">
        <v>21</v>
      </c>
      <c r="C13" s="3094" t="s">
        <v>3367</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2482" t="s">
        <v>3289</v>
      </c>
      <c r="D14" s="2483"/>
      <c r="E14" s="2483"/>
      <c r="F14" s="2483"/>
      <c r="G14" s="2483"/>
      <c r="H14" s="2483"/>
      <c r="I14" s="2483"/>
      <c r="J14" s="2483"/>
      <c r="K14" s="2483"/>
      <c r="L14" s="2483"/>
      <c r="M14" s="2484"/>
      <c r="N14" s="833"/>
      <c r="O14" s="834"/>
      <c r="P14" s="834"/>
      <c r="Q14" s="834"/>
      <c r="R14" s="834"/>
      <c r="S14" s="834"/>
      <c r="T14" s="834"/>
      <c r="U14" s="834"/>
      <c r="V14" s="834"/>
      <c r="W14" s="834"/>
      <c r="X14" s="834"/>
      <c r="Y14" s="834"/>
      <c r="Z14" s="834"/>
    </row>
    <row r="15" spans="1:26" ht="47.1" customHeight="1">
      <c r="A15" s="3063"/>
      <c r="B15" s="851" t="s">
        <v>25</v>
      </c>
      <c r="C15" s="3095" t="s">
        <v>3073</v>
      </c>
      <c r="D15" s="3079"/>
      <c r="E15" s="852" t="s">
        <v>27</v>
      </c>
      <c r="F15" s="3096" t="s">
        <v>3368</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3369</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3370</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t="s">
        <v>1495</v>
      </c>
      <c r="E23" s="863" t="s">
        <v>46</v>
      </c>
      <c r="F23" s="923" t="s">
        <v>3371</v>
      </c>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t="s">
        <v>89</v>
      </c>
      <c r="E30" s="874"/>
      <c r="F30" s="885" t="s">
        <v>56</v>
      </c>
      <c r="G30" s="866" t="s">
        <v>17</v>
      </c>
      <c r="H30" s="874"/>
      <c r="I30" s="885" t="s">
        <v>57</v>
      </c>
      <c r="J30" s="3078" t="s">
        <v>17</v>
      </c>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866">
        <v>2021</v>
      </c>
      <c r="E33" s="891"/>
      <c r="F33" s="874" t="s">
        <v>60</v>
      </c>
      <c r="G33" s="892" t="s">
        <v>61</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901">
        <v>0</v>
      </c>
      <c r="E37" s="902">
        <v>2020</v>
      </c>
      <c r="F37" s="901">
        <v>1</v>
      </c>
      <c r="G37" s="902">
        <v>2021</v>
      </c>
      <c r="H37" s="901">
        <v>1</v>
      </c>
      <c r="I37" s="902">
        <v>2022</v>
      </c>
      <c r="J37" s="901">
        <v>1</v>
      </c>
      <c r="K37" s="902">
        <v>2023</v>
      </c>
      <c r="L37" s="901">
        <v>1</v>
      </c>
      <c r="M37" s="903">
        <v>2024</v>
      </c>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791">
        <v>1</v>
      </c>
      <c r="E39" s="1792">
        <v>2025</v>
      </c>
      <c r="F39" s="1793">
        <v>1</v>
      </c>
      <c r="G39" s="1792">
        <v>2026</v>
      </c>
      <c r="H39" s="924">
        <v>1</v>
      </c>
      <c r="I39" s="902">
        <v>2027</v>
      </c>
      <c r="J39" s="901">
        <v>1</v>
      </c>
      <c r="K39" s="902">
        <v>2028</v>
      </c>
      <c r="L39" s="901">
        <v>1</v>
      </c>
      <c r="M39" s="903">
        <v>2029</v>
      </c>
      <c r="N39" s="833"/>
      <c r="O39" s="834"/>
      <c r="P39" s="834"/>
      <c r="Q39" s="834"/>
      <c r="R39" s="834"/>
      <c r="S39" s="834"/>
      <c r="T39" s="834"/>
      <c r="U39" s="834"/>
      <c r="V39" s="834"/>
      <c r="W39" s="834"/>
      <c r="X39" s="834"/>
      <c r="Y39" s="834"/>
      <c r="Z39" s="834"/>
    </row>
    <row r="40" spans="1:26" ht="15.75" customHeight="1">
      <c r="A40" s="3063"/>
      <c r="B40" s="3081"/>
      <c r="C40" s="861"/>
      <c r="D40" s="874" t="s">
        <v>73</v>
      </c>
      <c r="E40" s="859"/>
      <c r="F40" s="1794" t="s">
        <v>2859</v>
      </c>
      <c r="G40" s="874"/>
      <c r="H40" s="848"/>
      <c r="I40" s="848"/>
      <c r="J40" s="848"/>
      <c r="K40" s="874"/>
      <c r="L40" s="874"/>
      <c r="M40" s="860"/>
      <c r="N40" s="833"/>
      <c r="O40" s="834"/>
      <c r="P40" s="834"/>
      <c r="Q40" s="834"/>
      <c r="R40" s="834"/>
      <c r="S40" s="834"/>
      <c r="T40" s="834"/>
      <c r="U40" s="834"/>
      <c r="V40" s="834"/>
      <c r="W40" s="834"/>
      <c r="X40" s="834"/>
      <c r="Y40" s="834"/>
      <c r="Z40" s="834"/>
    </row>
    <row r="41" spans="1:26" ht="15.75" customHeight="1">
      <c r="A41" s="3063"/>
      <c r="B41" s="3081"/>
      <c r="C41" s="906"/>
      <c r="D41" s="1791">
        <v>1</v>
      </c>
      <c r="E41" s="1795">
        <v>2030</v>
      </c>
      <c r="F41" s="925">
        <v>10</v>
      </c>
      <c r="G41" s="869"/>
      <c r="H41" s="908"/>
      <c r="I41" s="869"/>
      <c r="J41" s="908"/>
      <c r="K41" s="869"/>
      <c r="L41" s="908"/>
      <c r="M41" s="870"/>
      <c r="N41" s="833"/>
      <c r="O41" s="834"/>
      <c r="P41" s="833"/>
      <c r="Q41" s="833"/>
      <c r="R41" s="833"/>
      <c r="S41" s="833"/>
      <c r="T41" s="833"/>
      <c r="U41" s="833"/>
      <c r="V41" s="833"/>
      <c r="W41" s="833"/>
      <c r="X41" s="833"/>
      <c r="Y41" s="833"/>
      <c r="Z41" s="833"/>
    </row>
    <row r="42" spans="1:26" ht="18" customHeight="1">
      <c r="A42" s="3063"/>
      <c r="B42" s="3080" t="s">
        <v>79</v>
      </c>
      <c r="C42" s="871"/>
      <c r="D42" s="859"/>
      <c r="E42" s="859"/>
      <c r="F42" s="859"/>
      <c r="G42" s="855"/>
      <c r="H42" s="855"/>
      <c r="I42" s="855"/>
      <c r="J42" s="855"/>
      <c r="K42" s="855"/>
      <c r="L42" s="876"/>
      <c r="M42" s="893"/>
      <c r="N42" s="833"/>
      <c r="O42" s="834"/>
      <c r="P42" s="833"/>
      <c r="Q42" s="833"/>
      <c r="R42" s="833"/>
      <c r="S42" s="833"/>
      <c r="T42" s="833"/>
      <c r="U42" s="833"/>
      <c r="V42" s="833"/>
      <c r="W42" s="833"/>
      <c r="X42" s="833"/>
      <c r="Y42" s="833"/>
      <c r="Z42" s="833"/>
    </row>
    <row r="43" spans="1:26" ht="15.75" customHeight="1">
      <c r="A43" s="3063"/>
      <c r="B43" s="3081"/>
      <c r="C43" s="909"/>
      <c r="D43" s="910" t="s">
        <v>80</v>
      </c>
      <c r="E43" s="911" t="s">
        <v>7</v>
      </c>
      <c r="F43" s="3083" t="s">
        <v>81</v>
      </c>
      <c r="G43" s="3085" t="s">
        <v>1612</v>
      </c>
      <c r="H43" s="3086"/>
      <c r="I43" s="3086"/>
      <c r="J43" s="3087"/>
      <c r="K43" s="912" t="s">
        <v>82</v>
      </c>
      <c r="L43" s="3116" t="s">
        <v>2895</v>
      </c>
      <c r="M43" s="3117"/>
      <c r="N43" s="833"/>
      <c r="O43" s="834"/>
      <c r="P43" s="833"/>
      <c r="Q43" s="833"/>
      <c r="R43" s="833"/>
      <c r="S43" s="833"/>
      <c r="T43" s="833"/>
      <c r="U43" s="833"/>
      <c r="V43" s="833"/>
      <c r="W43" s="833"/>
      <c r="X43" s="833"/>
      <c r="Y43" s="833"/>
      <c r="Z43" s="833"/>
    </row>
    <row r="44" spans="1:26" ht="15.75" customHeight="1">
      <c r="A44" s="3063"/>
      <c r="B44" s="3081"/>
      <c r="C44" s="909"/>
      <c r="D44" s="913" t="s">
        <v>1495</v>
      </c>
      <c r="E44" s="865"/>
      <c r="F44" s="3084"/>
      <c r="G44" s="3088"/>
      <c r="H44" s="3089"/>
      <c r="I44" s="3089"/>
      <c r="J44" s="3090"/>
      <c r="K44" s="876"/>
      <c r="L44" s="3118"/>
      <c r="M44" s="3119"/>
      <c r="N44" s="833"/>
      <c r="O44" s="834"/>
      <c r="P44" s="833"/>
      <c r="Q44" s="833"/>
      <c r="R44" s="833"/>
      <c r="S44" s="833"/>
      <c r="T44" s="833"/>
      <c r="U44" s="833"/>
      <c r="V44" s="833"/>
      <c r="W44" s="833"/>
      <c r="X44" s="833"/>
      <c r="Y44" s="833"/>
      <c r="Z44" s="833"/>
    </row>
    <row r="45" spans="1:26" ht="15.75" customHeight="1">
      <c r="A45" s="3063"/>
      <c r="B45" s="3082"/>
      <c r="C45" s="914"/>
      <c r="D45" s="878"/>
      <c r="E45" s="878"/>
      <c r="F45" s="878"/>
      <c r="G45" s="878"/>
      <c r="H45" s="878"/>
      <c r="I45" s="878"/>
      <c r="J45" s="878"/>
      <c r="K45" s="878"/>
      <c r="L45" s="876"/>
      <c r="M45" s="893"/>
      <c r="N45" s="833"/>
      <c r="O45" s="834"/>
      <c r="P45" s="833"/>
      <c r="Q45" s="833"/>
      <c r="R45" s="833"/>
      <c r="S45" s="833"/>
      <c r="T45" s="833"/>
      <c r="U45" s="833"/>
      <c r="V45" s="833"/>
      <c r="W45" s="833"/>
      <c r="X45" s="833"/>
      <c r="Y45" s="833"/>
      <c r="Z45" s="833"/>
    </row>
    <row r="46" spans="1:26" ht="31.5" customHeight="1">
      <c r="A46" s="3063"/>
      <c r="B46" s="838" t="s">
        <v>83</v>
      </c>
      <c r="C46" s="3064" t="s">
        <v>3372</v>
      </c>
      <c r="D46" s="3065"/>
      <c r="E46" s="3065"/>
      <c r="F46" s="3065"/>
      <c r="G46" s="3065"/>
      <c r="H46" s="3065"/>
      <c r="I46" s="3065"/>
      <c r="J46" s="3065"/>
      <c r="K46" s="3065"/>
      <c r="L46" s="3065"/>
      <c r="M46" s="3066"/>
      <c r="N46" s="833"/>
      <c r="O46" s="834"/>
      <c r="P46" s="833"/>
      <c r="Q46" s="833"/>
      <c r="R46" s="833"/>
      <c r="S46" s="833"/>
      <c r="T46" s="833"/>
      <c r="U46" s="833"/>
      <c r="V46" s="833"/>
      <c r="W46" s="833"/>
      <c r="X46" s="833"/>
      <c r="Y46" s="833"/>
      <c r="Z46" s="833"/>
    </row>
    <row r="47" spans="1:26" ht="23.25" customHeight="1">
      <c r="A47" s="3063"/>
      <c r="B47" s="853" t="s">
        <v>85</v>
      </c>
      <c r="C47" s="3074" t="s">
        <v>2894</v>
      </c>
      <c r="D47" s="3065"/>
      <c r="E47" s="3065"/>
      <c r="F47" s="3065"/>
      <c r="G47" s="3065"/>
      <c r="H47" s="3065"/>
      <c r="I47" s="3065"/>
      <c r="J47" s="3065"/>
      <c r="K47" s="3065"/>
      <c r="L47" s="3065"/>
      <c r="M47" s="3066"/>
      <c r="N47" s="833"/>
      <c r="O47" s="834"/>
      <c r="P47" s="833"/>
      <c r="Q47" s="833"/>
      <c r="R47" s="833"/>
      <c r="S47" s="833"/>
      <c r="T47" s="833"/>
      <c r="U47" s="833"/>
      <c r="V47" s="833"/>
      <c r="W47" s="833"/>
      <c r="X47" s="833"/>
      <c r="Y47" s="833"/>
      <c r="Z47" s="833"/>
    </row>
    <row r="48" spans="1:26" ht="22.5" customHeight="1">
      <c r="A48" s="3063"/>
      <c r="B48" s="853" t="s">
        <v>87</v>
      </c>
      <c r="C48" s="3075" t="s">
        <v>1498</v>
      </c>
      <c r="D48" s="3065"/>
      <c r="E48" s="3065"/>
      <c r="F48" s="3065"/>
      <c r="G48" s="3065"/>
      <c r="H48" s="3065"/>
      <c r="I48" s="3065"/>
      <c r="J48" s="3065"/>
      <c r="K48" s="3065"/>
      <c r="L48" s="3065"/>
      <c r="M48" s="3066"/>
      <c r="N48" s="833"/>
      <c r="O48" s="834"/>
      <c r="P48" s="833"/>
      <c r="Q48" s="833"/>
      <c r="R48" s="833"/>
      <c r="S48" s="833"/>
      <c r="T48" s="833"/>
      <c r="U48" s="833"/>
      <c r="V48" s="833"/>
      <c r="W48" s="833"/>
      <c r="X48" s="833"/>
      <c r="Y48" s="833"/>
      <c r="Z48" s="833"/>
    </row>
    <row r="49" spans="1:26" ht="15.75" customHeight="1">
      <c r="A49" s="3063"/>
      <c r="B49" s="853" t="s">
        <v>88</v>
      </c>
      <c r="C49" s="3074" t="s">
        <v>89</v>
      </c>
      <c r="D49" s="3065"/>
      <c r="E49" s="3065"/>
      <c r="F49" s="3065"/>
      <c r="G49" s="3065"/>
      <c r="H49" s="3065"/>
      <c r="I49" s="3065"/>
      <c r="J49" s="3065"/>
      <c r="K49" s="3065"/>
      <c r="L49" s="3065"/>
      <c r="M49" s="3066"/>
      <c r="N49" s="833"/>
      <c r="O49" s="834"/>
      <c r="P49" s="833"/>
      <c r="Q49" s="833"/>
      <c r="R49" s="833"/>
      <c r="S49" s="833"/>
      <c r="T49" s="833"/>
      <c r="U49" s="833"/>
      <c r="V49" s="833"/>
      <c r="W49" s="833"/>
      <c r="X49" s="833"/>
      <c r="Y49" s="833"/>
      <c r="Z49" s="833"/>
    </row>
    <row r="50" spans="1:26" ht="21" customHeight="1">
      <c r="A50" s="3062" t="s">
        <v>90</v>
      </c>
      <c r="B50" s="916" t="s">
        <v>91</v>
      </c>
      <c r="C50" s="3064" t="s">
        <v>2907</v>
      </c>
      <c r="D50" s="3065"/>
      <c r="E50" s="3065"/>
      <c r="F50" s="3065"/>
      <c r="G50" s="3065"/>
      <c r="H50" s="3065"/>
      <c r="I50" s="3065"/>
      <c r="J50" s="3065"/>
      <c r="K50" s="3065"/>
      <c r="L50" s="3065"/>
      <c r="M50" s="3066"/>
      <c r="N50" s="833"/>
      <c r="O50" s="834"/>
      <c r="P50" s="833"/>
      <c r="Q50" s="833"/>
      <c r="R50" s="833"/>
      <c r="S50" s="833"/>
      <c r="T50" s="833"/>
      <c r="U50" s="833"/>
      <c r="V50" s="833"/>
      <c r="W50" s="833"/>
      <c r="X50" s="833"/>
      <c r="Y50" s="833"/>
      <c r="Z50" s="833"/>
    </row>
    <row r="51" spans="1:26" ht="15.75" customHeight="1">
      <c r="A51" s="3063"/>
      <c r="B51" s="916" t="s">
        <v>93</v>
      </c>
      <c r="C51" s="3064" t="s">
        <v>3373</v>
      </c>
      <c r="D51" s="3065"/>
      <c r="E51" s="3065"/>
      <c r="F51" s="3065"/>
      <c r="G51" s="3065"/>
      <c r="H51" s="3065"/>
      <c r="I51" s="3065"/>
      <c r="J51" s="3065"/>
      <c r="K51" s="3065"/>
      <c r="L51" s="3065"/>
      <c r="M51" s="3066"/>
      <c r="N51" s="833"/>
      <c r="O51" s="834"/>
      <c r="P51" s="833"/>
      <c r="Q51" s="833"/>
      <c r="R51" s="833"/>
      <c r="S51" s="833"/>
      <c r="T51" s="833"/>
      <c r="U51" s="833"/>
      <c r="V51" s="833"/>
      <c r="W51" s="833"/>
      <c r="X51" s="833"/>
      <c r="Y51" s="833"/>
      <c r="Z51" s="833"/>
    </row>
    <row r="52" spans="1:26" ht="15.75" customHeight="1">
      <c r="A52" s="3063"/>
      <c r="B52" s="916" t="s">
        <v>95</v>
      </c>
      <c r="C52" s="3064" t="s">
        <v>2878</v>
      </c>
      <c r="D52" s="3065"/>
      <c r="E52" s="3065"/>
      <c r="F52" s="3065"/>
      <c r="G52" s="3065"/>
      <c r="H52" s="3065"/>
      <c r="I52" s="3065"/>
      <c r="J52" s="3065"/>
      <c r="K52" s="3065"/>
      <c r="L52" s="3065"/>
      <c r="M52" s="3066"/>
      <c r="N52" s="833"/>
      <c r="O52" s="834"/>
      <c r="P52" s="833"/>
      <c r="Q52" s="833"/>
      <c r="R52" s="833"/>
      <c r="S52" s="833"/>
      <c r="T52" s="833"/>
      <c r="U52" s="833"/>
      <c r="V52" s="833"/>
      <c r="W52" s="833"/>
      <c r="X52" s="833"/>
      <c r="Y52" s="833"/>
      <c r="Z52" s="833"/>
    </row>
    <row r="53" spans="1:26" ht="15.75" customHeight="1">
      <c r="A53" s="3063"/>
      <c r="B53" s="917" t="s">
        <v>97</v>
      </c>
      <c r="C53" s="3064" t="s">
        <v>3374</v>
      </c>
      <c r="D53" s="3065"/>
      <c r="E53" s="3065"/>
      <c r="F53" s="3065"/>
      <c r="G53" s="3065"/>
      <c r="H53" s="3065"/>
      <c r="I53" s="3065"/>
      <c r="J53" s="3065"/>
      <c r="K53" s="3065"/>
      <c r="L53" s="3065"/>
      <c r="M53" s="3066"/>
      <c r="N53" s="833"/>
      <c r="O53" s="834"/>
      <c r="P53" s="833"/>
      <c r="Q53" s="833"/>
      <c r="R53" s="833"/>
      <c r="S53" s="833"/>
      <c r="T53" s="833"/>
      <c r="U53" s="833"/>
      <c r="V53" s="833"/>
      <c r="W53" s="833"/>
      <c r="X53" s="833"/>
      <c r="Y53" s="833"/>
      <c r="Z53" s="833"/>
    </row>
    <row r="54" spans="1:26" ht="15.75" customHeight="1">
      <c r="A54" s="3063"/>
      <c r="B54" s="916" t="s">
        <v>99</v>
      </c>
      <c r="C54" s="3399" t="s">
        <v>1161</v>
      </c>
      <c r="D54" s="3065"/>
      <c r="E54" s="3065"/>
      <c r="F54" s="3065"/>
      <c r="G54" s="3065"/>
      <c r="H54" s="3065"/>
      <c r="I54" s="3065"/>
      <c r="J54" s="3065"/>
      <c r="K54" s="3065"/>
      <c r="L54" s="3065"/>
      <c r="M54" s="3066"/>
      <c r="N54" s="833"/>
      <c r="O54" s="834"/>
      <c r="P54" s="833"/>
      <c r="Q54" s="833"/>
      <c r="R54" s="833"/>
      <c r="S54" s="833"/>
      <c r="T54" s="833"/>
      <c r="U54" s="833"/>
      <c r="V54" s="833"/>
      <c r="W54" s="833"/>
      <c r="X54" s="833"/>
      <c r="Y54" s="833"/>
      <c r="Z54" s="833"/>
    </row>
    <row r="55" spans="1:26" ht="15.75" customHeight="1" thickBot="1">
      <c r="A55" s="3067"/>
      <c r="B55" s="916" t="s">
        <v>101</v>
      </c>
      <c r="C55" s="3064">
        <v>4320410</v>
      </c>
      <c r="D55" s="3065"/>
      <c r="E55" s="3065"/>
      <c r="F55" s="3065"/>
      <c r="G55" s="3065"/>
      <c r="H55" s="3065"/>
      <c r="I55" s="3065"/>
      <c r="J55" s="3065"/>
      <c r="K55" s="3065"/>
      <c r="L55" s="3065"/>
      <c r="M55" s="3066"/>
      <c r="N55" s="833"/>
      <c r="O55" s="834"/>
      <c r="P55" s="833"/>
      <c r="Q55" s="833"/>
      <c r="R55" s="833"/>
      <c r="S55" s="833"/>
      <c r="T55" s="833"/>
      <c r="U55" s="833"/>
      <c r="V55" s="833"/>
      <c r="W55" s="833"/>
      <c r="X55" s="833"/>
      <c r="Y55" s="833"/>
      <c r="Z55" s="833"/>
    </row>
    <row r="56" spans="1:26" ht="18" customHeight="1">
      <c r="A56" s="3062" t="s">
        <v>103</v>
      </c>
      <c r="B56" s="918" t="s">
        <v>104</v>
      </c>
      <c r="C56" s="3064" t="s">
        <v>1441</v>
      </c>
      <c r="D56" s="3065"/>
      <c r="E56" s="3065"/>
      <c r="F56" s="3065"/>
      <c r="G56" s="3065"/>
      <c r="H56" s="3065"/>
      <c r="I56" s="3065"/>
      <c r="J56" s="3065"/>
      <c r="K56" s="3065"/>
      <c r="L56" s="3065"/>
      <c r="M56" s="3066"/>
      <c r="N56" s="833"/>
      <c r="O56" s="834"/>
      <c r="P56" s="833"/>
      <c r="Q56" s="833"/>
      <c r="R56" s="833"/>
      <c r="S56" s="833"/>
      <c r="T56" s="833"/>
      <c r="U56" s="833"/>
      <c r="V56" s="833"/>
      <c r="W56" s="833"/>
      <c r="X56" s="833"/>
      <c r="Y56" s="833"/>
      <c r="Z56" s="833"/>
    </row>
    <row r="57" spans="1:26" ht="27" customHeight="1">
      <c r="A57" s="3063"/>
      <c r="B57" s="918" t="s">
        <v>106</v>
      </c>
      <c r="C57" s="3064" t="s">
        <v>107</v>
      </c>
      <c r="D57" s="3065"/>
      <c r="E57" s="3065"/>
      <c r="F57" s="3065"/>
      <c r="G57" s="3065"/>
      <c r="H57" s="3065"/>
      <c r="I57" s="3065"/>
      <c r="J57" s="3065"/>
      <c r="K57" s="3065"/>
      <c r="L57" s="3065"/>
      <c r="M57" s="3066"/>
      <c r="N57" s="833"/>
      <c r="O57" s="834"/>
      <c r="P57" s="833"/>
      <c r="Q57" s="833"/>
      <c r="R57" s="833"/>
      <c r="S57" s="833"/>
      <c r="T57" s="833"/>
      <c r="U57" s="833"/>
      <c r="V57" s="833"/>
      <c r="W57" s="833"/>
      <c r="X57" s="833"/>
      <c r="Y57" s="833"/>
      <c r="Z57" s="833"/>
    </row>
    <row r="58" spans="1:26" ht="25.5" customHeight="1" thickBot="1">
      <c r="A58" s="3063"/>
      <c r="B58" s="919" t="s">
        <v>14</v>
      </c>
      <c r="C58" s="3064" t="s">
        <v>2878</v>
      </c>
      <c r="D58" s="3065"/>
      <c r="E58" s="3065"/>
      <c r="F58" s="3065"/>
      <c r="G58" s="3065"/>
      <c r="H58" s="3065"/>
      <c r="I58" s="3065"/>
      <c r="J58" s="3065"/>
      <c r="K58" s="3065"/>
      <c r="L58" s="3065"/>
      <c r="M58" s="3066"/>
      <c r="N58" s="833"/>
      <c r="O58" s="834"/>
      <c r="P58" s="833"/>
      <c r="Q58" s="833"/>
      <c r="R58" s="833"/>
      <c r="S58" s="833"/>
      <c r="T58" s="833"/>
      <c r="U58" s="833"/>
      <c r="V58" s="833"/>
      <c r="W58" s="833"/>
      <c r="X58" s="833"/>
      <c r="Y58" s="833"/>
      <c r="Z58" s="833"/>
    </row>
    <row r="59" spans="1:26" ht="17.25" customHeight="1" thickBot="1">
      <c r="A59" s="920" t="s">
        <v>109</v>
      </c>
      <c r="B59" s="921"/>
      <c r="C59" s="3068"/>
      <c r="D59" s="3069"/>
      <c r="E59" s="3069"/>
      <c r="F59" s="3069"/>
      <c r="G59" s="3069"/>
      <c r="H59" s="3069"/>
      <c r="I59" s="3069"/>
      <c r="J59" s="3069"/>
      <c r="K59" s="3069"/>
      <c r="L59" s="3069"/>
      <c r="M59" s="3070"/>
      <c r="N59" s="833"/>
      <c r="O59" s="834"/>
      <c r="P59" s="833"/>
      <c r="Q59" s="833"/>
      <c r="R59" s="833"/>
      <c r="S59" s="833"/>
      <c r="T59" s="833"/>
      <c r="U59" s="833"/>
      <c r="V59" s="833"/>
      <c r="W59" s="833"/>
      <c r="X59" s="833"/>
      <c r="Y59" s="833"/>
      <c r="Z59" s="833"/>
    </row>
    <row r="60" spans="1:26" ht="15.75" customHeight="1">
      <c r="A60" s="834"/>
      <c r="B60" s="922"/>
      <c r="C60" s="834"/>
      <c r="D60" s="834"/>
      <c r="E60" s="834"/>
      <c r="F60" s="834"/>
      <c r="G60" s="834"/>
      <c r="H60" s="834"/>
      <c r="I60" s="834"/>
      <c r="J60" s="834"/>
      <c r="K60" s="834"/>
      <c r="L60" s="834"/>
      <c r="M60" s="834"/>
      <c r="N60" s="833"/>
      <c r="O60" s="834"/>
      <c r="P60" s="834"/>
      <c r="Q60" s="834"/>
      <c r="R60" s="834"/>
      <c r="S60" s="834"/>
      <c r="T60" s="834"/>
      <c r="U60" s="834"/>
      <c r="V60" s="834"/>
      <c r="W60" s="834"/>
      <c r="X60" s="834"/>
      <c r="Y60" s="834"/>
      <c r="Z60" s="834"/>
    </row>
    <row r="61" spans="1:26" ht="15.75" customHeight="1">
      <c r="A61" s="834"/>
      <c r="B61" s="922"/>
      <c r="C61" s="834"/>
      <c r="D61" s="834"/>
      <c r="E61" s="834"/>
      <c r="F61" s="834"/>
      <c r="G61" s="834"/>
      <c r="H61" s="834"/>
      <c r="I61" s="834"/>
      <c r="J61" s="834"/>
      <c r="K61" s="834"/>
      <c r="L61" s="834"/>
      <c r="M61" s="834"/>
      <c r="N61" s="833"/>
      <c r="O61" s="834"/>
      <c r="P61" s="834"/>
      <c r="Q61" s="834"/>
      <c r="R61" s="834"/>
      <c r="S61" s="834"/>
      <c r="T61" s="834"/>
      <c r="U61" s="834"/>
      <c r="V61" s="834"/>
      <c r="W61" s="834"/>
      <c r="X61" s="834"/>
      <c r="Y61" s="834"/>
      <c r="Z61" s="834"/>
    </row>
    <row r="62" spans="1:26" ht="15.75" customHeight="1">
      <c r="A62" s="834"/>
      <c r="B62" s="922"/>
      <c r="C62" s="834"/>
      <c r="D62" s="834"/>
      <c r="E62" s="834"/>
      <c r="F62" s="834"/>
      <c r="G62" s="834"/>
      <c r="H62" s="834"/>
      <c r="I62" s="834"/>
      <c r="J62" s="834"/>
      <c r="K62" s="834"/>
      <c r="L62" s="834"/>
      <c r="M62" s="834"/>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2">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49"/>
    <mergeCell ref="C16:M16"/>
    <mergeCell ref="C17:M17"/>
    <mergeCell ref="B18:B24"/>
    <mergeCell ref="B25:B28"/>
    <mergeCell ref="C12:M12"/>
    <mergeCell ref="C13:M13"/>
    <mergeCell ref="C14:M14"/>
    <mergeCell ref="C15:D15"/>
    <mergeCell ref="F15:M15"/>
    <mergeCell ref="N29:N31"/>
    <mergeCell ref="J30:L30"/>
    <mergeCell ref="B32:B34"/>
    <mergeCell ref="B35:B41"/>
    <mergeCell ref="B42:B45"/>
    <mergeCell ref="F43:F44"/>
    <mergeCell ref="G43:J44"/>
    <mergeCell ref="L43:M44"/>
    <mergeCell ref="C59:M59"/>
    <mergeCell ref="C46:M46"/>
    <mergeCell ref="C47:M47"/>
    <mergeCell ref="C48:M48"/>
    <mergeCell ref="C49:M49"/>
    <mergeCell ref="C50:M50"/>
    <mergeCell ref="C51:M51"/>
    <mergeCell ref="C52:M52"/>
    <mergeCell ref="C53:M53"/>
    <mergeCell ref="C54:M54"/>
    <mergeCell ref="C55:M55"/>
    <mergeCell ref="A56:A58"/>
    <mergeCell ref="C56:M56"/>
    <mergeCell ref="C57:M57"/>
    <mergeCell ref="C58:M58"/>
    <mergeCell ref="A50:A55"/>
  </mergeCells>
  <dataValidations count="1">
    <dataValidation allowBlank="1" showInputMessage="1" showErrorMessage="1" prompt="Incluir una ficha por cada indicador, ya sea de producto o de resultado" sqref="B1" xr:uid="{00000000-0002-0000-CF00-000000000000}"/>
  </dataValidations>
  <hyperlinks>
    <hyperlink ref="C54" r:id="rId1" xr:uid="{00000000-0004-0000-CF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O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5" ht="16.5" thickBot="1">
      <c r="A1" s="24"/>
      <c r="B1" s="99" t="s">
        <v>1661</v>
      </c>
      <c r="C1" s="141"/>
      <c r="D1" s="141"/>
      <c r="E1" s="141"/>
      <c r="F1" s="141"/>
      <c r="G1" s="141"/>
      <c r="H1" s="141"/>
      <c r="I1" s="141"/>
      <c r="J1" s="141"/>
      <c r="K1" s="141"/>
      <c r="L1" s="141"/>
      <c r="M1" s="142"/>
    </row>
    <row r="2" spans="1:15" ht="39" customHeight="1">
      <c r="A2" s="2092" t="s">
        <v>1</v>
      </c>
      <c r="B2" s="29" t="s">
        <v>2</v>
      </c>
      <c r="C2" s="2120" t="s">
        <v>238</v>
      </c>
      <c r="D2" s="2121"/>
      <c r="E2" s="2121"/>
      <c r="F2" s="2121"/>
      <c r="G2" s="2121"/>
      <c r="H2" s="2121"/>
      <c r="I2" s="2121"/>
      <c r="J2" s="2121"/>
      <c r="K2" s="2121"/>
      <c r="L2" s="2121"/>
      <c r="M2" s="2122"/>
    </row>
    <row r="3" spans="1:15" ht="57.95" customHeight="1">
      <c r="A3" s="2093"/>
      <c r="B3" s="1331" t="s">
        <v>4</v>
      </c>
      <c r="C3" s="2023" t="s">
        <v>5</v>
      </c>
      <c r="D3" s="2024"/>
      <c r="E3" s="2024"/>
      <c r="F3" s="2024"/>
      <c r="G3" s="2024"/>
      <c r="H3" s="2024"/>
      <c r="I3" s="2024"/>
      <c r="J3" s="2024"/>
      <c r="K3" s="2024"/>
      <c r="L3" s="2024"/>
      <c r="M3" s="2025"/>
    </row>
    <row r="4" spans="1:15">
      <c r="A4" s="2093"/>
      <c r="B4" s="31" t="s">
        <v>6</v>
      </c>
      <c r="C4" s="1198" t="s">
        <v>7</v>
      </c>
      <c r="D4" s="1203"/>
      <c r="E4" s="1204"/>
      <c r="F4" s="2021" t="s">
        <v>8</v>
      </c>
      <c r="G4" s="2022"/>
      <c r="H4" s="1205" t="s">
        <v>9</v>
      </c>
      <c r="I4" s="1199"/>
      <c r="J4" s="1199"/>
      <c r="K4" s="1199"/>
      <c r="L4" s="1199"/>
      <c r="M4" s="1200"/>
      <c r="O4" s="28" t="s">
        <v>323</v>
      </c>
    </row>
    <row r="5" spans="1:15" ht="45" customHeight="1">
      <c r="A5" s="2093"/>
      <c r="B5" s="31" t="s">
        <v>10</v>
      </c>
      <c r="C5" s="2023" t="s">
        <v>9</v>
      </c>
      <c r="D5" s="2024"/>
      <c r="E5" s="2024"/>
      <c r="F5" s="2024"/>
      <c r="G5" s="2024"/>
      <c r="H5" s="2024"/>
      <c r="I5" s="2024"/>
      <c r="J5" s="2024"/>
      <c r="K5" s="2024"/>
      <c r="L5" s="2024"/>
      <c r="M5" s="2025"/>
    </row>
    <row r="6" spans="1:15" ht="45" customHeight="1">
      <c r="A6" s="2093"/>
      <c r="B6" s="31" t="s">
        <v>11</v>
      </c>
      <c r="C6" s="2023" t="s">
        <v>9</v>
      </c>
      <c r="D6" s="2024"/>
      <c r="E6" s="2024"/>
      <c r="F6" s="2024"/>
      <c r="G6" s="2024"/>
      <c r="H6" s="2024"/>
      <c r="I6" s="2024"/>
      <c r="J6" s="2024"/>
      <c r="K6" s="2024"/>
      <c r="L6" s="2024"/>
      <c r="M6" s="2025"/>
    </row>
    <row r="7" spans="1:15">
      <c r="A7" s="2093"/>
      <c r="B7" s="1331" t="s">
        <v>12</v>
      </c>
      <c r="C7" s="2137" t="s">
        <v>242</v>
      </c>
      <c r="D7" s="2138"/>
      <c r="E7" s="32"/>
      <c r="F7" s="32"/>
      <c r="G7" s="674"/>
      <c r="H7" s="1208" t="s">
        <v>14</v>
      </c>
      <c r="I7" s="2139" t="s">
        <v>243</v>
      </c>
      <c r="J7" s="2138"/>
      <c r="K7" s="2138"/>
      <c r="L7" s="2138"/>
      <c r="M7" s="2140"/>
    </row>
    <row r="8" spans="1:15">
      <c r="A8" s="2093"/>
      <c r="B8" s="2084" t="s">
        <v>16</v>
      </c>
      <c r="C8" s="1282"/>
      <c r="D8" s="33"/>
      <c r="E8" s="33"/>
      <c r="F8" s="33"/>
      <c r="G8" s="33"/>
      <c r="H8" s="33"/>
      <c r="I8" s="33"/>
      <c r="J8" s="33"/>
      <c r="K8" s="33"/>
      <c r="L8" s="34"/>
      <c r="M8" s="675"/>
    </row>
    <row r="9" spans="1:15" ht="15.75" customHeight="1">
      <c r="A9" s="2093"/>
      <c r="B9" s="2085"/>
      <c r="C9" s="2115"/>
      <c r="D9" s="2111"/>
      <c r="E9" s="36"/>
      <c r="F9" s="2111" t="s">
        <v>9</v>
      </c>
      <c r="G9" s="2111"/>
      <c r="H9" s="36"/>
      <c r="I9" s="2111" t="s">
        <v>9</v>
      </c>
      <c r="J9" s="2111"/>
      <c r="K9" s="36"/>
      <c r="L9" s="37"/>
      <c r="M9" s="38"/>
    </row>
    <row r="10" spans="1:15">
      <c r="A10" s="2093"/>
      <c r="B10" s="2123"/>
      <c r="C10" s="2034" t="s">
        <v>18</v>
      </c>
      <c r="D10" s="2035"/>
      <c r="E10" s="39"/>
      <c r="F10" s="2111" t="s">
        <v>18</v>
      </c>
      <c r="G10" s="2111"/>
      <c r="H10" s="39"/>
      <c r="I10" s="2111" t="s">
        <v>18</v>
      </c>
      <c r="J10" s="2111"/>
      <c r="K10" s="39"/>
      <c r="L10" s="40"/>
      <c r="M10" s="41"/>
    </row>
    <row r="11" spans="1:15" ht="57" customHeight="1">
      <c r="A11" s="2093"/>
      <c r="B11" s="1331" t="s">
        <v>19</v>
      </c>
      <c r="C11" s="1980" t="s">
        <v>1662</v>
      </c>
      <c r="D11" s="1981"/>
      <c r="E11" s="1981"/>
      <c r="F11" s="1981"/>
      <c r="G11" s="1981"/>
      <c r="H11" s="1981"/>
      <c r="I11" s="1981"/>
      <c r="J11" s="1981"/>
      <c r="K11" s="1981"/>
      <c r="L11" s="1981"/>
      <c r="M11" s="1982"/>
    </row>
    <row r="12" spans="1:15" ht="71.099999999999994" customHeight="1">
      <c r="A12" s="2093"/>
      <c r="B12" s="1331" t="s">
        <v>21</v>
      </c>
      <c r="C12" s="1980" t="s">
        <v>1663</v>
      </c>
      <c r="D12" s="1981"/>
      <c r="E12" s="1981"/>
      <c r="F12" s="1981"/>
      <c r="G12" s="1981"/>
      <c r="H12" s="1981"/>
      <c r="I12" s="1981"/>
      <c r="J12" s="1981"/>
      <c r="K12" s="1981"/>
      <c r="L12" s="1981"/>
      <c r="M12" s="1982"/>
    </row>
    <row r="13" spans="1:15" ht="60" customHeight="1">
      <c r="A13" s="2093"/>
      <c r="B13" s="1331" t="s">
        <v>23</v>
      </c>
      <c r="C13" s="1980" t="s">
        <v>24</v>
      </c>
      <c r="D13" s="1981"/>
      <c r="E13" s="1981"/>
      <c r="F13" s="1981"/>
      <c r="G13" s="1981"/>
      <c r="H13" s="1981"/>
      <c r="I13" s="1981"/>
      <c r="J13" s="1981"/>
      <c r="K13" s="1981"/>
      <c r="L13" s="1981"/>
      <c r="M13" s="1982"/>
    </row>
    <row r="14" spans="1:15" ht="102.95" customHeight="1">
      <c r="A14" s="2093"/>
      <c r="B14" s="1209" t="s">
        <v>25</v>
      </c>
      <c r="C14" s="1980" t="s">
        <v>26</v>
      </c>
      <c r="D14" s="1981"/>
      <c r="E14" s="1213" t="s">
        <v>27</v>
      </c>
      <c r="F14" s="2119" t="s">
        <v>1664</v>
      </c>
      <c r="G14" s="1996"/>
      <c r="H14" s="1996"/>
      <c r="I14" s="1996"/>
      <c r="J14" s="1996"/>
      <c r="K14" s="1996"/>
      <c r="L14" s="1996"/>
      <c r="M14" s="1997"/>
    </row>
    <row r="15" spans="1:15">
      <c r="A15" s="2063" t="s">
        <v>29</v>
      </c>
      <c r="B15" s="1333" t="s">
        <v>30</v>
      </c>
      <c r="C15" s="1980" t="s">
        <v>1665</v>
      </c>
      <c r="D15" s="1981"/>
      <c r="E15" s="1981"/>
      <c r="F15" s="1981"/>
      <c r="G15" s="1981"/>
      <c r="H15" s="1981"/>
      <c r="I15" s="1981"/>
      <c r="J15" s="1981"/>
      <c r="K15" s="1981"/>
      <c r="L15" s="1981"/>
      <c r="M15" s="1982"/>
    </row>
    <row r="16" spans="1:15" ht="30" customHeight="1">
      <c r="A16" s="2064"/>
      <c r="B16" s="1333" t="s">
        <v>32</v>
      </c>
      <c r="C16" s="1980" t="s">
        <v>1666</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1667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319"/>
      <c r="H29" s="59"/>
      <c r="I29" s="66" t="s">
        <v>57</v>
      </c>
      <c r="J29" s="1225"/>
      <c r="K29" s="1211"/>
      <c r="L29" s="1212"/>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2">
        <v>5</v>
      </c>
      <c r="E36" s="1231"/>
      <c r="F36" s="1232">
        <v>5</v>
      </c>
      <c r="G36" s="1231"/>
      <c r="H36" s="1232">
        <v>5</v>
      </c>
      <c r="I36" s="1231"/>
      <c r="J36" s="1232">
        <v>5</v>
      </c>
      <c r="K36" s="1231"/>
      <c r="L36" s="1232">
        <v>5</v>
      </c>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2">
        <v>5</v>
      </c>
      <c r="E38" s="1231"/>
      <c r="F38" s="1232">
        <v>5</v>
      </c>
      <c r="G38" s="1231"/>
      <c r="H38" s="1232">
        <v>5</v>
      </c>
      <c r="I38" s="1231"/>
      <c r="J38" s="1232">
        <v>5</v>
      </c>
      <c r="K38" s="1231"/>
      <c r="L38" s="1232">
        <v>5</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69" t="s">
        <v>9</v>
      </c>
      <c r="E40" s="1231"/>
      <c r="F40" s="1269" t="s">
        <v>9</v>
      </c>
      <c r="G40" s="1231"/>
      <c r="H40" s="1269" t="s">
        <v>9</v>
      </c>
      <c r="I40" s="1231"/>
      <c r="J40" s="1269" t="s">
        <v>9</v>
      </c>
      <c r="K40" s="1231"/>
      <c r="L40" s="1269"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69" t="s">
        <v>9</v>
      </c>
      <c r="E42" s="1231"/>
      <c r="F42" s="2134">
        <v>50</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1" customHeight="1">
      <c r="A48" s="2064"/>
      <c r="B48" s="1331" t="s">
        <v>83</v>
      </c>
      <c r="C48" s="1980" t="s">
        <v>1668</v>
      </c>
      <c r="D48" s="1981"/>
      <c r="E48" s="1981"/>
      <c r="F48" s="1981"/>
      <c r="G48" s="1981"/>
      <c r="H48" s="1981"/>
      <c r="I48" s="1981"/>
      <c r="J48" s="1981"/>
      <c r="K48" s="1981"/>
      <c r="L48" s="1981"/>
      <c r="M48" s="1982"/>
    </row>
    <row r="49" spans="1:13">
      <c r="A49" s="2064"/>
      <c r="B49" s="1333" t="s">
        <v>85</v>
      </c>
      <c r="C49" s="1980" t="s">
        <v>1669</v>
      </c>
      <c r="D49" s="1981"/>
      <c r="E49" s="1981"/>
      <c r="F49" s="1981"/>
      <c r="G49" s="1981"/>
      <c r="H49" s="1981"/>
      <c r="I49" s="1981"/>
      <c r="J49" s="1981"/>
      <c r="K49" s="1981"/>
      <c r="L49" s="1981"/>
      <c r="M49" s="1982"/>
    </row>
    <row r="50" spans="1:13">
      <c r="A50" s="2064"/>
      <c r="B50" s="1333" t="s">
        <v>87</v>
      </c>
      <c r="C50" s="2124">
        <v>120</v>
      </c>
      <c r="D50" s="2125"/>
      <c r="E50" s="2125"/>
      <c r="F50" s="2125"/>
      <c r="G50" s="2125"/>
      <c r="H50" s="2125"/>
      <c r="I50" s="2125"/>
      <c r="J50" s="2125"/>
      <c r="K50" s="2125"/>
      <c r="L50" s="2125"/>
      <c r="M50" s="2126"/>
    </row>
    <row r="51" spans="1:13">
      <c r="A51" s="2064"/>
      <c r="B51" s="1333" t="s">
        <v>88</v>
      </c>
      <c r="C51" s="2124" t="s">
        <v>89</v>
      </c>
      <c r="D51" s="2125"/>
      <c r="E51" s="2125"/>
      <c r="F51" s="2125"/>
      <c r="G51" s="2125"/>
      <c r="H51" s="2125"/>
      <c r="I51" s="2125"/>
      <c r="J51" s="2125"/>
      <c r="K51" s="2125"/>
      <c r="L51" s="2125"/>
      <c r="M51" s="2126"/>
    </row>
    <row r="52" spans="1:13" ht="15.75" customHeight="1">
      <c r="A52" s="2055" t="s">
        <v>90</v>
      </c>
      <c r="B52" s="1413" t="s">
        <v>91</v>
      </c>
      <c r="C52" s="2130" t="s">
        <v>245</v>
      </c>
      <c r="D52" s="2128"/>
      <c r="E52" s="2128"/>
      <c r="F52" s="2128"/>
      <c r="G52" s="2128"/>
      <c r="H52" s="2128"/>
      <c r="I52" s="2128"/>
      <c r="J52" s="2128"/>
      <c r="K52" s="2128"/>
      <c r="L52" s="2128"/>
      <c r="M52" s="2129"/>
    </row>
    <row r="53" spans="1:13" ht="15.75" customHeight="1">
      <c r="A53" s="2056"/>
      <c r="B53" s="1413" t="s">
        <v>93</v>
      </c>
      <c r="C53" s="2130" t="s">
        <v>1670</v>
      </c>
      <c r="D53" s="2128"/>
      <c r="E53" s="2128"/>
      <c r="F53" s="2128"/>
      <c r="G53" s="2128"/>
      <c r="H53" s="2128"/>
      <c r="I53" s="2128"/>
      <c r="J53" s="2128"/>
      <c r="K53" s="2128"/>
      <c r="L53" s="2128"/>
      <c r="M53" s="2129"/>
    </row>
    <row r="54" spans="1:13" ht="15.75" customHeight="1">
      <c r="A54" s="2056"/>
      <c r="B54" s="1413" t="s">
        <v>95</v>
      </c>
      <c r="C54" s="2130" t="s">
        <v>1671</v>
      </c>
      <c r="D54" s="2128"/>
      <c r="E54" s="2128"/>
      <c r="F54" s="2128"/>
      <c r="G54" s="2128"/>
      <c r="H54" s="2128"/>
      <c r="I54" s="2128"/>
      <c r="J54" s="2128"/>
      <c r="K54" s="2128"/>
      <c r="L54" s="2128"/>
      <c r="M54" s="2129"/>
    </row>
    <row r="55" spans="1:13" ht="15.75" customHeight="1">
      <c r="A55" s="2056"/>
      <c r="B55" s="1414" t="s">
        <v>97</v>
      </c>
      <c r="C55" s="2130" t="s">
        <v>1672</v>
      </c>
      <c r="D55" s="2128"/>
      <c r="E55" s="2128"/>
      <c r="F55" s="2128"/>
      <c r="G55" s="2128"/>
      <c r="H55" s="2128"/>
      <c r="I55" s="2128"/>
      <c r="J55" s="2128"/>
      <c r="K55" s="2128"/>
      <c r="L55" s="2128"/>
      <c r="M55" s="2129"/>
    </row>
    <row r="56" spans="1:13" ht="15.75" customHeight="1">
      <c r="A56" s="2056"/>
      <c r="B56" s="1413" t="s">
        <v>99</v>
      </c>
      <c r="C56" s="2127" t="s">
        <v>1673</v>
      </c>
      <c r="D56" s="2128"/>
      <c r="E56" s="2128"/>
      <c r="F56" s="2128"/>
      <c r="G56" s="2128"/>
      <c r="H56" s="2128"/>
      <c r="I56" s="2128"/>
      <c r="J56" s="2128"/>
      <c r="K56" s="2128"/>
      <c r="L56" s="2128"/>
      <c r="M56" s="2129"/>
    </row>
    <row r="57" spans="1:13" ht="16.5" customHeight="1" thickBot="1">
      <c r="A57" s="2061"/>
      <c r="B57" s="1413" t="s">
        <v>101</v>
      </c>
      <c r="C57" s="2130" t="s">
        <v>1674</v>
      </c>
      <c r="D57" s="2128"/>
      <c r="E57" s="2128"/>
      <c r="F57" s="2128"/>
      <c r="G57" s="2128"/>
      <c r="H57" s="2128"/>
      <c r="I57" s="2128"/>
      <c r="J57" s="2128"/>
      <c r="K57" s="2128"/>
      <c r="L57" s="2128"/>
      <c r="M57" s="2129"/>
    </row>
    <row r="58" spans="1:13" ht="15.75" customHeight="1">
      <c r="A58" s="2055" t="s">
        <v>103</v>
      </c>
      <c r="B58" s="1415" t="s">
        <v>104</v>
      </c>
      <c r="C58" s="2131" t="s">
        <v>1675</v>
      </c>
      <c r="D58" s="2132"/>
      <c r="E58" s="2132"/>
      <c r="F58" s="2132"/>
      <c r="G58" s="2132"/>
      <c r="H58" s="2132"/>
      <c r="I58" s="2132"/>
      <c r="J58" s="2132"/>
      <c r="K58" s="2132"/>
      <c r="L58" s="2132"/>
      <c r="M58" s="2133"/>
    </row>
    <row r="59" spans="1:13" ht="30" customHeight="1">
      <c r="A59" s="2056"/>
      <c r="B59" s="1415" t="s">
        <v>106</v>
      </c>
      <c r="C59" s="2131" t="s">
        <v>1676</v>
      </c>
      <c r="D59" s="2132"/>
      <c r="E59" s="2132"/>
      <c r="F59" s="2132"/>
      <c r="G59" s="2132"/>
      <c r="H59" s="2132"/>
      <c r="I59" s="2132"/>
      <c r="J59" s="2132"/>
      <c r="K59" s="2132"/>
      <c r="L59" s="2132"/>
      <c r="M59" s="2133"/>
    </row>
    <row r="60" spans="1:13" ht="30" customHeight="1" thickBot="1">
      <c r="A60" s="2056"/>
      <c r="B60" s="1416" t="s">
        <v>14</v>
      </c>
      <c r="C60" s="2131" t="s">
        <v>1677</v>
      </c>
      <c r="D60" s="2132"/>
      <c r="E60" s="2132"/>
      <c r="F60" s="2132"/>
      <c r="G60" s="2132"/>
      <c r="H60" s="2132"/>
      <c r="I60" s="2132"/>
      <c r="J60" s="2132"/>
      <c r="K60" s="2132"/>
      <c r="L60" s="2132"/>
      <c r="M60" s="2133"/>
    </row>
    <row r="61" spans="1:13" ht="16.5" thickBot="1">
      <c r="A61" s="139" t="s">
        <v>109</v>
      </c>
      <c r="B61" s="108"/>
      <c r="C61" s="2036"/>
      <c r="D61" s="2037"/>
      <c r="E61" s="2037"/>
      <c r="F61" s="2037"/>
      <c r="G61" s="2037"/>
      <c r="H61" s="2037"/>
      <c r="I61" s="2037"/>
      <c r="J61" s="2037"/>
      <c r="K61" s="2037"/>
      <c r="L61" s="2037"/>
      <c r="M61" s="2038"/>
    </row>
  </sheetData>
  <mergeCells count="49">
    <mergeCell ref="C11:M11"/>
    <mergeCell ref="A2:A14"/>
    <mergeCell ref="C2:M2"/>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B31:B33"/>
    <mergeCell ref="B34:B43"/>
    <mergeCell ref="F42:G42"/>
    <mergeCell ref="H42:I42"/>
    <mergeCell ref="B44:B47"/>
    <mergeCell ref="F45:F46"/>
    <mergeCell ref="G45:J46"/>
    <mergeCell ref="L45:M46"/>
    <mergeCell ref="C48:M48"/>
    <mergeCell ref="C49:M49"/>
    <mergeCell ref="C50:M50"/>
    <mergeCell ref="C51:M51"/>
    <mergeCell ref="C61:M61"/>
    <mergeCell ref="C56:M56"/>
    <mergeCell ref="C57:M57"/>
    <mergeCell ref="A58:A60"/>
    <mergeCell ref="C58:M58"/>
    <mergeCell ref="C59:M59"/>
    <mergeCell ref="C60:M60"/>
    <mergeCell ref="A52:A57"/>
    <mergeCell ref="C52:M52"/>
    <mergeCell ref="C53:M53"/>
    <mergeCell ref="C54:M54"/>
    <mergeCell ref="C55:M55"/>
  </mergeCells>
  <dataValidations count="8">
    <dataValidation type="list" allowBlank="1" showInputMessage="1" showErrorMessage="1" sqref="C7 C14:D14 C4 G45:J46" xr:uid="{00000000-0002-0000-1400-000000000000}"/>
    <dataValidation type="list" allowBlank="1" showInputMessage="1" showErrorMessage="1" sqref="I7:M7" xr:uid="{00000000-0002-0000-14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4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1400-000003000000}"/>
    <dataValidation allowBlank="1" showInputMessage="1" showErrorMessage="1" prompt="Identifique la meta ODS a que le apunta el indicador de producto. Seleccione de la lista desplegable." sqref="E14" xr:uid="{00000000-0002-0000-1400-000004000000}"/>
    <dataValidation allowBlank="1" showInputMessage="1" showErrorMessage="1" prompt="Identifique el ODS a que le apunta el indicador de producto. Seleccione de la lista desplegable._x000a_" sqref="B14" xr:uid="{00000000-0002-0000-1400-000005000000}"/>
    <dataValidation allowBlank="1" showInputMessage="1" showErrorMessage="1" prompt="Incluir una ficha por cada indicador, ya sea de producto o de resultado" sqref="B1" xr:uid="{00000000-0002-0000-1400-000006000000}"/>
    <dataValidation allowBlank="1" showInputMessage="1" showErrorMessage="1" prompt="Seleccione de la lista desplegable" sqref="B4 B7 H7" xr:uid="{00000000-0002-0000-1400-000007000000}"/>
  </dataValidations>
  <hyperlinks>
    <hyperlink ref="C56" r:id="rId1" xr:uid="{00000000-0004-0000-1400-000000000000}"/>
  </hyperlinks>
  <pageMargins left="0.7" right="0.7" top="0.75" bottom="0.75" header="0.3" footer="0.3"/>
  <pageSetup paperSize="9" orientation="portrait" horizontalDpi="1200" verticalDpi="1200"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tabColor theme="0"/>
  </sheetPr>
  <dimension ref="A1:Z1000"/>
  <sheetViews>
    <sheetView workbookViewId="0"/>
  </sheetViews>
  <sheetFormatPr baseColWidth="10" defaultColWidth="12.85546875" defaultRowHeight="15" customHeight="1"/>
  <cols>
    <col min="1" max="1" width="25.140625" style="1140" customWidth="1"/>
    <col min="2" max="2" width="39.140625" style="1140" customWidth="1"/>
    <col min="3" max="9" width="11.42578125" style="1140" customWidth="1"/>
    <col min="10" max="10" width="13.85546875" style="1140" customWidth="1"/>
    <col min="11" max="13" width="11.42578125" style="1140" customWidth="1"/>
    <col min="14" max="14" width="42.140625" style="1140" customWidth="1"/>
    <col min="15" max="26" width="11.42578125" style="1140" customWidth="1"/>
    <col min="27" max="16384" width="12.85546875" style="1140"/>
  </cols>
  <sheetData>
    <row r="1" spans="1:26" ht="48" customHeight="1" thickBot="1">
      <c r="A1" s="832"/>
      <c r="B1" s="3342" t="s">
        <v>3228</v>
      </c>
      <c r="C1" s="3343"/>
      <c r="D1" s="3343"/>
      <c r="E1" s="3343"/>
      <c r="F1" s="3343"/>
      <c r="G1" s="3343"/>
      <c r="H1" s="3343"/>
      <c r="I1" s="3343"/>
      <c r="J1" s="3343"/>
      <c r="K1" s="3343"/>
      <c r="L1" s="3343"/>
      <c r="M1" s="3344"/>
      <c r="N1" s="833"/>
      <c r="O1" s="834"/>
      <c r="P1" s="834"/>
      <c r="Q1" s="834"/>
      <c r="R1" s="834"/>
      <c r="S1" s="834"/>
      <c r="T1" s="834"/>
      <c r="U1" s="834"/>
      <c r="V1" s="834"/>
      <c r="W1" s="834"/>
      <c r="X1" s="834"/>
      <c r="Y1" s="834"/>
      <c r="Z1" s="834"/>
    </row>
    <row r="2" spans="1:26" ht="53.25" customHeight="1">
      <c r="A2" s="3062" t="s">
        <v>1</v>
      </c>
      <c r="B2" s="836" t="s">
        <v>2</v>
      </c>
      <c r="C2" s="3104" t="s">
        <v>3375</v>
      </c>
      <c r="D2" s="3105"/>
      <c r="E2" s="3105"/>
      <c r="F2" s="3105"/>
      <c r="G2" s="3105"/>
      <c r="H2" s="3105"/>
      <c r="I2" s="3105"/>
      <c r="J2" s="3105"/>
      <c r="K2" s="3105"/>
      <c r="L2" s="3105"/>
      <c r="M2" s="3106"/>
      <c r="N2" s="837"/>
      <c r="O2" s="834"/>
      <c r="P2" s="834"/>
      <c r="Q2" s="834"/>
      <c r="R2" s="834"/>
      <c r="S2" s="834"/>
      <c r="T2" s="834"/>
      <c r="U2" s="834"/>
      <c r="V2" s="834"/>
      <c r="W2" s="834"/>
      <c r="X2" s="834"/>
      <c r="Y2" s="834"/>
      <c r="Z2" s="834"/>
    </row>
    <row r="3" spans="1:26" ht="48" customHeight="1">
      <c r="A3" s="3063"/>
      <c r="B3" s="838" t="s">
        <v>4</v>
      </c>
      <c r="C3" s="2495" t="s">
        <v>3111</v>
      </c>
      <c r="D3" s="2496"/>
      <c r="E3" s="2496"/>
      <c r="F3" s="2496"/>
      <c r="G3" s="2496"/>
      <c r="H3" s="2496"/>
      <c r="I3" s="2496"/>
      <c r="J3" s="2496"/>
      <c r="K3" s="2496"/>
      <c r="L3" s="2496"/>
      <c r="M3" s="2497"/>
      <c r="N3" s="833"/>
      <c r="O3" s="834"/>
      <c r="P3" s="834"/>
      <c r="Q3" s="834"/>
      <c r="R3" s="834"/>
      <c r="S3" s="834"/>
      <c r="T3" s="834"/>
      <c r="U3" s="834"/>
      <c r="V3" s="834"/>
      <c r="W3" s="834"/>
      <c r="X3" s="834"/>
      <c r="Y3" s="834"/>
      <c r="Z3" s="834"/>
    </row>
    <row r="4" spans="1:26" ht="15.75" customHeight="1">
      <c r="A4" s="3063"/>
      <c r="B4" s="887" t="s">
        <v>6</v>
      </c>
      <c r="C4" s="1141" t="s">
        <v>80</v>
      </c>
      <c r="D4" s="1142"/>
      <c r="E4" s="842"/>
      <c r="F4" s="3345" t="s">
        <v>8</v>
      </c>
      <c r="G4" s="3079"/>
      <c r="H4" s="1143">
        <v>63</v>
      </c>
      <c r="I4" s="3338"/>
      <c r="J4" s="3065"/>
      <c r="K4" s="3065"/>
      <c r="L4" s="3065"/>
      <c r="M4" s="3066"/>
      <c r="N4" s="3102"/>
      <c r="O4" s="834"/>
      <c r="P4" s="834"/>
      <c r="Q4" s="834"/>
      <c r="R4" s="834"/>
      <c r="S4" s="834"/>
      <c r="T4" s="834"/>
      <c r="U4" s="834"/>
      <c r="V4" s="834"/>
      <c r="W4" s="834"/>
      <c r="X4" s="834"/>
      <c r="Y4" s="834"/>
      <c r="Z4" s="834"/>
    </row>
    <row r="5" spans="1:26" ht="15.75" customHeight="1">
      <c r="A5" s="3063"/>
      <c r="B5" s="887" t="s">
        <v>10</v>
      </c>
      <c r="C5" s="3064" t="s">
        <v>9</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15.75" customHeight="1">
      <c r="A6" s="3063"/>
      <c r="B6" s="887" t="s">
        <v>11</v>
      </c>
      <c r="C6" s="3064" t="s">
        <v>9</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3234</v>
      </c>
      <c r="D7" s="3065"/>
      <c r="E7" s="3065"/>
      <c r="F7" s="844"/>
      <c r="G7" s="845"/>
      <c r="H7" s="846" t="s">
        <v>14</v>
      </c>
      <c r="I7" s="2566" t="s">
        <v>3235</v>
      </c>
      <c r="J7" s="2496"/>
      <c r="K7" s="2496"/>
      <c r="L7" s="2496"/>
      <c r="M7" s="2497"/>
      <c r="N7" s="833"/>
      <c r="O7" s="834"/>
      <c r="P7" s="834"/>
      <c r="Q7" s="834"/>
      <c r="R7" s="834"/>
      <c r="S7" s="834"/>
      <c r="T7" s="834"/>
      <c r="U7" s="834"/>
      <c r="V7" s="834"/>
      <c r="W7" s="834"/>
      <c r="X7" s="834"/>
      <c r="Y7" s="834"/>
      <c r="Z7" s="834"/>
    </row>
    <row r="8" spans="1:26" ht="36.75" customHeight="1">
      <c r="A8" s="3063"/>
      <c r="B8" s="3113" t="s">
        <v>16</v>
      </c>
      <c r="C8" s="3114"/>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c r="D11" s="3089"/>
      <c r="E11" s="850"/>
      <c r="F11" s="3100"/>
      <c r="G11" s="3089"/>
      <c r="H11" s="850"/>
      <c r="I11" s="3100"/>
      <c r="J11" s="3089"/>
      <c r="K11" s="850"/>
      <c r="L11" s="3101"/>
      <c r="M11" s="3066"/>
      <c r="N11" s="833"/>
      <c r="O11" s="834"/>
      <c r="P11" s="834"/>
      <c r="Q11" s="834"/>
      <c r="R11" s="834"/>
      <c r="S11" s="834"/>
      <c r="T11" s="834"/>
      <c r="U11" s="834"/>
      <c r="V11" s="834"/>
      <c r="W11" s="834"/>
      <c r="X11" s="834"/>
      <c r="Y11" s="834"/>
      <c r="Z11" s="834"/>
    </row>
    <row r="12" spans="1:26" ht="104.25" customHeight="1">
      <c r="A12" s="3063"/>
      <c r="B12" s="838" t="s">
        <v>19</v>
      </c>
      <c r="C12" s="3340" t="s">
        <v>3376</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45.75" customHeight="1">
      <c r="A13" s="3063"/>
      <c r="B13" s="838" t="s">
        <v>21</v>
      </c>
      <c r="C13" s="3340" t="s">
        <v>3377</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2482" t="s">
        <v>3289</v>
      </c>
      <c r="D14" s="2483"/>
      <c r="E14" s="2483"/>
      <c r="F14" s="2483"/>
      <c r="G14" s="2483"/>
      <c r="H14" s="2483"/>
      <c r="I14" s="2483"/>
      <c r="J14" s="2483"/>
      <c r="K14" s="2483"/>
      <c r="L14" s="2483"/>
      <c r="M14" s="2484"/>
      <c r="N14" s="833"/>
      <c r="O14" s="834"/>
      <c r="P14" s="834"/>
      <c r="Q14" s="834"/>
      <c r="R14" s="834"/>
      <c r="S14" s="834"/>
      <c r="T14" s="834"/>
      <c r="U14" s="834"/>
      <c r="V14" s="834"/>
      <c r="W14" s="834"/>
      <c r="X14" s="834"/>
      <c r="Y14" s="834"/>
      <c r="Z14" s="834"/>
    </row>
    <row r="15" spans="1:26" ht="111" customHeight="1">
      <c r="A15" s="3063"/>
      <c r="B15" s="851" t="s">
        <v>25</v>
      </c>
      <c r="C15" s="3095" t="s">
        <v>3378</v>
      </c>
      <c r="D15" s="3079"/>
      <c r="E15" s="852" t="s">
        <v>27</v>
      </c>
      <c r="F15" s="3096" t="s">
        <v>3379</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2745</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1445</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t="s">
        <v>1495</v>
      </c>
      <c r="E23" s="863" t="s">
        <v>46</v>
      </c>
      <c r="F23" s="850" t="s">
        <v>47</v>
      </c>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t="s">
        <v>89</v>
      </c>
      <c r="E30" s="874"/>
      <c r="F30" s="885" t="s">
        <v>56</v>
      </c>
      <c r="G30" s="866" t="s">
        <v>17</v>
      </c>
      <c r="H30" s="874"/>
      <c r="I30" s="885" t="s">
        <v>57</v>
      </c>
      <c r="J30" s="3338"/>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1144">
        <v>2020</v>
      </c>
      <c r="E33" s="891"/>
      <c r="F33" s="874" t="s">
        <v>60</v>
      </c>
      <c r="G33" s="892" t="s">
        <v>1778</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1145">
        <v>0.2</v>
      </c>
      <c r="E37" s="902"/>
      <c r="F37" s="1145">
        <v>0.4</v>
      </c>
      <c r="G37" s="902"/>
      <c r="H37" s="1145">
        <v>0.6</v>
      </c>
      <c r="I37" s="902"/>
      <c r="J37" s="1145">
        <v>0.8</v>
      </c>
      <c r="K37" s="902"/>
      <c r="L37" s="1145">
        <v>1</v>
      </c>
      <c r="M37" s="903"/>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147" t="s">
        <v>9</v>
      </c>
      <c r="E39" s="902"/>
      <c r="F39" s="1147" t="s">
        <v>9</v>
      </c>
      <c r="G39" s="902"/>
      <c r="H39" s="1147" t="s">
        <v>9</v>
      </c>
      <c r="I39" s="902"/>
      <c r="J39" s="1147" t="s">
        <v>9</v>
      </c>
      <c r="K39" s="902"/>
      <c r="L39" s="1147" t="s">
        <v>9</v>
      </c>
      <c r="M39" s="903"/>
      <c r="N39" s="833"/>
      <c r="O39" s="834"/>
      <c r="P39" s="834"/>
      <c r="Q39" s="834"/>
      <c r="R39" s="834"/>
      <c r="S39" s="834"/>
      <c r="T39" s="834"/>
      <c r="U39" s="834"/>
      <c r="V39" s="834"/>
      <c r="W39" s="834"/>
      <c r="X39" s="834"/>
      <c r="Y39" s="834"/>
      <c r="Z39" s="834"/>
    </row>
    <row r="40" spans="1:26" ht="15.75" customHeight="1">
      <c r="A40" s="3063"/>
      <c r="B40" s="3081"/>
      <c r="C40" s="861"/>
      <c r="D40" s="874" t="s">
        <v>73</v>
      </c>
      <c r="E40" s="874"/>
      <c r="F40" s="874" t="s">
        <v>74</v>
      </c>
      <c r="G40" s="874"/>
      <c r="H40" s="848" t="s">
        <v>75</v>
      </c>
      <c r="I40" s="848"/>
      <c r="J40" s="848" t="s">
        <v>76</v>
      </c>
      <c r="K40" s="874"/>
      <c r="L40" s="874" t="s">
        <v>3218</v>
      </c>
      <c r="M40" s="860"/>
      <c r="N40" s="833"/>
      <c r="O40" s="834"/>
      <c r="P40" s="834"/>
      <c r="Q40" s="834"/>
      <c r="R40" s="834"/>
      <c r="S40" s="834"/>
      <c r="T40" s="834"/>
      <c r="U40" s="834"/>
      <c r="V40" s="834"/>
      <c r="W40" s="834"/>
      <c r="X40" s="834"/>
      <c r="Y40" s="834"/>
      <c r="Z40" s="834"/>
    </row>
    <row r="41" spans="1:26" ht="15.75" customHeight="1">
      <c r="A41" s="3063"/>
      <c r="B41" s="3081"/>
      <c r="C41" s="861"/>
      <c r="D41" s="1147">
        <v>1</v>
      </c>
      <c r="E41" s="902"/>
      <c r="F41" s="1145"/>
      <c r="G41" s="902"/>
      <c r="H41" s="1145"/>
      <c r="I41" s="902"/>
      <c r="J41" s="1145"/>
      <c r="K41" s="902"/>
      <c r="L41" s="1145"/>
      <c r="M41" s="903"/>
      <c r="N41" s="833"/>
      <c r="O41" s="834"/>
      <c r="P41" s="834"/>
      <c r="Q41" s="834"/>
      <c r="R41" s="834"/>
      <c r="S41" s="834"/>
      <c r="T41" s="834"/>
      <c r="U41" s="834"/>
      <c r="V41" s="834"/>
      <c r="W41" s="834"/>
      <c r="X41" s="834"/>
      <c r="Y41" s="834"/>
      <c r="Z41" s="834"/>
    </row>
    <row r="42" spans="1:26" ht="15.75" customHeight="1">
      <c r="A42" s="3063"/>
      <c r="B42" s="3081"/>
      <c r="C42" s="861"/>
      <c r="D42" s="874" t="s">
        <v>3219</v>
      </c>
      <c r="E42" s="874"/>
      <c r="F42" s="874" t="s">
        <v>3220</v>
      </c>
      <c r="G42" s="874"/>
      <c r="H42" s="848" t="s">
        <v>3221</v>
      </c>
      <c r="I42" s="848"/>
      <c r="J42" s="848" t="s">
        <v>3222</v>
      </c>
      <c r="K42" s="874"/>
      <c r="L42" s="1146" t="s">
        <v>78</v>
      </c>
      <c r="M42" s="902"/>
      <c r="N42" s="833"/>
      <c r="O42" s="834"/>
      <c r="P42" s="834"/>
      <c r="Q42" s="834"/>
      <c r="R42" s="834"/>
      <c r="S42" s="834"/>
      <c r="T42" s="834"/>
      <c r="U42" s="834"/>
      <c r="V42" s="834"/>
      <c r="W42" s="834"/>
      <c r="X42" s="834"/>
      <c r="Y42" s="834"/>
      <c r="Z42" s="834"/>
    </row>
    <row r="43" spans="1:26" ht="15.75" customHeight="1">
      <c r="A43" s="3063"/>
      <c r="B43" s="3081"/>
      <c r="C43" s="861"/>
      <c r="D43" s="1145"/>
      <c r="E43" s="902"/>
      <c r="F43" s="1145"/>
      <c r="G43" s="902"/>
      <c r="H43" s="1145"/>
      <c r="I43" s="902"/>
      <c r="J43" s="1145"/>
      <c r="K43" s="902"/>
      <c r="L43" s="3410">
        <v>1</v>
      </c>
      <c r="M43" s="3411"/>
      <c r="N43" s="833"/>
      <c r="O43" s="834"/>
      <c r="P43" s="834"/>
      <c r="Q43" s="834"/>
      <c r="R43" s="834"/>
      <c r="S43" s="834"/>
      <c r="T43" s="834"/>
      <c r="U43" s="834"/>
      <c r="V43" s="834"/>
      <c r="W43" s="834"/>
      <c r="X43" s="834"/>
      <c r="Y43" s="834"/>
      <c r="Z43" s="834"/>
    </row>
    <row r="44" spans="1:26" ht="15.75" customHeight="1">
      <c r="A44" s="3063"/>
      <c r="B44" s="3081"/>
      <c r="C44" s="906"/>
      <c r="D44" s="1146"/>
      <c r="E44" s="907"/>
      <c r="F44" s="1146"/>
      <c r="G44" s="907"/>
      <c r="H44" s="908"/>
      <c r="I44" s="869"/>
      <c r="J44" s="908"/>
      <c r="K44" s="869"/>
      <c r="L44" s="908"/>
      <c r="M44" s="870"/>
      <c r="N44" s="833"/>
      <c r="O44" s="834"/>
      <c r="P44" s="834"/>
      <c r="Q44" s="834"/>
      <c r="R44" s="834"/>
      <c r="S44" s="834"/>
      <c r="T44" s="834"/>
      <c r="U44" s="834"/>
      <c r="V44" s="834"/>
      <c r="W44" s="834"/>
      <c r="X44" s="834"/>
      <c r="Y44" s="834"/>
      <c r="Z44" s="834"/>
    </row>
    <row r="45" spans="1:26" ht="18" customHeight="1">
      <c r="A45" s="3063"/>
      <c r="B45" s="3080" t="s">
        <v>79</v>
      </c>
      <c r="C45" s="871"/>
      <c r="D45" s="855"/>
      <c r="E45" s="855"/>
      <c r="F45" s="855"/>
      <c r="G45" s="855"/>
      <c r="H45" s="855"/>
      <c r="I45" s="855"/>
      <c r="J45" s="855"/>
      <c r="K45" s="855"/>
      <c r="L45" s="876"/>
      <c r="M45" s="893"/>
      <c r="N45" s="833"/>
      <c r="O45" s="834"/>
      <c r="P45" s="834"/>
      <c r="Q45" s="834"/>
      <c r="R45" s="834"/>
      <c r="S45" s="834"/>
      <c r="T45" s="834"/>
      <c r="U45" s="834"/>
      <c r="V45" s="834"/>
      <c r="W45" s="834"/>
      <c r="X45" s="834"/>
      <c r="Y45" s="834"/>
      <c r="Z45" s="834"/>
    </row>
    <row r="46" spans="1:26" ht="15.75" customHeight="1">
      <c r="A46" s="3063"/>
      <c r="B46" s="3081"/>
      <c r="C46" s="909"/>
      <c r="D46" s="910" t="s">
        <v>80</v>
      </c>
      <c r="E46" s="911" t="s">
        <v>7</v>
      </c>
      <c r="F46" s="3083" t="s">
        <v>81</v>
      </c>
      <c r="G46" s="3085" t="s">
        <v>1548</v>
      </c>
      <c r="H46" s="3086"/>
      <c r="I46" s="3086"/>
      <c r="J46" s="3087"/>
      <c r="K46" s="912" t="s">
        <v>82</v>
      </c>
      <c r="L46" s="3091"/>
      <c r="M46" s="3092"/>
      <c r="N46" s="833"/>
      <c r="O46" s="834"/>
      <c r="P46" s="834"/>
      <c r="Q46" s="834"/>
      <c r="R46" s="834"/>
      <c r="S46" s="834"/>
      <c r="T46" s="834"/>
      <c r="U46" s="834"/>
      <c r="V46" s="834"/>
      <c r="W46" s="834"/>
      <c r="X46" s="834"/>
      <c r="Y46" s="834"/>
      <c r="Z46" s="834"/>
    </row>
    <row r="47" spans="1:26" ht="15.75" customHeight="1">
      <c r="A47" s="3063"/>
      <c r="B47" s="3081"/>
      <c r="C47" s="909"/>
      <c r="D47" s="913" t="s">
        <v>45</v>
      </c>
      <c r="E47" s="865"/>
      <c r="F47" s="3084"/>
      <c r="G47" s="3088"/>
      <c r="H47" s="3089"/>
      <c r="I47" s="3089"/>
      <c r="J47" s="3090"/>
      <c r="K47" s="876"/>
      <c r="L47" s="3088"/>
      <c r="M47" s="3093"/>
      <c r="N47" s="833"/>
      <c r="O47" s="834"/>
      <c r="P47" s="834"/>
      <c r="Q47" s="834"/>
      <c r="R47" s="834"/>
      <c r="S47" s="834"/>
      <c r="T47" s="834"/>
      <c r="U47" s="834"/>
      <c r="V47" s="834"/>
      <c r="W47" s="834"/>
      <c r="X47" s="834"/>
      <c r="Y47" s="834"/>
      <c r="Z47" s="834"/>
    </row>
    <row r="48" spans="1:26" ht="15.75" customHeight="1">
      <c r="A48" s="3063"/>
      <c r="B48" s="3082"/>
      <c r="C48" s="914"/>
      <c r="D48" s="878"/>
      <c r="E48" s="878"/>
      <c r="F48" s="878"/>
      <c r="G48" s="878"/>
      <c r="H48" s="878"/>
      <c r="I48" s="878"/>
      <c r="J48" s="878"/>
      <c r="K48" s="878"/>
      <c r="L48" s="876"/>
      <c r="M48" s="893"/>
      <c r="N48" s="833"/>
      <c r="O48" s="834"/>
      <c r="P48" s="834"/>
      <c r="Q48" s="834"/>
      <c r="R48" s="834"/>
      <c r="S48" s="834"/>
      <c r="T48" s="834"/>
      <c r="U48" s="834"/>
      <c r="V48" s="834"/>
      <c r="W48" s="834"/>
      <c r="X48" s="834"/>
      <c r="Y48" s="834"/>
      <c r="Z48" s="834"/>
    </row>
    <row r="49" spans="1:26" ht="31.5" customHeight="1">
      <c r="A49" s="3063"/>
      <c r="B49" s="838" t="s">
        <v>83</v>
      </c>
      <c r="C49" s="3064" t="s">
        <v>3380</v>
      </c>
      <c r="D49" s="3065"/>
      <c r="E49" s="3065"/>
      <c r="F49" s="3065"/>
      <c r="G49" s="3065"/>
      <c r="H49" s="3065"/>
      <c r="I49" s="3065"/>
      <c r="J49" s="3065"/>
      <c r="K49" s="3065"/>
      <c r="L49" s="3065"/>
      <c r="M49" s="3066"/>
      <c r="N49" s="833"/>
      <c r="O49" s="834"/>
      <c r="P49" s="834"/>
      <c r="Q49" s="834"/>
      <c r="R49" s="834"/>
      <c r="S49" s="834"/>
      <c r="T49" s="834"/>
      <c r="U49" s="834"/>
      <c r="V49" s="834"/>
      <c r="W49" s="834"/>
      <c r="X49" s="834"/>
      <c r="Y49" s="834"/>
      <c r="Z49" s="834"/>
    </row>
    <row r="50" spans="1:26" ht="23.25" customHeight="1">
      <c r="A50" s="3063"/>
      <c r="B50" s="853" t="s">
        <v>85</v>
      </c>
      <c r="C50" s="3064" t="s">
        <v>3381</v>
      </c>
      <c r="D50" s="3065"/>
      <c r="E50" s="3065"/>
      <c r="F50" s="3065"/>
      <c r="G50" s="3065"/>
      <c r="H50" s="3065"/>
      <c r="I50" s="3065"/>
      <c r="J50" s="3065"/>
      <c r="K50" s="3065"/>
      <c r="L50" s="3065"/>
      <c r="M50" s="3066"/>
      <c r="N50" s="833"/>
      <c r="O50" s="834"/>
      <c r="P50" s="834"/>
      <c r="Q50" s="834"/>
      <c r="R50" s="834"/>
      <c r="S50" s="834"/>
      <c r="T50" s="834"/>
      <c r="U50" s="834"/>
      <c r="V50" s="834"/>
      <c r="W50" s="834"/>
      <c r="X50" s="834"/>
      <c r="Y50" s="834"/>
      <c r="Z50" s="834"/>
    </row>
    <row r="51" spans="1:26" ht="22.5" customHeight="1">
      <c r="A51" s="3063"/>
      <c r="B51" s="853" t="s">
        <v>87</v>
      </c>
      <c r="C51" s="3064">
        <v>30</v>
      </c>
      <c r="D51" s="3065"/>
      <c r="E51" s="3065"/>
      <c r="F51" s="3065"/>
      <c r="G51" s="3065"/>
      <c r="H51" s="3065"/>
      <c r="I51" s="3065"/>
      <c r="J51" s="3065"/>
      <c r="K51" s="3065"/>
      <c r="L51" s="3065"/>
      <c r="M51" s="3066"/>
      <c r="N51" s="833"/>
      <c r="O51" s="834"/>
      <c r="P51" s="834"/>
      <c r="Q51" s="834"/>
      <c r="R51" s="834"/>
      <c r="S51" s="834"/>
      <c r="T51" s="834"/>
      <c r="U51" s="834"/>
      <c r="V51" s="834"/>
      <c r="W51" s="834"/>
      <c r="X51" s="834"/>
      <c r="Y51" s="834"/>
      <c r="Z51" s="834"/>
    </row>
    <row r="52" spans="1:26" ht="15.75" customHeight="1">
      <c r="A52" s="3063"/>
      <c r="B52" s="853" t="s">
        <v>88</v>
      </c>
      <c r="C52" s="3064" t="s">
        <v>89</v>
      </c>
      <c r="D52" s="3065"/>
      <c r="E52" s="3065"/>
      <c r="F52" s="3065"/>
      <c r="G52" s="3065"/>
      <c r="H52" s="3065"/>
      <c r="I52" s="3065"/>
      <c r="J52" s="3065"/>
      <c r="K52" s="3065"/>
      <c r="L52" s="3065"/>
      <c r="M52" s="3066"/>
      <c r="N52" s="833"/>
      <c r="O52" s="834"/>
      <c r="P52" s="834"/>
      <c r="Q52" s="834"/>
      <c r="R52" s="834"/>
      <c r="S52" s="834"/>
      <c r="T52" s="834"/>
      <c r="U52" s="834"/>
      <c r="V52" s="834"/>
      <c r="W52" s="834"/>
      <c r="X52" s="834"/>
      <c r="Y52" s="834"/>
      <c r="Z52" s="834"/>
    </row>
    <row r="53" spans="1:26" ht="21" customHeight="1">
      <c r="A53" s="3062" t="s">
        <v>90</v>
      </c>
      <c r="B53" s="916" t="s">
        <v>91</v>
      </c>
      <c r="C53" s="3403" t="s">
        <v>3382</v>
      </c>
      <c r="D53" s="3404"/>
      <c r="E53" s="3404"/>
      <c r="F53" s="3404"/>
      <c r="G53" s="3404"/>
      <c r="H53" s="3404"/>
      <c r="I53" s="3404"/>
      <c r="J53" s="3404"/>
      <c r="K53" s="3404"/>
      <c r="L53" s="3404"/>
      <c r="M53" s="3405"/>
      <c r="N53" s="833"/>
      <c r="O53" s="834"/>
      <c r="P53" s="834"/>
      <c r="Q53" s="834"/>
      <c r="R53" s="834"/>
      <c r="S53" s="834"/>
      <c r="T53" s="834"/>
      <c r="U53" s="834"/>
      <c r="V53" s="834"/>
      <c r="W53" s="834"/>
      <c r="X53" s="834"/>
      <c r="Y53" s="834"/>
      <c r="Z53" s="834"/>
    </row>
    <row r="54" spans="1:26" ht="15.75" customHeight="1">
      <c r="A54" s="3063"/>
      <c r="B54" s="916" t="s">
        <v>93</v>
      </c>
      <c r="C54" s="3406" t="s">
        <v>2494</v>
      </c>
      <c r="D54" s="3407"/>
      <c r="E54" s="3407"/>
      <c r="F54" s="3407"/>
      <c r="G54" s="3407"/>
      <c r="H54" s="3407"/>
      <c r="I54" s="3407"/>
      <c r="J54" s="3407"/>
      <c r="K54" s="3407"/>
      <c r="L54" s="3407"/>
      <c r="M54" s="3408"/>
      <c r="N54" s="833"/>
      <c r="O54" s="834"/>
      <c r="P54" s="834"/>
      <c r="Q54" s="834"/>
      <c r="R54" s="834"/>
      <c r="S54" s="834"/>
      <c r="T54" s="834"/>
      <c r="U54" s="834"/>
      <c r="V54" s="834"/>
      <c r="W54" s="834"/>
      <c r="X54" s="834"/>
      <c r="Y54" s="834"/>
      <c r="Z54" s="834"/>
    </row>
    <row r="55" spans="1:26" ht="15.75" customHeight="1">
      <c r="A55" s="3063"/>
      <c r="B55" s="916" t="s">
        <v>95</v>
      </c>
      <c r="C55" s="3406" t="s">
        <v>233</v>
      </c>
      <c r="D55" s="3407"/>
      <c r="E55" s="3407"/>
      <c r="F55" s="3407"/>
      <c r="G55" s="3407"/>
      <c r="H55" s="3407"/>
      <c r="I55" s="3407"/>
      <c r="J55" s="3407"/>
      <c r="K55" s="3407"/>
      <c r="L55" s="3407"/>
      <c r="M55" s="3408"/>
      <c r="N55" s="833"/>
      <c r="O55" s="834"/>
      <c r="P55" s="834"/>
      <c r="Q55" s="834"/>
      <c r="R55" s="834"/>
      <c r="S55" s="834"/>
      <c r="T55" s="834"/>
      <c r="U55" s="834"/>
      <c r="V55" s="834"/>
      <c r="W55" s="834"/>
      <c r="X55" s="834"/>
      <c r="Y55" s="834"/>
      <c r="Z55" s="834"/>
    </row>
    <row r="56" spans="1:26" ht="15.75" customHeight="1">
      <c r="A56" s="3063"/>
      <c r="B56" s="917" t="s">
        <v>97</v>
      </c>
      <c r="C56" s="3406" t="s">
        <v>961</v>
      </c>
      <c r="D56" s="3407"/>
      <c r="E56" s="3407"/>
      <c r="F56" s="3407"/>
      <c r="G56" s="3407"/>
      <c r="H56" s="3407"/>
      <c r="I56" s="3407"/>
      <c r="J56" s="3407"/>
      <c r="K56" s="3407"/>
      <c r="L56" s="3407"/>
      <c r="M56" s="3408"/>
      <c r="N56" s="833"/>
      <c r="O56" s="834"/>
      <c r="P56" s="834"/>
      <c r="Q56" s="834"/>
      <c r="R56" s="834"/>
      <c r="S56" s="834"/>
      <c r="T56" s="834"/>
      <c r="U56" s="834"/>
      <c r="V56" s="834"/>
      <c r="W56" s="834"/>
      <c r="X56" s="834"/>
      <c r="Y56" s="834"/>
      <c r="Z56" s="834"/>
    </row>
    <row r="57" spans="1:26" ht="15.75" customHeight="1">
      <c r="A57" s="3063"/>
      <c r="B57" s="916" t="s">
        <v>99</v>
      </c>
      <c r="C57" s="3409" t="s">
        <v>1485</v>
      </c>
      <c r="D57" s="3409"/>
      <c r="E57" s="3409"/>
      <c r="F57" s="3409"/>
      <c r="G57" s="3409"/>
      <c r="H57" s="3409"/>
      <c r="I57" s="3409"/>
      <c r="J57" s="3409"/>
      <c r="K57" s="3409"/>
      <c r="L57" s="3409"/>
      <c r="M57" s="3409"/>
      <c r="N57" s="833"/>
      <c r="O57" s="834"/>
      <c r="P57" s="834"/>
      <c r="Q57" s="834"/>
      <c r="R57" s="834"/>
      <c r="S57" s="834"/>
      <c r="T57" s="834"/>
      <c r="U57" s="834"/>
      <c r="V57" s="834"/>
      <c r="W57" s="834"/>
      <c r="X57" s="834"/>
      <c r="Y57" s="834"/>
      <c r="Z57" s="834"/>
    </row>
    <row r="58" spans="1:26" ht="15.75" customHeight="1" thickBot="1">
      <c r="A58" s="3067"/>
      <c r="B58" s="916" t="s">
        <v>101</v>
      </c>
      <c r="C58" s="3406" t="s">
        <v>1484</v>
      </c>
      <c r="D58" s="3407"/>
      <c r="E58" s="3407"/>
      <c r="F58" s="3407"/>
      <c r="G58" s="3407"/>
      <c r="H58" s="3407"/>
      <c r="I58" s="3407"/>
      <c r="J58" s="3407"/>
      <c r="K58" s="3407"/>
      <c r="L58" s="3407"/>
      <c r="M58" s="3408"/>
      <c r="N58" s="833"/>
      <c r="O58" s="834"/>
      <c r="P58" s="834"/>
      <c r="Q58" s="834"/>
      <c r="R58" s="834"/>
      <c r="S58" s="834"/>
      <c r="T58" s="834"/>
      <c r="U58" s="834"/>
      <c r="V58" s="834"/>
      <c r="W58" s="834"/>
      <c r="X58" s="834"/>
      <c r="Y58" s="834"/>
      <c r="Z58" s="834"/>
    </row>
    <row r="59" spans="1:26" ht="18" customHeight="1">
      <c r="A59" s="3062" t="s">
        <v>103</v>
      </c>
      <c r="B59" s="918" t="s">
        <v>104</v>
      </c>
      <c r="C59" s="2455" t="s">
        <v>2497</v>
      </c>
      <c r="D59" s="2456"/>
      <c r="E59" s="2456"/>
      <c r="F59" s="2456"/>
      <c r="G59" s="2456"/>
      <c r="H59" s="2456"/>
      <c r="I59" s="2456"/>
      <c r="J59" s="2456"/>
      <c r="K59" s="2456"/>
      <c r="L59" s="2456"/>
      <c r="M59" s="2457"/>
      <c r="N59" s="833"/>
      <c r="O59" s="834"/>
      <c r="P59" s="834"/>
      <c r="Q59" s="834"/>
      <c r="R59" s="834"/>
      <c r="S59" s="834"/>
      <c r="T59" s="834"/>
      <c r="U59" s="834"/>
      <c r="V59" s="834"/>
      <c r="W59" s="834"/>
      <c r="X59" s="834"/>
      <c r="Y59" s="834"/>
      <c r="Z59" s="834"/>
    </row>
    <row r="60" spans="1:26" ht="27" customHeight="1">
      <c r="A60" s="3063"/>
      <c r="B60" s="918" t="s">
        <v>106</v>
      </c>
      <c r="C60" s="2455" t="s">
        <v>2498</v>
      </c>
      <c r="D60" s="2456"/>
      <c r="E60" s="2456"/>
      <c r="F60" s="2456"/>
      <c r="G60" s="2456"/>
      <c r="H60" s="2456"/>
      <c r="I60" s="2456"/>
      <c r="J60" s="2456"/>
      <c r="K60" s="2456"/>
      <c r="L60" s="2456"/>
      <c r="M60" s="2457"/>
      <c r="N60" s="833"/>
      <c r="O60" s="834"/>
      <c r="P60" s="834"/>
      <c r="Q60" s="834"/>
      <c r="R60" s="834"/>
      <c r="S60" s="834"/>
      <c r="T60" s="834"/>
      <c r="U60" s="834"/>
      <c r="V60" s="834"/>
      <c r="W60" s="834"/>
      <c r="X60" s="834"/>
      <c r="Y60" s="834"/>
      <c r="Z60" s="834"/>
    </row>
    <row r="61" spans="1:26" ht="25.5" customHeight="1" thickBot="1">
      <c r="A61" s="3063"/>
      <c r="B61" s="919" t="s">
        <v>14</v>
      </c>
      <c r="C61" s="2455" t="s">
        <v>233</v>
      </c>
      <c r="D61" s="2456"/>
      <c r="E61" s="2456"/>
      <c r="F61" s="2456"/>
      <c r="G61" s="2456"/>
      <c r="H61" s="2456"/>
      <c r="I61" s="2456"/>
      <c r="J61" s="2456"/>
      <c r="K61" s="2456"/>
      <c r="L61" s="2456"/>
      <c r="M61" s="2457"/>
      <c r="N61" s="833"/>
      <c r="O61" s="834"/>
      <c r="P61" s="834"/>
      <c r="Q61" s="834"/>
      <c r="R61" s="834"/>
      <c r="S61" s="834"/>
      <c r="T61" s="834"/>
      <c r="U61" s="834"/>
      <c r="V61" s="834"/>
      <c r="W61" s="834"/>
      <c r="X61" s="834"/>
      <c r="Y61" s="834"/>
      <c r="Z61" s="834"/>
    </row>
    <row r="62" spans="1:26" ht="17.25" customHeight="1" thickBot="1">
      <c r="A62" s="920" t="s">
        <v>109</v>
      </c>
      <c r="B62" s="921"/>
      <c r="C62" s="2447"/>
      <c r="D62" s="2037"/>
      <c r="E62" s="2037"/>
      <c r="F62" s="2037"/>
      <c r="G62" s="2037"/>
      <c r="H62" s="2037"/>
      <c r="I62" s="2037"/>
      <c r="J62" s="2037"/>
      <c r="K62" s="2037"/>
      <c r="L62" s="2037"/>
      <c r="M62" s="2038"/>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3">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52"/>
    <mergeCell ref="C16:M16"/>
    <mergeCell ref="C17:M17"/>
    <mergeCell ref="B18:B24"/>
    <mergeCell ref="B25:B28"/>
    <mergeCell ref="B45:B48"/>
    <mergeCell ref="F46:F47"/>
    <mergeCell ref="G46:J47"/>
    <mergeCell ref="L46:M47"/>
    <mergeCell ref="C12:M12"/>
    <mergeCell ref="C13:M13"/>
    <mergeCell ref="C14:M14"/>
    <mergeCell ref="C15:D15"/>
    <mergeCell ref="F15:M15"/>
    <mergeCell ref="N29:N31"/>
    <mergeCell ref="J30:L30"/>
    <mergeCell ref="B32:B34"/>
    <mergeCell ref="B35:B44"/>
    <mergeCell ref="L43:M43"/>
    <mergeCell ref="C62:M62"/>
    <mergeCell ref="C49:M49"/>
    <mergeCell ref="C50:M50"/>
    <mergeCell ref="C51:M51"/>
    <mergeCell ref="C52:M52"/>
    <mergeCell ref="C53:M53"/>
    <mergeCell ref="C54:M54"/>
    <mergeCell ref="C55:M55"/>
    <mergeCell ref="C56:M56"/>
    <mergeCell ref="C57:M57"/>
    <mergeCell ref="C58:M58"/>
    <mergeCell ref="A59:A61"/>
    <mergeCell ref="C59:M59"/>
    <mergeCell ref="C60:M60"/>
    <mergeCell ref="C61:M61"/>
    <mergeCell ref="A53:A58"/>
  </mergeCells>
  <hyperlinks>
    <hyperlink ref="C57" r:id="rId1" display="vbohorquez@sdis.gov.co" xr:uid="{00000000-0004-0000-D000-000000000000}"/>
  </hyperlinks>
  <pageMargins left="0.7" right="0.7" top="0.75" bottom="0.75" header="0" footer="0"/>
  <pageSetup paperSize="9" orientation="portrait"/>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tabColor theme="0"/>
  </sheetPr>
  <dimension ref="A1:Z1000"/>
  <sheetViews>
    <sheetView workbookViewId="0"/>
  </sheetViews>
  <sheetFormatPr baseColWidth="10" defaultColWidth="12.85546875" defaultRowHeight="15" customHeight="1"/>
  <cols>
    <col min="1" max="1" width="25.140625" style="1140" customWidth="1"/>
    <col min="2" max="2" width="39.140625" style="1140" customWidth="1"/>
    <col min="3" max="9" width="11.42578125" style="1140" customWidth="1"/>
    <col min="10" max="10" width="13.85546875" style="1140" customWidth="1"/>
    <col min="11" max="13" width="11.42578125" style="1140" customWidth="1"/>
    <col min="14" max="14" width="42.140625" style="1140" customWidth="1"/>
    <col min="15" max="26" width="11.42578125" style="1140" customWidth="1"/>
    <col min="27" max="16384" width="12.85546875" style="1140"/>
  </cols>
  <sheetData>
    <row r="1" spans="1:26" ht="48" customHeight="1" thickBot="1">
      <c r="A1" s="832"/>
      <c r="B1" s="3342" t="s">
        <v>3383</v>
      </c>
      <c r="C1" s="3343"/>
      <c r="D1" s="3343"/>
      <c r="E1" s="3343"/>
      <c r="F1" s="3343"/>
      <c r="G1" s="3343"/>
      <c r="H1" s="3343"/>
      <c r="I1" s="3343"/>
      <c r="J1" s="3343"/>
      <c r="K1" s="3343"/>
      <c r="L1" s="3343"/>
      <c r="M1" s="3344"/>
      <c r="N1" s="833"/>
      <c r="O1" s="834"/>
      <c r="P1" s="834"/>
      <c r="Q1" s="834"/>
      <c r="R1" s="834"/>
      <c r="S1" s="834"/>
      <c r="T1" s="834"/>
      <c r="U1" s="834"/>
      <c r="V1" s="834"/>
      <c r="W1" s="834"/>
      <c r="X1" s="834"/>
      <c r="Y1" s="834"/>
      <c r="Z1" s="834"/>
    </row>
    <row r="2" spans="1:26" ht="53.25" customHeight="1">
      <c r="A2" s="3062" t="s">
        <v>1</v>
      </c>
      <c r="B2" s="836" t="s">
        <v>2</v>
      </c>
      <c r="C2" s="2018" t="s">
        <v>3384</v>
      </c>
      <c r="D2" s="2019"/>
      <c r="E2" s="2019"/>
      <c r="F2" s="2019"/>
      <c r="G2" s="2019"/>
      <c r="H2" s="2019"/>
      <c r="I2" s="2019"/>
      <c r="J2" s="2019"/>
      <c r="K2" s="2019"/>
      <c r="L2" s="2019"/>
      <c r="M2" s="2020"/>
      <c r="N2" s="837"/>
      <c r="O2" s="834"/>
      <c r="P2" s="834"/>
      <c r="Q2" s="834"/>
      <c r="R2" s="834"/>
      <c r="S2" s="834"/>
      <c r="T2" s="834"/>
      <c r="U2" s="834"/>
      <c r="V2" s="834"/>
      <c r="W2" s="834"/>
      <c r="X2" s="834"/>
      <c r="Y2" s="834"/>
      <c r="Z2" s="834"/>
    </row>
    <row r="3" spans="1:26" ht="48" customHeight="1">
      <c r="A3" s="3063"/>
      <c r="B3" s="838" t="s">
        <v>4</v>
      </c>
      <c r="C3" s="2495" t="s">
        <v>3111</v>
      </c>
      <c r="D3" s="2496"/>
      <c r="E3" s="2496"/>
      <c r="F3" s="2496"/>
      <c r="G3" s="2496"/>
      <c r="H3" s="2496"/>
      <c r="I3" s="2496"/>
      <c r="J3" s="2496"/>
      <c r="K3" s="2496"/>
      <c r="L3" s="2496"/>
      <c r="M3" s="2497"/>
      <c r="N3" s="833"/>
      <c r="O3" s="834"/>
      <c r="P3" s="834"/>
      <c r="Q3" s="834"/>
      <c r="R3" s="834"/>
      <c r="S3" s="834"/>
      <c r="T3" s="834"/>
      <c r="U3" s="834"/>
      <c r="V3" s="834"/>
      <c r="W3" s="834"/>
      <c r="X3" s="834"/>
      <c r="Y3" s="834"/>
      <c r="Z3" s="834"/>
    </row>
    <row r="4" spans="1:26" ht="15.75" customHeight="1">
      <c r="A4" s="3063"/>
      <c r="B4" s="887" t="s">
        <v>6</v>
      </c>
      <c r="C4" s="1141" t="s">
        <v>323</v>
      </c>
      <c r="D4" s="1142"/>
      <c r="E4" s="842"/>
      <c r="F4" s="3345" t="s">
        <v>8</v>
      </c>
      <c r="G4" s="3079"/>
      <c r="H4" s="1143">
        <v>57</v>
      </c>
      <c r="I4" s="3338"/>
      <c r="J4" s="3065"/>
      <c r="K4" s="3065"/>
      <c r="L4" s="3065"/>
      <c r="M4" s="3066"/>
      <c r="N4" s="3102"/>
      <c r="O4" s="834"/>
      <c r="P4" s="834"/>
      <c r="Q4" s="834"/>
      <c r="R4" s="834"/>
      <c r="S4" s="834"/>
      <c r="T4" s="834"/>
      <c r="U4" s="834"/>
      <c r="V4" s="834"/>
      <c r="W4" s="834"/>
      <c r="X4" s="834"/>
      <c r="Y4" s="834"/>
      <c r="Z4" s="834"/>
    </row>
    <row r="5" spans="1:26" ht="15.75" customHeight="1">
      <c r="A5" s="3063"/>
      <c r="B5" s="887" t="s">
        <v>10</v>
      </c>
      <c r="C5" s="3064" t="s">
        <v>9</v>
      </c>
      <c r="D5" s="3065"/>
      <c r="E5" s="3065"/>
      <c r="F5" s="3065"/>
      <c r="G5" s="3065"/>
      <c r="H5" s="3065"/>
      <c r="I5" s="3065"/>
      <c r="J5" s="3065"/>
      <c r="K5" s="3065"/>
      <c r="L5" s="3065"/>
      <c r="M5" s="3066"/>
      <c r="N5" s="3063"/>
      <c r="O5" s="834"/>
      <c r="P5" s="834"/>
      <c r="Q5" s="834"/>
      <c r="R5" s="834"/>
      <c r="S5" s="834"/>
      <c r="T5" s="834"/>
      <c r="U5" s="834"/>
      <c r="V5" s="834"/>
      <c r="W5" s="834"/>
      <c r="X5" s="834"/>
      <c r="Y5" s="834"/>
      <c r="Z5" s="834"/>
    </row>
    <row r="6" spans="1:26" ht="15.75" customHeight="1">
      <c r="A6" s="3063"/>
      <c r="B6" s="887" t="s">
        <v>11</v>
      </c>
      <c r="C6" s="3064" t="s">
        <v>9</v>
      </c>
      <c r="D6" s="3065"/>
      <c r="E6" s="3065"/>
      <c r="F6" s="3065"/>
      <c r="G6" s="3065"/>
      <c r="H6" s="3065"/>
      <c r="I6" s="3065"/>
      <c r="J6" s="3065"/>
      <c r="K6" s="3065"/>
      <c r="L6" s="3065"/>
      <c r="M6" s="3066"/>
      <c r="N6" s="3063"/>
      <c r="O6" s="834"/>
      <c r="P6" s="834"/>
      <c r="Q6" s="834"/>
      <c r="R6" s="834"/>
      <c r="S6" s="834"/>
      <c r="T6" s="834"/>
      <c r="U6" s="834"/>
      <c r="V6" s="834"/>
      <c r="W6" s="834"/>
      <c r="X6" s="834"/>
      <c r="Y6" s="834"/>
      <c r="Z6" s="834"/>
    </row>
    <row r="7" spans="1:26" ht="32.25" customHeight="1">
      <c r="A7" s="3063"/>
      <c r="B7" s="838" t="s">
        <v>12</v>
      </c>
      <c r="C7" s="3095" t="s">
        <v>3234</v>
      </c>
      <c r="D7" s="3065"/>
      <c r="E7" s="3065"/>
      <c r="F7" s="844"/>
      <c r="G7" s="845"/>
      <c r="H7" s="846" t="s">
        <v>14</v>
      </c>
      <c r="I7" s="2566" t="s">
        <v>3235</v>
      </c>
      <c r="J7" s="2496"/>
      <c r="K7" s="2496"/>
      <c r="L7" s="2496"/>
      <c r="M7" s="2497"/>
      <c r="N7" s="833"/>
      <c r="O7" s="834"/>
      <c r="P7" s="834"/>
      <c r="Q7" s="834"/>
      <c r="R7" s="834"/>
      <c r="S7" s="834"/>
      <c r="T7" s="834"/>
      <c r="U7" s="834"/>
      <c r="V7" s="834"/>
      <c r="W7" s="834"/>
      <c r="X7" s="834"/>
      <c r="Y7" s="834"/>
      <c r="Z7" s="834"/>
    </row>
    <row r="8" spans="1:26" ht="36.75" customHeight="1">
      <c r="A8" s="3063"/>
      <c r="B8" s="3113" t="s">
        <v>16</v>
      </c>
      <c r="C8" s="3114"/>
      <c r="D8" s="3065"/>
      <c r="E8" s="847"/>
      <c r="F8" s="3115"/>
      <c r="G8" s="3065"/>
      <c r="H8" s="847"/>
      <c r="I8" s="3115"/>
      <c r="J8" s="3065"/>
      <c r="K8" s="847"/>
      <c r="L8" s="3115"/>
      <c r="M8" s="3066"/>
      <c r="N8" s="833"/>
      <c r="O8" s="834"/>
      <c r="P8" s="834"/>
      <c r="Q8" s="834"/>
      <c r="R8" s="834"/>
      <c r="S8" s="834"/>
      <c r="T8" s="834"/>
      <c r="U8" s="834"/>
      <c r="V8" s="834"/>
      <c r="W8" s="834"/>
      <c r="X8" s="834"/>
      <c r="Y8" s="834"/>
      <c r="Z8" s="834"/>
    </row>
    <row r="9" spans="1:26" ht="15.75" customHeight="1">
      <c r="A9" s="3063"/>
      <c r="B9" s="3081"/>
      <c r="C9" s="3111" t="s">
        <v>18</v>
      </c>
      <c r="D9" s="3086"/>
      <c r="E9" s="848"/>
      <c r="F9" s="3112" t="s">
        <v>14</v>
      </c>
      <c r="G9" s="3086"/>
      <c r="H9" s="849"/>
      <c r="I9" s="3112" t="s">
        <v>14</v>
      </c>
      <c r="J9" s="3086"/>
      <c r="K9" s="848"/>
      <c r="L9" s="3112" t="s">
        <v>14</v>
      </c>
      <c r="M9" s="3092"/>
      <c r="N9" s="833"/>
      <c r="O9" s="834"/>
      <c r="P9" s="834"/>
      <c r="Q9" s="834"/>
      <c r="R9" s="834"/>
      <c r="S9" s="834"/>
      <c r="T9" s="834"/>
      <c r="U9" s="834"/>
      <c r="V9" s="834"/>
      <c r="W9" s="834"/>
      <c r="X9" s="834"/>
      <c r="Y9" s="834"/>
      <c r="Z9" s="834"/>
    </row>
    <row r="10" spans="1:26" ht="19.5" customHeight="1">
      <c r="A10" s="3063"/>
      <c r="B10" s="3081"/>
      <c r="C10" s="3099"/>
      <c r="D10" s="3089"/>
      <c r="E10" s="848"/>
      <c r="F10" s="3098"/>
      <c r="G10" s="3089"/>
      <c r="H10" s="848"/>
      <c r="I10" s="3098"/>
      <c r="J10" s="3089"/>
      <c r="K10" s="848"/>
      <c r="L10" s="3098"/>
      <c r="M10" s="3093"/>
      <c r="N10" s="833"/>
      <c r="O10" s="834"/>
      <c r="P10" s="834"/>
      <c r="Q10" s="834"/>
      <c r="R10" s="834"/>
      <c r="S10" s="834"/>
      <c r="T10" s="834"/>
      <c r="U10" s="834"/>
      <c r="V10" s="834"/>
      <c r="W10" s="834"/>
      <c r="X10" s="834"/>
      <c r="Y10" s="834"/>
      <c r="Z10" s="834"/>
    </row>
    <row r="11" spans="1:26" ht="15.75" customHeight="1">
      <c r="A11" s="3063"/>
      <c r="B11" s="3082"/>
      <c r="C11" s="3099"/>
      <c r="D11" s="3089"/>
      <c r="E11" s="850"/>
      <c r="F11" s="3100"/>
      <c r="G11" s="3089"/>
      <c r="H11" s="850"/>
      <c r="I11" s="3100"/>
      <c r="J11" s="3089"/>
      <c r="K11" s="850"/>
      <c r="L11" s="3101"/>
      <c r="M11" s="3066"/>
      <c r="N11" s="833"/>
      <c r="O11" s="834"/>
      <c r="P11" s="834"/>
      <c r="Q11" s="834"/>
      <c r="R11" s="834"/>
      <c r="S11" s="834"/>
      <c r="T11" s="834"/>
      <c r="U11" s="834"/>
      <c r="V11" s="834"/>
      <c r="W11" s="834"/>
      <c r="X11" s="834"/>
      <c r="Y11" s="834"/>
      <c r="Z11" s="834"/>
    </row>
    <row r="12" spans="1:26" ht="52.5" customHeight="1">
      <c r="A12" s="3063"/>
      <c r="B12" s="838" t="s">
        <v>19</v>
      </c>
      <c r="C12" s="3340" t="s">
        <v>3385</v>
      </c>
      <c r="D12" s="3065"/>
      <c r="E12" s="3065"/>
      <c r="F12" s="3065"/>
      <c r="G12" s="3065"/>
      <c r="H12" s="3065"/>
      <c r="I12" s="3065"/>
      <c r="J12" s="3065"/>
      <c r="K12" s="3065"/>
      <c r="L12" s="3065"/>
      <c r="M12" s="3066"/>
      <c r="N12" s="833"/>
      <c r="O12" s="834"/>
      <c r="P12" s="834"/>
      <c r="Q12" s="834"/>
      <c r="R12" s="834"/>
      <c r="S12" s="834"/>
      <c r="T12" s="834"/>
      <c r="U12" s="834"/>
      <c r="V12" s="834"/>
      <c r="W12" s="834"/>
      <c r="X12" s="834"/>
      <c r="Y12" s="834"/>
      <c r="Z12" s="834"/>
    </row>
    <row r="13" spans="1:26" ht="45.75" customHeight="1">
      <c r="A13" s="3063"/>
      <c r="B13" s="838" t="s">
        <v>21</v>
      </c>
      <c r="C13" s="3340" t="s">
        <v>3386</v>
      </c>
      <c r="D13" s="3065"/>
      <c r="E13" s="3065"/>
      <c r="F13" s="3065"/>
      <c r="G13" s="3065"/>
      <c r="H13" s="3065"/>
      <c r="I13" s="3065"/>
      <c r="J13" s="3065"/>
      <c r="K13" s="3065"/>
      <c r="L13" s="3065"/>
      <c r="M13" s="3066"/>
      <c r="N13" s="833"/>
      <c r="O13" s="834"/>
      <c r="P13" s="834"/>
      <c r="Q13" s="834"/>
      <c r="R13" s="834"/>
      <c r="S13" s="834"/>
      <c r="T13" s="834"/>
      <c r="U13" s="834"/>
      <c r="V13" s="834"/>
      <c r="W13" s="834"/>
      <c r="X13" s="834"/>
      <c r="Y13" s="834"/>
      <c r="Z13" s="834"/>
    </row>
    <row r="14" spans="1:26" ht="45" customHeight="1">
      <c r="A14" s="3063"/>
      <c r="B14" s="838" t="s">
        <v>23</v>
      </c>
      <c r="C14" s="2482" t="s">
        <v>3289</v>
      </c>
      <c r="D14" s="2483"/>
      <c r="E14" s="2483"/>
      <c r="F14" s="2483"/>
      <c r="G14" s="2483"/>
      <c r="H14" s="2483"/>
      <c r="I14" s="2483"/>
      <c r="J14" s="2483"/>
      <c r="K14" s="2483"/>
      <c r="L14" s="2483"/>
      <c r="M14" s="2484"/>
      <c r="N14" s="833"/>
      <c r="O14" s="834"/>
      <c r="P14" s="834"/>
      <c r="Q14" s="834"/>
      <c r="R14" s="834"/>
      <c r="S14" s="834"/>
      <c r="T14" s="834"/>
      <c r="U14" s="834"/>
      <c r="V14" s="834"/>
      <c r="W14" s="834"/>
      <c r="X14" s="834"/>
      <c r="Y14" s="834"/>
      <c r="Z14" s="834"/>
    </row>
    <row r="15" spans="1:26" ht="36" customHeight="1">
      <c r="A15" s="3063"/>
      <c r="B15" s="851" t="s">
        <v>25</v>
      </c>
      <c r="C15" s="3095" t="s">
        <v>3387</v>
      </c>
      <c r="D15" s="3079"/>
      <c r="E15" s="852" t="s">
        <v>27</v>
      </c>
      <c r="F15" s="3096" t="s">
        <v>3388</v>
      </c>
      <c r="G15" s="3065"/>
      <c r="H15" s="3065"/>
      <c r="I15" s="3065"/>
      <c r="J15" s="3065"/>
      <c r="K15" s="3065"/>
      <c r="L15" s="3065"/>
      <c r="M15" s="3066"/>
      <c r="N15" s="833"/>
      <c r="O15" s="834"/>
      <c r="P15" s="834"/>
      <c r="Q15" s="834"/>
      <c r="R15" s="834"/>
      <c r="S15" s="834"/>
      <c r="T15" s="834"/>
      <c r="U15" s="834"/>
      <c r="V15" s="834"/>
      <c r="W15" s="834"/>
      <c r="X15" s="834"/>
      <c r="Y15" s="834"/>
      <c r="Z15" s="834"/>
    </row>
    <row r="16" spans="1:26" ht="44.25" customHeight="1">
      <c r="A16" s="3097" t="s">
        <v>29</v>
      </c>
      <c r="B16" s="853" t="s">
        <v>30</v>
      </c>
      <c r="C16" s="3064" t="s">
        <v>3389</v>
      </c>
      <c r="D16" s="3065"/>
      <c r="E16" s="3065"/>
      <c r="F16" s="3065"/>
      <c r="G16" s="3065"/>
      <c r="H16" s="3065"/>
      <c r="I16" s="3065"/>
      <c r="J16" s="3065"/>
      <c r="K16" s="3065"/>
      <c r="L16" s="3065"/>
      <c r="M16" s="3066"/>
      <c r="N16" s="833"/>
      <c r="O16" s="834"/>
      <c r="P16" s="834"/>
      <c r="Q16" s="834"/>
      <c r="R16" s="834"/>
      <c r="S16" s="834"/>
      <c r="T16" s="834"/>
      <c r="U16" s="834"/>
      <c r="V16" s="834"/>
      <c r="W16" s="834"/>
      <c r="X16" s="834"/>
      <c r="Y16" s="834"/>
      <c r="Z16" s="834"/>
    </row>
    <row r="17" spans="1:26" ht="30" customHeight="1">
      <c r="A17" s="3063"/>
      <c r="B17" s="853" t="s">
        <v>32</v>
      </c>
      <c r="C17" s="3064" t="s">
        <v>1455</v>
      </c>
      <c r="D17" s="3065"/>
      <c r="E17" s="3065"/>
      <c r="F17" s="3065"/>
      <c r="G17" s="3065"/>
      <c r="H17" s="3065"/>
      <c r="I17" s="3065"/>
      <c r="J17" s="3065"/>
      <c r="K17" s="3065"/>
      <c r="L17" s="3065"/>
      <c r="M17" s="3066"/>
      <c r="N17" s="833"/>
      <c r="O17" s="834"/>
      <c r="P17" s="834"/>
      <c r="Q17" s="834"/>
      <c r="R17" s="834"/>
      <c r="S17" s="834"/>
      <c r="T17" s="834"/>
      <c r="U17" s="834"/>
      <c r="V17" s="834"/>
      <c r="W17" s="834"/>
      <c r="X17" s="834"/>
      <c r="Y17" s="834"/>
      <c r="Z17" s="834"/>
    </row>
    <row r="18" spans="1:26" ht="8.25" customHeight="1">
      <c r="A18" s="3063"/>
      <c r="B18" s="3080" t="s">
        <v>34</v>
      </c>
      <c r="C18" s="854"/>
      <c r="D18" s="855"/>
      <c r="E18" s="855"/>
      <c r="F18" s="855"/>
      <c r="G18" s="855"/>
      <c r="H18" s="855"/>
      <c r="I18" s="855"/>
      <c r="J18" s="855"/>
      <c r="K18" s="855"/>
      <c r="L18" s="855"/>
      <c r="M18" s="856"/>
      <c r="N18" s="833"/>
      <c r="O18" s="834"/>
      <c r="P18" s="834"/>
      <c r="Q18" s="834"/>
      <c r="R18" s="834"/>
      <c r="S18" s="834"/>
      <c r="T18" s="834"/>
      <c r="U18" s="834"/>
      <c r="V18" s="834"/>
      <c r="W18" s="834"/>
      <c r="X18" s="834"/>
      <c r="Y18" s="834"/>
      <c r="Z18" s="834"/>
    </row>
    <row r="19" spans="1:26" ht="9" customHeight="1">
      <c r="A19" s="3063"/>
      <c r="B19" s="3081"/>
      <c r="C19" s="857"/>
      <c r="D19" s="858"/>
      <c r="E19" s="859"/>
      <c r="F19" s="858"/>
      <c r="G19" s="859"/>
      <c r="H19" s="858"/>
      <c r="I19" s="859"/>
      <c r="J19" s="858"/>
      <c r="K19" s="859"/>
      <c r="L19" s="859"/>
      <c r="M19" s="860"/>
      <c r="N19" s="833"/>
      <c r="O19" s="834"/>
      <c r="P19" s="834"/>
      <c r="Q19" s="834"/>
      <c r="R19" s="834"/>
      <c r="S19" s="834"/>
      <c r="T19" s="834"/>
      <c r="U19" s="834"/>
      <c r="V19" s="834"/>
      <c r="W19" s="834"/>
      <c r="X19" s="834"/>
      <c r="Y19" s="834"/>
      <c r="Z19" s="834"/>
    </row>
    <row r="20" spans="1:26" ht="15.75" customHeight="1">
      <c r="A20" s="3063"/>
      <c r="B20" s="3081"/>
      <c r="C20" s="861" t="s">
        <v>35</v>
      </c>
      <c r="D20" s="862"/>
      <c r="E20" s="863" t="s">
        <v>36</v>
      </c>
      <c r="F20" s="862"/>
      <c r="G20" s="863" t="s">
        <v>37</v>
      </c>
      <c r="H20" s="862"/>
      <c r="I20" s="863" t="s">
        <v>38</v>
      </c>
      <c r="J20" s="864" t="s">
        <v>45</v>
      </c>
      <c r="K20" s="863"/>
      <c r="L20" s="863"/>
      <c r="M20" s="860"/>
      <c r="N20" s="833"/>
      <c r="O20" s="834"/>
      <c r="P20" s="834"/>
      <c r="Q20" s="834"/>
      <c r="R20" s="834"/>
      <c r="S20" s="834"/>
      <c r="T20" s="834"/>
      <c r="U20" s="834"/>
      <c r="V20" s="834"/>
      <c r="W20" s="834"/>
      <c r="X20" s="834"/>
      <c r="Y20" s="834"/>
      <c r="Z20" s="834"/>
    </row>
    <row r="21" spans="1:26" ht="15.75" customHeight="1">
      <c r="A21" s="3063"/>
      <c r="B21" s="3081"/>
      <c r="C21" s="861" t="s">
        <v>39</v>
      </c>
      <c r="D21" s="865"/>
      <c r="E21" s="863" t="s">
        <v>40</v>
      </c>
      <c r="F21" s="866"/>
      <c r="G21" s="863" t="s">
        <v>41</v>
      </c>
      <c r="H21" s="866"/>
      <c r="I21" s="863"/>
      <c r="J21" s="859"/>
      <c r="K21" s="863"/>
      <c r="L21" s="863"/>
      <c r="M21" s="860"/>
      <c r="N21" s="833"/>
      <c r="O21" s="834"/>
      <c r="P21" s="834"/>
      <c r="Q21" s="834"/>
      <c r="R21" s="834"/>
      <c r="S21" s="834"/>
      <c r="T21" s="834"/>
      <c r="U21" s="834"/>
      <c r="V21" s="834"/>
      <c r="W21" s="834"/>
      <c r="X21" s="834"/>
      <c r="Y21" s="834"/>
      <c r="Z21" s="834"/>
    </row>
    <row r="22" spans="1:26" ht="15.75" customHeight="1">
      <c r="A22" s="3063"/>
      <c r="B22" s="3081"/>
      <c r="C22" s="861" t="s">
        <v>42</v>
      </c>
      <c r="D22" s="865"/>
      <c r="E22" s="863" t="s">
        <v>43</v>
      </c>
      <c r="F22" s="865"/>
      <c r="G22" s="863"/>
      <c r="H22" s="859"/>
      <c r="I22" s="863"/>
      <c r="J22" s="859"/>
      <c r="K22" s="863"/>
      <c r="L22" s="863"/>
      <c r="M22" s="860"/>
      <c r="N22" s="833"/>
      <c r="O22" s="834"/>
      <c r="P22" s="834"/>
      <c r="Q22" s="834"/>
      <c r="R22" s="834"/>
      <c r="S22" s="834"/>
      <c r="T22" s="834"/>
      <c r="U22" s="834"/>
      <c r="V22" s="834"/>
      <c r="W22" s="834"/>
      <c r="X22" s="834"/>
      <c r="Y22" s="834"/>
      <c r="Z22" s="834"/>
    </row>
    <row r="23" spans="1:26" ht="15.75" customHeight="1">
      <c r="A23" s="3063"/>
      <c r="B23" s="3081"/>
      <c r="C23" s="861" t="s">
        <v>44</v>
      </c>
      <c r="D23" s="865"/>
      <c r="E23" s="863" t="s">
        <v>46</v>
      </c>
      <c r="F23" s="850"/>
      <c r="G23" s="850"/>
      <c r="H23" s="850"/>
      <c r="I23" s="850"/>
      <c r="J23" s="850"/>
      <c r="K23" s="850"/>
      <c r="L23" s="850"/>
      <c r="M23" s="867"/>
      <c r="N23" s="833"/>
      <c r="O23" s="834"/>
      <c r="P23" s="834"/>
      <c r="Q23" s="834"/>
      <c r="R23" s="834"/>
      <c r="S23" s="834"/>
      <c r="T23" s="834"/>
      <c r="U23" s="834"/>
      <c r="V23" s="834"/>
      <c r="W23" s="834"/>
      <c r="X23" s="834"/>
      <c r="Y23" s="834"/>
      <c r="Z23" s="834"/>
    </row>
    <row r="24" spans="1:26" ht="9.75" customHeight="1">
      <c r="A24" s="3063"/>
      <c r="B24" s="3082"/>
      <c r="C24" s="868"/>
      <c r="D24" s="858"/>
      <c r="E24" s="869"/>
      <c r="F24" s="869"/>
      <c r="G24" s="869"/>
      <c r="H24" s="869"/>
      <c r="I24" s="869"/>
      <c r="J24" s="869"/>
      <c r="K24" s="869"/>
      <c r="L24" s="869"/>
      <c r="M24" s="870"/>
      <c r="N24" s="833"/>
      <c r="O24" s="834"/>
      <c r="P24" s="834"/>
      <c r="Q24" s="834"/>
      <c r="R24" s="834"/>
      <c r="S24" s="834"/>
      <c r="T24" s="834"/>
      <c r="U24" s="834"/>
      <c r="V24" s="834"/>
      <c r="W24" s="834"/>
      <c r="X24" s="834"/>
      <c r="Y24" s="834"/>
      <c r="Z24" s="834"/>
    </row>
    <row r="25" spans="1:26" ht="15.75" customHeight="1">
      <c r="A25" s="3063"/>
      <c r="B25" s="3080" t="s">
        <v>48</v>
      </c>
      <c r="C25" s="871"/>
      <c r="D25" s="855"/>
      <c r="E25" s="855"/>
      <c r="F25" s="855"/>
      <c r="G25" s="855"/>
      <c r="H25" s="855"/>
      <c r="I25" s="855"/>
      <c r="J25" s="855"/>
      <c r="K25" s="855"/>
      <c r="L25" s="872"/>
      <c r="M25" s="873"/>
      <c r="N25" s="833"/>
      <c r="O25" s="834"/>
      <c r="P25" s="834"/>
      <c r="Q25" s="834"/>
      <c r="R25" s="834"/>
      <c r="S25" s="834"/>
      <c r="T25" s="834"/>
      <c r="U25" s="834"/>
      <c r="V25" s="834"/>
      <c r="W25" s="834"/>
      <c r="X25" s="834"/>
      <c r="Y25" s="834"/>
      <c r="Z25" s="834"/>
    </row>
    <row r="26" spans="1:26" ht="15.75" customHeight="1">
      <c r="A26" s="3063"/>
      <c r="B26" s="3081"/>
      <c r="C26" s="861" t="s">
        <v>49</v>
      </c>
      <c r="D26" s="866"/>
      <c r="E26" s="874"/>
      <c r="F26" s="863" t="s">
        <v>50</v>
      </c>
      <c r="G26" s="865"/>
      <c r="H26" s="874"/>
      <c r="I26" s="863" t="s">
        <v>51</v>
      </c>
      <c r="J26" s="865" t="s">
        <v>1495</v>
      </c>
      <c r="K26" s="874"/>
      <c r="L26" s="863" t="s">
        <v>2790</v>
      </c>
      <c r="M26" s="865"/>
      <c r="N26" s="833"/>
      <c r="O26" s="834"/>
      <c r="P26" s="834"/>
      <c r="Q26" s="834"/>
      <c r="R26" s="834"/>
      <c r="S26" s="834"/>
      <c r="T26" s="834"/>
      <c r="U26" s="834"/>
      <c r="V26" s="834"/>
      <c r="W26" s="834"/>
      <c r="X26" s="834"/>
      <c r="Y26" s="834"/>
      <c r="Z26" s="834"/>
    </row>
    <row r="27" spans="1:26" ht="15.75" customHeight="1">
      <c r="A27" s="3063"/>
      <c r="B27" s="3081"/>
      <c r="C27" s="861" t="s">
        <v>52</v>
      </c>
      <c r="D27" s="875"/>
      <c r="E27" s="876"/>
      <c r="F27" s="863" t="s">
        <v>53</v>
      </c>
      <c r="G27" s="866"/>
      <c r="H27" s="876"/>
      <c r="I27" s="863" t="s">
        <v>2791</v>
      </c>
      <c r="J27" s="865"/>
      <c r="K27" s="848"/>
      <c r="L27" s="863" t="s">
        <v>2792</v>
      </c>
      <c r="M27" s="865"/>
      <c r="N27" s="833"/>
      <c r="O27" s="834"/>
      <c r="P27" s="834"/>
      <c r="Q27" s="834"/>
      <c r="R27" s="834"/>
      <c r="S27" s="834"/>
      <c r="T27" s="834"/>
      <c r="U27" s="834"/>
      <c r="V27" s="834"/>
      <c r="W27" s="834"/>
      <c r="X27" s="834"/>
      <c r="Y27" s="834"/>
      <c r="Z27" s="834"/>
    </row>
    <row r="28" spans="1:26" ht="15.75" customHeight="1">
      <c r="A28" s="3063"/>
      <c r="B28" s="3082"/>
      <c r="C28" s="877"/>
      <c r="D28" s="858"/>
      <c r="E28" s="858"/>
      <c r="F28" s="858"/>
      <c r="G28" s="858"/>
      <c r="H28" s="858"/>
      <c r="I28" s="858"/>
      <c r="J28" s="858"/>
      <c r="K28" s="858"/>
      <c r="L28" s="878"/>
      <c r="M28" s="879"/>
      <c r="N28" s="833"/>
      <c r="O28" s="834"/>
      <c r="P28" s="834"/>
      <c r="Q28" s="834"/>
      <c r="R28" s="834"/>
      <c r="S28" s="834"/>
      <c r="T28" s="834"/>
      <c r="U28" s="834"/>
      <c r="V28" s="834"/>
      <c r="W28" s="834"/>
      <c r="X28" s="834"/>
      <c r="Y28" s="834"/>
      <c r="Z28" s="834"/>
    </row>
    <row r="29" spans="1:26" ht="15.75" customHeight="1">
      <c r="A29" s="3063"/>
      <c r="B29" s="880" t="s">
        <v>54</v>
      </c>
      <c r="C29" s="881"/>
      <c r="D29" s="882"/>
      <c r="E29" s="882"/>
      <c r="F29" s="882"/>
      <c r="G29" s="882"/>
      <c r="H29" s="882"/>
      <c r="I29" s="882"/>
      <c r="J29" s="882"/>
      <c r="K29" s="882"/>
      <c r="L29" s="882"/>
      <c r="M29" s="883"/>
      <c r="N29" s="3077"/>
      <c r="O29" s="834"/>
      <c r="P29" s="834"/>
      <c r="Q29" s="834"/>
      <c r="R29" s="834"/>
      <c r="S29" s="834"/>
      <c r="T29" s="834"/>
      <c r="U29" s="834"/>
      <c r="V29" s="834"/>
      <c r="W29" s="834"/>
      <c r="X29" s="834"/>
      <c r="Y29" s="834"/>
      <c r="Z29" s="834"/>
    </row>
    <row r="30" spans="1:26" ht="39.75" customHeight="1">
      <c r="A30" s="3063"/>
      <c r="B30" s="880"/>
      <c r="C30" s="884" t="s">
        <v>55</v>
      </c>
      <c r="D30" s="866" t="s">
        <v>89</v>
      </c>
      <c r="E30" s="874"/>
      <c r="F30" s="885" t="s">
        <v>56</v>
      </c>
      <c r="G30" s="866" t="s">
        <v>17</v>
      </c>
      <c r="H30" s="874"/>
      <c r="I30" s="885" t="s">
        <v>57</v>
      </c>
      <c r="J30" s="3338"/>
      <c r="K30" s="3065"/>
      <c r="L30" s="3079"/>
      <c r="M30" s="886"/>
      <c r="N30" s="3063"/>
      <c r="O30" s="834"/>
      <c r="P30" s="834"/>
      <c r="Q30" s="834"/>
      <c r="R30" s="834"/>
      <c r="S30" s="834"/>
      <c r="T30" s="834"/>
      <c r="U30" s="834"/>
      <c r="V30" s="834"/>
      <c r="W30" s="834"/>
      <c r="X30" s="834"/>
      <c r="Y30" s="834"/>
      <c r="Z30" s="834"/>
    </row>
    <row r="31" spans="1:26" ht="15.75" customHeight="1">
      <c r="A31" s="3063"/>
      <c r="B31" s="887"/>
      <c r="C31" s="868"/>
      <c r="D31" s="869"/>
      <c r="E31" s="869"/>
      <c r="F31" s="869"/>
      <c r="G31" s="869"/>
      <c r="H31" s="869"/>
      <c r="I31" s="869"/>
      <c r="J31" s="869"/>
      <c r="K31" s="869"/>
      <c r="L31" s="869"/>
      <c r="M31" s="870"/>
      <c r="N31" s="3063"/>
      <c r="O31" s="834"/>
      <c r="P31" s="834"/>
      <c r="Q31" s="834"/>
      <c r="R31" s="834"/>
      <c r="S31" s="834"/>
      <c r="T31" s="834"/>
      <c r="U31" s="834"/>
      <c r="V31" s="834"/>
      <c r="W31" s="834"/>
      <c r="X31" s="834"/>
      <c r="Y31" s="834"/>
      <c r="Z31" s="834"/>
    </row>
    <row r="32" spans="1:26" ht="15.75" customHeight="1">
      <c r="A32" s="3063"/>
      <c r="B32" s="3080" t="s">
        <v>58</v>
      </c>
      <c r="C32" s="888"/>
      <c r="D32" s="889"/>
      <c r="E32" s="889"/>
      <c r="F32" s="889"/>
      <c r="G32" s="889"/>
      <c r="H32" s="889"/>
      <c r="I32" s="889"/>
      <c r="J32" s="889"/>
      <c r="K32" s="889"/>
      <c r="L32" s="872"/>
      <c r="M32" s="873"/>
      <c r="N32" s="833"/>
      <c r="O32" s="834"/>
      <c r="P32" s="834"/>
      <c r="Q32" s="834"/>
      <c r="R32" s="834"/>
      <c r="S32" s="834"/>
      <c r="T32" s="834"/>
      <c r="U32" s="834"/>
      <c r="V32" s="834"/>
      <c r="W32" s="834"/>
      <c r="X32" s="834"/>
      <c r="Y32" s="834"/>
      <c r="Z32" s="834"/>
    </row>
    <row r="33" spans="1:26" ht="15.75" customHeight="1">
      <c r="A33" s="3063"/>
      <c r="B33" s="3081"/>
      <c r="C33" s="890" t="s">
        <v>59</v>
      </c>
      <c r="D33" s="1144">
        <v>2020</v>
      </c>
      <c r="E33" s="891"/>
      <c r="F33" s="874" t="s">
        <v>60</v>
      </c>
      <c r="G33" s="892" t="s">
        <v>61</v>
      </c>
      <c r="H33" s="891"/>
      <c r="I33" s="885"/>
      <c r="J33" s="891"/>
      <c r="K33" s="891"/>
      <c r="L33" s="876"/>
      <c r="M33" s="893"/>
      <c r="N33" s="833"/>
      <c r="O33" s="834"/>
      <c r="P33" s="834"/>
      <c r="Q33" s="834"/>
      <c r="R33" s="834"/>
      <c r="S33" s="834"/>
      <c r="T33" s="834"/>
      <c r="U33" s="834"/>
      <c r="V33" s="834"/>
      <c r="W33" s="834"/>
      <c r="X33" s="834"/>
      <c r="Y33" s="834"/>
      <c r="Z33" s="834"/>
    </row>
    <row r="34" spans="1:26" ht="15.75" customHeight="1">
      <c r="A34" s="3063"/>
      <c r="B34" s="3082"/>
      <c r="C34" s="868"/>
      <c r="D34" s="894"/>
      <c r="E34" s="895"/>
      <c r="F34" s="869"/>
      <c r="G34" s="895"/>
      <c r="H34" s="895"/>
      <c r="I34" s="896"/>
      <c r="J34" s="895"/>
      <c r="K34" s="895"/>
      <c r="L34" s="878"/>
      <c r="M34" s="879"/>
      <c r="N34" s="833"/>
      <c r="O34" s="834"/>
      <c r="P34" s="834"/>
      <c r="Q34" s="834"/>
      <c r="R34" s="834"/>
      <c r="S34" s="834"/>
      <c r="T34" s="834"/>
      <c r="U34" s="834"/>
      <c r="V34" s="834"/>
      <c r="W34" s="834"/>
      <c r="X34" s="834"/>
      <c r="Y34" s="834"/>
      <c r="Z34" s="834"/>
    </row>
    <row r="35" spans="1:26" ht="15.75" customHeight="1">
      <c r="A35" s="3063"/>
      <c r="B35" s="3080" t="s">
        <v>62</v>
      </c>
      <c r="C35" s="897"/>
      <c r="D35" s="898"/>
      <c r="E35" s="898"/>
      <c r="F35" s="898"/>
      <c r="G35" s="898"/>
      <c r="H35" s="898"/>
      <c r="I35" s="898"/>
      <c r="J35" s="898"/>
      <c r="K35" s="898"/>
      <c r="L35" s="898"/>
      <c r="M35" s="899"/>
      <c r="N35" s="833"/>
      <c r="O35" s="834"/>
      <c r="P35" s="834"/>
      <c r="Q35" s="834"/>
      <c r="R35" s="834"/>
      <c r="S35" s="834"/>
      <c r="T35" s="834"/>
      <c r="U35" s="834"/>
      <c r="V35" s="834"/>
      <c r="W35" s="834"/>
      <c r="X35" s="834"/>
      <c r="Y35" s="834"/>
      <c r="Z35" s="834"/>
    </row>
    <row r="36" spans="1:26" ht="15.75" customHeight="1">
      <c r="A36" s="3063"/>
      <c r="B36" s="3081"/>
      <c r="C36" s="861"/>
      <c r="D36" s="874" t="s">
        <v>63</v>
      </c>
      <c r="E36" s="874"/>
      <c r="F36" s="874" t="s">
        <v>64</v>
      </c>
      <c r="G36" s="874"/>
      <c r="H36" s="848" t="s">
        <v>65</v>
      </c>
      <c r="I36" s="848"/>
      <c r="J36" s="848" t="s">
        <v>66</v>
      </c>
      <c r="K36" s="874"/>
      <c r="L36" s="874" t="s">
        <v>67</v>
      </c>
      <c r="M36" s="900"/>
      <c r="N36" s="833"/>
      <c r="O36" s="834"/>
      <c r="P36" s="834"/>
      <c r="Q36" s="834"/>
      <c r="R36" s="834"/>
      <c r="S36" s="834"/>
      <c r="T36" s="834"/>
      <c r="U36" s="834"/>
      <c r="V36" s="834"/>
      <c r="W36" s="834"/>
      <c r="X36" s="834"/>
      <c r="Y36" s="834"/>
      <c r="Z36" s="834"/>
    </row>
    <row r="37" spans="1:26" ht="15.75" customHeight="1">
      <c r="A37" s="3063"/>
      <c r="B37" s="3081"/>
      <c r="C37" s="861"/>
      <c r="D37" s="1147">
        <v>728</v>
      </c>
      <c r="E37" s="902">
        <v>2020</v>
      </c>
      <c r="F37" s="1147">
        <v>2014</v>
      </c>
      <c r="G37" s="902">
        <v>2021</v>
      </c>
      <c r="H37" s="1147">
        <v>4474</v>
      </c>
      <c r="I37" s="902">
        <v>2022</v>
      </c>
      <c r="J37" s="1147">
        <v>730</v>
      </c>
      <c r="K37" s="902">
        <v>2023</v>
      </c>
      <c r="L37" s="1147">
        <v>54</v>
      </c>
      <c r="M37" s="903">
        <v>2024</v>
      </c>
      <c r="N37" s="833"/>
      <c r="O37" s="834"/>
      <c r="P37" s="834"/>
      <c r="Q37" s="834"/>
      <c r="R37" s="834"/>
      <c r="S37" s="834"/>
      <c r="T37" s="834"/>
      <c r="U37" s="834"/>
      <c r="V37" s="834"/>
      <c r="W37" s="834"/>
      <c r="X37" s="834"/>
      <c r="Y37" s="834"/>
      <c r="Z37" s="834"/>
    </row>
    <row r="38" spans="1:26" ht="15.75" customHeight="1">
      <c r="A38" s="3063"/>
      <c r="B38" s="3081"/>
      <c r="C38" s="861"/>
      <c r="D38" s="874" t="s">
        <v>68</v>
      </c>
      <c r="E38" s="874"/>
      <c r="F38" s="874" t="s">
        <v>69</v>
      </c>
      <c r="G38" s="874"/>
      <c r="H38" s="848" t="s">
        <v>70</v>
      </c>
      <c r="I38" s="848"/>
      <c r="J38" s="848" t="s">
        <v>71</v>
      </c>
      <c r="K38" s="874"/>
      <c r="L38" s="874" t="s">
        <v>72</v>
      </c>
      <c r="M38" s="860"/>
      <c r="N38" s="833"/>
      <c r="O38" s="834"/>
      <c r="P38" s="834"/>
      <c r="Q38" s="834"/>
      <c r="R38" s="834"/>
      <c r="S38" s="834"/>
      <c r="T38" s="834"/>
      <c r="U38" s="834"/>
      <c r="V38" s="834"/>
      <c r="W38" s="834"/>
      <c r="X38" s="834"/>
      <c r="Y38" s="834"/>
      <c r="Z38" s="834"/>
    </row>
    <row r="39" spans="1:26" ht="15.75" customHeight="1">
      <c r="A39" s="3063"/>
      <c r="B39" s="3081"/>
      <c r="C39" s="861"/>
      <c r="D39" s="1147">
        <v>1600</v>
      </c>
      <c r="E39" s="902">
        <v>2025</v>
      </c>
      <c r="F39" s="1147">
        <v>1600</v>
      </c>
      <c r="G39" s="902">
        <v>2026</v>
      </c>
      <c r="H39" s="1147">
        <v>1600</v>
      </c>
      <c r="I39" s="902">
        <v>2027</v>
      </c>
      <c r="J39" s="1147">
        <v>1600</v>
      </c>
      <c r="K39" s="902">
        <v>2028</v>
      </c>
      <c r="L39" s="1147">
        <v>1600</v>
      </c>
      <c r="M39" s="903">
        <v>2029</v>
      </c>
      <c r="N39" s="833"/>
      <c r="O39" s="834"/>
      <c r="P39" s="834"/>
      <c r="Q39" s="834"/>
      <c r="R39" s="834"/>
      <c r="S39" s="834"/>
      <c r="T39" s="834"/>
      <c r="U39" s="834"/>
      <c r="V39" s="834"/>
      <c r="W39" s="834"/>
      <c r="X39" s="834"/>
      <c r="Y39" s="834"/>
      <c r="Z39" s="834"/>
    </row>
    <row r="40" spans="1:26" ht="15.75" customHeight="1">
      <c r="A40" s="3063"/>
      <c r="B40" s="3081"/>
      <c r="C40" s="861"/>
      <c r="D40" s="874" t="s">
        <v>73</v>
      </c>
      <c r="E40" s="874"/>
      <c r="F40" s="874" t="s">
        <v>74</v>
      </c>
      <c r="G40" s="874"/>
      <c r="H40" s="848" t="s">
        <v>75</v>
      </c>
      <c r="I40" s="848"/>
      <c r="J40" s="848" t="s">
        <v>76</v>
      </c>
      <c r="K40" s="874"/>
      <c r="L40" s="874" t="s">
        <v>3218</v>
      </c>
      <c r="M40" s="860"/>
      <c r="N40" s="833"/>
      <c r="O40" s="834"/>
      <c r="P40" s="834"/>
      <c r="Q40" s="834"/>
      <c r="R40" s="834"/>
      <c r="S40" s="834"/>
      <c r="T40" s="834"/>
      <c r="U40" s="834"/>
      <c r="V40" s="834"/>
      <c r="W40" s="834"/>
      <c r="X40" s="834"/>
      <c r="Y40" s="834"/>
      <c r="Z40" s="834"/>
    </row>
    <row r="41" spans="1:26" ht="15.75" customHeight="1">
      <c r="A41" s="3063"/>
      <c r="B41" s="3081"/>
      <c r="C41" s="861"/>
      <c r="D41" s="1147">
        <v>1600</v>
      </c>
      <c r="E41" s="902">
        <v>2030</v>
      </c>
      <c r="F41" s="1145"/>
      <c r="G41" s="902">
        <v>2031</v>
      </c>
      <c r="H41" s="1145"/>
      <c r="I41" s="902">
        <v>2032</v>
      </c>
      <c r="J41" s="1145"/>
      <c r="K41" s="902">
        <v>2033</v>
      </c>
      <c r="L41" s="1145"/>
      <c r="M41" s="903">
        <v>2034</v>
      </c>
      <c r="N41" s="833"/>
      <c r="O41" s="834"/>
      <c r="P41" s="834"/>
      <c r="Q41" s="834"/>
      <c r="R41" s="834"/>
      <c r="S41" s="834"/>
      <c r="T41" s="834"/>
      <c r="U41" s="834"/>
      <c r="V41" s="834"/>
      <c r="W41" s="834"/>
      <c r="X41" s="834"/>
      <c r="Y41" s="834"/>
      <c r="Z41" s="834"/>
    </row>
    <row r="42" spans="1:26" ht="15.75" customHeight="1">
      <c r="A42" s="3063"/>
      <c r="B42" s="3081"/>
      <c r="C42" s="861"/>
      <c r="D42" s="874" t="s">
        <v>3219</v>
      </c>
      <c r="E42" s="874"/>
      <c r="F42" s="874" t="s">
        <v>3220</v>
      </c>
      <c r="G42" s="874"/>
      <c r="H42" s="848" t="s">
        <v>3221</v>
      </c>
      <c r="I42" s="848"/>
      <c r="J42" s="848" t="s">
        <v>3222</v>
      </c>
      <c r="K42" s="874"/>
      <c r="L42" s="1146" t="s">
        <v>78</v>
      </c>
      <c r="M42" s="902"/>
      <c r="N42" s="833"/>
      <c r="O42" s="834"/>
      <c r="P42" s="834"/>
      <c r="Q42" s="834"/>
      <c r="R42" s="834"/>
      <c r="S42" s="834"/>
      <c r="T42" s="834"/>
      <c r="U42" s="834"/>
      <c r="V42" s="834"/>
      <c r="W42" s="834"/>
      <c r="X42" s="834"/>
      <c r="Y42" s="834"/>
      <c r="Z42" s="834"/>
    </row>
    <row r="43" spans="1:26" ht="15.75" customHeight="1">
      <c r="A43" s="3063"/>
      <c r="B43" s="3081"/>
      <c r="C43" s="861"/>
      <c r="D43" s="1145"/>
      <c r="E43" s="902">
        <v>2035</v>
      </c>
      <c r="F43" s="1145"/>
      <c r="G43" s="902">
        <v>2036</v>
      </c>
      <c r="H43" s="1145"/>
      <c r="I43" s="902">
        <v>2037</v>
      </c>
      <c r="J43" s="1145"/>
      <c r="K43" s="902">
        <v>2038</v>
      </c>
      <c r="L43" s="3346">
        <v>17600</v>
      </c>
      <c r="M43" s="3347"/>
      <c r="N43" s="833"/>
      <c r="O43" s="834"/>
      <c r="P43" s="834"/>
      <c r="Q43" s="834"/>
      <c r="R43" s="834"/>
      <c r="S43" s="834"/>
      <c r="T43" s="834"/>
      <c r="U43" s="834"/>
      <c r="V43" s="834"/>
      <c r="W43" s="834"/>
      <c r="X43" s="834"/>
      <c r="Y43" s="834"/>
      <c r="Z43" s="834"/>
    </row>
    <row r="44" spans="1:26" ht="15.75" customHeight="1">
      <c r="A44" s="3063"/>
      <c r="B44" s="3081"/>
      <c r="C44" s="906"/>
      <c r="D44" s="1146"/>
      <c r="E44" s="907"/>
      <c r="F44" s="1146"/>
      <c r="G44" s="907"/>
      <c r="H44" s="908"/>
      <c r="I44" s="869"/>
      <c r="J44" s="908"/>
      <c r="K44" s="869"/>
      <c r="L44" s="908"/>
      <c r="M44" s="870"/>
      <c r="N44" s="833"/>
      <c r="O44" s="834"/>
      <c r="P44" s="834"/>
      <c r="Q44" s="834"/>
      <c r="R44" s="834"/>
      <c r="S44" s="834"/>
      <c r="T44" s="834"/>
      <c r="U44" s="834"/>
      <c r="V44" s="834"/>
      <c r="W44" s="834"/>
      <c r="X44" s="834"/>
      <c r="Y44" s="834"/>
      <c r="Z44" s="834"/>
    </row>
    <row r="45" spans="1:26" ht="18" customHeight="1">
      <c r="A45" s="3063"/>
      <c r="B45" s="3080" t="s">
        <v>79</v>
      </c>
      <c r="C45" s="871"/>
      <c r="D45" s="855"/>
      <c r="E45" s="855"/>
      <c r="F45" s="855"/>
      <c r="G45" s="855"/>
      <c r="H45" s="855"/>
      <c r="I45" s="855"/>
      <c r="J45" s="855"/>
      <c r="K45" s="855"/>
      <c r="L45" s="876"/>
      <c r="M45" s="893"/>
      <c r="N45" s="833"/>
      <c r="O45" s="834"/>
      <c r="P45" s="834"/>
      <c r="Q45" s="834"/>
      <c r="R45" s="834"/>
      <c r="S45" s="834"/>
      <c r="T45" s="834"/>
      <c r="U45" s="834"/>
      <c r="V45" s="834"/>
      <c r="W45" s="834"/>
      <c r="X45" s="834"/>
      <c r="Y45" s="834"/>
      <c r="Z45" s="834"/>
    </row>
    <row r="46" spans="1:26" ht="15.75" customHeight="1">
      <c r="A46" s="3063"/>
      <c r="B46" s="3081"/>
      <c r="C46" s="909"/>
      <c r="D46" s="910" t="s">
        <v>80</v>
      </c>
      <c r="E46" s="911" t="s">
        <v>7</v>
      </c>
      <c r="F46" s="3083" t="s">
        <v>81</v>
      </c>
      <c r="G46" s="3085" t="s">
        <v>1548</v>
      </c>
      <c r="H46" s="3086"/>
      <c r="I46" s="3086"/>
      <c r="J46" s="3087"/>
      <c r="K46" s="912" t="s">
        <v>82</v>
      </c>
      <c r="L46" s="3091"/>
      <c r="M46" s="3092"/>
      <c r="N46" s="833"/>
      <c r="O46" s="834"/>
      <c r="P46" s="834"/>
      <c r="Q46" s="834"/>
      <c r="R46" s="834"/>
      <c r="S46" s="834"/>
      <c r="T46" s="834"/>
      <c r="U46" s="834"/>
      <c r="V46" s="834"/>
      <c r="W46" s="834"/>
      <c r="X46" s="834"/>
      <c r="Y46" s="834"/>
      <c r="Z46" s="834"/>
    </row>
    <row r="47" spans="1:26" ht="15.75" customHeight="1">
      <c r="A47" s="3063"/>
      <c r="B47" s="3081"/>
      <c r="C47" s="909"/>
      <c r="D47" s="913" t="s">
        <v>45</v>
      </c>
      <c r="E47" s="865"/>
      <c r="F47" s="3084"/>
      <c r="G47" s="3088"/>
      <c r="H47" s="3089"/>
      <c r="I47" s="3089"/>
      <c r="J47" s="3090"/>
      <c r="K47" s="876"/>
      <c r="L47" s="3088"/>
      <c r="M47" s="3093"/>
      <c r="N47" s="833"/>
      <c r="O47" s="834"/>
      <c r="P47" s="834"/>
      <c r="Q47" s="834"/>
      <c r="R47" s="834"/>
      <c r="S47" s="834"/>
      <c r="T47" s="834"/>
      <c r="U47" s="834"/>
      <c r="V47" s="834"/>
      <c r="W47" s="834"/>
      <c r="X47" s="834"/>
      <c r="Y47" s="834"/>
      <c r="Z47" s="834"/>
    </row>
    <row r="48" spans="1:26" ht="15.75" customHeight="1">
      <c r="A48" s="3063"/>
      <c r="B48" s="3082"/>
      <c r="C48" s="914"/>
      <c r="D48" s="878"/>
      <c r="E48" s="878"/>
      <c r="F48" s="878"/>
      <c r="G48" s="878"/>
      <c r="H48" s="878"/>
      <c r="I48" s="878"/>
      <c r="J48" s="878"/>
      <c r="K48" s="878"/>
      <c r="L48" s="876"/>
      <c r="M48" s="893"/>
      <c r="N48" s="833"/>
      <c r="O48" s="834"/>
      <c r="P48" s="834"/>
      <c r="Q48" s="834"/>
      <c r="R48" s="834"/>
      <c r="S48" s="834"/>
      <c r="T48" s="834"/>
      <c r="U48" s="834"/>
      <c r="V48" s="834"/>
      <c r="W48" s="834"/>
      <c r="X48" s="834"/>
      <c r="Y48" s="834"/>
      <c r="Z48" s="834"/>
    </row>
    <row r="49" spans="1:26" ht="31.5" customHeight="1">
      <c r="A49" s="3063"/>
      <c r="B49" s="838" t="s">
        <v>83</v>
      </c>
      <c r="C49" s="3064" t="s">
        <v>3390</v>
      </c>
      <c r="D49" s="3065"/>
      <c r="E49" s="3065"/>
      <c r="F49" s="3065"/>
      <c r="G49" s="3065"/>
      <c r="H49" s="3065"/>
      <c r="I49" s="3065"/>
      <c r="J49" s="3065"/>
      <c r="K49" s="3065"/>
      <c r="L49" s="3065"/>
      <c r="M49" s="3066"/>
      <c r="N49" s="833"/>
      <c r="O49" s="834"/>
      <c r="P49" s="834"/>
      <c r="Q49" s="834"/>
      <c r="R49" s="834"/>
      <c r="S49" s="834"/>
      <c r="T49" s="834"/>
      <c r="U49" s="834"/>
      <c r="V49" s="834"/>
      <c r="W49" s="834"/>
      <c r="X49" s="834"/>
      <c r="Y49" s="834"/>
      <c r="Z49" s="834"/>
    </row>
    <row r="50" spans="1:26" ht="23.25" customHeight="1">
      <c r="A50" s="3063"/>
      <c r="B50" s="853" t="s">
        <v>85</v>
      </c>
      <c r="C50" s="3064" t="s">
        <v>3391</v>
      </c>
      <c r="D50" s="3065"/>
      <c r="E50" s="3065"/>
      <c r="F50" s="3065"/>
      <c r="G50" s="3065"/>
      <c r="H50" s="3065"/>
      <c r="I50" s="3065"/>
      <c r="J50" s="3065"/>
      <c r="K50" s="3065"/>
      <c r="L50" s="3065"/>
      <c r="M50" s="3066"/>
      <c r="N50" s="833"/>
      <c r="O50" s="834"/>
      <c r="P50" s="834"/>
      <c r="Q50" s="834"/>
      <c r="R50" s="834"/>
      <c r="S50" s="834"/>
      <c r="T50" s="834"/>
      <c r="U50" s="834"/>
      <c r="V50" s="834"/>
      <c r="W50" s="834"/>
      <c r="X50" s="834"/>
      <c r="Y50" s="834"/>
      <c r="Z50" s="834"/>
    </row>
    <row r="51" spans="1:26" ht="22.5" customHeight="1">
      <c r="A51" s="3063"/>
      <c r="B51" s="853" t="s">
        <v>87</v>
      </c>
      <c r="C51" s="3064">
        <v>30</v>
      </c>
      <c r="D51" s="3065"/>
      <c r="E51" s="3065"/>
      <c r="F51" s="3065"/>
      <c r="G51" s="3065"/>
      <c r="H51" s="3065"/>
      <c r="I51" s="3065"/>
      <c r="J51" s="3065"/>
      <c r="K51" s="3065"/>
      <c r="L51" s="3065"/>
      <c r="M51" s="3066"/>
      <c r="N51" s="833"/>
      <c r="O51" s="834"/>
      <c r="P51" s="834"/>
      <c r="Q51" s="834"/>
      <c r="R51" s="834"/>
      <c r="S51" s="834"/>
      <c r="T51" s="834"/>
      <c r="U51" s="834"/>
      <c r="V51" s="834"/>
      <c r="W51" s="834"/>
      <c r="X51" s="834"/>
      <c r="Y51" s="834"/>
      <c r="Z51" s="834"/>
    </row>
    <row r="52" spans="1:26" ht="15.75" customHeight="1">
      <c r="A52" s="3063"/>
      <c r="B52" s="853" t="s">
        <v>88</v>
      </c>
      <c r="C52" s="3064" t="s">
        <v>89</v>
      </c>
      <c r="D52" s="3065"/>
      <c r="E52" s="3065"/>
      <c r="F52" s="3065"/>
      <c r="G52" s="3065"/>
      <c r="H52" s="3065"/>
      <c r="I52" s="3065"/>
      <c r="J52" s="3065"/>
      <c r="K52" s="3065"/>
      <c r="L52" s="3065"/>
      <c r="M52" s="3066"/>
      <c r="N52" s="833"/>
      <c r="O52" s="834"/>
      <c r="P52" s="834"/>
      <c r="Q52" s="834"/>
      <c r="R52" s="834"/>
      <c r="S52" s="834"/>
      <c r="T52" s="834"/>
      <c r="U52" s="834"/>
      <c r="V52" s="834"/>
      <c r="W52" s="834"/>
      <c r="X52" s="834"/>
      <c r="Y52" s="834"/>
      <c r="Z52" s="834"/>
    </row>
    <row r="53" spans="1:26" ht="21" customHeight="1">
      <c r="A53" s="3062" t="s">
        <v>90</v>
      </c>
      <c r="B53" s="916" t="s">
        <v>91</v>
      </c>
      <c r="C53" s="2455" t="s">
        <v>1458</v>
      </c>
      <c r="D53" s="2456"/>
      <c r="E53" s="2456"/>
      <c r="F53" s="2456"/>
      <c r="G53" s="2456"/>
      <c r="H53" s="2456"/>
      <c r="I53" s="2456"/>
      <c r="J53" s="2456"/>
      <c r="K53" s="2456"/>
      <c r="L53" s="2456"/>
      <c r="M53" s="2457"/>
      <c r="N53" s="833"/>
      <c r="O53" s="834"/>
      <c r="P53" s="834"/>
      <c r="Q53" s="834"/>
      <c r="R53" s="834"/>
      <c r="S53" s="834"/>
      <c r="T53" s="834"/>
      <c r="U53" s="834"/>
      <c r="V53" s="834"/>
      <c r="W53" s="834"/>
      <c r="X53" s="834"/>
      <c r="Y53" s="834"/>
      <c r="Z53" s="834"/>
    </row>
    <row r="54" spans="1:26" ht="15.75" customHeight="1">
      <c r="A54" s="3063"/>
      <c r="B54" s="916" t="s">
        <v>93</v>
      </c>
      <c r="C54" s="2455" t="s">
        <v>3392</v>
      </c>
      <c r="D54" s="2456"/>
      <c r="E54" s="2456"/>
      <c r="F54" s="2456"/>
      <c r="G54" s="2456"/>
      <c r="H54" s="2456"/>
      <c r="I54" s="2456"/>
      <c r="J54" s="2456"/>
      <c r="K54" s="2456"/>
      <c r="L54" s="2456"/>
      <c r="M54" s="2457"/>
      <c r="N54" s="833"/>
      <c r="O54" s="834"/>
      <c r="P54" s="834"/>
      <c r="Q54" s="834"/>
      <c r="R54" s="834"/>
      <c r="S54" s="834"/>
      <c r="T54" s="834"/>
      <c r="U54" s="834"/>
      <c r="V54" s="834"/>
      <c r="W54" s="834"/>
      <c r="X54" s="834"/>
      <c r="Y54" s="834"/>
      <c r="Z54" s="834"/>
    </row>
    <row r="55" spans="1:26" ht="15.75" customHeight="1">
      <c r="A55" s="3063"/>
      <c r="B55" s="916" t="s">
        <v>95</v>
      </c>
      <c r="C55" s="2455" t="s">
        <v>3235</v>
      </c>
      <c r="D55" s="2456"/>
      <c r="E55" s="2456"/>
      <c r="F55" s="2456"/>
      <c r="G55" s="2456"/>
      <c r="H55" s="2456"/>
      <c r="I55" s="2456"/>
      <c r="J55" s="2456"/>
      <c r="K55" s="2456"/>
      <c r="L55" s="2456"/>
      <c r="M55" s="2457"/>
      <c r="N55" s="833"/>
      <c r="O55" s="834"/>
      <c r="P55" s="834"/>
      <c r="Q55" s="834"/>
      <c r="R55" s="834"/>
      <c r="S55" s="834"/>
      <c r="T55" s="834"/>
      <c r="U55" s="834"/>
      <c r="V55" s="834"/>
      <c r="W55" s="834"/>
      <c r="X55" s="834"/>
      <c r="Y55" s="834"/>
      <c r="Z55" s="834"/>
    </row>
    <row r="56" spans="1:26" ht="15.75" customHeight="1">
      <c r="A56" s="3063"/>
      <c r="B56" s="917" t="s">
        <v>97</v>
      </c>
      <c r="C56" s="2455" t="s">
        <v>3393</v>
      </c>
      <c r="D56" s="2456"/>
      <c r="E56" s="2456"/>
      <c r="F56" s="2456"/>
      <c r="G56" s="2456"/>
      <c r="H56" s="2456"/>
      <c r="I56" s="2456"/>
      <c r="J56" s="2456"/>
      <c r="K56" s="2456"/>
      <c r="L56" s="2456"/>
      <c r="M56" s="2457"/>
      <c r="N56" s="833"/>
      <c r="O56" s="834"/>
      <c r="P56" s="834"/>
      <c r="Q56" s="834"/>
      <c r="R56" s="834"/>
      <c r="S56" s="834"/>
      <c r="T56" s="834"/>
      <c r="U56" s="834"/>
      <c r="V56" s="834"/>
      <c r="W56" s="834"/>
      <c r="X56" s="834"/>
      <c r="Y56" s="834"/>
      <c r="Z56" s="834"/>
    </row>
    <row r="57" spans="1:26" ht="15.75" customHeight="1">
      <c r="A57" s="3063"/>
      <c r="B57" s="916" t="s">
        <v>99</v>
      </c>
      <c r="C57" s="2455" t="s">
        <v>1459</v>
      </c>
      <c r="D57" s="2456"/>
      <c r="E57" s="2456"/>
      <c r="F57" s="2456"/>
      <c r="G57" s="2456"/>
      <c r="H57" s="2456"/>
      <c r="I57" s="2456"/>
      <c r="J57" s="2456"/>
      <c r="K57" s="2456"/>
      <c r="L57" s="2456"/>
      <c r="M57" s="2457"/>
      <c r="N57" s="833"/>
      <c r="O57" s="834"/>
      <c r="P57" s="834"/>
      <c r="Q57" s="834"/>
      <c r="R57" s="834"/>
      <c r="S57" s="834"/>
      <c r="T57" s="834"/>
      <c r="U57" s="834"/>
      <c r="V57" s="834"/>
      <c r="W57" s="834"/>
      <c r="X57" s="834"/>
      <c r="Y57" s="834"/>
      <c r="Z57" s="834"/>
    </row>
    <row r="58" spans="1:26" ht="15.75" customHeight="1" thickBot="1">
      <c r="A58" s="3067"/>
      <c r="B58" s="916" t="s">
        <v>101</v>
      </c>
      <c r="C58" s="2455">
        <v>3808330</v>
      </c>
      <c r="D58" s="2456"/>
      <c r="E58" s="2456"/>
      <c r="F58" s="2456"/>
      <c r="G58" s="2456"/>
      <c r="H58" s="2456"/>
      <c r="I58" s="2456"/>
      <c r="J58" s="2456"/>
      <c r="K58" s="2456"/>
      <c r="L58" s="2456"/>
      <c r="M58" s="2457"/>
      <c r="N58" s="833"/>
      <c r="O58" s="834"/>
      <c r="P58" s="834"/>
      <c r="Q58" s="834"/>
      <c r="R58" s="834"/>
      <c r="S58" s="834"/>
      <c r="T58" s="834"/>
      <c r="U58" s="834"/>
      <c r="V58" s="834"/>
      <c r="W58" s="834"/>
      <c r="X58" s="834"/>
      <c r="Y58" s="834"/>
      <c r="Z58" s="834"/>
    </row>
    <row r="59" spans="1:26" ht="18" customHeight="1">
      <c r="A59" s="3062" t="s">
        <v>103</v>
      </c>
      <c r="B59" s="918" t="s">
        <v>104</v>
      </c>
      <c r="C59" s="2455" t="s">
        <v>2497</v>
      </c>
      <c r="D59" s="2456"/>
      <c r="E59" s="2456"/>
      <c r="F59" s="2456"/>
      <c r="G59" s="2456"/>
      <c r="H59" s="2456"/>
      <c r="I59" s="2456"/>
      <c r="J59" s="2456"/>
      <c r="K59" s="2456"/>
      <c r="L59" s="2456"/>
      <c r="M59" s="2457"/>
      <c r="N59" s="833"/>
      <c r="O59" s="834"/>
      <c r="P59" s="834"/>
      <c r="Q59" s="834"/>
      <c r="R59" s="834"/>
      <c r="S59" s="834"/>
      <c r="T59" s="834"/>
      <c r="U59" s="834"/>
      <c r="V59" s="834"/>
      <c r="W59" s="834"/>
      <c r="X59" s="834"/>
      <c r="Y59" s="834"/>
      <c r="Z59" s="834"/>
    </row>
    <row r="60" spans="1:26" ht="27" customHeight="1">
      <c r="A60" s="3063"/>
      <c r="B60" s="918" t="s">
        <v>106</v>
      </c>
      <c r="C60" s="2455" t="s">
        <v>2498</v>
      </c>
      <c r="D60" s="2456"/>
      <c r="E60" s="2456"/>
      <c r="F60" s="2456"/>
      <c r="G60" s="2456"/>
      <c r="H60" s="2456"/>
      <c r="I60" s="2456"/>
      <c r="J60" s="2456"/>
      <c r="K60" s="2456"/>
      <c r="L60" s="2456"/>
      <c r="M60" s="2457"/>
      <c r="N60" s="833"/>
      <c r="O60" s="834"/>
      <c r="P60" s="834"/>
      <c r="Q60" s="834"/>
      <c r="R60" s="834"/>
      <c r="S60" s="834"/>
      <c r="T60" s="834"/>
      <c r="U60" s="834"/>
      <c r="V60" s="834"/>
      <c r="W60" s="834"/>
      <c r="X60" s="834"/>
      <c r="Y60" s="834"/>
      <c r="Z60" s="834"/>
    </row>
    <row r="61" spans="1:26" ht="25.5" customHeight="1" thickBot="1">
      <c r="A61" s="3063"/>
      <c r="B61" s="919" t="s">
        <v>14</v>
      </c>
      <c r="C61" s="2455" t="s">
        <v>233</v>
      </c>
      <c r="D61" s="2456"/>
      <c r="E61" s="2456"/>
      <c r="F61" s="2456"/>
      <c r="G61" s="2456"/>
      <c r="H61" s="2456"/>
      <c r="I61" s="2456"/>
      <c r="J61" s="2456"/>
      <c r="K61" s="2456"/>
      <c r="L61" s="2456"/>
      <c r="M61" s="2457"/>
      <c r="N61" s="833"/>
      <c r="O61" s="834"/>
      <c r="P61" s="834"/>
      <c r="Q61" s="834"/>
      <c r="R61" s="834"/>
      <c r="S61" s="834"/>
      <c r="T61" s="834"/>
      <c r="U61" s="834"/>
      <c r="V61" s="834"/>
      <c r="W61" s="834"/>
      <c r="X61" s="834"/>
      <c r="Y61" s="834"/>
      <c r="Z61" s="834"/>
    </row>
    <row r="62" spans="1:26" ht="17.25" customHeight="1" thickBot="1">
      <c r="A62" s="920" t="s">
        <v>109</v>
      </c>
      <c r="B62" s="921"/>
      <c r="C62" s="2447"/>
      <c r="D62" s="2037"/>
      <c r="E62" s="2037"/>
      <c r="F62" s="2037"/>
      <c r="G62" s="2037"/>
      <c r="H62" s="2037"/>
      <c r="I62" s="2037"/>
      <c r="J62" s="2037"/>
      <c r="K62" s="2037"/>
      <c r="L62" s="2037"/>
      <c r="M62" s="2038"/>
      <c r="N62" s="833"/>
      <c r="O62" s="834"/>
      <c r="P62" s="834"/>
      <c r="Q62" s="834"/>
      <c r="R62" s="834"/>
      <c r="S62" s="834"/>
      <c r="T62" s="834"/>
      <c r="U62" s="834"/>
      <c r="V62" s="834"/>
      <c r="W62" s="834"/>
      <c r="X62" s="834"/>
      <c r="Y62" s="834"/>
      <c r="Z62" s="834"/>
    </row>
    <row r="63" spans="1:26" ht="15.75" customHeight="1">
      <c r="A63" s="834"/>
      <c r="B63" s="922"/>
      <c r="C63" s="834"/>
      <c r="D63" s="834"/>
      <c r="E63" s="834"/>
      <c r="F63" s="834"/>
      <c r="G63" s="834"/>
      <c r="H63" s="834"/>
      <c r="I63" s="834"/>
      <c r="J63" s="834"/>
      <c r="K63" s="834"/>
      <c r="L63" s="834"/>
      <c r="M63" s="834"/>
      <c r="N63" s="833"/>
      <c r="O63" s="834"/>
      <c r="P63" s="834"/>
      <c r="Q63" s="834"/>
      <c r="R63" s="834"/>
      <c r="S63" s="834"/>
      <c r="T63" s="834"/>
      <c r="U63" s="834"/>
      <c r="V63" s="834"/>
      <c r="W63" s="834"/>
      <c r="X63" s="834"/>
      <c r="Y63" s="834"/>
      <c r="Z63" s="834"/>
    </row>
    <row r="64" spans="1:26" ht="15.75" customHeight="1">
      <c r="A64" s="834"/>
      <c r="B64" s="922"/>
      <c r="C64" s="834"/>
      <c r="D64" s="834"/>
      <c r="E64" s="834"/>
      <c r="F64" s="834"/>
      <c r="G64" s="834"/>
      <c r="H64" s="834"/>
      <c r="I64" s="834"/>
      <c r="J64" s="834"/>
      <c r="K64" s="834"/>
      <c r="L64" s="834"/>
      <c r="M64" s="834"/>
      <c r="N64" s="833"/>
      <c r="O64" s="834"/>
      <c r="P64" s="834"/>
      <c r="Q64" s="834"/>
      <c r="R64" s="834"/>
      <c r="S64" s="834"/>
      <c r="T64" s="834"/>
      <c r="U64" s="834"/>
      <c r="V64" s="834"/>
      <c r="W64" s="834"/>
      <c r="X64" s="834"/>
      <c r="Y64" s="834"/>
      <c r="Z64" s="834"/>
    </row>
    <row r="65" spans="1:26" ht="15.75" customHeight="1">
      <c r="A65" s="834"/>
      <c r="B65" s="922"/>
      <c r="C65" s="834"/>
      <c r="D65" s="834"/>
      <c r="E65" s="834"/>
      <c r="F65" s="834"/>
      <c r="G65" s="834"/>
      <c r="H65" s="834"/>
      <c r="I65" s="834"/>
      <c r="J65" s="834"/>
      <c r="K65" s="834"/>
      <c r="L65" s="834"/>
      <c r="M65" s="834"/>
      <c r="N65" s="833"/>
      <c r="O65" s="834"/>
      <c r="P65" s="834"/>
      <c r="Q65" s="834"/>
      <c r="R65" s="834"/>
      <c r="S65" s="834"/>
      <c r="T65" s="834"/>
      <c r="U65" s="834"/>
      <c r="V65" s="834"/>
      <c r="W65" s="834"/>
      <c r="X65" s="834"/>
      <c r="Y65" s="834"/>
      <c r="Z65" s="834"/>
    </row>
    <row r="66" spans="1:26" ht="15.75" customHeight="1">
      <c r="A66" s="834"/>
      <c r="B66" s="922"/>
      <c r="C66" s="834"/>
      <c r="D66" s="834"/>
      <c r="E66" s="834"/>
      <c r="F66" s="834"/>
      <c r="G66" s="834"/>
      <c r="H66" s="834"/>
      <c r="I66" s="834"/>
      <c r="J66" s="834"/>
      <c r="K66" s="834"/>
      <c r="L66" s="834"/>
      <c r="M66" s="834"/>
      <c r="N66" s="833"/>
      <c r="O66" s="834"/>
      <c r="P66" s="834"/>
      <c r="Q66" s="834"/>
      <c r="R66" s="834"/>
      <c r="S66" s="834"/>
      <c r="T66" s="834"/>
      <c r="U66" s="834"/>
      <c r="V66" s="834"/>
      <c r="W66" s="834"/>
      <c r="X66" s="834"/>
      <c r="Y66" s="834"/>
      <c r="Z66" s="834"/>
    </row>
    <row r="67" spans="1:26" ht="15.75" customHeight="1">
      <c r="A67" s="834"/>
      <c r="B67" s="922"/>
      <c r="C67" s="834"/>
      <c r="D67" s="834"/>
      <c r="E67" s="834"/>
      <c r="F67" s="834"/>
      <c r="G67" s="834"/>
      <c r="H67" s="834"/>
      <c r="I67" s="834"/>
      <c r="J67" s="834"/>
      <c r="K67" s="834"/>
      <c r="L67" s="834"/>
      <c r="M67" s="834"/>
      <c r="N67" s="833"/>
      <c r="O67" s="834"/>
      <c r="P67" s="834"/>
      <c r="Q67" s="834"/>
      <c r="R67" s="834"/>
      <c r="S67" s="834"/>
      <c r="T67" s="834"/>
      <c r="U67" s="834"/>
      <c r="V67" s="834"/>
      <c r="W67" s="834"/>
      <c r="X67" s="834"/>
      <c r="Y67" s="834"/>
      <c r="Z67" s="834"/>
    </row>
    <row r="68" spans="1:26" ht="15.75" customHeight="1">
      <c r="A68" s="834"/>
      <c r="B68" s="922"/>
      <c r="C68" s="834"/>
      <c r="D68" s="834"/>
      <c r="E68" s="834"/>
      <c r="F68" s="834"/>
      <c r="G68" s="834"/>
      <c r="H68" s="834"/>
      <c r="I68" s="834"/>
      <c r="J68" s="834"/>
      <c r="K68" s="834"/>
      <c r="L68" s="834"/>
      <c r="M68" s="834"/>
      <c r="N68" s="833"/>
      <c r="O68" s="834"/>
      <c r="P68" s="834"/>
      <c r="Q68" s="834"/>
      <c r="R68" s="834"/>
      <c r="S68" s="834"/>
      <c r="T68" s="834"/>
      <c r="U68" s="834"/>
      <c r="V68" s="834"/>
      <c r="W68" s="834"/>
      <c r="X68" s="834"/>
      <c r="Y68" s="834"/>
      <c r="Z68" s="834"/>
    </row>
    <row r="69" spans="1:26" ht="15.75" customHeight="1">
      <c r="A69" s="834"/>
      <c r="B69" s="922"/>
      <c r="C69" s="834"/>
      <c r="D69" s="834"/>
      <c r="E69" s="834"/>
      <c r="F69" s="834"/>
      <c r="G69" s="834"/>
      <c r="H69" s="834"/>
      <c r="I69" s="834"/>
      <c r="J69" s="834"/>
      <c r="K69" s="834"/>
      <c r="L69" s="834"/>
      <c r="M69" s="834"/>
      <c r="N69" s="833"/>
      <c r="O69" s="834"/>
      <c r="P69" s="834"/>
      <c r="Q69" s="834"/>
      <c r="R69" s="834"/>
      <c r="S69" s="834"/>
      <c r="T69" s="834"/>
      <c r="U69" s="834"/>
      <c r="V69" s="834"/>
      <c r="W69" s="834"/>
      <c r="X69" s="834"/>
      <c r="Y69" s="834"/>
      <c r="Z69" s="834"/>
    </row>
    <row r="70" spans="1:26" ht="15.75" customHeight="1">
      <c r="A70" s="834"/>
      <c r="B70" s="922"/>
      <c r="C70" s="834"/>
      <c r="D70" s="834"/>
      <c r="E70" s="834"/>
      <c r="F70" s="834"/>
      <c r="G70" s="834"/>
      <c r="H70" s="834"/>
      <c r="I70" s="834"/>
      <c r="J70" s="834"/>
      <c r="K70" s="834"/>
      <c r="L70" s="834"/>
      <c r="M70" s="834"/>
      <c r="N70" s="833"/>
      <c r="O70" s="834"/>
      <c r="P70" s="834"/>
      <c r="Q70" s="834"/>
      <c r="R70" s="834"/>
      <c r="S70" s="834"/>
      <c r="T70" s="834"/>
      <c r="U70" s="834"/>
      <c r="V70" s="834"/>
      <c r="W70" s="834"/>
      <c r="X70" s="834"/>
      <c r="Y70" s="834"/>
      <c r="Z70" s="834"/>
    </row>
    <row r="71" spans="1:26" ht="15.75" customHeight="1">
      <c r="A71" s="834"/>
      <c r="B71" s="922"/>
      <c r="C71" s="834"/>
      <c r="D71" s="834"/>
      <c r="E71" s="834"/>
      <c r="F71" s="834"/>
      <c r="G71" s="834"/>
      <c r="H71" s="834"/>
      <c r="I71" s="834"/>
      <c r="J71" s="834"/>
      <c r="K71" s="834"/>
      <c r="L71" s="834"/>
      <c r="M71" s="834"/>
      <c r="N71" s="833"/>
      <c r="O71" s="834"/>
      <c r="P71" s="834"/>
      <c r="Q71" s="834"/>
      <c r="R71" s="834"/>
      <c r="S71" s="834"/>
      <c r="T71" s="834"/>
      <c r="U71" s="834"/>
      <c r="V71" s="834"/>
      <c r="W71" s="834"/>
      <c r="X71" s="834"/>
      <c r="Y71" s="834"/>
      <c r="Z71" s="834"/>
    </row>
    <row r="72" spans="1:26" ht="15.75" customHeight="1">
      <c r="A72" s="834"/>
      <c r="B72" s="922"/>
      <c r="C72" s="834"/>
      <c r="D72" s="834"/>
      <c r="E72" s="834"/>
      <c r="F72" s="834"/>
      <c r="G72" s="834"/>
      <c r="H72" s="834"/>
      <c r="I72" s="834"/>
      <c r="J72" s="834"/>
      <c r="K72" s="834"/>
      <c r="L72" s="834"/>
      <c r="M72" s="834"/>
      <c r="N72" s="833"/>
      <c r="O72" s="834"/>
      <c r="P72" s="834"/>
      <c r="Q72" s="834"/>
      <c r="R72" s="834"/>
      <c r="S72" s="834"/>
      <c r="T72" s="834"/>
      <c r="U72" s="834"/>
      <c r="V72" s="834"/>
      <c r="W72" s="834"/>
      <c r="X72" s="834"/>
      <c r="Y72" s="834"/>
      <c r="Z72" s="834"/>
    </row>
    <row r="73" spans="1:26" ht="15.75" customHeight="1">
      <c r="A73" s="834"/>
      <c r="B73" s="922"/>
      <c r="C73" s="834"/>
      <c r="D73" s="834"/>
      <c r="E73" s="834"/>
      <c r="F73" s="834"/>
      <c r="G73" s="834"/>
      <c r="H73" s="834"/>
      <c r="I73" s="834"/>
      <c r="J73" s="834"/>
      <c r="K73" s="834"/>
      <c r="L73" s="834"/>
      <c r="M73" s="834"/>
      <c r="N73" s="833"/>
      <c r="O73" s="834"/>
      <c r="P73" s="834"/>
      <c r="Q73" s="834"/>
      <c r="R73" s="834"/>
      <c r="S73" s="834"/>
      <c r="T73" s="834"/>
      <c r="U73" s="834"/>
      <c r="V73" s="834"/>
      <c r="W73" s="834"/>
      <c r="X73" s="834"/>
      <c r="Y73" s="834"/>
      <c r="Z73" s="834"/>
    </row>
    <row r="74" spans="1:26" ht="15.75" customHeight="1">
      <c r="A74" s="834"/>
      <c r="B74" s="922"/>
      <c r="C74" s="834"/>
      <c r="D74" s="834"/>
      <c r="E74" s="834"/>
      <c r="F74" s="834"/>
      <c r="G74" s="834"/>
      <c r="H74" s="834"/>
      <c r="I74" s="834"/>
      <c r="J74" s="834"/>
      <c r="K74" s="834"/>
      <c r="L74" s="834"/>
      <c r="M74" s="834"/>
      <c r="N74" s="833"/>
      <c r="O74" s="834"/>
      <c r="P74" s="834"/>
      <c r="Q74" s="834"/>
      <c r="R74" s="834"/>
      <c r="S74" s="834"/>
      <c r="T74" s="834"/>
      <c r="U74" s="834"/>
      <c r="V74" s="834"/>
      <c r="W74" s="834"/>
      <c r="X74" s="834"/>
      <c r="Y74" s="834"/>
      <c r="Z74" s="834"/>
    </row>
    <row r="75" spans="1:26" ht="15.75" customHeight="1">
      <c r="A75" s="834"/>
      <c r="B75" s="922"/>
      <c r="C75" s="834"/>
      <c r="D75" s="834"/>
      <c r="E75" s="834"/>
      <c r="F75" s="834"/>
      <c r="G75" s="834"/>
      <c r="H75" s="834"/>
      <c r="I75" s="834"/>
      <c r="J75" s="834"/>
      <c r="K75" s="834"/>
      <c r="L75" s="834"/>
      <c r="M75" s="834"/>
      <c r="N75" s="833"/>
      <c r="O75" s="834"/>
      <c r="P75" s="834"/>
      <c r="Q75" s="834"/>
      <c r="R75" s="834"/>
      <c r="S75" s="834"/>
      <c r="T75" s="834"/>
      <c r="U75" s="834"/>
      <c r="V75" s="834"/>
      <c r="W75" s="834"/>
      <c r="X75" s="834"/>
      <c r="Y75" s="834"/>
      <c r="Z75" s="834"/>
    </row>
    <row r="76" spans="1:26" ht="15.75" customHeight="1">
      <c r="A76" s="834"/>
      <c r="B76" s="922"/>
      <c r="C76" s="834"/>
      <c r="D76" s="834"/>
      <c r="E76" s="834"/>
      <c r="F76" s="834"/>
      <c r="G76" s="834"/>
      <c r="H76" s="834"/>
      <c r="I76" s="834"/>
      <c r="J76" s="834"/>
      <c r="K76" s="834"/>
      <c r="L76" s="834"/>
      <c r="M76" s="834"/>
      <c r="N76" s="833"/>
      <c r="O76" s="834"/>
      <c r="P76" s="834"/>
      <c r="Q76" s="834"/>
      <c r="R76" s="834"/>
      <c r="S76" s="834"/>
      <c r="T76" s="834"/>
      <c r="U76" s="834"/>
      <c r="V76" s="834"/>
      <c r="W76" s="834"/>
      <c r="X76" s="834"/>
      <c r="Y76" s="834"/>
      <c r="Z76" s="834"/>
    </row>
    <row r="77" spans="1:26" ht="15.75" customHeight="1">
      <c r="A77" s="834"/>
      <c r="B77" s="922"/>
      <c r="C77" s="834"/>
      <c r="D77" s="834"/>
      <c r="E77" s="834"/>
      <c r="F77" s="834"/>
      <c r="G77" s="834"/>
      <c r="H77" s="834"/>
      <c r="I77" s="834"/>
      <c r="J77" s="834"/>
      <c r="K77" s="834"/>
      <c r="L77" s="834"/>
      <c r="M77" s="834"/>
      <c r="N77" s="833"/>
      <c r="O77" s="834"/>
      <c r="P77" s="834"/>
      <c r="Q77" s="834"/>
      <c r="R77" s="834"/>
      <c r="S77" s="834"/>
      <c r="T77" s="834"/>
      <c r="U77" s="834"/>
      <c r="V77" s="834"/>
      <c r="W77" s="834"/>
      <c r="X77" s="834"/>
      <c r="Y77" s="834"/>
      <c r="Z77" s="834"/>
    </row>
    <row r="78" spans="1:26" ht="15.75" customHeight="1">
      <c r="A78" s="834"/>
      <c r="B78" s="922"/>
      <c r="C78" s="834"/>
      <c r="D78" s="834"/>
      <c r="E78" s="834"/>
      <c r="F78" s="834"/>
      <c r="G78" s="834"/>
      <c r="H78" s="834"/>
      <c r="I78" s="834"/>
      <c r="J78" s="834"/>
      <c r="K78" s="834"/>
      <c r="L78" s="834"/>
      <c r="M78" s="834"/>
      <c r="N78" s="833"/>
      <c r="O78" s="834"/>
      <c r="P78" s="834"/>
      <c r="Q78" s="834"/>
      <c r="R78" s="834"/>
      <c r="S78" s="834"/>
      <c r="T78" s="834"/>
      <c r="U78" s="834"/>
      <c r="V78" s="834"/>
      <c r="W78" s="834"/>
      <c r="X78" s="834"/>
      <c r="Y78" s="834"/>
      <c r="Z78" s="834"/>
    </row>
    <row r="79" spans="1:26" ht="15.75" customHeight="1">
      <c r="A79" s="834"/>
      <c r="B79" s="922"/>
      <c r="C79" s="834"/>
      <c r="D79" s="834"/>
      <c r="E79" s="834"/>
      <c r="F79" s="834"/>
      <c r="G79" s="834"/>
      <c r="H79" s="834"/>
      <c r="I79" s="834"/>
      <c r="J79" s="834"/>
      <c r="K79" s="834"/>
      <c r="L79" s="834"/>
      <c r="M79" s="834"/>
      <c r="N79" s="833"/>
      <c r="O79" s="834"/>
      <c r="P79" s="834"/>
      <c r="Q79" s="834"/>
      <c r="R79" s="834"/>
      <c r="S79" s="834"/>
      <c r="T79" s="834"/>
      <c r="U79" s="834"/>
      <c r="V79" s="834"/>
      <c r="W79" s="834"/>
      <c r="X79" s="834"/>
      <c r="Y79" s="834"/>
      <c r="Z79" s="834"/>
    </row>
    <row r="80" spans="1:26" ht="15.75" customHeight="1">
      <c r="A80" s="834"/>
      <c r="B80" s="922"/>
      <c r="C80" s="834"/>
      <c r="D80" s="834"/>
      <c r="E80" s="834"/>
      <c r="F80" s="834"/>
      <c r="G80" s="834"/>
      <c r="H80" s="834"/>
      <c r="I80" s="834"/>
      <c r="J80" s="834"/>
      <c r="K80" s="834"/>
      <c r="L80" s="834"/>
      <c r="M80" s="834"/>
      <c r="N80" s="833"/>
      <c r="O80" s="834"/>
      <c r="P80" s="834"/>
      <c r="Q80" s="834"/>
      <c r="R80" s="834"/>
      <c r="S80" s="834"/>
      <c r="T80" s="834"/>
      <c r="U80" s="834"/>
      <c r="V80" s="834"/>
      <c r="W80" s="834"/>
      <c r="X80" s="834"/>
      <c r="Y80" s="834"/>
      <c r="Z80" s="834"/>
    </row>
    <row r="81" spans="1:26" ht="15.75" customHeight="1">
      <c r="A81" s="834"/>
      <c r="B81" s="922"/>
      <c r="C81" s="834"/>
      <c r="D81" s="834"/>
      <c r="E81" s="834"/>
      <c r="F81" s="834"/>
      <c r="G81" s="834"/>
      <c r="H81" s="834"/>
      <c r="I81" s="834"/>
      <c r="J81" s="834"/>
      <c r="K81" s="834"/>
      <c r="L81" s="834"/>
      <c r="M81" s="834"/>
      <c r="N81" s="833"/>
      <c r="O81" s="834"/>
      <c r="P81" s="834"/>
      <c r="Q81" s="834"/>
      <c r="R81" s="834"/>
      <c r="S81" s="834"/>
      <c r="T81" s="834"/>
      <c r="U81" s="834"/>
      <c r="V81" s="834"/>
      <c r="W81" s="834"/>
      <c r="X81" s="834"/>
      <c r="Y81" s="834"/>
      <c r="Z81" s="834"/>
    </row>
    <row r="82" spans="1:26" ht="15.75" customHeight="1">
      <c r="A82" s="834"/>
      <c r="B82" s="922"/>
      <c r="C82" s="834"/>
      <c r="D82" s="834"/>
      <c r="E82" s="834"/>
      <c r="F82" s="834"/>
      <c r="G82" s="834"/>
      <c r="H82" s="834"/>
      <c r="I82" s="834"/>
      <c r="J82" s="834"/>
      <c r="K82" s="834"/>
      <c r="L82" s="834"/>
      <c r="M82" s="834"/>
      <c r="N82" s="833"/>
      <c r="O82" s="834"/>
      <c r="P82" s="834"/>
      <c r="Q82" s="834"/>
      <c r="R82" s="834"/>
      <c r="S82" s="834"/>
      <c r="T82" s="834"/>
      <c r="U82" s="834"/>
      <c r="V82" s="834"/>
      <c r="W82" s="834"/>
      <c r="X82" s="834"/>
      <c r="Y82" s="834"/>
      <c r="Z82" s="834"/>
    </row>
    <row r="83" spans="1:26" ht="15.75" customHeight="1">
      <c r="A83" s="834"/>
      <c r="B83" s="922"/>
      <c r="C83" s="834"/>
      <c r="D83" s="834"/>
      <c r="E83" s="834"/>
      <c r="F83" s="834"/>
      <c r="G83" s="834"/>
      <c r="H83" s="834"/>
      <c r="I83" s="834"/>
      <c r="J83" s="834"/>
      <c r="K83" s="834"/>
      <c r="L83" s="834"/>
      <c r="M83" s="834"/>
      <c r="N83" s="833"/>
      <c r="O83" s="834"/>
      <c r="P83" s="834"/>
      <c r="Q83" s="834"/>
      <c r="R83" s="834"/>
      <c r="S83" s="834"/>
      <c r="T83" s="834"/>
      <c r="U83" s="834"/>
      <c r="V83" s="834"/>
      <c r="W83" s="834"/>
      <c r="X83" s="834"/>
      <c r="Y83" s="834"/>
      <c r="Z83" s="834"/>
    </row>
    <row r="84" spans="1:26" ht="15.75" customHeight="1">
      <c r="A84" s="834"/>
      <c r="B84" s="922"/>
      <c r="C84" s="834"/>
      <c r="D84" s="834"/>
      <c r="E84" s="834"/>
      <c r="F84" s="834"/>
      <c r="G84" s="834"/>
      <c r="H84" s="834"/>
      <c r="I84" s="834"/>
      <c r="J84" s="834"/>
      <c r="K84" s="834"/>
      <c r="L84" s="834"/>
      <c r="M84" s="834"/>
      <c r="N84" s="833"/>
      <c r="O84" s="834"/>
      <c r="P84" s="834"/>
      <c r="Q84" s="834"/>
      <c r="R84" s="834"/>
      <c r="S84" s="834"/>
      <c r="T84" s="834"/>
      <c r="U84" s="834"/>
      <c r="V84" s="834"/>
      <c r="W84" s="834"/>
      <c r="X84" s="834"/>
      <c r="Y84" s="834"/>
      <c r="Z84" s="834"/>
    </row>
    <row r="85" spans="1:26" ht="15.75" customHeight="1">
      <c r="A85" s="834"/>
      <c r="B85" s="922"/>
      <c r="C85" s="834"/>
      <c r="D85" s="834"/>
      <c r="E85" s="834"/>
      <c r="F85" s="834"/>
      <c r="G85" s="834"/>
      <c r="H85" s="834"/>
      <c r="I85" s="834"/>
      <c r="J85" s="834"/>
      <c r="K85" s="834"/>
      <c r="L85" s="834"/>
      <c r="M85" s="834"/>
      <c r="N85" s="833"/>
      <c r="O85" s="834"/>
      <c r="P85" s="834"/>
      <c r="Q85" s="834"/>
      <c r="R85" s="834"/>
      <c r="S85" s="834"/>
      <c r="T85" s="834"/>
      <c r="U85" s="834"/>
      <c r="V85" s="834"/>
      <c r="W85" s="834"/>
      <c r="X85" s="834"/>
      <c r="Y85" s="834"/>
      <c r="Z85" s="834"/>
    </row>
    <row r="86" spans="1:26" ht="15.75" customHeight="1">
      <c r="A86" s="834"/>
      <c r="B86" s="922"/>
      <c r="C86" s="834"/>
      <c r="D86" s="834"/>
      <c r="E86" s="834"/>
      <c r="F86" s="834"/>
      <c r="G86" s="834"/>
      <c r="H86" s="834"/>
      <c r="I86" s="834"/>
      <c r="J86" s="834"/>
      <c r="K86" s="834"/>
      <c r="L86" s="834"/>
      <c r="M86" s="834"/>
      <c r="N86" s="833"/>
      <c r="O86" s="834"/>
      <c r="P86" s="834"/>
      <c r="Q86" s="834"/>
      <c r="R86" s="834"/>
      <c r="S86" s="834"/>
      <c r="T86" s="834"/>
      <c r="U86" s="834"/>
      <c r="V86" s="834"/>
      <c r="W86" s="834"/>
      <c r="X86" s="834"/>
      <c r="Y86" s="834"/>
      <c r="Z86" s="834"/>
    </row>
    <row r="87" spans="1:26" ht="15.75" customHeight="1">
      <c r="A87" s="834"/>
      <c r="B87" s="922"/>
      <c r="C87" s="834"/>
      <c r="D87" s="834"/>
      <c r="E87" s="834"/>
      <c r="F87" s="834"/>
      <c r="G87" s="834"/>
      <c r="H87" s="834"/>
      <c r="I87" s="834"/>
      <c r="J87" s="834"/>
      <c r="K87" s="834"/>
      <c r="L87" s="834"/>
      <c r="M87" s="834"/>
      <c r="N87" s="833"/>
      <c r="O87" s="834"/>
      <c r="P87" s="834"/>
      <c r="Q87" s="834"/>
      <c r="R87" s="834"/>
      <c r="S87" s="834"/>
      <c r="T87" s="834"/>
      <c r="U87" s="834"/>
      <c r="V87" s="834"/>
      <c r="W87" s="834"/>
      <c r="X87" s="834"/>
      <c r="Y87" s="834"/>
      <c r="Z87" s="834"/>
    </row>
    <row r="88" spans="1:26" ht="15.75" customHeight="1">
      <c r="A88" s="834"/>
      <c r="B88" s="922"/>
      <c r="C88" s="834"/>
      <c r="D88" s="834"/>
      <c r="E88" s="834"/>
      <c r="F88" s="834"/>
      <c r="G88" s="834"/>
      <c r="H88" s="834"/>
      <c r="I88" s="834"/>
      <c r="J88" s="834"/>
      <c r="K88" s="834"/>
      <c r="L88" s="834"/>
      <c r="M88" s="834"/>
      <c r="N88" s="833"/>
      <c r="O88" s="834"/>
      <c r="P88" s="834"/>
      <c r="Q88" s="834"/>
      <c r="R88" s="834"/>
      <c r="S88" s="834"/>
      <c r="T88" s="834"/>
      <c r="U88" s="834"/>
      <c r="V88" s="834"/>
      <c r="W88" s="834"/>
      <c r="X88" s="834"/>
      <c r="Y88" s="834"/>
      <c r="Z88" s="834"/>
    </row>
    <row r="89" spans="1:26" ht="15.75" customHeight="1">
      <c r="A89" s="834"/>
      <c r="B89" s="922"/>
      <c r="C89" s="834"/>
      <c r="D89" s="834"/>
      <c r="E89" s="834"/>
      <c r="F89" s="834"/>
      <c r="G89" s="834"/>
      <c r="H89" s="834"/>
      <c r="I89" s="834"/>
      <c r="J89" s="834"/>
      <c r="K89" s="834"/>
      <c r="L89" s="834"/>
      <c r="M89" s="834"/>
      <c r="N89" s="833"/>
      <c r="O89" s="834"/>
      <c r="P89" s="834"/>
      <c r="Q89" s="834"/>
      <c r="R89" s="834"/>
      <c r="S89" s="834"/>
      <c r="T89" s="834"/>
      <c r="U89" s="834"/>
      <c r="V89" s="834"/>
      <c r="W89" s="834"/>
      <c r="X89" s="834"/>
      <c r="Y89" s="834"/>
      <c r="Z89" s="834"/>
    </row>
    <row r="90" spans="1:26" ht="15.75" customHeight="1">
      <c r="A90" s="834"/>
      <c r="B90" s="922"/>
      <c r="C90" s="834"/>
      <c r="D90" s="834"/>
      <c r="E90" s="834"/>
      <c r="F90" s="834"/>
      <c r="G90" s="834"/>
      <c r="H90" s="834"/>
      <c r="I90" s="834"/>
      <c r="J90" s="834"/>
      <c r="K90" s="834"/>
      <c r="L90" s="834"/>
      <c r="M90" s="834"/>
      <c r="N90" s="833"/>
      <c r="O90" s="834"/>
      <c r="P90" s="834"/>
      <c r="Q90" s="834"/>
      <c r="R90" s="834"/>
      <c r="S90" s="834"/>
      <c r="T90" s="834"/>
      <c r="U90" s="834"/>
      <c r="V90" s="834"/>
      <c r="W90" s="834"/>
      <c r="X90" s="834"/>
      <c r="Y90" s="834"/>
      <c r="Z90" s="834"/>
    </row>
    <row r="91" spans="1:26" ht="15.75" customHeight="1">
      <c r="A91" s="834"/>
      <c r="B91" s="922"/>
      <c r="C91" s="834"/>
      <c r="D91" s="834"/>
      <c r="E91" s="834"/>
      <c r="F91" s="834"/>
      <c r="G91" s="834"/>
      <c r="H91" s="834"/>
      <c r="I91" s="834"/>
      <c r="J91" s="834"/>
      <c r="K91" s="834"/>
      <c r="L91" s="834"/>
      <c r="M91" s="834"/>
      <c r="N91" s="833"/>
      <c r="O91" s="834"/>
      <c r="P91" s="834"/>
      <c r="Q91" s="834"/>
      <c r="R91" s="834"/>
      <c r="S91" s="834"/>
      <c r="T91" s="834"/>
      <c r="U91" s="834"/>
      <c r="V91" s="834"/>
      <c r="W91" s="834"/>
      <c r="X91" s="834"/>
      <c r="Y91" s="834"/>
      <c r="Z91" s="834"/>
    </row>
    <row r="92" spans="1:26" ht="15.75" customHeight="1">
      <c r="A92" s="834"/>
      <c r="B92" s="922"/>
      <c r="C92" s="834"/>
      <c r="D92" s="834"/>
      <c r="E92" s="834"/>
      <c r="F92" s="834"/>
      <c r="G92" s="834"/>
      <c r="H92" s="834"/>
      <c r="I92" s="834"/>
      <c r="J92" s="834"/>
      <c r="K92" s="834"/>
      <c r="L92" s="834"/>
      <c r="M92" s="834"/>
      <c r="N92" s="833"/>
      <c r="O92" s="834"/>
      <c r="P92" s="834"/>
      <c r="Q92" s="834"/>
      <c r="R92" s="834"/>
      <c r="S92" s="834"/>
      <c r="T92" s="834"/>
      <c r="U92" s="834"/>
      <c r="V92" s="834"/>
      <c r="W92" s="834"/>
      <c r="X92" s="834"/>
      <c r="Y92" s="834"/>
      <c r="Z92" s="834"/>
    </row>
    <row r="93" spans="1:26" ht="15.75" customHeight="1">
      <c r="A93" s="834"/>
      <c r="B93" s="922"/>
      <c r="C93" s="834"/>
      <c r="D93" s="834"/>
      <c r="E93" s="834"/>
      <c r="F93" s="834"/>
      <c r="G93" s="834"/>
      <c r="H93" s="834"/>
      <c r="I93" s="834"/>
      <c r="J93" s="834"/>
      <c r="K93" s="834"/>
      <c r="L93" s="834"/>
      <c r="M93" s="834"/>
      <c r="N93" s="833"/>
      <c r="O93" s="834"/>
      <c r="P93" s="834"/>
      <c r="Q93" s="834"/>
      <c r="R93" s="834"/>
      <c r="S93" s="834"/>
      <c r="T93" s="834"/>
      <c r="U93" s="834"/>
      <c r="V93" s="834"/>
      <c r="W93" s="834"/>
      <c r="X93" s="834"/>
      <c r="Y93" s="834"/>
      <c r="Z93" s="834"/>
    </row>
    <row r="94" spans="1:26" ht="15.75" customHeight="1">
      <c r="A94" s="834"/>
      <c r="B94" s="922"/>
      <c r="C94" s="834"/>
      <c r="D94" s="834"/>
      <c r="E94" s="834"/>
      <c r="F94" s="834"/>
      <c r="G94" s="834"/>
      <c r="H94" s="834"/>
      <c r="I94" s="834"/>
      <c r="J94" s="834"/>
      <c r="K94" s="834"/>
      <c r="L94" s="834"/>
      <c r="M94" s="834"/>
      <c r="N94" s="833"/>
      <c r="O94" s="834"/>
      <c r="P94" s="834"/>
      <c r="Q94" s="834"/>
      <c r="R94" s="834"/>
      <c r="S94" s="834"/>
      <c r="T94" s="834"/>
      <c r="U94" s="834"/>
      <c r="V94" s="834"/>
      <c r="W94" s="834"/>
      <c r="X94" s="834"/>
      <c r="Y94" s="834"/>
      <c r="Z94" s="834"/>
    </row>
    <row r="95" spans="1:26" ht="15.75" customHeight="1">
      <c r="A95" s="834"/>
      <c r="B95" s="922"/>
      <c r="C95" s="834"/>
      <c r="D95" s="834"/>
      <c r="E95" s="834"/>
      <c r="F95" s="834"/>
      <c r="G95" s="834"/>
      <c r="H95" s="834"/>
      <c r="I95" s="834"/>
      <c r="J95" s="834"/>
      <c r="K95" s="834"/>
      <c r="L95" s="834"/>
      <c r="M95" s="834"/>
      <c r="N95" s="833"/>
      <c r="O95" s="834"/>
      <c r="P95" s="834"/>
      <c r="Q95" s="834"/>
      <c r="R95" s="834"/>
      <c r="S95" s="834"/>
      <c r="T95" s="834"/>
      <c r="U95" s="834"/>
      <c r="V95" s="834"/>
      <c r="W95" s="834"/>
      <c r="X95" s="834"/>
      <c r="Y95" s="834"/>
      <c r="Z95" s="834"/>
    </row>
    <row r="96" spans="1:26" ht="15.75" customHeight="1">
      <c r="A96" s="834"/>
      <c r="B96" s="922"/>
      <c r="C96" s="834"/>
      <c r="D96" s="834"/>
      <c r="E96" s="834"/>
      <c r="F96" s="834"/>
      <c r="G96" s="834"/>
      <c r="H96" s="834"/>
      <c r="I96" s="834"/>
      <c r="J96" s="834"/>
      <c r="K96" s="834"/>
      <c r="L96" s="834"/>
      <c r="M96" s="834"/>
      <c r="N96" s="833"/>
      <c r="O96" s="834"/>
      <c r="P96" s="834"/>
      <c r="Q96" s="834"/>
      <c r="R96" s="834"/>
      <c r="S96" s="834"/>
      <c r="T96" s="834"/>
      <c r="U96" s="834"/>
      <c r="V96" s="834"/>
      <c r="W96" s="834"/>
      <c r="X96" s="834"/>
      <c r="Y96" s="834"/>
      <c r="Z96" s="834"/>
    </row>
    <row r="97" spans="1:26" ht="15.75" customHeight="1">
      <c r="A97" s="834"/>
      <c r="B97" s="922"/>
      <c r="C97" s="834"/>
      <c r="D97" s="834"/>
      <c r="E97" s="834"/>
      <c r="F97" s="834"/>
      <c r="G97" s="834"/>
      <c r="H97" s="834"/>
      <c r="I97" s="834"/>
      <c r="J97" s="834"/>
      <c r="K97" s="834"/>
      <c r="L97" s="834"/>
      <c r="M97" s="834"/>
      <c r="N97" s="833"/>
      <c r="O97" s="834"/>
      <c r="P97" s="834"/>
      <c r="Q97" s="834"/>
      <c r="R97" s="834"/>
      <c r="S97" s="834"/>
      <c r="T97" s="834"/>
      <c r="U97" s="834"/>
      <c r="V97" s="834"/>
      <c r="W97" s="834"/>
      <c r="X97" s="834"/>
      <c r="Y97" s="834"/>
      <c r="Z97" s="834"/>
    </row>
    <row r="98" spans="1:26" ht="15.75" customHeight="1">
      <c r="A98" s="834"/>
      <c r="B98" s="922"/>
      <c r="C98" s="834"/>
      <c r="D98" s="834"/>
      <c r="E98" s="834"/>
      <c r="F98" s="834"/>
      <c r="G98" s="834"/>
      <c r="H98" s="834"/>
      <c r="I98" s="834"/>
      <c r="J98" s="834"/>
      <c r="K98" s="834"/>
      <c r="L98" s="834"/>
      <c r="M98" s="834"/>
      <c r="N98" s="833"/>
      <c r="O98" s="834"/>
      <c r="P98" s="834"/>
      <c r="Q98" s="834"/>
      <c r="R98" s="834"/>
      <c r="S98" s="834"/>
      <c r="T98" s="834"/>
      <c r="U98" s="834"/>
      <c r="V98" s="834"/>
      <c r="W98" s="834"/>
      <c r="X98" s="834"/>
      <c r="Y98" s="834"/>
      <c r="Z98" s="834"/>
    </row>
    <row r="99" spans="1:26" ht="15.75" customHeight="1">
      <c r="A99" s="834"/>
      <c r="B99" s="922"/>
      <c r="C99" s="834"/>
      <c r="D99" s="834"/>
      <c r="E99" s="834"/>
      <c r="F99" s="834"/>
      <c r="G99" s="834"/>
      <c r="H99" s="834"/>
      <c r="I99" s="834"/>
      <c r="J99" s="834"/>
      <c r="K99" s="834"/>
      <c r="L99" s="834"/>
      <c r="M99" s="834"/>
      <c r="N99" s="833"/>
      <c r="O99" s="834"/>
      <c r="P99" s="834"/>
      <c r="Q99" s="834"/>
      <c r="R99" s="834"/>
      <c r="S99" s="834"/>
      <c r="T99" s="834"/>
      <c r="U99" s="834"/>
      <c r="V99" s="834"/>
      <c r="W99" s="834"/>
      <c r="X99" s="834"/>
      <c r="Y99" s="834"/>
      <c r="Z99" s="834"/>
    </row>
    <row r="100" spans="1:26" ht="15.75" customHeight="1">
      <c r="A100" s="834"/>
      <c r="B100" s="922"/>
      <c r="C100" s="834"/>
      <c r="D100" s="834"/>
      <c r="E100" s="834"/>
      <c r="F100" s="834"/>
      <c r="G100" s="834"/>
      <c r="H100" s="834"/>
      <c r="I100" s="834"/>
      <c r="J100" s="834"/>
      <c r="K100" s="834"/>
      <c r="L100" s="834"/>
      <c r="M100" s="834"/>
      <c r="N100" s="833"/>
      <c r="O100" s="834"/>
      <c r="P100" s="834"/>
      <c r="Q100" s="834"/>
      <c r="R100" s="834"/>
      <c r="S100" s="834"/>
      <c r="T100" s="834"/>
      <c r="U100" s="834"/>
      <c r="V100" s="834"/>
      <c r="W100" s="834"/>
      <c r="X100" s="834"/>
      <c r="Y100" s="834"/>
      <c r="Z100" s="834"/>
    </row>
    <row r="101" spans="1:26" ht="15.75" customHeight="1">
      <c r="A101" s="834"/>
      <c r="B101" s="922"/>
      <c r="C101" s="834"/>
      <c r="D101" s="834"/>
      <c r="E101" s="834"/>
      <c r="F101" s="834"/>
      <c r="G101" s="834"/>
      <c r="H101" s="834"/>
      <c r="I101" s="834"/>
      <c r="J101" s="834"/>
      <c r="K101" s="834"/>
      <c r="L101" s="834"/>
      <c r="M101" s="834"/>
      <c r="N101" s="833"/>
      <c r="O101" s="834"/>
      <c r="P101" s="834"/>
      <c r="Q101" s="834"/>
      <c r="R101" s="834"/>
      <c r="S101" s="834"/>
      <c r="T101" s="834"/>
      <c r="U101" s="834"/>
      <c r="V101" s="834"/>
      <c r="W101" s="834"/>
      <c r="X101" s="834"/>
      <c r="Y101" s="834"/>
      <c r="Z101" s="834"/>
    </row>
    <row r="102" spans="1:26" ht="15.75" customHeight="1">
      <c r="A102" s="834"/>
      <c r="B102" s="922"/>
      <c r="C102" s="834"/>
      <c r="D102" s="834"/>
      <c r="E102" s="834"/>
      <c r="F102" s="834"/>
      <c r="G102" s="834"/>
      <c r="H102" s="834"/>
      <c r="I102" s="834"/>
      <c r="J102" s="834"/>
      <c r="K102" s="834"/>
      <c r="L102" s="834"/>
      <c r="M102" s="834"/>
      <c r="N102" s="833"/>
      <c r="O102" s="834"/>
      <c r="P102" s="834"/>
      <c r="Q102" s="834"/>
      <c r="R102" s="834"/>
      <c r="S102" s="834"/>
      <c r="T102" s="834"/>
      <c r="U102" s="834"/>
      <c r="V102" s="834"/>
      <c r="W102" s="834"/>
      <c r="X102" s="834"/>
      <c r="Y102" s="834"/>
      <c r="Z102" s="834"/>
    </row>
    <row r="103" spans="1:26" ht="15.75" customHeight="1">
      <c r="A103" s="834"/>
      <c r="B103" s="922"/>
      <c r="C103" s="834"/>
      <c r="D103" s="834"/>
      <c r="E103" s="834"/>
      <c r="F103" s="834"/>
      <c r="G103" s="834"/>
      <c r="H103" s="834"/>
      <c r="I103" s="834"/>
      <c r="J103" s="834"/>
      <c r="K103" s="834"/>
      <c r="L103" s="834"/>
      <c r="M103" s="834"/>
      <c r="N103" s="833"/>
      <c r="O103" s="834"/>
      <c r="P103" s="834"/>
      <c r="Q103" s="834"/>
      <c r="R103" s="834"/>
      <c r="S103" s="834"/>
      <c r="T103" s="834"/>
      <c r="U103" s="834"/>
      <c r="V103" s="834"/>
      <c r="W103" s="834"/>
      <c r="X103" s="834"/>
      <c r="Y103" s="834"/>
      <c r="Z103" s="834"/>
    </row>
    <row r="104" spans="1:26" ht="15.75" customHeight="1">
      <c r="A104" s="834"/>
      <c r="B104" s="922"/>
      <c r="C104" s="834"/>
      <c r="D104" s="834"/>
      <c r="E104" s="834"/>
      <c r="F104" s="834"/>
      <c r="G104" s="834"/>
      <c r="H104" s="834"/>
      <c r="I104" s="834"/>
      <c r="J104" s="834"/>
      <c r="K104" s="834"/>
      <c r="L104" s="834"/>
      <c r="M104" s="834"/>
      <c r="N104" s="833"/>
      <c r="O104" s="834"/>
      <c r="P104" s="834"/>
      <c r="Q104" s="834"/>
      <c r="R104" s="834"/>
      <c r="S104" s="834"/>
      <c r="T104" s="834"/>
      <c r="U104" s="834"/>
      <c r="V104" s="834"/>
      <c r="W104" s="834"/>
      <c r="X104" s="834"/>
      <c r="Y104" s="834"/>
      <c r="Z104" s="834"/>
    </row>
    <row r="105" spans="1:26" ht="15.75" customHeight="1">
      <c r="A105" s="834"/>
      <c r="B105" s="922"/>
      <c r="C105" s="834"/>
      <c r="D105" s="834"/>
      <c r="E105" s="834"/>
      <c r="F105" s="834"/>
      <c r="G105" s="834"/>
      <c r="H105" s="834"/>
      <c r="I105" s="834"/>
      <c r="J105" s="834"/>
      <c r="K105" s="834"/>
      <c r="L105" s="834"/>
      <c r="M105" s="834"/>
      <c r="N105" s="833"/>
      <c r="O105" s="834"/>
      <c r="P105" s="834"/>
      <c r="Q105" s="834"/>
      <c r="R105" s="834"/>
      <c r="S105" s="834"/>
      <c r="T105" s="834"/>
      <c r="U105" s="834"/>
      <c r="V105" s="834"/>
      <c r="W105" s="834"/>
      <c r="X105" s="834"/>
      <c r="Y105" s="834"/>
      <c r="Z105" s="834"/>
    </row>
    <row r="106" spans="1:26" ht="15.75" customHeight="1">
      <c r="A106" s="834"/>
      <c r="B106" s="922"/>
      <c r="C106" s="834"/>
      <c r="D106" s="834"/>
      <c r="E106" s="834"/>
      <c r="F106" s="834"/>
      <c r="G106" s="834"/>
      <c r="H106" s="834"/>
      <c r="I106" s="834"/>
      <c r="J106" s="834"/>
      <c r="K106" s="834"/>
      <c r="L106" s="834"/>
      <c r="M106" s="834"/>
      <c r="N106" s="833"/>
      <c r="O106" s="834"/>
      <c r="P106" s="834"/>
      <c r="Q106" s="834"/>
      <c r="R106" s="834"/>
      <c r="S106" s="834"/>
      <c r="T106" s="834"/>
      <c r="U106" s="834"/>
      <c r="V106" s="834"/>
      <c r="W106" s="834"/>
      <c r="X106" s="834"/>
      <c r="Y106" s="834"/>
      <c r="Z106" s="834"/>
    </row>
    <row r="107" spans="1:26" ht="15.75" customHeight="1">
      <c r="A107" s="834"/>
      <c r="B107" s="922"/>
      <c r="C107" s="834"/>
      <c r="D107" s="834"/>
      <c r="E107" s="834"/>
      <c r="F107" s="834"/>
      <c r="G107" s="834"/>
      <c r="H107" s="834"/>
      <c r="I107" s="834"/>
      <c r="J107" s="834"/>
      <c r="K107" s="834"/>
      <c r="L107" s="834"/>
      <c r="M107" s="834"/>
      <c r="N107" s="833"/>
      <c r="O107" s="834"/>
      <c r="P107" s="834"/>
      <c r="Q107" s="834"/>
      <c r="R107" s="834"/>
      <c r="S107" s="834"/>
      <c r="T107" s="834"/>
      <c r="U107" s="834"/>
      <c r="V107" s="834"/>
      <c r="W107" s="834"/>
      <c r="X107" s="834"/>
      <c r="Y107" s="834"/>
      <c r="Z107" s="834"/>
    </row>
    <row r="108" spans="1:26" ht="15.75" customHeight="1">
      <c r="A108" s="834"/>
      <c r="B108" s="922"/>
      <c r="C108" s="834"/>
      <c r="D108" s="834"/>
      <c r="E108" s="834"/>
      <c r="F108" s="834"/>
      <c r="G108" s="834"/>
      <c r="H108" s="834"/>
      <c r="I108" s="834"/>
      <c r="J108" s="834"/>
      <c r="K108" s="834"/>
      <c r="L108" s="834"/>
      <c r="M108" s="834"/>
      <c r="N108" s="833"/>
      <c r="O108" s="834"/>
      <c r="P108" s="834"/>
      <c r="Q108" s="834"/>
      <c r="R108" s="834"/>
      <c r="S108" s="834"/>
      <c r="T108" s="834"/>
      <c r="U108" s="834"/>
      <c r="V108" s="834"/>
      <c r="W108" s="834"/>
      <c r="X108" s="834"/>
      <c r="Y108" s="834"/>
      <c r="Z108" s="834"/>
    </row>
    <row r="109" spans="1:26" ht="15.75" customHeight="1">
      <c r="A109" s="834"/>
      <c r="B109" s="922"/>
      <c r="C109" s="834"/>
      <c r="D109" s="834"/>
      <c r="E109" s="834"/>
      <c r="F109" s="834"/>
      <c r="G109" s="834"/>
      <c r="H109" s="834"/>
      <c r="I109" s="834"/>
      <c r="J109" s="834"/>
      <c r="K109" s="834"/>
      <c r="L109" s="834"/>
      <c r="M109" s="834"/>
      <c r="N109" s="833"/>
      <c r="O109" s="834"/>
      <c r="P109" s="834"/>
      <c r="Q109" s="834"/>
      <c r="R109" s="834"/>
      <c r="S109" s="834"/>
      <c r="T109" s="834"/>
      <c r="U109" s="834"/>
      <c r="V109" s="834"/>
      <c r="W109" s="834"/>
      <c r="X109" s="834"/>
      <c r="Y109" s="834"/>
      <c r="Z109" s="834"/>
    </row>
    <row r="110" spans="1:26" ht="15.75" customHeight="1">
      <c r="A110" s="834"/>
      <c r="B110" s="922"/>
      <c r="C110" s="834"/>
      <c r="D110" s="834"/>
      <c r="E110" s="834"/>
      <c r="F110" s="834"/>
      <c r="G110" s="834"/>
      <c r="H110" s="834"/>
      <c r="I110" s="834"/>
      <c r="J110" s="834"/>
      <c r="K110" s="834"/>
      <c r="L110" s="834"/>
      <c r="M110" s="834"/>
      <c r="N110" s="833"/>
      <c r="O110" s="834"/>
      <c r="P110" s="834"/>
      <c r="Q110" s="834"/>
      <c r="R110" s="834"/>
      <c r="S110" s="834"/>
      <c r="T110" s="834"/>
      <c r="U110" s="834"/>
      <c r="V110" s="834"/>
      <c r="W110" s="834"/>
      <c r="X110" s="834"/>
      <c r="Y110" s="834"/>
      <c r="Z110" s="834"/>
    </row>
    <row r="111" spans="1:26" ht="15.75" customHeight="1">
      <c r="A111" s="834"/>
      <c r="B111" s="922"/>
      <c r="C111" s="834"/>
      <c r="D111" s="834"/>
      <c r="E111" s="834"/>
      <c r="F111" s="834"/>
      <c r="G111" s="834"/>
      <c r="H111" s="834"/>
      <c r="I111" s="834"/>
      <c r="J111" s="834"/>
      <c r="K111" s="834"/>
      <c r="L111" s="834"/>
      <c r="M111" s="834"/>
      <c r="N111" s="833"/>
      <c r="O111" s="834"/>
      <c r="P111" s="834"/>
      <c r="Q111" s="834"/>
      <c r="R111" s="834"/>
      <c r="S111" s="834"/>
      <c r="T111" s="834"/>
      <c r="U111" s="834"/>
      <c r="V111" s="834"/>
      <c r="W111" s="834"/>
      <c r="X111" s="834"/>
      <c r="Y111" s="834"/>
      <c r="Z111" s="834"/>
    </row>
    <row r="112" spans="1:26" ht="15.75" customHeight="1">
      <c r="A112" s="834"/>
      <c r="B112" s="922"/>
      <c r="C112" s="834"/>
      <c r="D112" s="834"/>
      <c r="E112" s="834"/>
      <c r="F112" s="834"/>
      <c r="G112" s="834"/>
      <c r="H112" s="834"/>
      <c r="I112" s="834"/>
      <c r="J112" s="834"/>
      <c r="K112" s="834"/>
      <c r="L112" s="834"/>
      <c r="M112" s="834"/>
      <c r="N112" s="833"/>
      <c r="O112" s="834"/>
      <c r="P112" s="834"/>
      <c r="Q112" s="834"/>
      <c r="R112" s="834"/>
      <c r="S112" s="834"/>
      <c r="T112" s="834"/>
      <c r="U112" s="834"/>
      <c r="V112" s="834"/>
      <c r="W112" s="834"/>
      <c r="X112" s="834"/>
      <c r="Y112" s="834"/>
      <c r="Z112" s="834"/>
    </row>
    <row r="113" spans="1:26" ht="15.75" customHeight="1">
      <c r="A113" s="834"/>
      <c r="B113" s="922"/>
      <c r="C113" s="834"/>
      <c r="D113" s="834"/>
      <c r="E113" s="834"/>
      <c r="F113" s="834"/>
      <c r="G113" s="834"/>
      <c r="H113" s="834"/>
      <c r="I113" s="834"/>
      <c r="J113" s="834"/>
      <c r="K113" s="834"/>
      <c r="L113" s="834"/>
      <c r="M113" s="834"/>
      <c r="N113" s="833"/>
      <c r="O113" s="834"/>
      <c r="P113" s="834"/>
      <c r="Q113" s="834"/>
      <c r="R113" s="834"/>
      <c r="S113" s="834"/>
      <c r="T113" s="834"/>
      <c r="U113" s="834"/>
      <c r="V113" s="834"/>
      <c r="W113" s="834"/>
      <c r="X113" s="834"/>
      <c r="Y113" s="834"/>
      <c r="Z113" s="834"/>
    </row>
    <row r="114" spans="1:26" ht="15.75" customHeight="1">
      <c r="A114" s="834"/>
      <c r="B114" s="922"/>
      <c r="C114" s="834"/>
      <c r="D114" s="834"/>
      <c r="E114" s="834"/>
      <c r="F114" s="834"/>
      <c r="G114" s="834"/>
      <c r="H114" s="834"/>
      <c r="I114" s="834"/>
      <c r="J114" s="834"/>
      <c r="K114" s="834"/>
      <c r="L114" s="834"/>
      <c r="M114" s="834"/>
      <c r="N114" s="833"/>
      <c r="O114" s="834"/>
      <c r="P114" s="834"/>
      <c r="Q114" s="834"/>
      <c r="R114" s="834"/>
      <c r="S114" s="834"/>
      <c r="T114" s="834"/>
      <c r="U114" s="834"/>
      <c r="V114" s="834"/>
      <c r="W114" s="834"/>
      <c r="X114" s="834"/>
      <c r="Y114" s="834"/>
      <c r="Z114" s="834"/>
    </row>
    <row r="115" spans="1:26" ht="15.75" customHeight="1">
      <c r="A115" s="834"/>
      <c r="B115" s="922"/>
      <c r="C115" s="834"/>
      <c r="D115" s="834"/>
      <c r="E115" s="834"/>
      <c r="F115" s="834"/>
      <c r="G115" s="834"/>
      <c r="H115" s="834"/>
      <c r="I115" s="834"/>
      <c r="J115" s="834"/>
      <c r="K115" s="834"/>
      <c r="L115" s="834"/>
      <c r="M115" s="834"/>
      <c r="N115" s="833"/>
      <c r="O115" s="834"/>
      <c r="P115" s="834"/>
      <c r="Q115" s="834"/>
      <c r="R115" s="834"/>
      <c r="S115" s="834"/>
      <c r="T115" s="834"/>
      <c r="U115" s="834"/>
      <c r="V115" s="834"/>
      <c r="W115" s="834"/>
      <c r="X115" s="834"/>
      <c r="Y115" s="834"/>
      <c r="Z115" s="834"/>
    </row>
    <row r="116" spans="1:26" ht="15.75" customHeight="1">
      <c r="A116" s="834"/>
      <c r="B116" s="922"/>
      <c r="C116" s="834"/>
      <c r="D116" s="834"/>
      <c r="E116" s="834"/>
      <c r="F116" s="834"/>
      <c r="G116" s="834"/>
      <c r="H116" s="834"/>
      <c r="I116" s="834"/>
      <c r="J116" s="834"/>
      <c r="K116" s="834"/>
      <c r="L116" s="834"/>
      <c r="M116" s="834"/>
      <c r="N116" s="833"/>
      <c r="O116" s="834"/>
      <c r="P116" s="834"/>
      <c r="Q116" s="834"/>
      <c r="R116" s="834"/>
      <c r="S116" s="834"/>
      <c r="T116" s="834"/>
      <c r="U116" s="834"/>
      <c r="V116" s="834"/>
      <c r="W116" s="834"/>
      <c r="X116" s="834"/>
      <c r="Y116" s="834"/>
      <c r="Z116" s="834"/>
    </row>
    <row r="117" spans="1:26" ht="15.75" customHeight="1">
      <c r="A117" s="834"/>
      <c r="B117" s="922"/>
      <c r="C117" s="834"/>
      <c r="D117" s="834"/>
      <c r="E117" s="834"/>
      <c r="F117" s="834"/>
      <c r="G117" s="834"/>
      <c r="H117" s="834"/>
      <c r="I117" s="834"/>
      <c r="J117" s="834"/>
      <c r="K117" s="834"/>
      <c r="L117" s="834"/>
      <c r="M117" s="834"/>
      <c r="N117" s="833"/>
      <c r="O117" s="834"/>
      <c r="P117" s="834"/>
      <c r="Q117" s="834"/>
      <c r="R117" s="834"/>
      <c r="S117" s="834"/>
      <c r="T117" s="834"/>
      <c r="U117" s="834"/>
      <c r="V117" s="834"/>
      <c r="W117" s="834"/>
      <c r="X117" s="834"/>
      <c r="Y117" s="834"/>
      <c r="Z117" s="834"/>
    </row>
    <row r="118" spans="1:26" ht="15.75" customHeight="1">
      <c r="A118" s="834"/>
      <c r="B118" s="922"/>
      <c r="C118" s="834"/>
      <c r="D118" s="834"/>
      <c r="E118" s="834"/>
      <c r="F118" s="834"/>
      <c r="G118" s="834"/>
      <c r="H118" s="834"/>
      <c r="I118" s="834"/>
      <c r="J118" s="834"/>
      <c r="K118" s="834"/>
      <c r="L118" s="834"/>
      <c r="M118" s="834"/>
      <c r="N118" s="833"/>
      <c r="O118" s="834"/>
      <c r="P118" s="834"/>
      <c r="Q118" s="834"/>
      <c r="R118" s="834"/>
      <c r="S118" s="834"/>
      <c r="T118" s="834"/>
      <c r="U118" s="834"/>
      <c r="V118" s="834"/>
      <c r="W118" s="834"/>
      <c r="X118" s="834"/>
      <c r="Y118" s="834"/>
      <c r="Z118" s="834"/>
    </row>
    <row r="119" spans="1:26" ht="15.75" customHeight="1">
      <c r="A119" s="834"/>
      <c r="B119" s="922"/>
      <c r="C119" s="834"/>
      <c r="D119" s="834"/>
      <c r="E119" s="834"/>
      <c r="F119" s="834"/>
      <c r="G119" s="834"/>
      <c r="H119" s="834"/>
      <c r="I119" s="834"/>
      <c r="J119" s="834"/>
      <c r="K119" s="834"/>
      <c r="L119" s="834"/>
      <c r="M119" s="834"/>
      <c r="N119" s="833"/>
      <c r="O119" s="834"/>
      <c r="P119" s="834"/>
      <c r="Q119" s="834"/>
      <c r="R119" s="834"/>
      <c r="S119" s="834"/>
      <c r="T119" s="834"/>
      <c r="U119" s="834"/>
      <c r="V119" s="834"/>
      <c r="W119" s="834"/>
      <c r="X119" s="834"/>
      <c r="Y119" s="834"/>
      <c r="Z119" s="834"/>
    </row>
    <row r="120" spans="1:26" ht="15.75" customHeight="1">
      <c r="A120" s="834"/>
      <c r="B120" s="922"/>
      <c r="C120" s="834"/>
      <c r="D120" s="834"/>
      <c r="E120" s="834"/>
      <c r="F120" s="834"/>
      <c r="G120" s="834"/>
      <c r="H120" s="834"/>
      <c r="I120" s="834"/>
      <c r="J120" s="834"/>
      <c r="K120" s="834"/>
      <c r="L120" s="834"/>
      <c r="M120" s="834"/>
      <c r="N120" s="833"/>
      <c r="O120" s="834"/>
      <c r="P120" s="834"/>
      <c r="Q120" s="834"/>
      <c r="R120" s="834"/>
      <c r="S120" s="834"/>
      <c r="T120" s="834"/>
      <c r="U120" s="834"/>
      <c r="V120" s="834"/>
      <c r="W120" s="834"/>
      <c r="X120" s="834"/>
      <c r="Y120" s="834"/>
      <c r="Z120" s="834"/>
    </row>
    <row r="121" spans="1:26" ht="15.75" customHeight="1">
      <c r="A121" s="834"/>
      <c r="B121" s="922"/>
      <c r="C121" s="834"/>
      <c r="D121" s="834"/>
      <c r="E121" s="834"/>
      <c r="F121" s="834"/>
      <c r="G121" s="834"/>
      <c r="H121" s="834"/>
      <c r="I121" s="834"/>
      <c r="J121" s="834"/>
      <c r="K121" s="834"/>
      <c r="L121" s="834"/>
      <c r="M121" s="834"/>
      <c r="N121" s="833"/>
      <c r="O121" s="834"/>
      <c r="P121" s="834"/>
      <c r="Q121" s="834"/>
      <c r="R121" s="834"/>
      <c r="S121" s="834"/>
      <c r="T121" s="834"/>
      <c r="U121" s="834"/>
      <c r="V121" s="834"/>
      <c r="W121" s="834"/>
      <c r="X121" s="834"/>
      <c r="Y121" s="834"/>
      <c r="Z121" s="834"/>
    </row>
    <row r="122" spans="1:26" ht="15.75" customHeight="1">
      <c r="A122" s="834"/>
      <c r="B122" s="922"/>
      <c r="C122" s="834"/>
      <c r="D122" s="834"/>
      <c r="E122" s="834"/>
      <c r="F122" s="834"/>
      <c r="G122" s="834"/>
      <c r="H122" s="834"/>
      <c r="I122" s="834"/>
      <c r="J122" s="834"/>
      <c r="K122" s="834"/>
      <c r="L122" s="834"/>
      <c r="M122" s="834"/>
      <c r="N122" s="833"/>
      <c r="O122" s="834"/>
      <c r="P122" s="834"/>
      <c r="Q122" s="834"/>
      <c r="R122" s="834"/>
      <c r="S122" s="834"/>
      <c r="T122" s="834"/>
      <c r="U122" s="834"/>
      <c r="V122" s="834"/>
      <c r="W122" s="834"/>
      <c r="X122" s="834"/>
      <c r="Y122" s="834"/>
      <c r="Z122" s="834"/>
    </row>
    <row r="123" spans="1:26" ht="15.75" customHeight="1">
      <c r="A123" s="834"/>
      <c r="B123" s="922"/>
      <c r="C123" s="834"/>
      <c r="D123" s="834"/>
      <c r="E123" s="834"/>
      <c r="F123" s="834"/>
      <c r="G123" s="834"/>
      <c r="H123" s="834"/>
      <c r="I123" s="834"/>
      <c r="J123" s="834"/>
      <c r="K123" s="834"/>
      <c r="L123" s="834"/>
      <c r="M123" s="834"/>
      <c r="N123" s="833"/>
      <c r="O123" s="834"/>
      <c r="P123" s="834"/>
      <c r="Q123" s="834"/>
      <c r="R123" s="834"/>
      <c r="S123" s="834"/>
      <c r="T123" s="834"/>
      <c r="U123" s="834"/>
      <c r="V123" s="834"/>
      <c r="W123" s="834"/>
      <c r="X123" s="834"/>
      <c r="Y123" s="834"/>
      <c r="Z123" s="834"/>
    </row>
    <row r="124" spans="1:26" ht="15.75" customHeight="1">
      <c r="A124" s="834"/>
      <c r="B124" s="922"/>
      <c r="C124" s="834"/>
      <c r="D124" s="834"/>
      <c r="E124" s="834"/>
      <c r="F124" s="834"/>
      <c r="G124" s="834"/>
      <c r="H124" s="834"/>
      <c r="I124" s="834"/>
      <c r="J124" s="834"/>
      <c r="K124" s="834"/>
      <c r="L124" s="834"/>
      <c r="M124" s="834"/>
      <c r="N124" s="833"/>
      <c r="O124" s="834"/>
      <c r="P124" s="834"/>
      <c r="Q124" s="834"/>
      <c r="R124" s="834"/>
      <c r="S124" s="834"/>
      <c r="T124" s="834"/>
      <c r="U124" s="834"/>
      <c r="V124" s="834"/>
      <c r="W124" s="834"/>
      <c r="X124" s="834"/>
      <c r="Y124" s="834"/>
      <c r="Z124" s="834"/>
    </row>
    <row r="125" spans="1:26" ht="15.75" customHeight="1">
      <c r="A125" s="834"/>
      <c r="B125" s="922"/>
      <c r="C125" s="834"/>
      <c r="D125" s="834"/>
      <c r="E125" s="834"/>
      <c r="F125" s="834"/>
      <c r="G125" s="834"/>
      <c r="H125" s="834"/>
      <c r="I125" s="834"/>
      <c r="J125" s="834"/>
      <c r="K125" s="834"/>
      <c r="L125" s="834"/>
      <c r="M125" s="834"/>
      <c r="N125" s="833"/>
      <c r="O125" s="834"/>
      <c r="P125" s="834"/>
      <c r="Q125" s="834"/>
      <c r="R125" s="834"/>
      <c r="S125" s="834"/>
      <c r="T125" s="834"/>
      <c r="U125" s="834"/>
      <c r="V125" s="834"/>
      <c r="W125" s="834"/>
      <c r="X125" s="834"/>
      <c r="Y125" s="834"/>
      <c r="Z125" s="834"/>
    </row>
    <row r="126" spans="1:26" ht="15.75" customHeight="1">
      <c r="A126" s="834"/>
      <c r="B126" s="922"/>
      <c r="C126" s="834"/>
      <c r="D126" s="834"/>
      <c r="E126" s="834"/>
      <c r="F126" s="834"/>
      <c r="G126" s="834"/>
      <c r="H126" s="834"/>
      <c r="I126" s="834"/>
      <c r="J126" s="834"/>
      <c r="K126" s="834"/>
      <c r="L126" s="834"/>
      <c r="M126" s="834"/>
      <c r="N126" s="833"/>
      <c r="O126" s="834"/>
      <c r="P126" s="834"/>
      <c r="Q126" s="834"/>
      <c r="R126" s="834"/>
      <c r="S126" s="834"/>
      <c r="T126" s="834"/>
      <c r="U126" s="834"/>
      <c r="V126" s="834"/>
      <c r="W126" s="834"/>
      <c r="X126" s="834"/>
      <c r="Y126" s="834"/>
      <c r="Z126" s="834"/>
    </row>
    <row r="127" spans="1:26" ht="15.75" customHeight="1">
      <c r="A127" s="834"/>
      <c r="B127" s="922"/>
      <c r="C127" s="834"/>
      <c r="D127" s="834"/>
      <c r="E127" s="834"/>
      <c r="F127" s="834"/>
      <c r="G127" s="834"/>
      <c r="H127" s="834"/>
      <c r="I127" s="834"/>
      <c r="J127" s="834"/>
      <c r="K127" s="834"/>
      <c r="L127" s="834"/>
      <c r="M127" s="834"/>
      <c r="N127" s="833"/>
      <c r="O127" s="834"/>
      <c r="P127" s="834"/>
      <c r="Q127" s="834"/>
      <c r="R127" s="834"/>
      <c r="S127" s="834"/>
      <c r="T127" s="834"/>
      <c r="U127" s="834"/>
      <c r="V127" s="834"/>
      <c r="W127" s="834"/>
      <c r="X127" s="834"/>
      <c r="Y127" s="834"/>
      <c r="Z127" s="834"/>
    </row>
    <row r="128" spans="1:26" ht="15.75" customHeight="1">
      <c r="A128" s="834"/>
      <c r="B128" s="922"/>
      <c r="C128" s="834"/>
      <c r="D128" s="834"/>
      <c r="E128" s="834"/>
      <c r="F128" s="834"/>
      <c r="G128" s="834"/>
      <c r="H128" s="834"/>
      <c r="I128" s="834"/>
      <c r="J128" s="834"/>
      <c r="K128" s="834"/>
      <c r="L128" s="834"/>
      <c r="M128" s="834"/>
      <c r="N128" s="833"/>
      <c r="O128" s="834"/>
      <c r="P128" s="834"/>
      <c r="Q128" s="834"/>
      <c r="R128" s="834"/>
      <c r="S128" s="834"/>
      <c r="T128" s="834"/>
      <c r="U128" s="834"/>
      <c r="V128" s="834"/>
      <c r="W128" s="834"/>
      <c r="X128" s="834"/>
      <c r="Y128" s="834"/>
      <c r="Z128" s="834"/>
    </row>
    <row r="129" spans="1:26" ht="15.75" customHeight="1">
      <c r="A129" s="834"/>
      <c r="B129" s="922"/>
      <c r="C129" s="834"/>
      <c r="D129" s="834"/>
      <c r="E129" s="834"/>
      <c r="F129" s="834"/>
      <c r="G129" s="834"/>
      <c r="H129" s="834"/>
      <c r="I129" s="834"/>
      <c r="J129" s="834"/>
      <c r="K129" s="834"/>
      <c r="L129" s="834"/>
      <c r="M129" s="834"/>
      <c r="N129" s="833"/>
      <c r="O129" s="834"/>
      <c r="P129" s="834"/>
      <c r="Q129" s="834"/>
      <c r="R129" s="834"/>
      <c r="S129" s="834"/>
      <c r="T129" s="834"/>
      <c r="U129" s="834"/>
      <c r="V129" s="834"/>
      <c r="W129" s="834"/>
      <c r="X129" s="834"/>
      <c r="Y129" s="834"/>
      <c r="Z129" s="834"/>
    </row>
    <row r="130" spans="1:26" ht="15.75" customHeight="1">
      <c r="A130" s="834"/>
      <c r="B130" s="922"/>
      <c r="C130" s="834"/>
      <c r="D130" s="834"/>
      <c r="E130" s="834"/>
      <c r="F130" s="834"/>
      <c r="G130" s="834"/>
      <c r="H130" s="834"/>
      <c r="I130" s="834"/>
      <c r="J130" s="834"/>
      <c r="K130" s="834"/>
      <c r="L130" s="834"/>
      <c r="M130" s="834"/>
      <c r="N130" s="833"/>
      <c r="O130" s="834"/>
      <c r="P130" s="834"/>
      <c r="Q130" s="834"/>
      <c r="R130" s="834"/>
      <c r="S130" s="834"/>
      <c r="T130" s="834"/>
      <c r="U130" s="834"/>
      <c r="V130" s="834"/>
      <c r="W130" s="834"/>
      <c r="X130" s="834"/>
      <c r="Y130" s="834"/>
      <c r="Z130" s="834"/>
    </row>
    <row r="131" spans="1:26" ht="15.75" customHeight="1">
      <c r="A131" s="834"/>
      <c r="B131" s="922"/>
      <c r="C131" s="834"/>
      <c r="D131" s="834"/>
      <c r="E131" s="834"/>
      <c r="F131" s="834"/>
      <c r="G131" s="834"/>
      <c r="H131" s="834"/>
      <c r="I131" s="834"/>
      <c r="J131" s="834"/>
      <c r="K131" s="834"/>
      <c r="L131" s="834"/>
      <c r="M131" s="834"/>
      <c r="N131" s="833"/>
      <c r="O131" s="834"/>
      <c r="P131" s="834"/>
      <c r="Q131" s="834"/>
      <c r="R131" s="834"/>
      <c r="S131" s="834"/>
      <c r="T131" s="834"/>
      <c r="U131" s="834"/>
      <c r="V131" s="834"/>
      <c r="W131" s="834"/>
      <c r="X131" s="834"/>
      <c r="Y131" s="834"/>
      <c r="Z131" s="834"/>
    </row>
    <row r="132" spans="1:26" ht="15.75" customHeight="1">
      <c r="A132" s="834"/>
      <c r="B132" s="922"/>
      <c r="C132" s="834"/>
      <c r="D132" s="834"/>
      <c r="E132" s="834"/>
      <c r="F132" s="834"/>
      <c r="G132" s="834"/>
      <c r="H132" s="834"/>
      <c r="I132" s="834"/>
      <c r="J132" s="834"/>
      <c r="K132" s="834"/>
      <c r="L132" s="834"/>
      <c r="M132" s="834"/>
      <c r="N132" s="833"/>
      <c r="O132" s="834"/>
      <c r="P132" s="834"/>
      <c r="Q132" s="834"/>
      <c r="R132" s="834"/>
      <c r="S132" s="834"/>
      <c r="T132" s="834"/>
      <c r="U132" s="834"/>
      <c r="V132" s="834"/>
      <c r="W132" s="834"/>
      <c r="X132" s="834"/>
      <c r="Y132" s="834"/>
      <c r="Z132" s="834"/>
    </row>
    <row r="133" spans="1:26" ht="15.75" customHeight="1">
      <c r="A133" s="834"/>
      <c r="B133" s="922"/>
      <c r="C133" s="834"/>
      <c r="D133" s="834"/>
      <c r="E133" s="834"/>
      <c r="F133" s="834"/>
      <c r="G133" s="834"/>
      <c r="H133" s="834"/>
      <c r="I133" s="834"/>
      <c r="J133" s="834"/>
      <c r="K133" s="834"/>
      <c r="L133" s="834"/>
      <c r="M133" s="834"/>
      <c r="N133" s="833"/>
      <c r="O133" s="834"/>
      <c r="P133" s="834"/>
      <c r="Q133" s="834"/>
      <c r="R133" s="834"/>
      <c r="S133" s="834"/>
      <c r="T133" s="834"/>
      <c r="U133" s="834"/>
      <c r="V133" s="834"/>
      <c r="W133" s="834"/>
      <c r="X133" s="834"/>
      <c r="Y133" s="834"/>
      <c r="Z133" s="834"/>
    </row>
    <row r="134" spans="1:26" ht="15.75" customHeight="1">
      <c r="A134" s="834"/>
      <c r="B134" s="922"/>
      <c r="C134" s="834"/>
      <c r="D134" s="834"/>
      <c r="E134" s="834"/>
      <c r="F134" s="834"/>
      <c r="G134" s="834"/>
      <c r="H134" s="834"/>
      <c r="I134" s="834"/>
      <c r="J134" s="834"/>
      <c r="K134" s="834"/>
      <c r="L134" s="834"/>
      <c r="M134" s="834"/>
      <c r="N134" s="833"/>
      <c r="O134" s="834"/>
      <c r="P134" s="834"/>
      <c r="Q134" s="834"/>
      <c r="R134" s="834"/>
      <c r="S134" s="834"/>
      <c r="T134" s="834"/>
      <c r="U134" s="834"/>
      <c r="V134" s="834"/>
      <c r="W134" s="834"/>
      <c r="X134" s="834"/>
      <c r="Y134" s="834"/>
      <c r="Z134" s="834"/>
    </row>
    <row r="135" spans="1:26" ht="15.75" customHeight="1">
      <c r="A135" s="834"/>
      <c r="B135" s="922"/>
      <c r="C135" s="834"/>
      <c r="D135" s="834"/>
      <c r="E135" s="834"/>
      <c r="F135" s="834"/>
      <c r="G135" s="834"/>
      <c r="H135" s="834"/>
      <c r="I135" s="834"/>
      <c r="J135" s="834"/>
      <c r="K135" s="834"/>
      <c r="L135" s="834"/>
      <c r="M135" s="834"/>
      <c r="N135" s="833"/>
      <c r="O135" s="834"/>
      <c r="P135" s="834"/>
      <c r="Q135" s="834"/>
      <c r="R135" s="834"/>
      <c r="S135" s="834"/>
      <c r="T135" s="834"/>
      <c r="U135" s="834"/>
      <c r="V135" s="834"/>
      <c r="W135" s="834"/>
      <c r="X135" s="834"/>
      <c r="Y135" s="834"/>
      <c r="Z135" s="834"/>
    </row>
    <row r="136" spans="1:26" ht="15.75" customHeight="1">
      <c r="A136" s="834"/>
      <c r="B136" s="922"/>
      <c r="C136" s="834"/>
      <c r="D136" s="834"/>
      <c r="E136" s="834"/>
      <c r="F136" s="834"/>
      <c r="G136" s="834"/>
      <c r="H136" s="834"/>
      <c r="I136" s="834"/>
      <c r="J136" s="834"/>
      <c r="K136" s="834"/>
      <c r="L136" s="834"/>
      <c r="M136" s="834"/>
      <c r="N136" s="833"/>
      <c r="O136" s="834"/>
      <c r="P136" s="834"/>
      <c r="Q136" s="834"/>
      <c r="R136" s="834"/>
      <c r="S136" s="834"/>
      <c r="T136" s="834"/>
      <c r="U136" s="834"/>
      <c r="V136" s="834"/>
      <c r="W136" s="834"/>
      <c r="X136" s="834"/>
      <c r="Y136" s="834"/>
      <c r="Z136" s="834"/>
    </row>
    <row r="137" spans="1:26" ht="15.75" customHeight="1">
      <c r="A137" s="834"/>
      <c r="B137" s="922"/>
      <c r="C137" s="834"/>
      <c r="D137" s="834"/>
      <c r="E137" s="834"/>
      <c r="F137" s="834"/>
      <c r="G137" s="834"/>
      <c r="H137" s="834"/>
      <c r="I137" s="834"/>
      <c r="J137" s="834"/>
      <c r="K137" s="834"/>
      <c r="L137" s="834"/>
      <c r="M137" s="834"/>
      <c r="N137" s="833"/>
      <c r="O137" s="834"/>
      <c r="P137" s="834"/>
      <c r="Q137" s="834"/>
      <c r="R137" s="834"/>
      <c r="S137" s="834"/>
      <c r="T137" s="834"/>
      <c r="U137" s="834"/>
      <c r="V137" s="834"/>
      <c r="W137" s="834"/>
      <c r="X137" s="834"/>
      <c r="Y137" s="834"/>
      <c r="Z137" s="834"/>
    </row>
    <row r="138" spans="1:26" ht="15.75" customHeight="1">
      <c r="A138" s="834"/>
      <c r="B138" s="922"/>
      <c r="C138" s="834"/>
      <c r="D138" s="834"/>
      <c r="E138" s="834"/>
      <c r="F138" s="834"/>
      <c r="G138" s="834"/>
      <c r="H138" s="834"/>
      <c r="I138" s="834"/>
      <c r="J138" s="834"/>
      <c r="K138" s="834"/>
      <c r="L138" s="834"/>
      <c r="M138" s="834"/>
      <c r="N138" s="833"/>
      <c r="O138" s="834"/>
      <c r="P138" s="834"/>
      <c r="Q138" s="834"/>
      <c r="R138" s="834"/>
      <c r="S138" s="834"/>
      <c r="T138" s="834"/>
      <c r="U138" s="834"/>
      <c r="V138" s="834"/>
      <c r="W138" s="834"/>
      <c r="X138" s="834"/>
      <c r="Y138" s="834"/>
      <c r="Z138" s="834"/>
    </row>
    <row r="139" spans="1:26" ht="15.75" customHeight="1">
      <c r="A139" s="834"/>
      <c r="B139" s="922"/>
      <c r="C139" s="834"/>
      <c r="D139" s="834"/>
      <c r="E139" s="834"/>
      <c r="F139" s="834"/>
      <c r="G139" s="834"/>
      <c r="H139" s="834"/>
      <c r="I139" s="834"/>
      <c r="J139" s="834"/>
      <c r="K139" s="834"/>
      <c r="L139" s="834"/>
      <c r="M139" s="834"/>
      <c r="N139" s="833"/>
      <c r="O139" s="834"/>
      <c r="P139" s="834"/>
      <c r="Q139" s="834"/>
      <c r="R139" s="834"/>
      <c r="S139" s="834"/>
      <c r="T139" s="834"/>
      <c r="U139" s="834"/>
      <c r="V139" s="834"/>
      <c r="W139" s="834"/>
      <c r="X139" s="834"/>
      <c r="Y139" s="834"/>
      <c r="Z139" s="834"/>
    </row>
    <row r="140" spans="1:26" ht="15.75" customHeight="1">
      <c r="A140" s="834"/>
      <c r="B140" s="922"/>
      <c r="C140" s="834"/>
      <c r="D140" s="834"/>
      <c r="E140" s="834"/>
      <c r="F140" s="834"/>
      <c r="G140" s="834"/>
      <c r="H140" s="834"/>
      <c r="I140" s="834"/>
      <c r="J140" s="834"/>
      <c r="K140" s="834"/>
      <c r="L140" s="834"/>
      <c r="M140" s="834"/>
      <c r="N140" s="833"/>
      <c r="O140" s="834"/>
      <c r="P140" s="834"/>
      <c r="Q140" s="834"/>
      <c r="R140" s="834"/>
      <c r="S140" s="834"/>
      <c r="T140" s="834"/>
      <c r="U140" s="834"/>
      <c r="V140" s="834"/>
      <c r="W140" s="834"/>
      <c r="X140" s="834"/>
      <c r="Y140" s="834"/>
      <c r="Z140" s="834"/>
    </row>
    <row r="141" spans="1:26" ht="15.75" customHeight="1">
      <c r="A141" s="834"/>
      <c r="B141" s="922"/>
      <c r="C141" s="834"/>
      <c r="D141" s="834"/>
      <c r="E141" s="834"/>
      <c r="F141" s="834"/>
      <c r="G141" s="834"/>
      <c r="H141" s="834"/>
      <c r="I141" s="834"/>
      <c r="J141" s="834"/>
      <c r="K141" s="834"/>
      <c r="L141" s="834"/>
      <c r="M141" s="834"/>
      <c r="N141" s="833"/>
      <c r="O141" s="834"/>
      <c r="P141" s="834"/>
      <c r="Q141" s="834"/>
      <c r="R141" s="834"/>
      <c r="S141" s="834"/>
      <c r="T141" s="834"/>
      <c r="U141" s="834"/>
      <c r="V141" s="834"/>
      <c r="W141" s="834"/>
      <c r="X141" s="834"/>
      <c r="Y141" s="834"/>
      <c r="Z141" s="834"/>
    </row>
    <row r="142" spans="1:26" ht="15.75" customHeight="1">
      <c r="A142" s="834"/>
      <c r="B142" s="922"/>
      <c r="C142" s="834"/>
      <c r="D142" s="834"/>
      <c r="E142" s="834"/>
      <c r="F142" s="834"/>
      <c r="G142" s="834"/>
      <c r="H142" s="834"/>
      <c r="I142" s="834"/>
      <c r="J142" s="834"/>
      <c r="K142" s="834"/>
      <c r="L142" s="834"/>
      <c r="M142" s="834"/>
      <c r="N142" s="833"/>
      <c r="O142" s="834"/>
      <c r="P142" s="834"/>
      <c r="Q142" s="834"/>
      <c r="R142" s="834"/>
      <c r="S142" s="834"/>
      <c r="T142" s="834"/>
      <c r="U142" s="834"/>
      <c r="V142" s="834"/>
      <c r="W142" s="834"/>
      <c r="X142" s="834"/>
      <c r="Y142" s="834"/>
      <c r="Z142" s="834"/>
    </row>
    <row r="143" spans="1:26" ht="15.75" customHeight="1">
      <c r="A143" s="834"/>
      <c r="B143" s="922"/>
      <c r="C143" s="834"/>
      <c r="D143" s="834"/>
      <c r="E143" s="834"/>
      <c r="F143" s="834"/>
      <c r="G143" s="834"/>
      <c r="H143" s="834"/>
      <c r="I143" s="834"/>
      <c r="J143" s="834"/>
      <c r="K143" s="834"/>
      <c r="L143" s="834"/>
      <c r="M143" s="834"/>
      <c r="N143" s="833"/>
      <c r="O143" s="834"/>
      <c r="P143" s="834"/>
      <c r="Q143" s="834"/>
      <c r="R143" s="834"/>
      <c r="S143" s="834"/>
      <c r="T143" s="834"/>
      <c r="U143" s="834"/>
      <c r="V143" s="834"/>
      <c r="W143" s="834"/>
      <c r="X143" s="834"/>
      <c r="Y143" s="834"/>
      <c r="Z143" s="834"/>
    </row>
    <row r="144" spans="1:26" ht="15.75" customHeight="1">
      <c r="A144" s="834"/>
      <c r="B144" s="922"/>
      <c r="C144" s="834"/>
      <c r="D144" s="834"/>
      <c r="E144" s="834"/>
      <c r="F144" s="834"/>
      <c r="G144" s="834"/>
      <c r="H144" s="834"/>
      <c r="I144" s="834"/>
      <c r="J144" s="834"/>
      <c r="K144" s="834"/>
      <c r="L144" s="834"/>
      <c r="M144" s="834"/>
      <c r="N144" s="833"/>
      <c r="O144" s="834"/>
      <c r="P144" s="834"/>
      <c r="Q144" s="834"/>
      <c r="R144" s="834"/>
      <c r="S144" s="834"/>
      <c r="T144" s="834"/>
      <c r="U144" s="834"/>
      <c r="V144" s="834"/>
      <c r="W144" s="834"/>
      <c r="X144" s="834"/>
      <c r="Y144" s="834"/>
      <c r="Z144" s="834"/>
    </row>
    <row r="145" spans="1:26" ht="15.75" customHeight="1">
      <c r="A145" s="834"/>
      <c r="B145" s="922"/>
      <c r="C145" s="834"/>
      <c r="D145" s="834"/>
      <c r="E145" s="834"/>
      <c r="F145" s="834"/>
      <c r="G145" s="834"/>
      <c r="H145" s="834"/>
      <c r="I145" s="834"/>
      <c r="J145" s="834"/>
      <c r="K145" s="834"/>
      <c r="L145" s="834"/>
      <c r="M145" s="834"/>
      <c r="N145" s="833"/>
      <c r="O145" s="834"/>
      <c r="P145" s="834"/>
      <c r="Q145" s="834"/>
      <c r="R145" s="834"/>
      <c r="S145" s="834"/>
      <c r="T145" s="834"/>
      <c r="U145" s="834"/>
      <c r="V145" s="834"/>
      <c r="W145" s="834"/>
      <c r="X145" s="834"/>
      <c r="Y145" s="834"/>
      <c r="Z145" s="834"/>
    </row>
    <row r="146" spans="1:26" ht="15.75" customHeight="1">
      <c r="A146" s="834"/>
      <c r="B146" s="922"/>
      <c r="C146" s="834"/>
      <c r="D146" s="834"/>
      <c r="E146" s="834"/>
      <c r="F146" s="834"/>
      <c r="G146" s="834"/>
      <c r="H146" s="834"/>
      <c r="I146" s="834"/>
      <c r="J146" s="834"/>
      <c r="K146" s="834"/>
      <c r="L146" s="834"/>
      <c r="M146" s="834"/>
      <c r="N146" s="833"/>
      <c r="O146" s="834"/>
      <c r="P146" s="834"/>
      <c r="Q146" s="834"/>
      <c r="R146" s="834"/>
      <c r="S146" s="834"/>
      <c r="T146" s="834"/>
      <c r="U146" s="834"/>
      <c r="V146" s="834"/>
      <c r="W146" s="834"/>
      <c r="X146" s="834"/>
      <c r="Y146" s="834"/>
      <c r="Z146" s="834"/>
    </row>
    <row r="147" spans="1:26" ht="15.75" customHeight="1">
      <c r="A147" s="834"/>
      <c r="B147" s="922"/>
      <c r="C147" s="834"/>
      <c r="D147" s="834"/>
      <c r="E147" s="834"/>
      <c r="F147" s="834"/>
      <c r="G147" s="834"/>
      <c r="H147" s="834"/>
      <c r="I147" s="834"/>
      <c r="J147" s="834"/>
      <c r="K147" s="834"/>
      <c r="L147" s="834"/>
      <c r="M147" s="834"/>
      <c r="N147" s="833"/>
      <c r="O147" s="834"/>
      <c r="P147" s="834"/>
      <c r="Q147" s="834"/>
      <c r="R147" s="834"/>
      <c r="S147" s="834"/>
      <c r="T147" s="834"/>
      <c r="U147" s="834"/>
      <c r="V147" s="834"/>
      <c r="W147" s="834"/>
      <c r="X147" s="834"/>
      <c r="Y147" s="834"/>
      <c r="Z147" s="834"/>
    </row>
    <row r="148" spans="1:26" ht="15.75" customHeight="1">
      <c r="A148" s="834"/>
      <c r="B148" s="922"/>
      <c r="C148" s="834"/>
      <c r="D148" s="834"/>
      <c r="E148" s="834"/>
      <c r="F148" s="834"/>
      <c r="G148" s="834"/>
      <c r="H148" s="834"/>
      <c r="I148" s="834"/>
      <c r="J148" s="834"/>
      <c r="K148" s="834"/>
      <c r="L148" s="834"/>
      <c r="M148" s="834"/>
      <c r="N148" s="833"/>
      <c r="O148" s="834"/>
      <c r="P148" s="834"/>
      <c r="Q148" s="834"/>
      <c r="R148" s="834"/>
      <c r="S148" s="834"/>
      <c r="T148" s="834"/>
      <c r="U148" s="834"/>
      <c r="V148" s="834"/>
      <c r="W148" s="834"/>
      <c r="X148" s="834"/>
      <c r="Y148" s="834"/>
      <c r="Z148" s="834"/>
    </row>
    <row r="149" spans="1:26" ht="15.75" customHeight="1">
      <c r="A149" s="834"/>
      <c r="B149" s="922"/>
      <c r="C149" s="834"/>
      <c r="D149" s="834"/>
      <c r="E149" s="834"/>
      <c r="F149" s="834"/>
      <c r="G149" s="834"/>
      <c r="H149" s="834"/>
      <c r="I149" s="834"/>
      <c r="J149" s="834"/>
      <c r="K149" s="834"/>
      <c r="L149" s="834"/>
      <c r="M149" s="834"/>
      <c r="N149" s="833"/>
      <c r="O149" s="834"/>
      <c r="P149" s="834"/>
      <c r="Q149" s="834"/>
      <c r="R149" s="834"/>
      <c r="S149" s="834"/>
      <c r="T149" s="834"/>
      <c r="U149" s="834"/>
      <c r="V149" s="834"/>
      <c r="W149" s="834"/>
      <c r="X149" s="834"/>
      <c r="Y149" s="834"/>
      <c r="Z149" s="834"/>
    </row>
    <row r="150" spans="1:26" ht="15.75" customHeight="1">
      <c r="A150" s="834"/>
      <c r="B150" s="922"/>
      <c r="C150" s="834"/>
      <c r="D150" s="834"/>
      <c r="E150" s="834"/>
      <c r="F150" s="834"/>
      <c r="G150" s="834"/>
      <c r="H150" s="834"/>
      <c r="I150" s="834"/>
      <c r="J150" s="834"/>
      <c r="K150" s="834"/>
      <c r="L150" s="834"/>
      <c r="M150" s="834"/>
      <c r="N150" s="833"/>
      <c r="O150" s="834"/>
      <c r="P150" s="834"/>
      <c r="Q150" s="834"/>
      <c r="R150" s="834"/>
      <c r="S150" s="834"/>
      <c r="T150" s="834"/>
      <c r="U150" s="834"/>
      <c r="V150" s="834"/>
      <c r="W150" s="834"/>
      <c r="X150" s="834"/>
      <c r="Y150" s="834"/>
      <c r="Z150" s="834"/>
    </row>
    <row r="151" spans="1:26" ht="15.75" customHeight="1">
      <c r="A151" s="834"/>
      <c r="B151" s="922"/>
      <c r="C151" s="834"/>
      <c r="D151" s="834"/>
      <c r="E151" s="834"/>
      <c r="F151" s="834"/>
      <c r="G151" s="834"/>
      <c r="H151" s="834"/>
      <c r="I151" s="834"/>
      <c r="J151" s="834"/>
      <c r="K151" s="834"/>
      <c r="L151" s="834"/>
      <c r="M151" s="834"/>
      <c r="N151" s="833"/>
      <c r="O151" s="834"/>
      <c r="P151" s="834"/>
      <c r="Q151" s="834"/>
      <c r="R151" s="834"/>
      <c r="S151" s="834"/>
      <c r="T151" s="834"/>
      <c r="U151" s="834"/>
      <c r="V151" s="834"/>
      <c r="W151" s="834"/>
      <c r="X151" s="834"/>
      <c r="Y151" s="834"/>
      <c r="Z151" s="834"/>
    </row>
    <row r="152" spans="1:26" ht="15.75" customHeight="1">
      <c r="A152" s="834"/>
      <c r="B152" s="922"/>
      <c r="C152" s="834"/>
      <c r="D152" s="834"/>
      <c r="E152" s="834"/>
      <c r="F152" s="834"/>
      <c r="G152" s="834"/>
      <c r="H152" s="834"/>
      <c r="I152" s="834"/>
      <c r="J152" s="834"/>
      <c r="K152" s="834"/>
      <c r="L152" s="834"/>
      <c r="M152" s="834"/>
      <c r="N152" s="833"/>
      <c r="O152" s="834"/>
      <c r="P152" s="834"/>
      <c r="Q152" s="834"/>
      <c r="R152" s="834"/>
      <c r="S152" s="834"/>
      <c r="T152" s="834"/>
      <c r="U152" s="834"/>
      <c r="V152" s="834"/>
      <c r="W152" s="834"/>
      <c r="X152" s="834"/>
      <c r="Y152" s="834"/>
      <c r="Z152" s="834"/>
    </row>
    <row r="153" spans="1:26" ht="15.75" customHeight="1">
      <c r="A153" s="834"/>
      <c r="B153" s="922"/>
      <c r="C153" s="834"/>
      <c r="D153" s="834"/>
      <c r="E153" s="834"/>
      <c r="F153" s="834"/>
      <c r="G153" s="834"/>
      <c r="H153" s="834"/>
      <c r="I153" s="834"/>
      <c r="J153" s="834"/>
      <c r="K153" s="834"/>
      <c r="L153" s="834"/>
      <c r="M153" s="834"/>
      <c r="N153" s="833"/>
      <c r="O153" s="834"/>
      <c r="P153" s="834"/>
      <c r="Q153" s="834"/>
      <c r="R153" s="834"/>
      <c r="S153" s="834"/>
      <c r="T153" s="834"/>
      <c r="U153" s="834"/>
      <c r="V153" s="834"/>
      <c r="W153" s="834"/>
      <c r="X153" s="834"/>
      <c r="Y153" s="834"/>
      <c r="Z153" s="834"/>
    </row>
    <row r="154" spans="1:26" ht="15.75" customHeight="1">
      <c r="A154" s="834"/>
      <c r="B154" s="922"/>
      <c r="C154" s="834"/>
      <c r="D154" s="834"/>
      <c r="E154" s="834"/>
      <c r="F154" s="834"/>
      <c r="G154" s="834"/>
      <c r="H154" s="834"/>
      <c r="I154" s="834"/>
      <c r="J154" s="834"/>
      <c r="K154" s="834"/>
      <c r="L154" s="834"/>
      <c r="M154" s="834"/>
      <c r="N154" s="833"/>
      <c r="O154" s="834"/>
      <c r="P154" s="834"/>
      <c r="Q154" s="834"/>
      <c r="R154" s="834"/>
      <c r="S154" s="834"/>
      <c r="T154" s="834"/>
      <c r="U154" s="834"/>
      <c r="V154" s="834"/>
      <c r="W154" s="834"/>
      <c r="X154" s="834"/>
      <c r="Y154" s="834"/>
      <c r="Z154" s="834"/>
    </row>
    <row r="155" spans="1:26" ht="15.75" customHeight="1">
      <c r="A155" s="834"/>
      <c r="B155" s="922"/>
      <c r="C155" s="834"/>
      <c r="D155" s="834"/>
      <c r="E155" s="834"/>
      <c r="F155" s="834"/>
      <c r="G155" s="834"/>
      <c r="H155" s="834"/>
      <c r="I155" s="834"/>
      <c r="J155" s="834"/>
      <c r="K155" s="834"/>
      <c r="L155" s="834"/>
      <c r="M155" s="834"/>
      <c r="N155" s="833"/>
      <c r="O155" s="834"/>
      <c r="P155" s="834"/>
      <c r="Q155" s="834"/>
      <c r="R155" s="834"/>
      <c r="S155" s="834"/>
      <c r="T155" s="834"/>
      <c r="U155" s="834"/>
      <c r="V155" s="834"/>
      <c r="W155" s="834"/>
      <c r="X155" s="834"/>
      <c r="Y155" s="834"/>
      <c r="Z155" s="834"/>
    </row>
    <row r="156" spans="1:26" ht="15.75" customHeight="1">
      <c r="A156" s="834"/>
      <c r="B156" s="922"/>
      <c r="C156" s="834"/>
      <c r="D156" s="834"/>
      <c r="E156" s="834"/>
      <c r="F156" s="834"/>
      <c r="G156" s="834"/>
      <c r="H156" s="834"/>
      <c r="I156" s="834"/>
      <c r="J156" s="834"/>
      <c r="K156" s="834"/>
      <c r="L156" s="834"/>
      <c r="M156" s="834"/>
      <c r="N156" s="833"/>
      <c r="O156" s="834"/>
      <c r="P156" s="834"/>
      <c r="Q156" s="834"/>
      <c r="R156" s="834"/>
      <c r="S156" s="834"/>
      <c r="T156" s="834"/>
      <c r="U156" s="834"/>
      <c r="V156" s="834"/>
      <c r="W156" s="834"/>
      <c r="X156" s="834"/>
      <c r="Y156" s="834"/>
      <c r="Z156" s="834"/>
    </row>
    <row r="157" spans="1:26" ht="15.75" customHeight="1">
      <c r="A157" s="834"/>
      <c r="B157" s="922"/>
      <c r="C157" s="834"/>
      <c r="D157" s="834"/>
      <c r="E157" s="834"/>
      <c r="F157" s="834"/>
      <c r="G157" s="834"/>
      <c r="H157" s="834"/>
      <c r="I157" s="834"/>
      <c r="J157" s="834"/>
      <c r="K157" s="834"/>
      <c r="L157" s="834"/>
      <c r="M157" s="834"/>
      <c r="N157" s="833"/>
      <c r="O157" s="834"/>
      <c r="P157" s="834"/>
      <c r="Q157" s="834"/>
      <c r="R157" s="834"/>
      <c r="S157" s="834"/>
      <c r="T157" s="834"/>
      <c r="U157" s="834"/>
      <c r="V157" s="834"/>
      <c r="W157" s="834"/>
      <c r="X157" s="834"/>
      <c r="Y157" s="834"/>
      <c r="Z157" s="834"/>
    </row>
    <row r="158" spans="1:26" ht="15.75" customHeight="1">
      <c r="A158" s="834"/>
      <c r="B158" s="922"/>
      <c r="C158" s="834"/>
      <c r="D158" s="834"/>
      <c r="E158" s="834"/>
      <c r="F158" s="834"/>
      <c r="G158" s="834"/>
      <c r="H158" s="834"/>
      <c r="I158" s="834"/>
      <c r="J158" s="834"/>
      <c r="K158" s="834"/>
      <c r="L158" s="834"/>
      <c r="M158" s="834"/>
      <c r="N158" s="833"/>
      <c r="O158" s="834"/>
      <c r="P158" s="834"/>
      <c r="Q158" s="834"/>
      <c r="R158" s="834"/>
      <c r="S158" s="834"/>
      <c r="T158" s="834"/>
      <c r="U158" s="834"/>
      <c r="V158" s="834"/>
      <c r="W158" s="834"/>
      <c r="X158" s="834"/>
      <c r="Y158" s="834"/>
      <c r="Z158" s="834"/>
    </row>
    <row r="159" spans="1:26" ht="15.75" customHeight="1">
      <c r="A159" s="834"/>
      <c r="B159" s="922"/>
      <c r="C159" s="834"/>
      <c r="D159" s="834"/>
      <c r="E159" s="834"/>
      <c r="F159" s="834"/>
      <c r="G159" s="834"/>
      <c r="H159" s="834"/>
      <c r="I159" s="834"/>
      <c r="J159" s="834"/>
      <c r="K159" s="834"/>
      <c r="L159" s="834"/>
      <c r="M159" s="834"/>
      <c r="N159" s="833"/>
      <c r="O159" s="834"/>
      <c r="P159" s="834"/>
      <c r="Q159" s="834"/>
      <c r="R159" s="834"/>
      <c r="S159" s="834"/>
      <c r="T159" s="834"/>
      <c r="U159" s="834"/>
      <c r="V159" s="834"/>
      <c r="W159" s="834"/>
      <c r="X159" s="834"/>
      <c r="Y159" s="834"/>
      <c r="Z159" s="834"/>
    </row>
    <row r="160" spans="1:26" ht="15.75" customHeight="1">
      <c r="A160" s="834"/>
      <c r="B160" s="922"/>
      <c r="C160" s="834"/>
      <c r="D160" s="834"/>
      <c r="E160" s="834"/>
      <c r="F160" s="834"/>
      <c r="G160" s="834"/>
      <c r="H160" s="834"/>
      <c r="I160" s="834"/>
      <c r="J160" s="834"/>
      <c r="K160" s="834"/>
      <c r="L160" s="834"/>
      <c r="M160" s="834"/>
      <c r="N160" s="833"/>
      <c r="O160" s="834"/>
      <c r="P160" s="834"/>
      <c r="Q160" s="834"/>
      <c r="R160" s="834"/>
      <c r="S160" s="834"/>
      <c r="T160" s="834"/>
      <c r="U160" s="834"/>
      <c r="V160" s="834"/>
      <c r="W160" s="834"/>
      <c r="X160" s="834"/>
      <c r="Y160" s="834"/>
      <c r="Z160" s="834"/>
    </row>
    <row r="161" spans="1:26" ht="15.75" customHeight="1">
      <c r="A161" s="834"/>
      <c r="B161" s="922"/>
      <c r="C161" s="834"/>
      <c r="D161" s="834"/>
      <c r="E161" s="834"/>
      <c r="F161" s="834"/>
      <c r="G161" s="834"/>
      <c r="H161" s="834"/>
      <c r="I161" s="834"/>
      <c r="J161" s="834"/>
      <c r="K161" s="834"/>
      <c r="L161" s="834"/>
      <c r="M161" s="834"/>
      <c r="N161" s="833"/>
      <c r="O161" s="834"/>
      <c r="P161" s="834"/>
      <c r="Q161" s="834"/>
      <c r="R161" s="834"/>
      <c r="S161" s="834"/>
      <c r="T161" s="834"/>
      <c r="U161" s="834"/>
      <c r="V161" s="834"/>
      <c r="W161" s="834"/>
      <c r="X161" s="834"/>
      <c r="Y161" s="834"/>
      <c r="Z161" s="834"/>
    </row>
    <row r="162" spans="1:26" ht="15.75" customHeight="1">
      <c r="A162" s="834"/>
      <c r="B162" s="922"/>
      <c r="C162" s="834"/>
      <c r="D162" s="834"/>
      <c r="E162" s="834"/>
      <c r="F162" s="834"/>
      <c r="G162" s="834"/>
      <c r="H162" s="834"/>
      <c r="I162" s="834"/>
      <c r="J162" s="834"/>
      <c r="K162" s="834"/>
      <c r="L162" s="834"/>
      <c r="M162" s="834"/>
      <c r="N162" s="833"/>
      <c r="O162" s="834"/>
      <c r="P162" s="834"/>
      <c r="Q162" s="834"/>
      <c r="R162" s="834"/>
      <c r="S162" s="834"/>
      <c r="T162" s="834"/>
      <c r="U162" s="834"/>
      <c r="V162" s="834"/>
      <c r="W162" s="834"/>
      <c r="X162" s="834"/>
      <c r="Y162" s="834"/>
      <c r="Z162" s="834"/>
    </row>
    <row r="163" spans="1:26" ht="15.75" customHeight="1">
      <c r="A163" s="834"/>
      <c r="B163" s="922"/>
      <c r="C163" s="834"/>
      <c r="D163" s="834"/>
      <c r="E163" s="834"/>
      <c r="F163" s="834"/>
      <c r="G163" s="834"/>
      <c r="H163" s="834"/>
      <c r="I163" s="834"/>
      <c r="J163" s="834"/>
      <c r="K163" s="834"/>
      <c r="L163" s="834"/>
      <c r="M163" s="834"/>
      <c r="N163" s="833"/>
      <c r="O163" s="834"/>
      <c r="P163" s="834"/>
      <c r="Q163" s="834"/>
      <c r="R163" s="834"/>
      <c r="S163" s="834"/>
      <c r="T163" s="834"/>
      <c r="U163" s="834"/>
      <c r="V163" s="834"/>
      <c r="W163" s="834"/>
      <c r="X163" s="834"/>
      <c r="Y163" s="834"/>
      <c r="Z163" s="834"/>
    </row>
    <row r="164" spans="1:26" ht="15.75" customHeight="1">
      <c r="A164" s="834"/>
      <c r="B164" s="922"/>
      <c r="C164" s="834"/>
      <c r="D164" s="834"/>
      <c r="E164" s="834"/>
      <c r="F164" s="834"/>
      <c r="G164" s="834"/>
      <c r="H164" s="834"/>
      <c r="I164" s="834"/>
      <c r="J164" s="834"/>
      <c r="K164" s="834"/>
      <c r="L164" s="834"/>
      <c r="M164" s="834"/>
      <c r="N164" s="833"/>
      <c r="O164" s="834"/>
      <c r="P164" s="834"/>
      <c r="Q164" s="834"/>
      <c r="R164" s="834"/>
      <c r="S164" s="834"/>
      <c r="T164" s="834"/>
      <c r="U164" s="834"/>
      <c r="V164" s="834"/>
      <c r="W164" s="834"/>
      <c r="X164" s="834"/>
      <c r="Y164" s="834"/>
      <c r="Z164" s="834"/>
    </row>
    <row r="165" spans="1:26" ht="15.75" customHeight="1">
      <c r="A165" s="834"/>
      <c r="B165" s="922"/>
      <c r="C165" s="834"/>
      <c r="D165" s="834"/>
      <c r="E165" s="834"/>
      <c r="F165" s="834"/>
      <c r="G165" s="834"/>
      <c r="H165" s="834"/>
      <c r="I165" s="834"/>
      <c r="J165" s="834"/>
      <c r="K165" s="834"/>
      <c r="L165" s="834"/>
      <c r="M165" s="834"/>
      <c r="N165" s="833"/>
      <c r="O165" s="834"/>
      <c r="P165" s="834"/>
      <c r="Q165" s="834"/>
      <c r="R165" s="834"/>
      <c r="S165" s="834"/>
      <c r="T165" s="834"/>
      <c r="U165" s="834"/>
      <c r="V165" s="834"/>
      <c r="W165" s="834"/>
      <c r="X165" s="834"/>
      <c r="Y165" s="834"/>
      <c r="Z165" s="834"/>
    </row>
    <row r="166" spans="1:26" ht="15.75" customHeight="1">
      <c r="A166" s="834"/>
      <c r="B166" s="922"/>
      <c r="C166" s="834"/>
      <c r="D166" s="834"/>
      <c r="E166" s="834"/>
      <c r="F166" s="834"/>
      <c r="G166" s="834"/>
      <c r="H166" s="834"/>
      <c r="I166" s="834"/>
      <c r="J166" s="834"/>
      <c r="K166" s="834"/>
      <c r="L166" s="834"/>
      <c r="M166" s="834"/>
      <c r="N166" s="833"/>
      <c r="O166" s="834"/>
      <c r="P166" s="834"/>
      <c r="Q166" s="834"/>
      <c r="R166" s="834"/>
      <c r="S166" s="834"/>
      <c r="T166" s="834"/>
      <c r="U166" s="834"/>
      <c r="V166" s="834"/>
      <c r="W166" s="834"/>
      <c r="X166" s="834"/>
      <c r="Y166" s="834"/>
      <c r="Z166" s="834"/>
    </row>
    <row r="167" spans="1:26" ht="15.75" customHeight="1">
      <c r="A167" s="834"/>
      <c r="B167" s="922"/>
      <c r="C167" s="834"/>
      <c r="D167" s="834"/>
      <c r="E167" s="834"/>
      <c r="F167" s="834"/>
      <c r="G167" s="834"/>
      <c r="H167" s="834"/>
      <c r="I167" s="834"/>
      <c r="J167" s="834"/>
      <c r="K167" s="834"/>
      <c r="L167" s="834"/>
      <c r="M167" s="834"/>
      <c r="N167" s="833"/>
      <c r="O167" s="834"/>
      <c r="P167" s="834"/>
      <c r="Q167" s="834"/>
      <c r="R167" s="834"/>
      <c r="S167" s="834"/>
      <c r="T167" s="834"/>
      <c r="U167" s="834"/>
      <c r="V167" s="834"/>
      <c r="W167" s="834"/>
      <c r="X167" s="834"/>
      <c r="Y167" s="834"/>
      <c r="Z167" s="834"/>
    </row>
    <row r="168" spans="1:26" ht="15.75" customHeight="1">
      <c r="A168" s="834"/>
      <c r="B168" s="922"/>
      <c r="C168" s="834"/>
      <c r="D168" s="834"/>
      <c r="E168" s="834"/>
      <c r="F168" s="834"/>
      <c r="G168" s="834"/>
      <c r="H168" s="834"/>
      <c r="I168" s="834"/>
      <c r="J168" s="834"/>
      <c r="K168" s="834"/>
      <c r="L168" s="834"/>
      <c r="M168" s="834"/>
      <c r="N168" s="833"/>
      <c r="O168" s="834"/>
      <c r="P168" s="834"/>
      <c r="Q168" s="834"/>
      <c r="R168" s="834"/>
      <c r="S168" s="834"/>
      <c r="T168" s="834"/>
      <c r="U168" s="834"/>
      <c r="V168" s="834"/>
      <c r="W168" s="834"/>
      <c r="X168" s="834"/>
      <c r="Y168" s="834"/>
      <c r="Z168" s="834"/>
    </row>
    <row r="169" spans="1:26" ht="15.75" customHeight="1">
      <c r="A169" s="834"/>
      <c r="B169" s="922"/>
      <c r="C169" s="834"/>
      <c r="D169" s="834"/>
      <c r="E169" s="834"/>
      <c r="F169" s="834"/>
      <c r="G169" s="834"/>
      <c r="H169" s="834"/>
      <c r="I169" s="834"/>
      <c r="J169" s="834"/>
      <c r="K169" s="834"/>
      <c r="L169" s="834"/>
      <c r="M169" s="834"/>
      <c r="N169" s="833"/>
      <c r="O169" s="834"/>
      <c r="P169" s="834"/>
      <c r="Q169" s="834"/>
      <c r="R169" s="834"/>
      <c r="S169" s="834"/>
      <c r="T169" s="834"/>
      <c r="U169" s="834"/>
      <c r="V169" s="834"/>
      <c r="W169" s="834"/>
      <c r="X169" s="834"/>
      <c r="Y169" s="834"/>
      <c r="Z169" s="834"/>
    </row>
    <row r="170" spans="1:26" ht="15.75" customHeight="1">
      <c r="A170" s="834"/>
      <c r="B170" s="922"/>
      <c r="C170" s="834"/>
      <c r="D170" s="834"/>
      <c r="E170" s="834"/>
      <c r="F170" s="834"/>
      <c r="G170" s="834"/>
      <c r="H170" s="834"/>
      <c r="I170" s="834"/>
      <c r="J170" s="834"/>
      <c r="K170" s="834"/>
      <c r="L170" s="834"/>
      <c r="M170" s="834"/>
      <c r="N170" s="833"/>
      <c r="O170" s="834"/>
      <c r="P170" s="834"/>
      <c r="Q170" s="834"/>
      <c r="R170" s="834"/>
      <c r="S170" s="834"/>
      <c r="T170" s="834"/>
      <c r="U170" s="834"/>
      <c r="V170" s="834"/>
      <c r="W170" s="834"/>
      <c r="X170" s="834"/>
      <c r="Y170" s="834"/>
      <c r="Z170" s="834"/>
    </row>
    <row r="171" spans="1:26" ht="15.75" customHeight="1">
      <c r="A171" s="834"/>
      <c r="B171" s="922"/>
      <c r="C171" s="834"/>
      <c r="D171" s="834"/>
      <c r="E171" s="834"/>
      <c r="F171" s="834"/>
      <c r="G171" s="834"/>
      <c r="H171" s="834"/>
      <c r="I171" s="834"/>
      <c r="J171" s="834"/>
      <c r="K171" s="834"/>
      <c r="L171" s="834"/>
      <c r="M171" s="834"/>
      <c r="N171" s="833"/>
      <c r="O171" s="834"/>
      <c r="P171" s="834"/>
      <c r="Q171" s="834"/>
      <c r="R171" s="834"/>
      <c r="S171" s="834"/>
      <c r="T171" s="834"/>
      <c r="U171" s="834"/>
      <c r="V171" s="834"/>
      <c r="W171" s="834"/>
      <c r="X171" s="834"/>
      <c r="Y171" s="834"/>
      <c r="Z171" s="834"/>
    </row>
    <row r="172" spans="1:26" ht="15.75" customHeight="1">
      <c r="A172" s="834"/>
      <c r="B172" s="922"/>
      <c r="C172" s="834"/>
      <c r="D172" s="834"/>
      <c r="E172" s="834"/>
      <c r="F172" s="834"/>
      <c r="G172" s="834"/>
      <c r="H172" s="834"/>
      <c r="I172" s="834"/>
      <c r="J172" s="834"/>
      <c r="K172" s="834"/>
      <c r="L172" s="834"/>
      <c r="M172" s="834"/>
      <c r="N172" s="833"/>
      <c r="O172" s="834"/>
      <c r="P172" s="834"/>
      <c r="Q172" s="834"/>
      <c r="R172" s="834"/>
      <c r="S172" s="834"/>
      <c r="T172" s="834"/>
      <c r="U172" s="834"/>
      <c r="V172" s="834"/>
      <c r="W172" s="834"/>
      <c r="X172" s="834"/>
      <c r="Y172" s="834"/>
      <c r="Z172" s="834"/>
    </row>
    <row r="173" spans="1:26" ht="15.75" customHeight="1">
      <c r="A173" s="834"/>
      <c r="B173" s="922"/>
      <c r="C173" s="834"/>
      <c r="D173" s="834"/>
      <c r="E173" s="834"/>
      <c r="F173" s="834"/>
      <c r="G173" s="834"/>
      <c r="H173" s="834"/>
      <c r="I173" s="834"/>
      <c r="J173" s="834"/>
      <c r="K173" s="834"/>
      <c r="L173" s="834"/>
      <c r="M173" s="834"/>
      <c r="N173" s="833"/>
      <c r="O173" s="834"/>
      <c r="P173" s="834"/>
      <c r="Q173" s="834"/>
      <c r="R173" s="834"/>
      <c r="S173" s="834"/>
      <c r="T173" s="834"/>
      <c r="U173" s="834"/>
      <c r="V173" s="834"/>
      <c r="W173" s="834"/>
      <c r="X173" s="834"/>
      <c r="Y173" s="834"/>
      <c r="Z173" s="834"/>
    </row>
    <row r="174" spans="1:26" ht="15.75" customHeight="1">
      <c r="A174" s="834"/>
      <c r="B174" s="922"/>
      <c r="C174" s="834"/>
      <c r="D174" s="834"/>
      <c r="E174" s="834"/>
      <c r="F174" s="834"/>
      <c r="G174" s="834"/>
      <c r="H174" s="834"/>
      <c r="I174" s="834"/>
      <c r="J174" s="834"/>
      <c r="K174" s="834"/>
      <c r="L174" s="834"/>
      <c r="M174" s="834"/>
      <c r="N174" s="833"/>
      <c r="O174" s="834"/>
      <c r="P174" s="834"/>
      <c r="Q174" s="834"/>
      <c r="R174" s="834"/>
      <c r="S174" s="834"/>
      <c r="T174" s="834"/>
      <c r="U174" s="834"/>
      <c r="V174" s="834"/>
      <c r="W174" s="834"/>
      <c r="X174" s="834"/>
      <c r="Y174" s="834"/>
      <c r="Z174" s="834"/>
    </row>
    <row r="175" spans="1:26" ht="15.75" customHeight="1">
      <c r="A175" s="834"/>
      <c r="B175" s="922"/>
      <c r="C175" s="834"/>
      <c r="D175" s="834"/>
      <c r="E175" s="834"/>
      <c r="F175" s="834"/>
      <c r="G175" s="834"/>
      <c r="H175" s="834"/>
      <c r="I175" s="834"/>
      <c r="J175" s="834"/>
      <c r="K175" s="834"/>
      <c r="L175" s="834"/>
      <c r="M175" s="834"/>
      <c r="N175" s="833"/>
      <c r="O175" s="834"/>
      <c r="P175" s="834"/>
      <c r="Q175" s="834"/>
      <c r="R175" s="834"/>
      <c r="S175" s="834"/>
      <c r="T175" s="834"/>
      <c r="U175" s="834"/>
      <c r="V175" s="834"/>
      <c r="W175" s="834"/>
      <c r="X175" s="834"/>
      <c r="Y175" s="834"/>
      <c r="Z175" s="834"/>
    </row>
    <row r="176" spans="1:26" ht="15.75" customHeight="1">
      <c r="A176" s="834"/>
      <c r="B176" s="922"/>
      <c r="C176" s="834"/>
      <c r="D176" s="834"/>
      <c r="E176" s="834"/>
      <c r="F176" s="834"/>
      <c r="G176" s="834"/>
      <c r="H176" s="834"/>
      <c r="I176" s="834"/>
      <c r="J176" s="834"/>
      <c r="K176" s="834"/>
      <c r="L176" s="834"/>
      <c r="M176" s="834"/>
      <c r="N176" s="833"/>
      <c r="O176" s="834"/>
      <c r="P176" s="834"/>
      <c r="Q176" s="834"/>
      <c r="R176" s="834"/>
      <c r="S176" s="834"/>
      <c r="T176" s="834"/>
      <c r="U176" s="834"/>
      <c r="V176" s="834"/>
      <c r="W176" s="834"/>
      <c r="X176" s="834"/>
      <c r="Y176" s="834"/>
      <c r="Z176" s="834"/>
    </row>
    <row r="177" spans="1:26" ht="15.75" customHeight="1">
      <c r="A177" s="834"/>
      <c r="B177" s="922"/>
      <c r="C177" s="834"/>
      <c r="D177" s="834"/>
      <c r="E177" s="834"/>
      <c r="F177" s="834"/>
      <c r="G177" s="834"/>
      <c r="H177" s="834"/>
      <c r="I177" s="834"/>
      <c r="J177" s="834"/>
      <c r="K177" s="834"/>
      <c r="L177" s="834"/>
      <c r="M177" s="834"/>
      <c r="N177" s="833"/>
      <c r="O177" s="834"/>
      <c r="P177" s="834"/>
      <c r="Q177" s="834"/>
      <c r="R177" s="834"/>
      <c r="S177" s="834"/>
      <c r="T177" s="834"/>
      <c r="U177" s="834"/>
      <c r="V177" s="834"/>
      <c r="W177" s="834"/>
      <c r="X177" s="834"/>
      <c r="Y177" s="834"/>
      <c r="Z177" s="834"/>
    </row>
    <row r="178" spans="1:26" ht="15.75" customHeight="1">
      <c r="A178" s="834"/>
      <c r="B178" s="922"/>
      <c r="C178" s="834"/>
      <c r="D178" s="834"/>
      <c r="E178" s="834"/>
      <c r="F178" s="834"/>
      <c r="G178" s="834"/>
      <c r="H178" s="834"/>
      <c r="I178" s="834"/>
      <c r="J178" s="834"/>
      <c r="K178" s="834"/>
      <c r="L178" s="834"/>
      <c r="M178" s="834"/>
      <c r="N178" s="833"/>
      <c r="O178" s="834"/>
      <c r="P178" s="834"/>
      <c r="Q178" s="834"/>
      <c r="R178" s="834"/>
      <c r="S178" s="834"/>
      <c r="T178" s="834"/>
      <c r="U178" s="834"/>
      <c r="V178" s="834"/>
      <c r="W178" s="834"/>
      <c r="X178" s="834"/>
      <c r="Y178" s="834"/>
      <c r="Z178" s="834"/>
    </row>
    <row r="179" spans="1:26" ht="15.75" customHeight="1">
      <c r="A179" s="834"/>
      <c r="B179" s="922"/>
      <c r="C179" s="834"/>
      <c r="D179" s="834"/>
      <c r="E179" s="834"/>
      <c r="F179" s="834"/>
      <c r="G179" s="834"/>
      <c r="H179" s="834"/>
      <c r="I179" s="834"/>
      <c r="J179" s="834"/>
      <c r="K179" s="834"/>
      <c r="L179" s="834"/>
      <c r="M179" s="834"/>
      <c r="N179" s="833"/>
      <c r="O179" s="834"/>
      <c r="P179" s="834"/>
      <c r="Q179" s="834"/>
      <c r="R179" s="834"/>
      <c r="S179" s="834"/>
      <c r="T179" s="834"/>
      <c r="U179" s="834"/>
      <c r="V179" s="834"/>
      <c r="W179" s="834"/>
      <c r="X179" s="834"/>
      <c r="Y179" s="834"/>
      <c r="Z179" s="834"/>
    </row>
    <row r="180" spans="1:26" ht="15.75" customHeight="1">
      <c r="A180" s="834"/>
      <c r="B180" s="922"/>
      <c r="C180" s="834"/>
      <c r="D180" s="834"/>
      <c r="E180" s="834"/>
      <c r="F180" s="834"/>
      <c r="G180" s="834"/>
      <c r="H180" s="834"/>
      <c r="I180" s="834"/>
      <c r="J180" s="834"/>
      <c r="K180" s="834"/>
      <c r="L180" s="834"/>
      <c r="M180" s="834"/>
      <c r="N180" s="833"/>
      <c r="O180" s="834"/>
      <c r="P180" s="834"/>
      <c r="Q180" s="834"/>
      <c r="R180" s="834"/>
      <c r="S180" s="834"/>
      <c r="T180" s="834"/>
      <c r="U180" s="834"/>
      <c r="V180" s="834"/>
      <c r="W180" s="834"/>
      <c r="X180" s="834"/>
      <c r="Y180" s="834"/>
      <c r="Z180" s="834"/>
    </row>
    <row r="181" spans="1:26" ht="15.75" customHeight="1">
      <c r="A181" s="834"/>
      <c r="B181" s="922"/>
      <c r="C181" s="834"/>
      <c r="D181" s="834"/>
      <c r="E181" s="834"/>
      <c r="F181" s="834"/>
      <c r="G181" s="834"/>
      <c r="H181" s="834"/>
      <c r="I181" s="834"/>
      <c r="J181" s="834"/>
      <c r="K181" s="834"/>
      <c r="L181" s="834"/>
      <c r="M181" s="834"/>
      <c r="N181" s="833"/>
      <c r="O181" s="834"/>
      <c r="P181" s="834"/>
      <c r="Q181" s="834"/>
      <c r="R181" s="834"/>
      <c r="S181" s="834"/>
      <c r="T181" s="834"/>
      <c r="U181" s="834"/>
      <c r="V181" s="834"/>
      <c r="W181" s="834"/>
      <c r="X181" s="834"/>
      <c r="Y181" s="834"/>
      <c r="Z181" s="834"/>
    </row>
    <row r="182" spans="1:26" ht="15.75" customHeight="1">
      <c r="A182" s="834"/>
      <c r="B182" s="922"/>
      <c r="C182" s="834"/>
      <c r="D182" s="834"/>
      <c r="E182" s="834"/>
      <c r="F182" s="834"/>
      <c r="G182" s="834"/>
      <c r="H182" s="834"/>
      <c r="I182" s="834"/>
      <c r="J182" s="834"/>
      <c r="K182" s="834"/>
      <c r="L182" s="834"/>
      <c r="M182" s="834"/>
      <c r="N182" s="833"/>
      <c r="O182" s="834"/>
      <c r="P182" s="834"/>
      <c r="Q182" s="834"/>
      <c r="R182" s="834"/>
      <c r="S182" s="834"/>
      <c r="T182" s="834"/>
      <c r="U182" s="834"/>
      <c r="V182" s="834"/>
      <c r="W182" s="834"/>
      <c r="X182" s="834"/>
      <c r="Y182" s="834"/>
      <c r="Z182" s="834"/>
    </row>
    <row r="183" spans="1:26" ht="15.75" customHeight="1">
      <c r="A183" s="834"/>
      <c r="B183" s="922"/>
      <c r="C183" s="834"/>
      <c r="D183" s="834"/>
      <c r="E183" s="834"/>
      <c r="F183" s="834"/>
      <c r="G183" s="834"/>
      <c r="H183" s="834"/>
      <c r="I183" s="834"/>
      <c r="J183" s="834"/>
      <c r="K183" s="834"/>
      <c r="L183" s="834"/>
      <c r="M183" s="834"/>
      <c r="N183" s="833"/>
      <c r="O183" s="834"/>
      <c r="P183" s="834"/>
      <c r="Q183" s="834"/>
      <c r="R183" s="834"/>
      <c r="S183" s="834"/>
      <c r="T183" s="834"/>
      <c r="U183" s="834"/>
      <c r="V183" s="834"/>
      <c r="W183" s="834"/>
      <c r="X183" s="834"/>
      <c r="Y183" s="834"/>
      <c r="Z183" s="834"/>
    </row>
    <row r="184" spans="1:26" ht="15.75" customHeight="1">
      <c r="A184" s="834"/>
      <c r="B184" s="922"/>
      <c r="C184" s="834"/>
      <c r="D184" s="834"/>
      <c r="E184" s="834"/>
      <c r="F184" s="834"/>
      <c r="G184" s="834"/>
      <c r="H184" s="834"/>
      <c r="I184" s="834"/>
      <c r="J184" s="834"/>
      <c r="K184" s="834"/>
      <c r="L184" s="834"/>
      <c r="M184" s="834"/>
      <c r="N184" s="833"/>
      <c r="O184" s="834"/>
      <c r="P184" s="834"/>
      <c r="Q184" s="834"/>
      <c r="R184" s="834"/>
      <c r="S184" s="834"/>
      <c r="T184" s="834"/>
      <c r="U184" s="834"/>
      <c r="V184" s="834"/>
      <c r="W184" s="834"/>
      <c r="X184" s="834"/>
      <c r="Y184" s="834"/>
      <c r="Z184" s="834"/>
    </row>
    <row r="185" spans="1:26" ht="15.75" customHeight="1">
      <c r="A185" s="834"/>
      <c r="B185" s="922"/>
      <c r="C185" s="834"/>
      <c r="D185" s="834"/>
      <c r="E185" s="834"/>
      <c r="F185" s="834"/>
      <c r="G185" s="834"/>
      <c r="H185" s="834"/>
      <c r="I185" s="834"/>
      <c r="J185" s="834"/>
      <c r="K185" s="834"/>
      <c r="L185" s="834"/>
      <c r="M185" s="834"/>
      <c r="N185" s="833"/>
      <c r="O185" s="834"/>
      <c r="P185" s="834"/>
      <c r="Q185" s="834"/>
      <c r="R185" s="834"/>
      <c r="S185" s="834"/>
      <c r="T185" s="834"/>
      <c r="U185" s="834"/>
      <c r="V185" s="834"/>
      <c r="W185" s="834"/>
      <c r="X185" s="834"/>
      <c r="Y185" s="834"/>
      <c r="Z185" s="834"/>
    </row>
    <row r="186" spans="1:26" ht="15.75" customHeight="1">
      <c r="A186" s="834"/>
      <c r="B186" s="922"/>
      <c r="C186" s="834"/>
      <c r="D186" s="834"/>
      <c r="E186" s="834"/>
      <c r="F186" s="834"/>
      <c r="G186" s="834"/>
      <c r="H186" s="834"/>
      <c r="I186" s="834"/>
      <c r="J186" s="834"/>
      <c r="K186" s="834"/>
      <c r="L186" s="834"/>
      <c r="M186" s="834"/>
      <c r="N186" s="833"/>
      <c r="O186" s="834"/>
      <c r="P186" s="834"/>
      <c r="Q186" s="834"/>
      <c r="R186" s="834"/>
      <c r="S186" s="834"/>
      <c r="T186" s="834"/>
      <c r="U186" s="834"/>
      <c r="V186" s="834"/>
      <c r="W186" s="834"/>
      <c r="X186" s="834"/>
      <c r="Y186" s="834"/>
      <c r="Z186" s="834"/>
    </row>
    <row r="187" spans="1:26" ht="15.75" customHeight="1">
      <c r="A187" s="834"/>
      <c r="B187" s="922"/>
      <c r="C187" s="834"/>
      <c r="D187" s="834"/>
      <c r="E187" s="834"/>
      <c r="F187" s="834"/>
      <c r="G187" s="834"/>
      <c r="H187" s="834"/>
      <c r="I187" s="834"/>
      <c r="J187" s="834"/>
      <c r="K187" s="834"/>
      <c r="L187" s="834"/>
      <c r="M187" s="834"/>
      <c r="N187" s="833"/>
      <c r="O187" s="834"/>
      <c r="P187" s="834"/>
      <c r="Q187" s="834"/>
      <c r="R187" s="834"/>
      <c r="S187" s="834"/>
      <c r="T187" s="834"/>
      <c r="U187" s="834"/>
      <c r="V187" s="834"/>
      <c r="W187" s="834"/>
      <c r="X187" s="834"/>
      <c r="Y187" s="834"/>
      <c r="Z187" s="834"/>
    </row>
    <row r="188" spans="1:26" ht="15.75" customHeight="1">
      <c r="A188" s="834"/>
      <c r="B188" s="922"/>
      <c r="C188" s="834"/>
      <c r="D188" s="834"/>
      <c r="E188" s="834"/>
      <c r="F188" s="834"/>
      <c r="G188" s="834"/>
      <c r="H188" s="834"/>
      <c r="I188" s="834"/>
      <c r="J188" s="834"/>
      <c r="K188" s="834"/>
      <c r="L188" s="834"/>
      <c r="M188" s="834"/>
      <c r="N188" s="833"/>
      <c r="O188" s="834"/>
      <c r="P188" s="834"/>
      <c r="Q188" s="834"/>
      <c r="R188" s="834"/>
      <c r="S188" s="834"/>
      <c r="T188" s="834"/>
      <c r="U188" s="834"/>
      <c r="V188" s="834"/>
      <c r="W188" s="834"/>
      <c r="X188" s="834"/>
      <c r="Y188" s="834"/>
      <c r="Z188" s="834"/>
    </row>
    <row r="189" spans="1:26" ht="15.75" customHeight="1">
      <c r="A189" s="834"/>
      <c r="B189" s="922"/>
      <c r="C189" s="834"/>
      <c r="D189" s="834"/>
      <c r="E189" s="834"/>
      <c r="F189" s="834"/>
      <c r="G189" s="834"/>
      <c r="H189" s="834"/>
      <c r="I189" s="834"/>
      <c r="J189" s="834"/>
      <c r="K189" s="834"/>
      <c r="L189" s="834"/>
      <c r="M189" s="834"/>
      <c r="N189" s="833"/>
      <c r="O189" s="834"/>
      <c r="P189" s="834"/>
      <c r="Q189" s="834"/>
      <c r="R189" s="834"/>
      <c r="S189" s="834"/>
      <c r="T189" s="834"/>
      <c r="U189" s="834"/>
      <c r="V189" s="834"/>
      <c r="W189" s="834"/>
      <c r="X189" s="834"/>
      <c r="Y189" s="834"/>
      <c r="Z189" s="834"/>
    </row>
    <row r="190" spans="1:26" ht="15.75" customHeight="1">
      <c r="A190" s="834"/>
      <c r="B190" s="922"/>
      <c r="C190" s="834"/>
      <c r="D190" s="834"/>
      <c r="E190" s="834"/>
      <c r="F190" s="834"/>
      <c r="G190" s="834"/>
      <c r="H190" s="834"/>
      <c r="I190" s="834"/>
      <c r="J190" s="834"/>
      <c r="K190" s="834"/>
      <c r="L190" s="834"/>
      <c r="M190" s="834"/>
      <c r="N190" s="833"/>
      <c r="O190" s="834"/>
      <c r="P190" s="834"/>
      <c r="Q190" s="834"/>
      <c r="R190" s="834"/>
      <c r="S190" s="834"/>
      <c r="T190" s="834"/>
      <c r="U190" s="834"/>
      <c r="V190" s="834"/>
      <c r="W190" s="834"/>
      <c r="X190" s="834"/>
      <c r="Y190" s="834"/>
      <c r="Z190" s="834"/>
    </row>
    <row r="191" spans="1:26" ht="15.75" customHeight="1">
      <c r="A191" s="834"/>
      <c r="B191" s="922"/>
      <c r="C191" s="834"/>
      <c r="D191" s="834"/>
      <c r="E191" s="834"/>
      <c r="F191" s="834"/>
      <c r="G191" s="834"/>
      <c r="H191" s="834"/>
      <c r="I191" s="834"/>
      <c r="J191" s="834"/>
      <c r="K191" s="834"/>
      <c r="L191" s="834"/>
      <c r="M191" s="834"/>
      <c r="N191" s="833"/>
      <c r="O191" s="834"/>
      <c r="P191" s="834"/>
      <c r="Q191" s="834"/>
      <c r="R191" s="834"/>
      <c r="S191" s="834"/>
      <c r="T191" s="834"/>
      <c r="U191" s="834"/>
      <c r="V191" s="834"/>
      <c r="W191" s="834"/>
      <c r="X191" s="834"/>
      <c r="Y191" s="834"/>
      <c r="Z191" s="834"/>
    </row>
    <row r="192" spans="1:26" ht="15.75" customHeight="1">
      <c r="A192" s="834"/>
      <c r="B192" s="922"/>
      <c r="C192" s="834"/>
      <c r="D192" s="834"/>
      <c r="E192" s="834"/>
      <c r="F192" s="834"/>
      <c r="G192" s="834"/>
      <c r="H192" s="834"/>
      <c r="I192" s="834"/>
      <c r="J192" s="834"/>
      <c r="K192" s="834"/>
      <c r="L192" s="834"/>
      <c r="M192" s="834"/>
      <c r="N192" s="833"/>
      <c r="O192" s="834"/>
      <c r="P192" s="834"/>
      <c r="Q192" s="834"/>
      <c r="R192" s="834"/>
      <c r="S192" s="834"/>
      <c r="T192" s="834"/>
      <c r="U192" s="834"/>
      <c r="V192" s="834"/>
      <c r="W192" s="834"/>
      <c r="X192" s="834"/>
      <c r="Y192" s="834"/>
      <c r="Z192" s="834"/>
    </row>
    <row r="193" spans="1:26" ht="15.75" customHeight="1">
      <c r="A193" s="834"/>
      <c r="B193" s="922"/>
      <c r="C193" s="834"/>
      <c r="D193" s="834"/>
      <c r="E193" s="834"/>
      <c r="F193" s="834"/>
      <c r="G193" s="834"/>
      <c r="H193" s="834"/>
      <c r="I193" s="834"/>
      <c r="J193" s="834"/>
      <c r="K193" s="834"/>
      <c r="L193" s="834"/>
      <c r="M193" s="834"/>
      <c r="N193" s="833"/>
      <c r="O193" s="834"/>
      <c r="P193" s="834"/>
      <c r="Q193" s="834"/>
      <c r="R193" s="834"/>
      <c r="S193" s="834"/>
      <c r="T193" s="834"/>
      <c r="U193" s="834"/>
      <c r="V193" s="834"/>
      <c r="W193" s="834"/>
      <c r="X193" s="834"/>
      <c r="Y193" s="834"/>
      <c r="Z193" s="834"/>
    </row>
    <row r="194" spans="1:26" ht="15.75" customHeight="1">
      <c r="A194" s="834"/>
      <c r="B194" s="922"/>
      <c r="C194" s="834"/>
      <c r="D194" s="834"/>
      <c r="E194" s="834"/>
      <c r="F194" s="834"/>
      <c r="G194" s="834"/>
      <c r="H194" s="834"/>
      <c r="I194" s="834"/>
      <c r="J194" s="834"/>
      <c r="K194" s="834"/>
      <c r="L194" s="834"/>
      <c r="M194" s="834"/>
      <c r="N194" s="833"/>
      <c r="O194" s="834"/>
      <c r="P194" s="834"/>
      <c r="Q194" s="834"/>
      <c r="R194" s="834"/>
      <c r="S194" s="834"/>
      <c r="T194" s="834"/>
      <c r="U194" s="834"/>
      <c r="V194" s="834"/>
      <c r="W194" s="834"/>
      <c r="X194" s="834"/>
      <c r="Y194" s="834"/>
      <c r="Z194" s="834"/>
    </row>
    <row r="195" spans="1:26" ht="15.75" customHeight="1">
      <c r="A195" s="834"/>
      <c r="B195" s="922"/>
      <c r="C195" s="834"/>
      <c r="D195" s="834"/>
      <c r="E195" s="834"/>
      <c r="F195" s="834"/>
      <c r="G195" s="834"/>
      <c r="H195" s="834"/>
      <c r="I195" s="834"/>
      <c r="J195" s="834"/>
      <c r="K195" s="834"/>
      <c r="L195" s="834"/>
      <c r="M195" s="834"/>
      <c r="N195" s="833"/>
      <c r="O195" s="834"/>
      <c r="P195" s="834"/>
      <c r="Q195" s="834"/>
      <c r="R195" s="834"/>
      <c r="S195" s="834"/>
      <c r="T195" s="834"/>
      <c r="U195" s="834"/>
      <c r="V195" s="834"/>
      <c r="W195" s="834"/>
      <c r="X195" s="834"/>
      <c r="Y195" s="834"/>
      <c r="Z195" s="834"/>
    </row>
    <row r="196" spans="1:26" ht="15.75" customHeight="1">
      <c r="A196" s="834"/>
      <c r="B196" s="922"/>
      <c r="C196" s="834"/>
      <c r="D196" s="834"/>
      <c r="E196" s="834"/>
      <c r="F196" s="834"/>
      <c r="G196" s="834"/>
      <c r="H196" s="834"/>
      <c r="I196" s="834"/>
      <c r="J196" s="834"/>
      <c r="K196" s="834"/>
      <c r="L196" s="834"/>
      <c r="M196" s="834"/>
      <c r="N196" s="833"/>
      <c r="O196" s="834"/>
      <c r="P196" s="834"/>
      <c r="Q196" s="834"/>
      <c r="R196" s="834"/>
      <c r="S196" s="834"/>
      <c r="T196" s="834"/>
      <c r="U196" s="834"/>
      <c r="V196" s="834"/>
      <c r="W196" s="834"/>
      <c r="X196" s="834"/>
      <c r="Y196" s="834"/>
      <c r="Z196" s="834"/>
    </row>
    <row r="197" spans="1:26" ht="15.75" customHeight="1">
      <c r="A197" s="834"/>
      <c r="B197" s="922"/>
      <c r="C197" s="834"/>
      <c r="D197" s="834"/>
      <c r="E197" s="834"/>
      <c r="F197" s="834"/>
      <c r="G197" s="834"/>
      <c r="H197" s="834"/>
      <c r="I197" s="834"/>
      <c r="J197" s="834"/>
      <c r="K197" s="834"/>
      <c r="L197" s="834"/>
      <c r="M197" s="834"/>
      <c r="N197" s="833"/>
      <c r="O197" s="834"/>
      <c r="P197" s="834"/>
      <c r="Q197" s="834"/>
      <c r="R197" s="834"/>
      <c r="S197" s="834"/>
      <c r="T197" s="834"/>
      <c r="U197" s="834"/>
      <c r="V197" s="834"/>
      <c r="W197" s="834"/>
      <c r="X197" s="834"/>
      <c r="Y197" s="834"/>
      <c r="Z197" s="834"/>
    </row>
    <row r="198" spans="1:26" ht="15.75" customHeight="1">
      <c r="A198" s="834"/>
      <c r="B198" s="922"/>
      <c r="C198" s="834"/>
      <c r="D198" s="834"/>
      <c r="E198" s="834"/>
      <c r="F198" s="834"/>
      <c r="G198" s="834"/>
      <c r="H198" s="834"/>
      <c r="I198" s="834"/>
      <c r="J198" s="834"/>
      <c r="K198" s="834"/>
      <c r="L198" s="834"/>
      <c r="M198" s="834"/>
      <c r="N198" s="833"/>
      <c r="O198" s="834"/>
      <c r="P198" s="834"/>
      <c r="Q198" s="834"/>
      <c r="R198" s="834"/>
      <c r="S198" s="834"/>
      <c r="T198" s="834"/>
      <c r="U198" s="834"/>
      <c r="V198" s="834"/>
      <c r="W198" s="834"/>
      <c r="X198" s="834"/>
      <c r="Y198" s="834"/>
      <c r="Z198" s="834"/>
    </row>
    <row r="199" spans="1:26" ht="15.75" customHeight="1">
      <c r="A199" s="834"/>
      <c r="B199" s="922"/>
      <c r="C199" s="834"/>
      <c r="D199" s="834"/>
      <c r="E199" s="834"/>
      <c r="F199" s="834"/>
      <c r="G199" s="834"/>
      <c r="H199" s="834"/>
      <c r="I199" s="834"/>
      <c r="J199" s="834"/>
      <c r="K199" s="834"/>
      <c r="L199" s="834"/>
      <c r="M199" s="834"/>
      <c r="N199" s="833"/>
      <c r="O199" s="834"/>
      <c r="P199" s="834"/>
      <c r="Q199" s="834"/>
      <c r="R199" s="834"/>
      <c r="S199" s="834"/>
      <c r="T199" s="834"/>
      <c r="U199" s="834"/>
      <c r="V199" s="834"/>
      <c r="W199" s="834"/>
      <c r="X199" s="834"/>
      <c r="Y199" s="834"/>
      <c r="Z199" s="834"/>
    </row>
    <row r="200" spans="1:26" ht="15.75" customHeight="1">
      <c r="A200" s="834"/>
      <c r="B200" s="922"/>
      <c r="C200" s="834"/>
      <c r="D200" s="834"/>
      <c r="E200" s="834"/>
      <c r="F200" s="834"/>
      <c r="G200" s="834"/>
      <c r="H200" s="834"/>
      <c r="I200" s="834"/>
      <c r="J200" s="834"/>
      <c r="K200" s="834"/>
      <c r="L200" s="834"/>
      <c r="M200" s="834"/>
      <c r="N200" s="833"/>
      <c r="O200" s="834"/>
      <c r="P200" s="834"/>
      <c r="Q200" s="834"/>
      <c r="R200" s="834"/>
      <c r="S200" s="834"/>
      <c r="T200" s="834"/>
      <c r="U200" s="834"/>
      <c r="V200" s="834"/>
      <c r="W200" s="834"/>
      <c r="X200" s="834"/>
      <c r="Y200" s="834"/>
      <c r="Z200" s="834"/>
    </row>
    <row r="201" spans="1:26" ht="15.75" customHeight="1">
      <c r="A201" s="834"/>
      <c r="B201" s="922"/>
      <c r="C201" s="834"/>
      <c r="D201" s="834"/>
      <c r="E201" s="834"/>
      <c r="F201" s="834"/>
      <c r="G201" s="834"/>
      <c r="H201" s="834"/>
      <c r="I201" s="834"/>
      <c r="J201" s="834"/>
      <c r="K201" s="834"/>
      <c r="L201" s="834"/>
      <c r="M201" s="834"/>
      <c r="N201" s="833"/>
      <c r="O201" s="834"/>
      <c r="P201" s="834"/>
      <c r="Q201" s="834"/>
      <c r="R201" s="834"/>
      <c r="S201" s="834"/>
      <c r="T201" s="834"/>
      <c r="U201" s="834"/>
      <c r="V201" s="834"/>
      <c r="W201" s="834"/>
      <c r="X201" s="834"/>
      <c r="Y201" s="834"/>
      <c r="Z201" s="834"/>
    </row>
    <row r="202" spans="1:26" ht="15.75" customHeight="1">
      <c r="A202" s="834"/>
      <c r="B202" s="922"/>
      <c r="C202" s="834"/>
      <c r="D202" s="834"/>
      <c r="E202" s="834"/>
      <c r="F202" s="834"/>
      <c r="G202" s="834"/>
      <c r="H202" s="834"/>
      <c r="I202" s="834"/>
      <c r="J202" s="834"/>
      <c r="K202" s="834"/>
      <c r="L202" s="834"/>
      <c r="M202" s="834"/>
      <c r="N202" s="833"/>
      <c r="O202" s="834"/>
      <c r="P202" s="834"/>
      <c r="Q202" s="834"/>
      <c r="R202" s="834"/>
      <c r="S202" s="834"/>
      <c r="T202" s="834"/>
      <c r="U202" s="834"/>
      <c r="V202" s="834"/>
      <c r="W202" s="834"/>
      <c r="X202" s="834"/>
      <c r="Y202" s="834"/>
      <c r="Z202" s="834"/>
    </row>
    <row r="203" spans="1:26" ht="15.75" customHeight="1">
      <c r="A203" s="834"/>
      <c r="B203" s="922"/>
      <c r="C203" s="834"/>
      <c r="D203" s="834"/>
      <c r="E203" s="834"/>
      <c r="F203" s="834"/>
      <c r="G203" s="834"/>
      <c r="H203" s="834"/>
      <c r="I203" s="834"/>
      <c r="J203" s="834"/>
      <c r="K203" s="834"/>
      <c r="L203" s="834"/>
      <c r="M203" s="834"/>
      <c r="N203" s="833"/>
      <c r="O203" s="834"/>
      <c r="P203" s="834"/>
      <c r="Q203" s="834"/>
      <c r="R203" s="834"/>
      <c r="S203" s="834"/>
      <c r="T203" s="834"/>
      <c r="U203" s="834"/>
      <c r="V203" s="834"/>
      <c r="W203" s="834"/>
      <c r="X203" s="834"/>
      <c r="Y203" s="834"/>
      <c r="Z203" s="834"/>
    </row>
    <row r="204" spans="1:26" ht="15.75" customHeight="1">
      <c r="A204" s="834"/>
      <c r="B204" s="922"/>
      <c r="C204" s="834"/>
      <c r="D204" s="834"/>
      <c r="E204" s="834"/>
      <c r="F204" s="834"/>
      <c r="G204" s="834"/>
      <c r="H204" s="834"/>
      <c r="I204" s="834"/>
      <c r="J204" s="834"/>
      <c r="K204" s="834"/>
      <c r="L204" s="834"/>
      <c r="M204" s="834"/>
      <c r="N204" s="833"/>
      <c r="O204" s="834"/>
      <c r="P204" s="834"/>
      <c r="Q204" s="834"/>
      <c r="R204" s="834"/>
      <c r="S204" s="834"/>
      <c r="T204" s="834"/>
      <c r="U204" s="834"/>
      <c r="V204" s="834"/>
      <c r="W204" s="834"/>
      <c r="X204" s="834"/>
      <c r="Y204" s="834"/>
      <c r="Z204" s="834"/>
    </row>
    <row r="205" spans="1:26" ht="15.75" customHeight="1">
      <c r="A205" s="834"/>
      <c r="B205" s="922"/>
      <c r="C205" s="834"/>
      <c r="D205" s="834"/>
      <c r="E205" s="834"/>
      <c r="F205" s="834"/>
      <c r="G205" s="834"/>
      <c r="H205" s="834"/>
      <c r="I205" s="834"/>
      <c r="J205" s="834"/>
      <c r="K205" s="834"/>
      <c r="L205" s="834"/>
      <c r="M205" s="834"/>
      <c r="N205" s="833"/>
      <c r="O205" s="834"/>
      <c r="P205" s="834"/>
      <c r="Q205" s="834"/>
      <c r="R205" s="834"/>
      <c r="S205" s="834"/>
      <c r="T205" s="834"/>
      <c r="U205" s="834"/>
      <c r="V205" s="834"/>
      <c r="W205" s="834"/>
      <c r="X205" s="834"/>
      <c r="Y205" s="834"/>
      <c r="Z205" s="834"/>
    </row>
    <row r="206" spans="1:26" ht="15.75" customHeight="1">
      <c r="A206" s="834"/>
      <c r="B206" s="922"/>
      <c r="C206" s="834"/>
      <c r="D206" s="834"/>
      <c r="E206" s="834"/>
      <c r="F206" s="834"/>
      <c r="G206" s="834"/>
      <c r="H206" s="834"/>
      <c r="I206" s="834"/>
      <c r="J206" s="834"/>
      <c r="K206" s="834"/>
      <c r="L206" s="834"/>
      <c r="M206" s="834"/>
      <c r="N206" s="833"/>
      <c r="O206" s="834"/>
      <c r="P206" s="834"/>
      <c r="Q206" s="834"/>
      <c r="R206" s="834"/>
      <c r="S206" s="834"/>
      <c r="T206" s="834"/>
      <c r="U206" s="834"/>
      <c r="V206" s="834"/>
      <c r="W206" s="834"/>
      <c r="X206" s="834"/>
      <c r="Y206" s="834"/>
      <c r="Z206" s="834"/>
    </row>
    <row r="207" spans="1:26" ht="15.75" customHeight="1">
      <c r="A207" s="834"/>
      <c r="B207" s="922"/>
      <c r="C207" s="834"/>
      <c r="D207" s="834"/>
      <c r="E207" s="834"/>
      <c r="F207" s="834"/>
      <c r="G207" s="834"/>
      <c r="H207" s="834"/>
      <c r="I207" s="834"/>
      <c r="J207" s="834"/>
      <c r="K207" s="834"/>
      <c r="L207" s="834"/>
      <c r="M207" s="834"/>
      <c r="N207" s="833"/>
      <c r="O207" s="834"/>
      <c r="P207" s="834"/>
      <c r="Q207" s="834"/>
      <c r="R207" s="834"/>
      <c r="S207" s="834"/>
      <c r="T207" s="834"/>
      <c r="U207" s="834"/>
      <c r="V207" s="834"/>
      <c r="W207" s="834"/>
      <c r="X207" s="834"/>
      <c r="Y207" s="834"/>
      <c r="Z207" s="834"/>
    </row>
    <row r="208" spans="1:26" ht="15.75" customHeight="1">
      <c r="A208" s="834"/>
      <c r="B208" s="922"/>
      <c r="C208" s="834"/>
      <c r="D208" s="834"/>
      <c r="E208" s="834"/>
      <c r="F208" s="834"/>
      <c r="G208" s="834"/>
      <c r="H208" s="834"/>
      <c r="I208" s="834"/>
      <c r="J208" s="834"/>
      <c r="K208" s="834"/>
      <c r="L208" s="834"/>
      <c r="M208" s="834"/>
      <c r="N208" s="833"/>
      <c r="O208" s="834"/>
      <c r="P208" s="834"/>
      <c r="Q208" s="834"/>
      <c r="R208" s="834"/>
      <c r="S208" s="834"/>
      <c r="T208" s="834"/>
      <c r="U208" s="834"/>
      <c r="V208" s="834"/>
      <c r="W208" s="834"/>
      <c r="X208" s="834"/>
      <c r="Y208" s="834"/>
      <c r="Z208" s="834"/>
    </row>
    <row r="209" spans="1:26" ht="15.75" customHeight="1">
      <c r="A209" s="834"/>
      <c r="B209" s="922"/>
      <c r="C209" s="834"/>
      <c r="D209" s="834"/>
      <c r="E209" s="834"/>
      <c r="F209" s="834"/>
      <c r="G209" s="834"/>
      <c r="H209" s="834"/>
      <c r="I209" s="834"/>
      <c r="J209" s="834"/>
      <c r="K209" s="834"/>
      <c r="L209" s="834"/>
      <c r="M209" s="834"/>
      <c r="N209" s="833"/>
      <c r="O209" s="834"/>
      <c r="P209" s="834"/>
      <c r="Q209" s="834"/>
      <c r="R209" s="834"/>
      <c r="S209" s="834"/>
      <c r="T209" s="834"/>
      <c r="U209" s="834"/>
      <c r="V209" s="834"/>
      <c r="W209" s="834"/>
      <c r="X209" s="834"/>
      <c r="Y209" s="834"/>
      <c r="Z209" s="834"/>
    </row>
    <row r="210" spans="1:26" ht="15.75" customHeight="1">
      <c r="A210" s="834"/>
      <c r="B210" s="922"/>
      <c r="C210" s="834"/>
      <c r="D210" s="834"/>
      <c r="E210" s="834"/>
      <c r="F210" s="834"/>
      <c r="G210" s="834"/>
      <c r="H210" s="834"/>
      <c r="I210" s="834"/>
      <c r="J210" s="834"/>
      <c r="K210" s="834"/>
      <c r="L210" s="834"/>
      <c r="M210" s="834"/>
      <c r="N210" s="833"/>
      <c r="O210" s="834"/>
      <c r="P210" s="834"/>
      <c r="Q210" s="834"/>
      <c r="R210" s="834"/>
      <c r="S210" s="834"/>
      <c r="T210" s="834"/>
      <c r="U210" s="834"/>
      <c r="V210" s="834"/>
      <c r="W210" s="834"/>
      <c r="X210" s="834"/>
      <c r="Y210" s="834"/>
      <c r="Z210" s="834"/>
    </row>
    <row r="211" spans="1:26" ht="15.75" customHeight="1">
      <c r="A211" s="834"/>
      <c r="B211" s="922"/>
      <c r="C211" s="834"/>
      <c r="D211" s="834"/>
      <c r="E211" s="834"/>
      <c r="F211" s="834"/>
      <c r="G211" s="834"/>
      <c r="H211" s="834"/>
      <c r="I211" s="834"/>
      <c r="J211" s="834"/>
      <c r="K211" s="834"/>
      <c r="L211" s="834"/>
      <c r="M211" s="834"/>
      <c r="N211" s="833"/>
      <c r="O211" s="834"/>
      <c r="P211" s="834"/>
      <c r="Q211" s="834"/>
      <c r="R211" s="834"/>
      <c r="S211" s="834"/>
      <c r="T211" s="834"/>
      <c r="U211" s="834"/>
      <c r="V211" s="834"/>
      <c r="W211" s="834"/>
      <c r="X211" s="834"/>
      <c r="Y211" s="834"/>
      <c r="Z211" s="834"/>
    </row>
    <row r="212" spans="1:26" ht="15.75" customHeight="1">
      <c r="A212" s="834"/>
      <c r="B212" s="922"/>
      <c r="C212" s="834"/>
      <c r="D212" s="834"/>
      <c r="E212" s="834"/>
      <c r="F212" s="834"/>
      <c r="G212" s="834"/>
      <c r="H212" s="834"/>
      <c r="I212" s="834"/>
      <c r="J212" s="834"/>
      <c r="K212" s="834"/>
      <c r="L212" s="834"/>
      <c r="M212" s="834"/>
      <c r="N212" s="833"/>
      <c r="O212" s="834"/>
      <c r="P212" s="834"/>
      <c r="Q212" s="834"/>
      <c r="R212" s="834"/>
      <c r="S212" s="834"/>
      <c r="T212" s="834"/>
      <c r="U212" s="834"/>
      <c r="V212" s="834"/>
      <c r="W212" s="834"/>
      <c r="X212" s="834"/>
      <c r="Y212" s="834"/>
      <c r="Z212" s="834"/>
    </row>
    <row r="213" spans="1:26" ht="15.75" customHeight="1">
      <c r="A213" s="834"/>
      <c r="B213" s="922"/>
      <c r="C213" s="834"/>
      <c r="D213" s="834"/>
      <c r="E213" s="834"/>
      <c r="F213" s="834"/>
      <c r="G213" s="834"/>
      <c r="H213" s="834"/>
      <c r="I213" s="834"/>
      <c r="J213" s="834"/>
      <c r="K213" s="834"/>
      <c r="L213" s="834"/>
      <c r="M213" s="834"/>
      <c r="N213" s="833"/>
      <c r="O213" s="834"/>
      <c r="P213" s="834"/>
      <c r="Q213" s="834"/>
      <c r="R213" s="834"/>
      <c r="S213" s="834"/>
      <c r="T213" s="834"/>
      <c r="U213" s="834"/>
      <c r="V213" s="834"/>
      <c r="W213" s="834"/>
      <c r="X213" s="834"/>
      <c r="Y213" s="834"/>
      <c r="Z213" s="834"/>
    </row>
    <row r="214" spans="1:26" ht="15.75" customHeight="1">
      <c r="A214" s="834"/>
      <c r="B214" s="922"/>
      <c r="C214" s="834"/>
      <c r="D214" s="834"/>
      <c r="E214" s="834"/>
      <c r="F214" s="834"/>
      <c r="G214" s="834"/>
      <c r="H214" s="834"/>
      <c r="I214" s="834"/>
      <c r="J214" s="834"/>
      <c r="K214" s="834"/>
      <c r="L214" s="834"/>
      <c r="M214" s="834"/>
      <c r="N214" s="833"/>
      <c r="O214" s="834"/>
      <c r="P214" s="834"/>
      <c r="Q214" s="834"/>
      <c r="R214" s="834"/>
      <c r="S214" s="834"/>
      <c r="T214" s="834"/>
      <c r="U214" s="834"/>
      <c r="V214" s="834"/>
      <c r="W214" s="834"/>
      <c r="X214" s="834"/>
      <c r="Y214" s="834"/>
      <c r="Z214" s="834"/>
    </row>
    <row r="215" spans="1:26" ht="15.75" customHeight="1">
      <c r="A215" s="834"/>
      <c r="B215" s="922"/>
      <c r="C215" s="834"/>
      <c r="D215" s="834"/>
      <c r="E215" s="834"/>
      <c r="F215" s="834"/>
      <c r="G215" s="834"/>
      <c r="H215" s="834"/>
      <c r="I215" s="834"/>
      <c r="J215" s="834"/>
      <c r="K215" s="834"/>
      <c r="L215" s="834"/>
      <c r="M215" s="834"/>
      <c r="N215" s="833"/>
      <c r="O215" s="834"/>
      <c r="P215" s="834"/>
      <c r="Q215" s="834"/>
      <c r="R215" s="834"/>
      <c r="S215" s="834"/>
      <c r="T215" s="834"/>
      <c r="U215" s="834"/>
      <c r="V215" s="834"/>
      <c r="W215" s="834"/>
      <c r="X215" s="834"/>
      <c r="Y215" s="834"/>
      <c r="Z215" s="834"/>
    </row>
    <row r="216" spans="1:26" ht="15.75" customHeight="1">
      <c r="A216" s="834"/>
      <c r="B216" s="922"/>
      <c r="C216" s="834"/>
      <c r="D216" s="834"/>
      <c r="E216" s="834"/>
      <c r="F216" s="834"/>
      <c r="G216" s="834"/>
      <c r="H216" s="834"/>
      <c r="I216" s="834"/>
      <c r="J216" s="834"/>
      <c r="K216" s="834"/>
      <c r="L216" s="834"/>
      <c r="M216" s="834"/>
      <c r="N216" s="833"/>
      <c r="O216" s="834"/>
      <c r="P216" s="834"/>
      <c r="Q216" s="834"/>
      <c r="R216" s="834"/>
      <c r="S216" s="834"/>
      <c r="T216" s="834"/>
      <c r="U216" s="834"/>
      <c r="V216" s="834"/>
      <c r="W216" s="834"/>
      <c r="X216" s="834"/>
      <c r="Y216" s="834"/>
      <c r="Z216" s="834"/>
    </row>
    <row r="217" spans="1:26" ht="15.75" customHeight="1">
      <c r="A217" s="834"/>
      <c r="B217" s="922"/>
      <c r="C217" s="834"/>
      <c r="D217" s="834"/>
      <c r="E217" s="834"/>
      <c r="F217" s="834"/>
      <c r="G217" s="834"/>
      <c r="H217" s="834"/>
      <c r="I217" s="834"/>
      <c r="J217" s="834"/>
      <c r="K217" s="834"/>
      <c r="L217" s="834"/>
      <c r="M217" s="834"/>
      <c r="N217" s="833"/>
      <c r="O217" s="834"/>
      <c r="P217" s="834"/>
      <c r="Q217" s="834"/>
      <c r="R217" s="834"/>
      <c r="S217" s="834"/>
      <c r="T217" s="834"/>
      <c r="U217" s="834"/>
      <c r="V217" s="834"/>
      <c r="W217" s="834"/>
      <c r="X217" s="834"/>
      <c r="Y217" s="834"/>
      <c r="Z217" s="834"/>
    </row>
    <row r="218" spans="1:26" ht="15.75" customHeight="1">
      <c r="A218" s="834"/>
      <c r="B218" s="922"/>
      <c r="C218" s="834"/>
      <c r="D218" s="834"/>
      <c r="E218" s="834"/>
      <c r="F218" s="834"/>
      <c r="G218" s="834"/>
      <c r="H218" s="834"/>
      <c r="I218" s="834"/>
      <c r="J218" s="834"/>
      <c r="K218" s="834"/>
      <c r="L218" s="834"/>
      <c r="M218" s="834"/>
      <c r="N218" s="833"/>
      <c r="O218" s="834"/>
      <c r="P218" s="834"/>
      <c r="Q218" s="834"/>
      <c r="R218" s="834"/>
      <c r="S218" s="834"/>
      <c r="T218" s="834"/>
      <c r="U218" s="834"/>
      <c r="V218" s="834"/>
      <c r="W218" s="834"/>
      <c r="X218" s="834"/>
      <c r="Y218" s="834"/>
      <c r="Z218" s="834"/>
    </row>
    <row r="219" spans="1:26" ht="15.75" customHeight="1">
      <c r="A219" s="834"/>
      <c r="B219" s="922"/>
      <c r="C219" s="834"/>
      <c r="D219" s="834"/>
      <c r="E219" s="834"/>
      <c r="F219" s="834"/>
      <c r="G219" s="834"/>
      <c r="H219" s="834"/>
      <c r="I219" s="834"/>
      <c r="J219" s="834"/>
      <c r="K219" s="834"/>
      <c r="L219" s="834"/>
      <c r="M219" s="834"/>
      <c r="N219" s="833"/>
      <c r="O219" s="834"/>
      <c r="P219" s="834"/>
      <c r="Q219" s="834"/>
      <c r="R219" s="834"/>
      <c r="S219" s="834"/>
      <c r="T219" s="834"/>
      <c r="U219" s="834"/>
      <c r="V219" s="834"/>
      <c r="W219" s="834"/>
      <c r="X219" s="834"/>
      <c r="Y219" s="834"/>
      <c r="Z219" s="834"/>
    </row>
    <row r="220" spans="1:26" ht="15.75" customHeight="1">
      <c r="A220" s="834"/>
      <c r="B220" s="922"/>
      <c r="C220" s="834"/>
      <c r="D220" s="834"/>
      <c r="E220" s="834"/>
      <c r="F220" s="834"/>
      <c r="G220" s="834"/>
      <c r="H220" s="834"/>
      <c r="I220" s="834"/>
      <c r="J220" s="834"/>
      <c r="K220" s="834"/>
      <c r="L220" s="834"/>
      <c r="M220" s="834"/>
      <c r="N220" s="833"/>
      <c r="O220" s="834"/>
      <c r="P220" s="834"/>
      <c r="Q220" s="834"/>
      <c r="R220" s="834"/>
      <c r="S220" s="834"/>
      <c r="T220" s="834"/>
      <c r="U220" s="834"/>
      <c r="V220" s="834"/>
      <c r="W220" s="834"/>
      <c r="X220" s="834"/>
      <c r="Y220" s="834"/>
      <c r="Z220" s="834"/>
    </row>
    <row r="221" spans="1:26" ht="15.75" customHeight="1">
      <c r="A221" s="834"/>
      <c r="B221" s="922"/>
      <c r="C221" s="834"/>
      <c r="D221" s="834"/>
      <c r="E221" s="834"/>
      <c r="F221" s="834"/>
      <c r="G221" s="834"/>
      <c r="H221" s="834"/>
      <c r="I221" s="834"/>
      <c r="J221" s="834"/>
      <c r="K221" s="834"/>
      <c r="L221" s="834"/>
      <c r="M221" s="834"/>
      <c r="N221" s="833"/>
      <c r="O221" s="834"/>
      <c r="P221" s="834"/>
      <c r="Q221" s="834"/>
      <c r="R221" s="834"/>
      <c r="S221" s="834"/>
      <c r="T221" s="834"/>
      <c r="U221" s="834"/>
      <c r="V221" s="834"/>
      <c r="W221" s="834"/>
      <c r="X221" s="834"/>
      <c r="Y221" s="834"/>
      <c r="Z221" s="834"/>
    </row>
    <row r="222" spans="1:26" ht="15.75" customHeight="1">
      <c r="A222" s="834"/>
      <c r="B222" s="922"/>
      <c r="C222" s="834"/>
      <c r="D222" s="834"/>
      <c r="E222" s="834"/>
      <c r="F222" s="834"/>
      <c r="G222" s="834"/>
      <c r="H222" s="834"/>
      <c r="I222" s="834"/>
      <c r="J222" s="834"/>
      <c r="K222" s="834"/>
      <c r="L222" s="834"/>
      <c r="M222" s="834"/>
      <c r="N222" s="833"/>
      <c r="O222" s="834"/>
      <c r="P222" s="834"/>
      <c r="Q222" s="834"/>
      <c r="R222" s="834"/>
      <c r="S222" s="834"/>
      <c r="T222" s="834"/>
      <c r="U222" s="834"/>
      <c r="V222" s="834"/>
      <c r="W222" s="834"/>
      <c r="X222" s="834"/>
      <c r="Y222" s="834"/>
      <c r="Z222" s="834"/>
    </row>
    <row r="223" spans="1:26" ht="15.75" customHeight="1">
      <c r="A223" s="834"/>
      <c r="B223" s="922"/>
      <c r="C223" s="834"/>
      <c r="D223" s="834"/>
      <c r="E223" s="834"/>
      <c r="F223" s="834"/>
      <c r="G223" s="834"/>
      <c r="H223" s="834"/>
      <c r="I223" s="834"/>
      <c r="J223" s="834"/>
      <c r="K223" s="834"/>
      <c r="L223" s="834"/>
      <c r="M223" s="834"/>
      <c r="N223" s="833"/>
      <c r="O223" s="834"/>
      <c r="P223" s="834"/>
      <c r="Q223" s="834"/>
      <c r="R223" s="834"/>
      <c r="S223" s="834"/>
      <c r="T223" s="834"/>
      <c r="U223" s="834"/>
      <c r="V223" s="834"/>
      <c r="W223" s="834"/>
      <c r="X223" s="834"/>
      <c r="Y223" s="834"/>
      <c r="Z223" s="834"/>
    </row>
    <row r="224" spans="1:26" ht="15.75" customHeight="1">
      <c r="A224" s="834"/>
      <c r="B224" s="922"/>
      <c r="C224" s="834"/>
      <c r="D224" s="834"/>
      <c r="E224" s="834"/>
      <c r="F224" s="834"/>
      <c r="G224" s="834"/>
      <c r="H224" s="834"/>
      <c r="I224" s="834"/>
      <c r="J224" s="834"/>
      <c r="K224" s="834"/>
      <c r="L224" s="834"/>
      <c r="M224" s="834"/>
      <c r="N224" s="833"/>
      <c r="O224" s="834"/>
      <c r="P224" s="834"/>
      <c r="Q224" s="834"/>
      <c r="R224" s="834"/>
      <c r="S224" s="834"/>
      <c r="T224" s="834"/>
      <c r="U224" s="834"/>
      <c r="V224" s="834"/>
      <c r="W224" s="834"/>
      <c r="X224" s="834"/>
      <c r="Y224" s="834"/>
      <c r="Z224" s="834"/>
    </row>
    <row r="225" spans="1:26" ht="15.75" customHeight="1">
      <c r="A225" s="834"/>
      <c r="B225" s="922"/>
      <c r="C225" s="834"/>
      <c r="D225" s="834"/>
      <c r="E225" s="834"/>
      <c r="F225" s="834"/>
      <c r="G225" s="834"/>
      <c r="H225" s="834"/>
      <c r="I225" s="834"/>
      <c r="J225" s="834"/>
      <c r="K225" s="834"/>
      <c r="L225" s="834"/>
      <c r="M225" s="834"/>
      <c r="N225" s="833"/>
      <c r="O225" s="834"/>
      <c r="P225" s="834"/>
      <c r="Q225" s="834"/>
      <c r="R225" s="834"/>
      <c r="S225" s="834"/>
      <c r="T225" s="834"/>
      <c r="U225" s="834"/>
      <c r="V225" s="834"/>
      <c r="W225" s="834"/>
      <c r="X225" s="834"/>
      <c r="Y225" s="834"/>
      <c r="Z225" s="834"/>
    </row>
    <row r="226" spans="1:26" ht="15.75" customHeight="1">
      <c r="A226" s="834"/>
      <c r="B226" s="922"/>
      <c r="C226" s="834"/>
      <c r="D226" s="834"/>
      <c r="E226" s="834"/>
      <c r="F226" s="834"/>
      <c r="G226" s="834"/>
      <c r="H226" s="834"/>
      <c r="I226" s="834"/>
      <c r="J226" s="834"/>
      <c r="K226" s="834"/>
      <c r="L226" s="834"/>
      <c r="M226" s="834"/>
      <c r="N226" s="833"/>
      <c r="O226" s="834"/>
      <c r="P226" s="834"/>
      <c r="Q226" s="834"/>
      <c r="R226" s="834"/>
      <c r="S226" s="834"/>
      <c r="T226" s="834"/>
      <c r="U226" s="834"/>
      <c r="V226" s="834"/>
      <c r="W226" s="834"/>
      <c r="X226" s="834"/>
      <c r="Y226" s="834"/>
      <c r="Z226" s="834"/>
    </row>
    <row r="227" spans="1:26" ht="15.75" customHeight="1">
      <c r="A227" s="834"/>
      <c r="B227" s="922"/>
      <c r="C227" s="834"/>
      <c r="D227" s="834"/>
      <c r="E227" s="834"/>
      <c r="F227" s="834"/>
      <c r="G227" s="834"/>
      <c r="H227" s="834"/>
      <c r="I227" s="834"/>
      <c r="J227" s="834"/>
      <c r="K227" s="834"/>
      <c r="L227" s="834"/>
      <c r="M227" s="834"/>
      <c r="N227" s="833"/>
      <c r="O227" s="834"/>
      <c r="P227" s="834"/>
      <c r="Q227" s="834"/>
      <c r="R227" s="834"/>
      <c r="S227" s="834"/>
      <c r="T227" s="834"/>
      <c r="U227" s="834"/>
      <c r="V227" s="834"/>
      <c r="W227" s="834"/>
      <c r="X227" s="834"/>
      <c r="Y227" s="834"/>
      <c r="Z227" s="834"/>
    </row>
    <row r="228" spans="1:26" ht="15.75" customHeight="1">
      <c r="A228" s="834"/>
      <c r="B228" s="922"/>
      <c r="C228" s="834"/>
      <c r="D228" s="834"/>
      <c r="E228" s="834"/>
      <c r="F228" s="834"/>
      <c r="G228" s="834"/>
      <c r="H228" s="834"/>
      <c r="I228" s="834"/>
      <c r="J228" s="834"/>
      <c r="K228" s="834"/>
      <c r="L228" s="834"/>
      <c r="M228" s="834"/>
      <c r="N228" s="833"/>
      <c r="O228" s="834"/>
      <c r="P228" s="834"/>
      <c r="Q228" s="834"/>
      <c r="R228" s="834"/>
      <c r="S228" s="834"/>
      <c r="T228" s="834"/>
      <c r="U228" s="834"/>
      <c r="V228" s="834"/>
      <c r="W228" s="834"/>
      <c r="X228" s="834"/>
      <c r="Y228" s="834"/>
      <c r="Z228" s="834"/>
    </row>
    <row r="229" spans="1:26" ht="15.75" customHeight="1">
      <c r="A229" s="834"/>
      <c r="B229" s="922"/>
      <c r="C229" s="834"/>
      <c r="D229" s="834"/>
      <c r="E229" s="834"/>
      <c r="F229" s="834"/>
      <c r="G229" s="834"/>
      <c r="H229" s="834"/>
      <c r="I229" s="834"/>
      <c r="J229" s="834"/>
      <c r="K229" s="834"/>
      <c r="L229" s="834"/>
      <c r="M229" s="834"/>
      <c r="N229" s="833"/>
      <c r="O229" s="834"/>
      <c r="P229" s="834"/>
      <c r="Q229" s="834"/>
      <c r="R229" s="834"/>
      <c r="S229" s="834"/>
      <c r="T229" s="834"/>
      <c r="U229" s="834"/>
      <c r="V229" s="834"/>
      <c r="W229" s="834"/>
      <c r="X229" s="834"/>
      <c r="Y229" s="834"/>
      <c r="Z229" s="834"/>
    </row>
    <row r="230" spans="1:26" ht="15.75" customHeight="1">
      <c r="A230" s="834"/>
      <c r="B230" s="922"/>
      <c r="C230" s="834"/>
      <c r="D230" s="834"/>
      <c r="E230" s="834"/>
      <c r="F230" s="834"/>
      <c r="G230" s="834"/>
      <c r="H230" s="834"/>
      <c r="I230" s="834"/>
      <c r="J230" s="834"/>
      <c r="K230" s="834"/>
      <c r="L230" s="834"/>
      <c r="M230" s="834"/>
      <c r="N230" s="833"/>
      <c r="O230" s="834"/>
      <c r="P230" s="834"/>
      <c r="Q230" s="834"/>
      <c r="R230" s="834"/>
      <c r="S230" s="834"/>
      <c r="T230" s="834"/>
      <c r="U230" s="834"/>
      <c r="V230" s="834"/>
      <c r="W230" s="834"/>
      <c r="X230" s="834"/>
      <c r="Y230" s="834"/>
      <c r="Z230" s="834"/>
    </row>
    <row r="231" spans="1:26" ht="15.75" customHeight="1">
      <c r="A231" s="834"/>
      <c r="B231" s="922"/>
      <c r="C231" s="834"/>
      <c r="D231" s="834"/>
      <c r="E231" s="834"/>
      <c r="F231" s="834"/>
      <c r="G231" s="834"/>
      <c r="H231" s="834"/>
      <c r="I231" s="834"/>
      <c r="J231" s="834"/>
      <c r="K231" s="834"/>
      <c r="L231" s="834"/>
      <c r="M231" s="834"/>
      <c r="N231" s="833"/>
      <c r="O231" s="834"/>
      <c r="P231" s="834"/>
      <c r="Q231" s="834"/>
      <c r="R231" s="834"/>
      <c r="S231" s="834"/>
      <c r="T231" s="834"/>
      <c r="U231" s="834"/>
      <c r="V231" s="834"/>
      <c r="W231" s="834"/>
      <c r="X231" s="834"/>
      <c r="Y231" s="834"/>
      <c r="Z231" s="834"/>
    </row>
    <row r="232" spans="1:26" ht="15.75" customHeight="1">
      <c r="A232" s="834"/>
      <c r="B232" s="922"/>
      <c r="C232" s="834"/>
      <c r="D232" s="834"/>
      <c r="E232" s="834"/>
      <c r="F232" s="834"/>
      <c r="G232" s="834"/>
      <c r="H232" s="834"/>
      <c r="I232" s="834"/>
      <c r="J232" s="834"/>
      <c r="K232" s="834"/>
      <c r="L232" s="834"/>
      <c r="M232" s="834"/>
      <c r="N232" s="833"/>
      <c r="O232" s="834"/>
      <c r="P232" s="834"/>
      <c r="Q232" s="834"/>
      <c r="R232" s="834"/>
      <c r="S232" s="834"/>
      <c r="T232" s="834"/>
      <c r="U232" s="834"/>
      <c r="V232" s="834"/>
      <c r="W232" s="834"/>
      <c r="X232" s="834"/>
      <c r="Y232" s="834"/>
      <c r="Z232" s="834"/>
    </row>
    <row r="233" spans="1:26" ht="15.75" customHeight="1">
      <c r="A233" s="834"/>
      <c r="B233" s="922"/>
      <c r="C233" s="834"/>
      <c r="D233" s="834"/>
      <c r="E233" s="834"/>
      <c r="F233" s="834"/>
      <c r="G233" s="834"/>
      <c r="H233" s="834"/>
      <c r="I233" s="834"/>
      <c r="J233" s="834"/>
      <c r="K233" s="834"/>
      <c r="L233" s="834"/>
      <c r="M233" s="834"/>
      <c r="N233" s="833"/>
      <c r="O233" s="834"/>
      <c r="P233" s="834"/>
      <c r="Q233" s="834"/>
      <c r="R233" s="834"/>
      <c r="S233" s="834"/>
      <c r="T233" s="834"/>
      <c r="U233" s="834"/>
      <c r="V233" s="834"/>
      <c r="W233" s="834"/>
      <c r="X233" s="834"/>
      <c r="Y233" s="834"/>
      <c r="Z233" s="834"/>
    </row>
    <row r="234" spans="1:26" ht="15.75" customHeight="1">
      <c r="A234" s="834"/>
      <c r="B234" s="922"/>
      <c r="C234" s="834"/>
      <c r="D234" s="834"/>
      <c r="E234" s="834"/>
      <c r="F234" s="834"/>
      <c r="G234" s="834"/>
      <c r="H234" s="834"/>
      <c r="I234" s="834"/>
      <c r="J234" s="834"/>
      <c r="K234" s="834"/>
      <c r="L234" s="834"/>
      <c r="M234" s="834"/>
      <c r="N234" s="833"/>
      <c r="O234" s="834"/>
      <c r="P234" s="834"/>
      <c r="Q234" s="834"/>
      <c r="R234" s="834"/>
      <c r="S234" s="834"/>
      <c r="T234" s="834"/>
      <c r="U234" s="834"/>
      <c r="V234" s="834"/>
      <c r="W234" s="834"/>
      <c r="X234" s="834"/>
      <c r="Y234" s="834"/>
      <c r="Z234" s="834"/>
    </row>
    <row r="235" spans="1:26" ht="15.75" customHeight="1">
      <c r="A235" s="834"/>
      <c r="B235" s="922"/>
      <c r="C235" s="834"/>
      <c r="D235" s="834"/>
      <c r="E235" s="834"/>
      <c r="F235" s="834"/>
      <c r="G235" s="834"/>
      <c r="H235" s="834"/>
      <c r="I235" s="834"/>
      <c r="J235" s="834"/>
      <c r="K235" s="834"/>
      <c r="L235" s="834"/>
      <c r="M235" s="834"/>
      <c r="N235" s="833"/>
      <c r="O235" s="834"/>
      <c r="P235" s="834"/>
      <c r="Q235" s="834"/>
      <c r="R235" s="834"/>
      <c r="S235" s="834"/>
      <c r="T235" s="834"/>
      <c r="U235" s="834"/>
      <c r="V235" s="834"/>
      <c r="W235" s="834"/>
      <c r="X235" s="834"/>
      <c r="Y235" s="834"/>
      <c r="Z235" s="834"/>
    </row>
    <row r="236" spans="1:26" ht="15.75" customHeight="1">
      <c r="A236" s="834"/>
      <c r="B236" s="922"/>
      <c r="C236" s="834"/>
      <c r="D236" s="834"/>
      <c r="E236" s="834"/>
      <c r="F236" s="834"/>
      <c r="G236" s="834"/>
      <c r="H236" s="834"/>
      <c r="I236" s="834"/>
      <c r="J236" s="834"/>
      <c r="K236" s="834"/>
      <c r="L236" s="834"/>
      <c r="M236" s="834"/>
      <c r="N236" s="833"/>
      <c r="O236" s="834"/>
      <c r="P236" s="834"/>
      <c r="Q236" s="834"/>
      <c r="R236" s="834"/>
      <c r="S236" s="834"/>
      <c r="T236" s="834"/>
      <c r="U236" s="834"/>
      <c r="V236" s="834"/>
      <c r="W236" s="834"/>
      <c r="X236" s="834"/>
      <c r="Y236" s="834"/>
      <c r="Z236" s="834"/>
    </row>
    <row r="237" spans="1:26" ht="15.75" customHeight="1">
      <c r="A237" s="834"/>
      <c r="B237" s="922"/>
      <c r="C237" s="834"/>
      <c r="D237" s="834"/>
      <c r="E237" s="834"/>
      <c r="F237" s="834"/>
      <c r="G237" s="834"/>
      <c r="H237" s="834"/>
      <c r="I237" s="834"/>
      <c r="J237" s="834"/>
      <c r="K237" s="834"/>
      <c r="L237" s="834"/>
      <c r="M237" s="834"/>
      <c r="N237" s="833"/>
      <c r="O237" s="834"/>
      <c r="P237" s="834"/>
      <c r="Q237" s="834"/>
      <c r="R237" s="834"/>
      <c r="S237" s="834"/>
      <c r="T237" s="834"/>
      <c r="U237" s="834"/>
      <c r="V237" s="834"/>
      <c r="W237" s="834"/>
      <c r="X237" s="834"/>
      <c r="Y237" s="834"/>
      <c r="Z237" s="834"/>
    </row>
    <row r="238" spans="1:26" ht="15.75" customHeight="1">
      <c r="A238" s="834"/>
      <c r="B238" s="922"/>
      <c r="C238" s="834"/>
      <c r="D238" s="834"/>
      <c r="E238" s="834"/>
      <c r="F238" s="834"/>
      <c r="G238" s="834"/>
      <c r="H238" s="834"/>
      <c r="I238" s="834"/>
      <c r="J238" s="834"/>
      <c r="K238" s="834"/>
      <c r="L238" s="834"/>
      <c r="M238" s="834"/>
      <c r="N238" s="833"/>
      <c r="O238" s="834"/>
      <c r="P238" s="834"/>
      <c r="Q238" s="834"/>
      <c r="R238" s="834"/>
      <c r="S238" s="834"/>
      <c r="T238" s="834"/>
      <c r="U238" s="834"/>
      <c r="V238" s="834"/>
      <c r="W238" s="834"/>
      <c r="X238" s="834"/>
      <c r="Y238" s="834"/>
      <c r="Z238" s="834"/>
    </row>
    <row r="239" spans="1:26" ht="15.75" customHeight="1">
      <c r="A239" s="834"/>
      <c r="B239" s="922"/>
      <c r="C239" s="834"/>
      <c r="D239" s="834"/>
      <c r="E239" s="834"/>
      <c r="F239" s="834"/>
      <c r="G239" s="834"/>
      <c r="H239" s="834"/>
      <c r="I239" s="834"/>
      <c r="J239" s="834"/>
      <c r="K239" s="834"/>
      <c r="L239" s="834"/>
      <c r="M239" s="834"/>
      <c r="N239" s="833"/>
      <c r="O239" s="834"/>
      <c r="P239" s="834"/>
      <c r="Q239" s="834"/>
      <c r="R239" s="834"/>
      <c r="S239" s="834"/>
      <c r="T239" s="834"/>
      <c r="U239" s="834"/>
      <c r="V239" s="834"/>
      <c r="W239" s="834"/>
      <c r="X239" s="834"/>
      <c r="Y239" s="834"/>
      <c r="Z239" s="834"/>
    </row>
    <row r="240" spans="1:26" ht="15.75" customHeight="1">
      <c r="A240" s="834"/>
      <c r="B240" s="922"/>
      <c r="C240" s="834"/>
      <c r="D240" s="834"/>
      <c r="E240" s="834"/>
      <c r="F240" s="834"/>
      <c r="G240" s="834"/>
      <c r="H240" s="834"/>
      <c r="I240" s="834"/>
      <c r="J240" s="834"/>
      <c r="K240" s="834"/>
      <c r="L240" s="834"/>
      <c r="M240" s="834"/>
      <c r="N240" s="833"/>
      <c r="O240" s="834"/>
      <c r="P240" s="834"/>
      <c r="Q240" s="834"/>
      <c r="R240" s="834"/>
      <c r="S240" s="834"/>
      <c r="T240" s="834"/>
      <c r="U240" s="834"/>
      <c r="V240" s="834"/>
      <c r="W240" s="834"/>
      <c r="X240" s="834"/>
      <c r="Y240" s="834"/>
      <c r="Z240" s="834"/>
    </row>
    <row r="241" spans="1:26" ht="15.75" customHeight="1">
      <c r="A241" s="834"/>
      <c r="B241" s="922"/>
      <c r="C241" s="834"/>
      <c r="D241" s="834"/>
      <c r="E241" s="834"/>
      <c r="F241" s="834"/>
      <c r="G241" s="834"/>
      <c r="H241" s="834"/>
      <c r="I241" s="834"/>
      <c r="J241" s="834"/>
      <c r="K241" s="834"/>
      <c r="L241" s="834"/>
      <c r="M241" s="834"/>
      <c r="N241" s="833"/>
      <c r="O241" s="834"/>
      <c r="P241" s="834"/>
      <c r="Q241" s="834"/>
      <c r="R241" s="834"/>
      <c r="S241" s="834"/>
      <c r="T241" s="834"/>
      <c r="U241" s="834"/>
      <c r="V241" s="834"/>
      <c r="W241" s="834"/>
      <c r="X241" s="834"/>
      <c r="Y241" s="834"/>
      <c r="Z241" s="834"/>
    </row>
    <row r="242" spans="1:26" ht="15.75" customHeight="1">
      <c r="A242" s="834"/>
      <c r="B242" s="922"/>
      <c r="C242" s="834"/>
      <c r="D242" s="834"/>
      <c r="E242" s="834"/>
      <c r="F242" s="834"/>
      <c r="G242" s="834"/>
      <c r="H242" s="834"/>
      <c r="I242" s="834"/>
      <c r="J242" s="834"/>
      <c r="K242" s="834"/>
      <c r="L242" s="834"/>
      <c r="M242" s="834"/>
      <c r="N242" s="833"/>
      <c r="O242" s="834"/>
      <c r="P242" s="834"/>
      <c r="Q242" s="834"/>
      <c r="R242" s="834"/>
      <c r="S242" s="834"/>
      <c r="T242" s="834"/>
      <c r="U242" s="834"/>
      <c r="V242" s="834"/>
      <c r="W242" s="834"/>
      <c r="X242" s="834"/>
      <c r="Y242" s="834"/>
      <c r="Z242" s="834"/>
    </row>
    <row r="243" spans="1:26" ht="15.75" customHeight="1">
      <c r="A243" s="834"/>
      <c r="B243" s="922"/>
      <c r="C243" s="834"/>
      <c r="D243" s="834"/>
      <c r="E243" s="834"/>
      <c r="F243" s="834"/>
      <c r="G243" s="834"/>
      <c r="H243" s="834"/>
      <c r="I243" s="834"/>
      <c r="J243" s="834"/>
      <c r="K243" s="834"/>
      <c r="L243" s="834"/>
      <c r="M243" s="834"/>
      <c r="N243" s="833"/>
      <c r="O243" s="834"/>
      <c r="P243" s="834"/>
      <c r="Q243" s="834"/>
      <c r="R243" s="834"/>
      <c r="S243" s="834"/>
      <c r="T243" s="834"/>
      <c r="U243" s="834"/>
      <c r="V243" s="834"/>
      <c r="W243" s="834"/>
      <c r="X243" s="834"/>
      <c r="Y243" s="834"/>
      <c r="Z243" s="834"/>
    </row>
    <row r="244" spans="1:26" ht="15.75" customHeight="1">
      <c r="A244" s="834"/>
      <c r="B244" s="922"/>
      <c r="C244" s="834"/>
      <c r="D244" s="834"/>
      <c r="E244" s="834"/>
      <c r="F244" s="834"/>
      <c r="G244" s="834"/>
      <c r="H244" s="834"/>
      <c r="I244" s="834"/>
      <c r="J244" s="834"/>
      <c r="K244" s="834"/>
      <c r="L244" s="834"/>
      <c r="M244" s="834"/>
      <c r="N244" s="833"/>
      <c r="O244" s="834"/>
      <c r="P244" s="834"/>
      <c r="Q244" s="834"/>
      <c r="R244" s="834"/>
      <c r="S244" s="834"/>
      <c r="T244" s="834"/>
      <c r="U244" s="834"/>
      <c r="V244" s="834"/>
      <c r="W244" s="834"/>
      <c r="X244" s="834"/>
      <c r="Y244" s="834"/>
      <c r="Z244" s="834"/>
    </row>
    <row r="245" spans="1:26" ht="15.75" customHeight="1">
      <c r="A245" s="834"/>
      <c r="B245" s="922"/>
      <c r="C245" s="834"/>
      <c r="D245" s="834"/>
      <c r="E245" s="834"/>
      <c r="F245" s="834"/>
      <c r="G245" s="834"/>
      <c r="H245" s="834"/>
      <c r="I245" s="834"/>
      <c r="J245" s="834"/>
      <c r="K245" s="834"/>
      <c r="L245" s="834"/>
      <c r="M245" s="834"/>
      <c r="N245" s="833"/>
      <c r="O245" s="834"/>
      <c r="P245" s="834"/>
      <c r="Q245" s="834"/>
      <c r="R245" s="834"/>
      <c r="S245" s="834"/>
      <c r="T245" s="834"/>
      <c r="U245" s="834"/>
      <c r="V245" s="834"/>
      <c r="W245" s="834"/>
      <c r="X245" s="834"/>
      <c r="Y245" s="834"/>
      <c r="Z245" s="834"/>
    </row>
    <row r="246" spans="1:26" ht="15.75" customHeight="1">
      <c r="A246" s="834"/>
      <c r="B246" s="922"/>
      <c r="C246" s="834"/>
      <c r="D246" s="834"/>
      <c r="E246" s="834"/>
      <c r="F246" s="834"/>
      <c r="G246" s="834"/>
      <c r="H246" s="834"/>
      <c r="I246" s="834"/>
      <c r="J246" s="834"/>
      <c r="K246" s="834"/>
      <c r="L246" s="834"/>
      <c r="M246" s="834"/>
      <c r="N246" s="833"/>
      <c r="O246" s="834"/>
      <c r="P246" s="834"/>
      <c r="Q246" s="834"/>
      <c r="R246" s="834"/>
      <c r="S246" s="834"/>
      <c r="T246" s="834"/>
      <c r="U246" s="834"/>
      <c r="V246" s="834"/>
      <c r="W246" s="834"/>
      <c r="X246" s="834"/>
      <c r="Y246" s="834"/>
      <c r="Z246" s="834"/>
    </row>
    <row r="247" spans="1:26" ht="15.75" customHeight="1">
      <c r="A247" s="834"/>
      <c r="B247" s="922"/>
      <c r="C247" s="834"/>
      <c r="D247" s="834"/>
      <c r="E247" s="834"/>
      <c r="F247" s="834"/>
      <c r="G247" s="834"/>
      <c r="H247" s="834"/>
      <c r="I247" s="834"/>
      <c r="J247" s="834"/>
      <c r="K247" s="834"/>
      <c r="L247" s="834"/>
      <c r="M247" s="834"/>
      <c r="N247" s="833"/>
      <c r="O247" s="834"/>
      <c r="P247" s="834"/>
      <c r="Q247" s="834"/>
      <c r="R247" s="834"/>
      <c r="S247" s="834"/>
      <c r="T247" s="834"/>
      <c r="U247" s="834"/>
      <c r="V247" s="834"/>
      <c r="W247" s="834"/>
      <c r="X247" s="834"/>
      <c r="Y247" s="834"/>
      <c r="Z247" s="834"/>
    </row>
    <row r="248" spans="1:26" ht="15.75" customHeight="1">
      <c r="A248" s="834"/>
      <c r="B248" s="922"/>
      <c r="C248" s="834"/>
      <c r="D248" s="834"/>
      <c r="E248" s="834"/>
      <c r="F248" s="834"/>
      <c r="G248" s="834"/>
      <c r="H248" s="834"/>
      <c r="I248" s="834"/>
      <c r="J248" s="834"/>
      <c r="K248" s="834"/>
      <c r="L248" s="834"/>
      <c r="M248" s="834"/>
      <c r="N248" s="833"/>
      <c r="O248" s="834"/>
      <c r="P248" s="834"/>
      <c r="Q248" s="834"/>
      <c r="R248" s="834"/>
      <c r="S248" s="834"/>
      <c r="T248" s="834"/>
      <c r="U248" s="834"/>
      <c r="V248" s="834"/>
      <c r="W248" s="834"/>
      <c r="X248" s="834"/>
      <c r="Y248" s="834"/>
      <c r="Z248" s="834"/>
    </row>
    <row r="249" spans="1:26" ht="15.75" customHeight="1">
      <c r="A249" s="834"/>
      <c r="B249" s="922"/>
      <c r="C249" s="834"/>
      <c r="D249" s="834"/>
      <c r="E249" s="834"/>
      <c r="F249" s="834"/>
      <c r="G249" s="834"/>
      <c r="H249" s="834"/>
      <c r="I249" s="834"/>
      <c r="J249" s="834"/>
      <c r="K249" s="834"/>
      <c r="L249" s="834"/>
      <c r="M249" s="834"/>
      <c r="N249" s="833"/>
      <c r="O249" s="834"/>
      <c r="P249" s="834"/>
      <c r="Q249" s="834"/>
      <c r="R249" s="834"/>
      <c r="S249" s="834"/>
      <c r="T249" s="834"/>
      <c r="U249" s="834"/>
      <c r="V249" s="834"/>
      <c r="W249" s="834"/>
      <c r="X249" s="834"/>
      <c r="Y249" s="834"/>
      <c r="Z249" s="834"/>
    </row>
    <row r="250" spans="1:26" ht="15.75" customHeight="1">
      <c r="A250" s="834"/>
      <c r="B250" s="922"/>
      <c r="C250" s="834"/>
      <c r="D250" s="834"/>
      <c r="E250" s="834"/>
      <c r="F250" s="834"/>
      <c r="G250" s="834"/>
      <c r="H250" s="834"/>
      <c r="I250" s="834"/>
      <c r="J250" s="834"/>
      <c r="K250" s="834"/>
      <c r="L250" s="834"/>
      <c r="M250" s="834"/>
      <c r="N250" s="833"/>
      <c r="O250" s="834"/>
      <c r="P250" s="834"/>
      <c r="Q250" s="834"/>
      <c r="R250" s="834"/>
      <c r="S250" s="834"/>
      <c r="T250" s="834"/>
      <c r="U250" s="834"/>
      <c r="V250" s="834"/>
      <c r="W250" s="834"/>
      <c r="X250" s="834"/>
      <c r="Y250" s="834"/>
      <c r="Z250" s="834"/>
    </row>
    <row r="251" spans="1:26" ht="15.75" customHeight="1">
      <c r="A251" s="834"/>
      <c r="B251" s="922"/>
      <c r="C251" s="834"/>
      <c r="D251" s="834"/>
      <c r="E251" s="834"/>
      <c r="F251" s="834"/>
      <c r="G251" s="834"/>
      <c r="H251" s="834"/>
      <c r="I251" s="834"/>
      <c r="J251" s="834"/>
      <c r="K251" s="834"/>
      <c r="L251" s="834"/>
      <c r="M251" s="834"/>
      <c r="N251" s="833"/>
      <c r="O251" s="834"/>
      <c r="P251" s="834"/>
      <c r="Q251" s="834"/>
      <c r="R251" s="834"/>
      <c r="S251" s="834"/>
      <c r="T251" s="834"/>
      <c r="U251" s="834"/>
      <c r="V251" s="834"/>
      <c r="W251" s="834"/>
      <c r="X251" s="834"/>
      <c r="Y251" s="834"/>
      <c r="Z251" s="834"/>
    </row>
    <row r="252" spans="1:26" ht="15.75" customHeight="1">
      <c r="A252" s="834"/>
      <c r="B252" s="922"/>
      <c r="C252" s="834"/>
      <c r="D252" s="834"/>
      <c r="E252" s="834"/>
      <c r="F252" s="834"/>
      <c r="G252" s="834"/>
      <c r="H252" s="834"/>
      <c r="I252" s="834"/>
      <c r="J252" s="834"/>
      <c r="K252" s="834"/>
      <c r="L252" s="834"/>
      <c r="M252" s="834"/>
      <c r="N252" s="833"/>
      <c r="O252" s="834"/>
      <c r="P252" s="834"/>
      <c r="Q252" s="834"/>
      <c r="R252" s="834"/>
      <c r="S252" s="834"/>
      <c r="T252" s="834"/>
      <c r="U252" s="834"/>
      <c r="V252" s="834"/>
      <c r="W252" s="834"/>
      <c r="X252" s="834"/>
      <c r="Y252" s="834"/>
      <c r="Z252" s="834"/>
    </row>
    <row r="253" spans="1:26" ht="15.75" customHeight="1">
      <c r="A253" s="834"/>
      <c r="B253" s="922"/>
      <c r="C253" s="834"/>
      <c r="D253" s="834"/>
      <c r="E253" s="834"/>
      <c r="F253" s="834"/>
      <c r="G253" s="834"/>
      <c r="H253" s="834"/>
      <c r="I253" s="834"/>
      <c r="J253" s="834"/>
      <c r="K253" s="834"/>
      <c r="L253" s="834"/>
      <c r="M253" s="834"/>
      <c r="N253" s="833"/>
      <c r="O253" s="834"/>
      <c r="P253" s="834"/>
      <c r="Q253" s="834"/>
      <c r="R253" s="834"/>
      <c r="S253" s="834"/>
      <c r="T253" s="834"/>
      <c r="U253" s="834"/>
      <c r="V253" s="834"/>
      <c r="W253" s="834"/>
      <c r="X253" s="834"/>
      <c r="Y253" s="834"/>
      <c r="Z253" s="834"/>
    </row>
    <row r="254" spans="1:26" ht="15.75" customHeight="1">
      <c r="A254" s="834"/>
      <c r="B254" s="922"/>
      <c r="C254" s="834"/>
      <c r="D254" s="834"/>
      <c r="E254" s="834"/>
      <c r="F254" s="834"/>
      <c r="G254" s="834"/>
      <c r="H254" s="834"/>
      <c r="I254" s="834"/>
      <c r="J254" s="834"/>
      <c r="K254" s="834"/>
      <c r="L254" s="834"/>
      <c r="M254" s="834"/>
      <c r="N254" s="833"/>
      <c r="O254" s="834"/>
      <c r="P254" s="834"/>
      <c r="Q254" s="834"/>
      <c r="R254" s="834"/>
      <c r="S254" s="834"/>
      <c r="T254" s="834"/>
      <c r="U254" s="834"/>
      <c r="V254" s="834"/>
      <c r="W254" s="834"/>
      <c r="X254" s="834"/>
      <c r="Y254" s="834"/>
      <c r="Z254" s="834"/>
    </row>
    <row r="255" spans="1:26" ht="15.75" customHeight="1">
      <c r="A255" s="834"/>
      <c r="B255" s="922"/>
      <c r="C255" s="834"/>
      <c r="D255" s="834"/>
      <c r="E255" s="834"/>
      <c r="F255" s="834"/>
      <c r="G255" s="834"/>
      <c r="H255" s="834"/>
      <c r="I255" s="834"/>
      <c r="J255" s="834"/>
      <c r="K255" s="834"/>
      <c r="L255" s="834"/>
      <c r="M255" s="834"/>
      <c r="N255" s="833"/>
      <c r="O255" s="834"/>
      <c r="P255" s="834"/>
      <c r="Q255" s="834"/>
      <c r="R255" s="834"/>
      <c r="S255" s="834"/>
      <c r="T255" s="834"/>
      <c r="U255" s="834"/>
      <c r="V255" s="834"/>
      <c r="W255" s="834"/>
      <c r="X255" s="834"/>
      <c r="Y255" s="834"/>
      <c r="Z255" s="834"/>
    </row>
    <row r="256" spans="1:26" ht="15.75" customHeight="1">
      <c r="A256" s="834"/>
      <c r="B256" s="922"/>
      <c r="C256" s="834"/>
      <c r="D256" s="834"/>
      <c r="E256" s="834"/>
      <c r="F256" s="834"/>
      <c r="G256" s="834"/>
      <c r="H256" s="834"/>
      <c r="I256" s="834"/>
      <c r="J256" s="834"/>
      <c r="K256" s="834"/>
      <c r="L256" s="834"/>
      <c r="M256" s="834"/>
      <c r="N256" s="833"/>
      <c r="O256" s="834"/>
      <c r="P256" s="834"/>
      <c r="Q256" s="834"/>
      <c r="R256" s="834"/>
      <c r="S256" s="834"/>
      <c r="T256" s="834"/>
      <c r="U256" s="834"/>
      <c r="V256" s="834"/>
      <c r="W256" s="834"/>
      <c r="X256" s="834"/>
      <c r="Y256" s="834"/>
      <c r="Z256" s="834"/>
    </row>
    <row r="257" spans="1:26" ht="15.75" customHeight="1">
      <c r="A257" s="834"/>
      <c r="B257" s="922"/>
      <c r="C257" s="834"/>
      <c r="D257" s="834"/>
      <c r="E257" s="834"/>
      <c r="F257" s="834"/>
      <c r="G257" s="834"/>
      <c r="H257" s="834"/>
      <c r="I257" s="834"/>
      <c r="J257" s="834"/>
      <c r="K257" s="834"/>
      <c r="L257" s="834"/>
      <c r="M257" s="834"/>
      <c r="N257" s="833"/>
      <c r="O257" s="834"/>
      <c r="P257" s="834"/>
      <c r="Q257" s="834"/>
      <c r="R257" s="834"/>
      <c r="S257" s="834"/>
      <c r="T257" s="834"/>
      <c r="U257" s="834"/>
      <c r="V257" s="834"/>
      <c r="W257" s="834"/>
      <c r="X257" s="834"/>
      <c r="Y257" s="834"/>
      <c r="Z257" s="834"/>
    </row>
    <row r="258" spans="1:26" ht="15.75" customHeight="1">
      <c r="A258" s="834"/>
      <c r="B258" s="922"/>
      <c r="C258" s="834"/>
      <c r="D258" s="834"/>
      <c r="E258" s="834"/>
      <c r="F258" s="834"/>
      <c r="G258" s="834"/>
      <c r="H258" s="834"/>
      <c r="I258" s="834"/>
      <c r="J258" s="834"/>
      <c r="K258" s="834"/>
      <c r="L258" s="834"/>
      <c r="M258" s="834"/>
      <c r="N258" s="833"/>
      <c r="O258" s="834"/>
      <c r="P258" s="834"/>
      <c r="Q258" s="834"/>
      <c r="R258" s="834"/>
      <c r="S258" s="834"/>
      <c r="T258" s="834"/>
      <c r="U258" s="834"/>
      <c r="V258" s="834"/>
      <c r="W258" s="834"/>
      <c r="X258" s="834"/>
      <c r="Y258" s="834"/>
      <c r="Z258" s="834"/>
    </row>
    <row r="259" spans="1:26" ht="15.75" customHeight="1">
      <c r="A259" s="834"/>
      <c r="B259" s="922"/>
      <c r="C259" s="834"/>
      <c r="D259" s="834"/>
      <c r="E259" s="834"/>
      <c r="F259" s="834"/>
      <c r="G259" s="834"/>
      <c r="H259" s="834"/>
      <c r="I259" s="834"/>
      <c r="J259" s="834"/>
      <c r="K259" s="834"/>
      <c r="L259" s="834"/>
      <c r="M259" s="834"/>
      <c r="N259" s="833"/>
      <c r="O259" s="834"/>
      <c r="P259" s="834"/>
      <c r="Q259" s="834"/>
      <c r="R259" s="834"/>
      <c r="S259" s="834"/>
      <c r="T259" s="834"/>
      <c r="U259" s="834"/>
      <c r="V259" s="834"/>
      <c r="W259" s="834"/>
      <c r="X259" s="834"/>
      <c r="Y259" s="834"/>
      <c r="Z259" s="834"/>
    </row>
    <row r="260" spans="1:26" ht="15.75" customHeight="1">
      <c r="A260" s="834"/>
      <c r="B260" s="922"/>
      <c r="C260" s="834"/>
      <c r="D260" s="834"/>
      <c r="E260" s="834"/>
      <c r="F260" s="834"/>
      <c r="G260" s="834"/>
      <c r="H260" s="834"/>
      <c r="I260" s="834"/>
      <c r="J260" s="834"/>
      <c r="K260" s="834"/>
      <c r="L260" s="834"/>
      <c r="M260" s="834"/>
      <c r="N260" s="833"/>
      <c r="O260" s="834"/>
      <c r="P260" s="834"/>
      <c r="Q260" s="834"/>
      <c r="R260" s="834"/>
      <c r="S260" s="834"/>
      <c r="T260" s="834"/>
      <c r="U260" s="834"/>
      <c r="V260" s="834"/>
      <c r="W260" s="834"/>
      <c r="X260" s="834"/>
      <c r="Y260" s="834"/>
      <c r="Z260" s="834"/>
    </row>
    <row r="261" spans="1:26" ht="15.75" customHeight="1">
      <c r="A261" s="834"/>
      <c r="B261" s="922"/>
      <c r="C261" s="834"/>
      <c r="D261" s="834"/>
      <c r="E261" s="834"/>
      <c r="F261" s="834"/>
      <c r="G261" s="834"/>
      <c r="H261" s="834"/>
      <c r="I261" s="834"/>
      <c r="J261" s="834"/>
      <c r="K261" s="834"/>
      <c r="L261" s="834"/>
      <c r="M261" s="834"/>
      <c r="N261" s="833"/>
      <c r="O261" s="834"/>
      <c r="P261" s="834"/>
      <c r="Q261" s="834"/>
      <c r="R261" s="834"/>
      <c r="S261" s="834"/>
      <c r="T261" s="834"/>
      <c r="U261" s="834"/>
      <c r="V261" s="834"/>
      <c r="W261" s="834"/>
      <c r="X261" s="834"/>
      <c r="Y261" s="834"/>
      <c r="Z261" s="834"/>
    </row>
    <row r="262" spans="1:26" ht="15.75" customHeight="1">
      <c r="A262" s="834"/>
      <c r="B262" s="922"/>
      <c r="C262" s="834"/>
      <c r="D262" s="834"/>
      <c r="E262" s="834"/>
      <c r="F262" s="834"/>
      <c r="G262" s="834"/>
      <c r="H262" s="834"/>
      <c r="I262" s="834"/>
      <c r="J262" s="834"/>
      <c r="K262" s="834"/>
      <c r="L262" s="834"/>
      <c r="M262" s="834"/>
      <c r="N262" s="833"/>
      <c r="O262" s="834"/>
      <c r="P262" s="834"/>
      <c r="Q262" s="834"/>
      <c r="R262" s="834"/>
      <c r="S262" s="834"/>
      <c r="T262" s="834"/>
      <c r="U262" s="834"/>
      <c r="V262" s="834"/>
      <c r="W262" s="834"/>
      <c r="X262" s="834"/>
      <c r="Y262" s="834"/>
      <c r="Z262" s="834"/>
    </row>
    <row r="263" spans="1:26" ht="15.75" customHeight="1">
      <c r="A263" s="834"/>
      <c r="B263" s="922"/>
      <c r="C263" s="834"/>
      <c r="D263" s="834"/>
      <c r="E263" s="834"/>
      <c r="F263" s="834"/>
      <c r="G263" s="834"/>
      <c r="H263" s="834"/>
      <c r="I263" s="834"/>
      <c r="J263" s="834"/>
      <c r="K263" s="834"/>
      <c r="L263" s="834"/>
      <c r="M263" s="834"/>
      <c r="N263" s="833"/>
      <c r="O263" s="834"/>
      <c r="P263" s="834"/>
      <c r="Q263" s="834"/>
      <c r="R263" s="834"/>
      <c r="S263" s="834"/>
      <c r="T263" s="834"/>
      <c r="U263" s="834"/>
      <c r="V263" s="834"/>
      <c r="W263" s="834"/>
      <c r="X263" s="834"/>
      <c r="Y263" s="834"/>
      <c r="Z263" s="834"/>
    </row>
    <row r="264" spans="1:26" ht="15.75" customHeight="1">
      <c r="A264" s="834"/>
      <c r="B264" s="922"/>
      <c r="C264" s="834"/>
      <c r="D264" s="834"/>
      <c r="E264" s="834"/>
      <c r="F264" s="834"/>
      <c r="G264" s="834"/>
      <c r="H264" s="834"/>
      <c r="I264" s="834"/>
      <c r="J264" s="834"/>
      <c r="K264" s="834"/>
      <c r="L264" s="834"/>
      <c r="M264" s="834"/>
      <c r="N264" s="833"/>
      <c r="O264" s="834"/>
      <c r="P264" s="834"/>
      <c r="Q264" s="834"/>
      <c r="R264" s="834"/>
      <c r="S264" s="834"/>
      <c r="T264" s="834"/>
      <c r="U264" s="834"/>
      <c r="V264" s="834"/>
      <c r="W264" s="834"/>
      <c r="X264" s="834"/>
      <c r="Y264" s="834"/>
      <c r="Z264" s="834"/>
    </row>
    <row r="265" spans="1:26" ht="15.75" customHeight="1">
      <c r="A265" s="834"/>
      <c r="B265" s="922"/>
      <c r="C265" s="834"/>
      <c r="D265" s="834"/>
      <c r="E265" s="834"/>
      <c r="F265" s="834"/>
      <c r="G265" s="834"/>
      <c r="H265" s="834"/>
      <c r="I265" s="834"/>
      <c r="J265" s="834"/>
      <c r="K265" s="834"/>
      <c r="L265" s="834"/>
      <c r="M265" s="834"/>
      <c r="N265" s="833"/>
      <c r="O265" s="834"/>
      <c r="P265" s="834"/>
      <c r="Q265" s="834"/>
      <c r="R265" s="834"/>
      <c r="S265" s="834"/>
      <c r="T265" s="834"/>
      <c r="U265" s="834"/>
      <c r="V265" s="834"/>
      <c r="W265" s="834"/>
      <c r="X265" s="834"/>
      <c r="Y265" s="834"/>
      <c r="Z265" s="834"/>
    </row>
    <row r="266" spans="1:26" ht="15.75" customHeight="1">
      <c r="A266" s="834"/>
      <c r="B266" s="922"/>
      <c r="C266" s="834"/>
      <c r="D266" s="834"/>
      <c r="E266" s="834"/>
      <c r="F266" s="834"/>
      <c r="G266" s="834"/>
      <c r="H266" s="834"/>
      <c r="I266" s="834"/>
      <c r="J266" s="834"/>
      <c r="K266" s="834"/>
      <c r="L266" s="834"/>
      <c r="M266" s="834"/>
      <c r="N266" s="833"/>
      <c r="O266" s="834"/>
      <c r="P266" s="834"/>
      <c r="Q266" s="834"/>
      <c r="R266" s="834"/>
      <c r="S266" s="834"/>
      <c r="T266" s="834"/>
      <c r="U266" s="834"/>
      <c r="V266" s="834"/>
      <c r="W266" s="834"/>
      <c r="X266" s="834"/>
      <c r="Y266" s="834"/>
      <c r="Z266" s="834"/>
    </row>
    <row r="267" spans="1:26" ht="15.75" customHeight="1">
      <c r="A267" s="834"/>
      <c r="B267" s="922"/>
      <c r="C267" s="834"/>
      <c r="D267" s="834"/>
      <c r="E267" s="834"/>
      <c r="F267" s="834"/>
      <c r="G267" s="834"/>
      <c r="H267" s="834"/>
      <c r="I267" s="834"/>
      <c r="J267" s="834"/>
      <c r="K267" s="834"/>
      <c r="L267" s="834"/>
      <c r="M267" s="834"/>
      <c r="N267" s="833"/>
      <c r="O267" s="834"/>
      <c r="P267" s="834"/>
      <c r="Q267" s="834"/>
      <c r="R267" s="834"/>
      <c r="S267" s="834"/>
      <c r="T267" s="834"/>
      <c r="U267" s="834"/>
      <c r="V267" s="834"/>
      <c r="W267" s="834"/>
      <c r="X267" s="834"/>
      <c r="Y267" s="834"/>
      <c r="Z267" s="834"/>
    </row>
    <row r="268" spans="1:26" ht="15.75" customHeight="1">
      <c r="A268" s="834"/>
      <c r="B268" s="922"/>
      <c r="C268" s="834"/>
      <c r="D268" s="834"/>
      <c r="E268" s="834"/>
      <c r="F268" s="834"/>
      <c r="G268" s="834"/>
      <c r="H268" s="834"/>
      <c r="I268" s="834"/>
      <c r="J268" s="834"/>
      <c r="K268" s="834"/>
      <c r="L268" s="834"/>
      <c r="M268" s="834"/>
      <c r="N268" s="833"/>
      <c r="O268" s="834"/>
      <c r="P268" s="834"/>
      <c r="Q268" s="834"/>
      <c r="R268" s="834"/>
      <c r="S268" s="834"/>
      <c r="T268" s="834"/>
      <c r="U268" s="834"/>
      <c r="V268" s="834"/>
      <c r="W268" s="834"/>
      <c r="X268" s="834"/>
      <c r="Y268" s="834"/>
      <c r="Z268" s="834"/>
    </row>
    <row r="269" spans="1:26" ht="15.75" customHeight="1">
      <c r="A269" s="834"/>
      <c r="B269" s="922"/>
      <c r="C269" s="834"/>
      <c r="D269" s="834"/>
      <c r="E269" s="834"/>
      <c r="F269" s="834"/>
      <c r="G269" s="834"/>
      <c r="H269" s="834"/>
      <c r="I269" s="834"/>
      <c r="J269" s="834"/>
      <c r="K269" s="834"/>
      <c r="L269" s="834"/>
      <c r="M269" s="834"/>
      <c r="N269" s="833"/>
      <c r="O269" s="834"/>
      <c r="P269" s="834"/>
      <c r="Q269" s="834"/>
      <c r="R269" s="834"/>
      <c r="S269" s="834"/>
      <c r="T269" s="834"/>
      <c r="U269" s="834"/>
      <c r="V269" s="834"/>
      <c r="W269" s="834"/>
      <c r="X269" s="834"/>
      <c r="Y269" s="834"/>
      <c r="Z269" s="834"/>
    </row>
    <row r="270" spans="1:26" ht="15.75" customHeight="1">
      <c r="A270" s="834"/>
      <c r="B270" s="922"/>
      <c r="C270" s="834"/>
      <c r="D270" s="834"/>
      <c r="E270" s="834"/>
      <c r="F270" s="834"/>
      <c r="G270" s="834"/>
      <c r="H270" s="834"/>
      <c r="I270" s="834"/>
      <c r="J270" s="834"/>
      <c r="K270" s="834"/>
      <c r="L270" s="834"/>
      <c r="M270" s="834"/>
      <c r="N270" s="833"/>
      <c r="O270" s="834"/>
      <c r="P270" s="834"/>
      <c r="Q270" s="834"/>
      <c r="R270" s="834"/>
      <c r="S270" s="834"/>
      <c r="T270" s="834"/>
      <c r="U270" s="834"/>
      <c r="V270" s="834"/>
      <c r="W270" s="834"/>
      <c r="X270" s="834"/>
      <c r="Y270" s="834"/>
      <c r="Z270" s="834"/>
    </row>
    <row r="271" spans="1:26" ht="15.75" customHeight="1">
      <c r="A271" s="834"/>
      <c r="B271" s="922"/>
      <c r="C271" s="834"/>
      <c r="D271" s="834"/>
      <c r="E271" s="834"/>
      <c r="F271" s="834"/>
      <c r="G271" s="834"/>
      <c r="H271" s="834"/>
      <c r="I271" s="834"/>
      <c r="J271" s="834"/>
      <c r="K271" s="834"/>
      <c r="L271" s="834"/>
      <c r="M271" s="834"/>
      <c r="N271" s="833"/>
      <c r="O271" s="834"/>
      <c r="P271" s="834"/>
      <c r="Q271" s="834"/>
      <c r="R271" s="834"/>
      <c r="S271" s="834"/>
      <c r="T271" s="834"/>
      <c r="U271" s="834"/>
      <c r="V271" s="834"/>
      <c r="W271" s="834"/>
      <c r="X271" s="834"/>
      <c r="Y271" s="834"/>
      <c r="Z271" s="834"/>
    </row>
    <row r="272" spans="1:26" ht="15.75" customHeight="1">
      <c r="A272" s="834"/>
      <c r="B272" s="922"/>
      <c r="C272" s="834"/>
      <c r="D272" s="834"/>
      <c r="E272" s="834"/>
      <c r="F272" s="834"/>
      <c r="G272" s="834"/>
      <c r="H272" s="834"/>
      <c r="I272" s="834"/>
      <c r="J272" s="834"/>
      <c r="K272" s="834"/>
      <c r="L272" s="834"/>
      <c r="M272" s="834"/>
      <c r="N272" s="833"/>
      <c r="O272" s="834"/>
      <c r="P272" s="834"/>
      <c r="Q272" s="834"/>
      <c r="R272" s="834"/>
      <c r="S272" s="834"/>
      <c r="T272" s="834"/>
      <c r="U272" s="834"/>
      <c r="V272" s="834"/>
      <c r="W272" s="834"/>
      <c r="X272" s="834"/>
      <c r="Y272" s="834"/>
      <c r="Z272" s="834"/>
    </row>
    <row r="273" spans="1:26" ht="15.75" customHeight="1">
      <c r="A273" s="834"/>
      <c r="B273" s="922"/>
      <c r="C273" s="834"/>
      <c r="D273" s="834"/>
      <c r="E273" s="834"/>
      <c r="F273" s="834"/>
      <c r="G273" s="834"/>
      <c r="H273" s="834"/>
      <c r="I273" s="834"/>
      <c r="J273" s="834"/>
      <c r="K273" s="834"/>
      <c r="L273" s="834"/>
      <c r="M273" s="834"/>
      <c r="N273" s="833"/>
      <c r="O273" s="834"/>
      <c r="P273" s="834"/>
      <c r="Q273" s="834"/>
      <c r="R273" s="834"/>
      <c r="S273" s="834"/>
      <c r="T273" s="834"/>
      <c r="U273" s="834"/>
      <c r="V273" s="834"/>
      <c r="W273" s="834"/>
      <c r="X273" s="834"/>
      <c r="Y273" s="834"/>
      <c r="Z273" s="834"/>
    </row>
    <row r="274" spans="1:26" ht="15.75" customHeight="1">
      <c r="A274" s="834"/>
      <c r="B274" s="922"/>
      <c r="C274" s="834"/>
      <c r="D274" s="834"/>
      <c r="E274" s="834"/>
      <c r="F274" s="834"/>
      <c r="G274" s="834"/>
      <c r="H274" s="834"/>
      <c r="I274" s="834"/>
      <c r="J274" s="834"/>
      <c r="K274" s="834"/>
      <c r="L274" s="834"/>
      <c r="M274" s="834"/>
      <c r="N274" s="833"/>
      <c r="O274" s="834"/>
      <c r="P274" s="834"/>
      <c r="Q274" s="834"/>
      <c r="R274" s="834"/>
      <c r="S274" s="834"/>
      <c r="T274" s="834"/>
      <c r="U274" s="834"/>
      <c r="V274" s="834"/>
      <c r="W274" s="834"/>
      <c r="X274" s="834"/>
      <c r="Y274" s="834"/>
      <c r="Z274" s="834"/>
    </row>
    <row r="275" spans="1:26" ht="15.75" customHeight="1">
      <c r="A275" s="834"/>
      <c r="B275" s="922"/>
      <c r="C275" s="834"/>
      <c r="D275" s="834"/>
      <c r="E275" s="834"/>
      <c r="F275" s="834"/>
      <c r="G275" s="834"/>
      <c r="H275" s="834"/>
      <c r="I275" s="834"/>
      <c r="J275" s="834"/>
      <c r="K275" s="834"/>
      <c r="L275" s="834"/>
      <c r="M275" s="834"/>
      <c r="N275" s="833"/>
      <c r="O275" s="834"/>
      <c r="P275" s="834"/>
      <c r="Q275" s="834"/>
      <c r="R275" s="834"/>
      <c r="S275" s="834"/>
      <c r="T275" s="834"/>
      <c r="U275" s="834"/>
      <c r="V275" s="834"/>
      <c r="W275" s="834"/>
      <c r="X275" s="834"/>
      <c r="Y275" s="834"/>
      <c r="Z275" s="834"/>
    </row>
    <row r="276" spans="1:26" ht="15.75" customHeight="1">
      <c r="A276" s="834"/>
      <c r="B276" s="922"/>
      <c r="C276" s="834"/>
      <c r="D276" s="834"/>
      <c r="E276" s="834"/>
      <c r="F276" s="834"/>
      <c r="G276" s="834"/>
      <c r="H276" s="834"/>
      <c r="I276" s="834"/>
      <c r="J276" s="834"/>
      <c r="K276" s="834"/>
      <c r="L276" s="834"/>
      <c r="M276" s="834"/>
      <c r="N276" s="833"/>
      <c r="O276" s="834"/>
      <c r="P276" s="834"/>
      <c r="Q276" s="834"/>
      <c r="R276" s="834"/>
      <c r="S276" s="834"/>
      <c r="T276" s="834"/>
      <c r="U276" s="834"/>
      <c r="V276" s="834"/>
      <c r="W276" s="834"/>
      <c r="X276" s="834"/>
      <c r="Y276" s="834"/>
      <c r="Z276" s="834"/>
    </row>
    <row r="277" spans="1:26" ht="15.75" customHeight="1">
      <c r="A277" s="834"/>
      <c r="B277" s="922"/>
      <c r="C277" s="834"/>
      <c r="D277" s="834"/>
      <c r="E277" s="834"/>
      <c r="F277" s="834"/>
      <c r="G277" s="834"/>
      <c r="H277" s="834"/>
      <c r="I277" s="834"/>
      <c r="J277" s="834"/>
      <c r="K277" s="834"/>
      <c r="L277" s="834"/>
      <c r="M277" s="834"/>
      <c r="N277" s="833"/>
      <c r="O277" s="834"/>
      <c r="P277" s="834"/>
      <c r="Q277" s="834"/>
      <c r="R277" s="834"/>
      <c r="S277" s="834"/>
      <c r="T277" s="834"/>
      <c r="U277" s="834"/>
      <c r="V277" s="834"/>
      <c r="W277" s="834"/>
      <c r="X277" s="834"/>
      <c r="Y277" s="834"/>
      <c r="Z277" s="834"/>
    </row>
    <row r="278" spans="1:26" ht="15.75" customHeight="1">
      <c r="A278" s="834"/>
      <c r="B278" s="922"/>
      <c r="C278" s="834"/>
      <c r="D278" s="834"/>
      <c r="E278" s="834"/>
      <c r="F278" s="834"/>
      <c r="G278" s="834"/>
      <c r="H278" s="834"/>
      <c r="I278" s="834"/>
      <c r="J278" s="834"/>
      <c r="K278" s="834"/>
      <c r="L278" s="834"/>
      <c r="M278" s="834"/>
      <c r="N278" s="833"/>
      <c r="O278" s="834"/>
      <c r="P278" s="834"/>
      <c r="Q278" s="834"/>
      <c r="R278" s="834"/>
      <c r="S278" s="834"/>
      <c r="T278" s="834"/>
      <c r="U278" s="834"/>
      <c r="V278" s="834"/>
      <c r="W278" s="834"/>
      <c r="X278" s="834"/>
      <c r="Y278" s="834"/>
      <c r="Z278" s="834"/>
    </row>
    <row r="279" spans="1:26" ht="15.75" customHeight="1">
      <c r="A279" s="834"/>
      <c r="B279" s="922"/>
      <c r="C279" s="834"/>
      <c r="D279" s="834"/>
      <c r="E279" s="834"/>
      <c r="F279" s="834"/>
      <c r="G279" s="834"/>
      <c r="H279" s="834"/>
      <c r="I279" s="834"/>
      <c r="J279" s="834"/>
      <c r="K279" s="834"/>
      <c r="L279" s="834"/>
      <c r="M279" s="834"/>
      <c r="N279" s="833"/>
      <c r="O279" s="834"/>
      <c r="P279" s="834"/>
      <c r="Q279" s="834"/>
      <c r="R279" s="834"/>
      <c r="S279" s="834"/>
      <c r="T279" s="834"/>
      <c r="U279" s="834"/>
      <c r="V279" s="834"/>
      <c r="W279" s="834"/>
      <c r="X279" s="834"/>
      <c r="Y279" s="834"/>
      <c r="Z279" s="834"/>
    </row>
    <row r="280" spans="1:26" ht="15.75" customHeight="1">
      <c r="A280" s="834"/>
      <c r="B280" s="922"/>
      <c r="C280" s="834"/>
      <c r="D280" s="834"/>
      <c r="E280" s="834"/>
      <c r="F280" s="834"/>
      <c r="G280" s="834"/>
      <c r="H280" s="834"/>
      <c r="I280" s="834"/>
      <c r="J280" s="834"/>
      <c r="K280" s="834"/>
      <c r="L280" s="834"/>
      <c r="M280" s="834"/>
      <c r="N280" s="833"/>
      <c r="O280" s="834"/>
      <c r="P280" s="834"/>
      <c r="Q280" s="834"/>
      <c r="R280" s="834"/>
      <c r="S280" s="834"/>
      <c r="T280" s="834"/>
      <c r="U280" s="834"/>
      <c r="V280" s="834"/>
      <c r="W280" s="834"/>
      <c r="X280" s="834"/>
      <c r="Y280" s="834"/>
      <c r="Z280" s="834"/>
    </row>
    <row r="281" spans="1:26" ht="15.75" customHeight="1">
      <c r="A281" s="834"/>
      <c r="B281" s="922"/>
      <c r="C281" s="834"/>
      <c r="D281" s="834"/>
      <c r="E281" s="834"/>
      <c r="F281" s="834"/>
      <c r="G281" s="834"/>
      <c r="H281" s="834"/>
      <c r="I281" s="834"/>
      <c r="J281" s="834"/>
      <c r="K281" s="834"/>
      <c r="L281" s="834"/>
      <c r="M281" s="834"/>
      <c r="N281" s="833"/>
      <c r="O281" s="834"/>
      <c r="P281" s="834"/>
      <c r="Q281" s="834"/>
      <c r="R281" s="834"/>
      <c r="S281" s="834"/>
      <c r="T281" s="834"/>
      <c r="U281" s="834"/>
      <c r="V281" s="834"/>
      <c r="W281" s="834"/>
      <c r="X281" s="834"/>
      <c r="Y281" s="834"/>
      <c r="Z281" s="834"/>
    </row>
    <row r="282" spans="1:26" ht="15.75" customHeight="1">
      <c r="A282" s="834"/>
      <c r="B282" s="922"/>
      <c r="C282" s="834"/>
      <c r="D282" s="834"/>
      <c r="E282" s="834"/>
      <c r="F282" s="834"/>
      <c r="G282" s="834"/>
      <c r="H282" s="834"/>
      <c r="I282" s="834"/>
      <c r="J282" s="834"/>
      <c r="K282" s="834"/>
      <c r="L282" s="834"/>
      <c r="M282" s="834"/>
      <c r="N282" s="833"/>
      <c r="O282" s="834"/>
      <c r="P282" s="834"/>
      <c r="Q282" s="834"/>
      <c r="R282" s="834"/>
      <c r="S282" s="834"/>
      <c r="T282" s="834"/>
      <c r="U282" s="834"/>
      <c r="V282" s="834"/>
      <c r="W282" s="834"/>
      <c r="X282" s="834"/>
      <c r="Y282" s="834"/>
      <c r="Z282" s="834"/>
    </row>
    <row r="283" spans="1:26" ht="15.75" customHeight="1">
      <c r="A283" s="834"/>
      <c r="B283" s="922"/>
      <c r="C283" s="834"/>
      <c r="D283" s="834"/>
      <c r="E283" s="834"/>
      <c r="F283" s="834"/>
      <c r="G283" s="834"/>
      <c r="H283" s="834"/>
      <c r="I283" s="834"/>
      <c r="J283" s="834"/>
      <c r="K283" s="834"/>
      <c r="L283" s="834"/>
      <c r="M283" s="834"/>
      <c r="N283" s="833"/>
      <c r="O283" s="834"/>
      <c r="P283" s="834"/>
      <c r="Q283" s="834"/>
      <c r="R283" s="834"/>
      <c r="S283" s="834"/>
      <c r="T283" s="834"/>
      <c r="U283" s="834"/>
      <c r="V283" s="834"/>
      <c r="W283" s="834"/>
      <c r="X283" s="834"/>
      <c r="Y283" s="834"/>
      <c r="Z283" s="834"/>
    </row>
    <row r="284" spans="1:26" ht="15.75" customHeight="1">
      <c r="A284" s="834"/>
      <c r="B284" s="922"/>
      <c r="C284" s="834"/>
      <c r="D284" s="834"/>
      <c r="E284" s="834"/>
      <c r="F284" s="834"/>
      <c r="G284" s="834"/>
      <c r="H284" s="834"/>
      <c r="I284" s="834"/>
      <c r="J284" s="834"/>
      <c r="K284" s="834"/>
      <c r="L284" s="834"/>
      <c r="M284" s="834"/>
      <c r="N284" s="833"/>
      <c r="O284" s="834"/>
      <c r="P284" s="834"/>
      <c r="Q284" s="834"/>
      <c r="R284" s="834"/>
      <c r="S284" s="834"/>
      <c r="T284" s="834"/>
      <c r="U284" s="834"/>
      <c r="V284" s="834"/>
      <c r="W284" s="834"/>
      <c r="X284" s="834"/>
      <c r="Y284" s="834"/>
      <c r="Z284" s="834"/>
    </row>
    <row r="285" spans="1:26" ht="15.75" customHeight="1">
      <c r="A285" s="834"/>
      <c r="B285" s="922"/>
      <c r="C285" s="834"/>
      <c r="D285" s="834"/>
      <c r="E285" s="834"/>
      <c r="F285" s="834"/>
      <c r="G285" s="834"/>
      <c r="H285" s="834"/>
      <c r="I285" s="834"/>
      <c r="J285" s="834"/>
      <c r="K285" s="834"/>
      <c r="L285" s="834"/>
      <c r="M285" s="834"/>
      <c r="N285" s="833"/>
      <c r="O285" s="834"/>
      <c r="P285" s="834"/>
      <c r="Q285" s="834"/>
      <c r="R285" s="834"/>
      <c r="S285" s="834"/>
      <c r="T285" s="834"/>
      <c r="U285" s="834"/>
      <c r="V285" s="834"/>
      <c r="W285" s="834"/>
      <c r="X285" s="834"/>
      <c r="Y285" s="834"/>
      <c r="Z285" s="834"/>
    </row>
    <row r="286" spans="1:26" ht="15.75" customHeight="1">
      <c r="A286" s="834"/>
      <c r="B286" s="922"/>
      <c r="C286" s="834"/>
      <c r="D286" s="834"/>
      <c r="E286" s="834"/>
      <c r="F286" s="834"/>
      <c r="G286" s="834"/>
      <c r="H286" s="834"/>
      <c r="I286" s="834"/>
      <c r="J286" s="834"/>
      <c r="K286" s="834"/>
      <c r="L286" s="834"/>
      <c r="M286" s="834"/>
      <c r="N286" s="833"/>
      <c r="O286" s="834"/>
      <c r="P286" s="834"/>
      <c r="Q286" s="834"/>
      <c r="R286" s="834"/>
      <c r="S286" s="834"/>
      <c r="T286" s="834"/>
      <c r="U286" s="834"/>
      <c r="V286" s="834"/>
      <c r="W286" s="834"/>
      <c r="X286" s="834"/>
      <c r="Y286" s="834"/>
      <c r="Z286" s="834"/>
    </row>
    <row r="287" spans="1:26" ht="15.75" customHeight="1">
      <c r="A287" s="834"/>
      <c r="B287" s="922"/>
      <c r="C287" s="834"/>
      <c r="D287" s="834"/>
      <c r="E287" s="834"/>
      <c r="F287" s="834"/>
      <c r="G287" s="834"/>
      <c r="H287" s="834"/>
      <c r="I287" s="834"/>
      <c r="J287" s="834"/>
      <c r="K287" s="834"/>
      <c r="L287" s="834"/>
      <c r="M287" s="834"/>
      <c r="N287" s="833"/>
      <c r="O287" s="834"/>
      <c r="P287" s="834"/>
      <c r="Q287" s="834"/>
      <c r="R287" s="834"/>
      <c r="S287" s="834"/>
      <c r="T287" s="834"/>
      <c r="U287" s="834"/>
      <c r="V287" s="834"/>
      <c r="W287" s="834"/>
      <c r="X287" s="834"/>
      <c r="Y287" s="834"/>
      <c r="Z287" s="834"/>
    </row>
    <row r="288" spans="1:26" ht="15.75" customHeight="1">
      <c r="A288" s="834"/>
      <c r="B288" s="922"/>
      <c r="C288" s="834"/>
      <c r="D288" s="834"/>
      <c r="E288" s="834"/>
      <c r="F288" s="834"/>
      <c r="G288" s="834"/>
      <c r="H288" s="834"/>
      <c r="I288" s="834"/>
      <c r="J288" s="834"/>
      <c r="K288" s="834"/>
      <c r="L288" s="834"/>
      <c r="M288" s="834"/>
      <c r="N288" s="833"/>
      <c r="O288" s="834"/>
      <c r="P288" s="834"/>
      <c r="Q288" s="834"/>
      <c r="R288" s="834"/>
      <c r="S288" s="834"/>
      <c r="T288" s="834"/>
      <c r="U288" s="834"/>
      <c r="V288" s="834"/>
      <c r="W288" s="834"/>
      <c r="X288" s="834"/>
      <c r="Y288" s="834"/>
      <c r="Z288" s="834"/>
    </row>
    <row r="289" spans="1:26" ht="15.75" customHeight="1">
      <c r="A289" s="834"/>
      <c r="B289" s="922"/>
      <c r="C289" s="834"/>
      <c r="D289" s="834"/>
      <c r="E289" s="834"/>
      <c r="F289" s="834"/>
      <c r="G289" s="834"/>
      <c r="H289" s="834"/>
      <c r="I289" s="834"/>
      <c r="J289" s="834"/>
      <c r="K289" s="834"/>
      <c r="L289" s="834"/>
      <c r="M289" s="834"/>
      <c r="N289" s="833"/>
      <c r="O289" s="834"/>
      <c r="P289" s="834"/>
      <c r="Q289" s="834"/>
      <c r="R289" s="834"/>
      <c r="S289" s="834"/>
      <c r="T289" s="834"/>
      <c r="U289" s="834"/>
      <c r="V289" s="834"/>
      <c r="W289" s="834"/>
      <c r="X289" s="834"/>
      <c r="Y289" s="834"/>
      <c r="Z289" s="834"/>
    </row>
    <row r="290" spans="1:26" ht="15.75" customHeight="1">
      <c r="A290" s="834"/>
      <c r="B290" s="922"/>
      <c r="C290" s="834"/>
      <c r="D290" s="834"/>
      <c r="E290" s="834"/>
      <c r="F290" s="834"/>
      <c r="G290" s="834"/>
      <c r="H290" s="834"/>
      <c r="I290" s="834"/>
      <c r="J290" s="834"/>
      <c r="K290" s="834"/>
      <c r="L290" s="834"/>
      <c r="M290" s="834"/>
      <c r="N290" s="833"/>
      <c r="O290" s="834"/>
      <c r="P290" s="834"/>
      <c r="Q290" s="834"/>
      <c r="R290" s="834"/>
      <c r="S290" s="834"/>
      <c r="T290" s="834"/>
      <c r="U290" s="834"/>
      <c r="V290" s="834"/>
      <c r="W290" s="834"/>
      <c r="X290" s="834"/>
      <c r="Y290" s="834"/>
      <c r="Z290" s="834"/>
    </row>
    <row r="291" spans="1:26" ht="15.75" customHeight="1">
      <c r="A291" s="834"/>
      <c r="B291" s="922"/>
      <c r="C291" s="834"/>
      <c r="D291" s="834"/>
      <c r="E291" s="834"/>
      <c r="F291" s="834"/>
      <c r="G291" s="834"/>
      <c r="H291" s="834"/>
      <c r="I291" s="834"/>
      <c r="J291" s="834"/>
      <c r="K291" s="834"/>
      <c r="L291" s="834"/>
      <c r="M291" s="834"/>
      <c r="N291" s="833"/>
      <c r="O291" s="834"/>
      <c r="P291" s="834"/>
      <c r="Q291" s="834"/>
      <c r="R291" s="834"/>
      <c r="S291" s="834"/>
      <c r="T291" s="834"/>
      <c r="U291" s="834"/>
      <c r="V291" s="834"/>
      <c r="W291" s="834"/>
      <c r="X291" s="834"/>
      <c r="Y291" s="834"/>
      <c r="Z291" s="834"/>
    </row>
    <row r="292" spans="1:26" ht="15.75" customHeight="1">
      <c r="A292" s="834"/>
      <c r="B292" s="922"/>
      <c r="C292" s="834"/>
      <c r="D292" s="834"/>
      <c r="E292" s="834"/>
      <c r="F292" s="834"/>
      <c r="G292" s="834"/>
      <c r="H292" s="834"/>
      <c r="I292" s="834"/>
      <c r="J292" s="834"/>
      <c r="K292" s="834"/>
      <c r="L292" s="834"/>
      <c r="M292" s="834"/>
      <c r="N292" s="833"/>
      <c r="O292" s="834"/>
      <c r="P292" s="834"/>
      <c r="Q292" s="834"/>
      <c r="R292" s="834"/>
      <c r="S292" s="834"/>
      <c r="T292" s="834"/>
      <c r="U292" s="834"/>
      <c r="V292" s="834"/>
      <c r="W292" s="834"/>
      <c r="X292" s="834"/>
      <c r="Y292" s="834"/>
      <c r="Z292" s="834"/>
    </row>
    <row r="293" spans="1:26" ht="15.75" customHeight="1">
      <c r="A293" s="834"/>
      <c r="B293" s="922"/>
      <c r="C293" s="834"/>
      <c r="D293" s="834"/>
      <c r="E293" s="834"/>
      <c r="F293" s="834"/>
      <c r="G293" s="834"/>
      <c r="H293" s="834"/>
      <c r="I293" s="834"/>
      <c r="J293" s="834"/>
      <c r="K293" s="834"/>
      <c r="L293" s="834"/>
      <c r="M293" s="834"/>
      <c r="N293" s="833"/>
      <c r="O293" s="834"/>
      <c r="P293" s="834"/>
      <c r="Q293" s="834"/>
      <c r="R293" s="834"/>
      <c r="S293" s="834"/>
      <c r="T293" s="834"/>
      <c r="U293" s="834"/>
      <c r="V293" s="834"/>
      <c r="W293" s="834"/>
      <c r="X293" s="834"/>
      <c r="Y293" s="834"/>
      <c r="Z293" s="834"/>
    </row>
    <row r="294" spans="1:26" ht="15.75" customHeight="1">
      <c r="A294" s="834"/>
      <c r="B294" s="922"/>
      <c r="C294" s="834"/>
      <c r="D294" s="834"/>
      <c r="E294" s="834"/>
      <c r="F294" s="834"/>
      <c r="G294" s="834"/>
      <c r="H294" s="834"/>
      <c r="I294" s="834"/>
      <c r="J294" s="834"/>
      <c r="K294" s="834"/>
      <c r="L294" s="834"/>
      <c r="M294" s="834"/>
      <c r="N294" s="833"/>
      <c r="O294" s="834"/>
      <c r="P294" s="834"/>
      <c r="Q294" s="834"/>
      <c r="R294" s="834"/>
      <c r="S294" s="834"/>
      <c r="T294" s="834"/>
      <c r="U294" s="834"/>
      <c r="V294" s="834"/>
      <c r="W294" s="834"/>
      <c r="X294" s="834"/>
      <c r="Y294" s="834"/>
      <c r="Z294" s="834"/>
    </row>
    <row r="295" spans="1:26" ht="15.75" customHeight="1">
      <c r="A295" s="834"/>
      <c r="B295" s="922"/>
      <c r="C295" s="834"/>
      <c r="D295" s="834"/>
      <c r="E295" s="834"/>
      <c r="F295" s="834"/>
      <c r="G295" s="834"/>
      <c r="H295" s="834"/>
      <c r="I295" s="834"/>
      <c r="J295" s="834"/>
      <c r="K295" s="834"/>
      <c r="L295" s="834"/>
      <c r="M295" s="834"/>
      <c r="N295" s="833"/>
      <c r="O295" s="834"/>
      <c r="P295" s="834"/>
      <c r="Q295" s="834"/>
      <c r="R295" s="834"/>
      <c r="S295" s="834"/>
      <c r="T295" s="834"/>
      <c r="U295" s="834"/>
      <c r="V295" s="834"/>
      <c r="W295" s="834"/>
      <c r="X295" s="834"/>
      <c r="Y295" s="834"/>
      <c r="Z295" s="834"/>
    </row>
    <row r="296" spans="1:26" ht="15.75" customHeight="1">
      <c r="A296" s="834"/>
      <c r="B296" s="922"/>
      <c r="C296" s="834"/>
      <c r="D296" s="834"/>
      <c r="E296" s="834"/>
      <c r="F296" s="834"/>
      <c r="G296" s="834"/>
      <c r="H296" s="834"/>
      <c r="I296" s="834"/>
      <c r="J296" s="834"/>
      <c r="K296" s="834"/>
      <c r="L296" s="834"/>
      <c r="M296" s="834"/>
      <c r="N296" s="833"/>
      <c r="O296" s="834"/>
      <c r="P296" s="834"/>
      <c r="Q296" s="834"/>
      <c r="R296" s="834"/>
      <c r="S296" s="834"/>
      <c r="T296" s="834"/>
      <c r="U296" s="834"/>
      <c r="V296" s="834"/>
      <c r="W296" s="834"/>
      <c r="X296" s="834"/>
      <c r="Y296" s="834"/>
      <c r="Z296" s="834"/>
    </row>
    <row r="297" spans="1:26" ht="15.75" customHeight="1">
      <c r="A297" s="834"/>
      <c r="B297" s="922"/>
      <c r="C297" s="834"/>
      <c r="D297" s="834"/>
      <c r="E297" s="834"/>
      <c r="F297" s="834"/>
      <c r="G297" s="834"/>
      <c r="H297" s="834"/>
      <c r="I297" s="834"/>
      <c r="J297" s="834"/>
      <c r="K297" s="834"/>
      <c r="L297" s="834"/>
      <c r="M297" s="834"/>
      <c r="N297" s="833"/>
      <c r="O297" s="834"/>
      <c r="P297" s="834"/>
      <c r="Q297" s="834"/>
      <c r="R297" s="834"/>
      <c r="S297" s="834"/>
      <c r="T297" s="834"/>
      <c r="U297" s="834"/>
      <c r="V297" s="834"/>
      <c r="W297" s="834"/>
      <c r="X297" s="834"/>
      <c r="Y297" s="834"/>
      <c r="Z297" s="834"/>
    </row>
    <row r="298" spans="1:26" ht="15.75" customHeight="1">
      <c r="A298" s="834"/>
      <c r="B298" s="922"/>
      <c r="C298" s="834"/>
      <c r="D298" s="834"/>
      <c r="E298" s="834"/>
      <c r="F298" s="834"/>
      <c r="G298" s="834"/>
      <c r="H298" s="834"/>
      <c r="I298" s="834"/>
      <c r="J298" s="834"/>
      <c r="K298" s="834"/>
      <c r="L298" s="834"/>
      <c r="M298" s="834"/>
      <c r="N298" s="833"/>
      <c r="O298" s="834"/>
      <c r="P298" s="834"/>
      <c r="Q298" s="834"/>
      <c r="R298" s="834"/>
      <c r="S298" s="834"/>
      <c r="T298" s="834"/>
      <c r="U298" s="834"/>
      <c r="V298" s="834"/>
      <c r="W298" s="834"/>
      <c r="X298" s="834"/>
      <c r="Y298" s="834"/>
      <c r="Z298" s="834"/>
    </row>
    <row r="299" spans="1:26" ht="15.75" customHeight="1">
      <c r="A299" s="834"/>
      <c r="B299" s="922"/>
      <c r="C299" s="834"/>
      <c r="D299" s="834"/>
      <c r="E299" s="834"/>
      <c r="F299" s="834"/>
      <c r="G299" s="834"/>
      <c r="H299" s="834"/>
      <c r="I299" s="834"/>
      <c r="J299" s="834"/>
      <c r="K299" s="834"/>
      <c r="L299" s="834"/>
      <c r="M299" s="834"/>
      <c r="N299" s="833"/>
      <c r="O299" s="834"/>
      <c r="P299" s="834"/>
      <c r="Q299" s="834"/>
      <c r="R299" s="834"/>
      <c r="S299" s="834"/>
      <c r="T299" s="834"/>
      <c r="U299" s="834"/>
      <c r="V299" s="834"/>
      <c r="W299" s="834"/>
      <c r="X299" s="834"/>
      <c r="Y299" s="834"/>
      <c r="Z299" s="834"/>
    </row>
    <row r="300" spans="1:26" ht="15.75" customHeight="1">
      <c r="A300" s="834"/>
      <c r="B300" s="922"/>
      <c r="C300" s="834"/>
      <c r="D300" s="834"/>
      <c r="E300" s="834"/>
      <c r="F300" s="834"/>
      <c r="G300" s="834"/>
      <c r="H300" s="834"/>
      <c r="I300" s="834"/>
      <c r="J300" s="834"/>
      <c r="K300" s="834"/>
      <c r="L300" s="834"/>
      <c r="M300" s="834"/>
      <c r="N300" s="833"/>
      <c r="O300" s="834"/>
      <c r="P300" s="834"/>
      <c r="Q300" s="834"/>
      <c r="R300" s="834"/>
      <c r="S300" s="834"/>
      <c r="T300" s="834"/>
      <c r="U300" s="834"/>
      <c r="V300" s="834"/>
      <c r="W300" s="834"/>
      <c r="X300" s="834"/>
      <c r="Y300" s="834"/>
      <c r="Z300" s="834"/>
    </row>
    <row r="301" spans="1:26" ht="15.75" customHeight="1">
      <c r="A301" s="834"/>
      <c r="B301" s="922"/>
      <c r="C301" s="834"/>
      <c r="D301" s="834"/>
      <c r="E301" s="834"/>
      <c r="F301" s="834"/>
      <c r="G301" s="834"/>
      <c r="H301" s="834"/>
      <c r="I301" s="834"/>
      <c r="J301" s="834"/>
      <c r="K301" s="834"/>
      <c r="L301" s="834"/>
      <c r="M301" s="834"/>
      <c r="N301" s="833"/>
      <c r="O301" s="834"/>
      <c r="P301" s="834"/>
      <c r="Q301" s="834"/>
      <c r="R301" s="834"/>
      <c r="S301" s="834"/>
      <c r="T301" s="834"/>
      <c r="U301" s="834"/>
      <c r="V301" s="834"/>
      <c r="W301" s="834"/>
      <c r="X301" s="834"/>
      <c r="Y301" s="834"/>
      <c r="Z301" s="834"/>
    </row>
    <row r="302" spans="1:26" ht="15.75" customHeight="1">
      <c r="A302" s="834"/>
      <c r="B302" s="922"/>
      <c r="C302" s="834"/>
      <c r="D302" s="834"/>
      <c r="E302" s="834"/>
      <c r="F302" s="834"/>
      <c r="G302" s="834"/>
      <c r="H302" s="834"/>
      <c r="I302" s="834"/>
      <c r="J302" s="834"/>
      <c r="K302" s="834"/>
      <c r="L302" s="834"/>
      <c r="M302" s="834"/>
      <c r="N302" s="833"/>
      <c r="O302" s="834"/>
      <c r="P302" s="834"/>
      <c r="Q302" s="834"/>
      <c r="R302" s="834"/>
      <c r="S302" s="834"/>
      <c r="T302" s="834"/>
      <c r="U302" s="834"/>
      <c r="V302" s="834"/>
      <c r="W302" s="834"/>
      <c r="X302" s="834"/>
      <c r="Y302" s="834"/>
      <c r="Z302" s="834"/>
    </row>
    <row r="303" spans="1:26" ht="15.75" customHeight="1">
      <c r="A303" s="834"/>
      <c r="B303" s="922"/>
      <c r="C303" s="834"/>
      <c r="D303" s="834"/>
      <c r="E303" s="834"/>
      <c r="F303" s="834"/>
      <c r="G303" s="834"/>
      <c r="H303" s="834"/>
      <c r="I303" s="834"/>
      <c r="J303" s="834"/>
      <c r="K303" s="834"/>
      <c r="L303" s="834"/>
      <c r="M303" s="834"/>
      <c r="N303" s="833"/>
      <c r="O303" s="834"/>
      <c r="P303" s="834"/>
      <c r="Q303" s="834"/>
      <c r="R303" s="834"/>
      <c r="S303" s="834"/>
      <c r="T303" s="834"/>
      <c r="U303" s="834"/>
      <c r="V303" s="834"/>
      <c r="W303" s="834"/>
      <c r="X303" s="834"/>
      <c r="Y303" s="834"/>
      <c r="Z303" s="834"/>
    </row>
    <row r="304" spans="1:26" ht="15.75" customHeight="1">
      <c r="A304" s="834"/>
      <c r="B304" s="922"/>
      <c r="C304" s="834"/>
      <c r="D304" s="834"/>
      <c r="E304" s="834"/>
      <c r="F304" s="834"/>
      <c r="G304" s="834"/>
      <c r="H304" s="834"/>
      <c r="I304" s="834"/>
      <c r="J304" s="834"/>
      <c r="K304" s="834"/>
      <c r="L304" s="834"/>
      <c r="M304" s="834"/>
      <c r="N304" s="833"/>
      <c r="O304" s="834"/>
      <c r="P304" s="834"/>
      <c r="Q304" s="834"/>
      <c r="R304" s="834"/>
      <c r="S304" s="834"/>
      <c r="T304" s="834"/>
      <c r="U304" s="834"/>
      <c r="V304" s="834"/>
      <c r="W304" s="834"/>
      <c r="X304" s="834"/>
      <c r="Y304" s="834"/>
      <c r="Z304" s="834"/>
    </row>
    <row r="305" spans="1:26" ht="15.75" customHeight="1">
      <c r="A305" s="834"/>
      <c r="B305" s="922"/>
      <c r="C305" s="834"/>
      <c r="D305" s="834"/>
      <c r="E305" s="834"/>
      <c r="F305" s="834"/>
      <c r="G305" s="834"/>
      <c r="H305" s="834"/>
      <c r="I305" s="834"/>
      <c r="J305" s="834"/>
      <c r="K305" s="834"/>
      <c r="L305" s="834"/>
      <c r="M305" s="834"/>
      <c r="N305" s="833"/>
      <c r="O305" s="834"/>
      <c r="P305" s="834"/>
      <c r="Q305" s="834"/>
      <c r="R305" s="834"/>
      <c r="S305" s="834"/>
      <c r="T305" s="834"/>
      <c r="U305" s="834"/>
      <c r="V305" s="834"/>
      <c r="W305" s="834"/>
      <c r="X305" s="834"/>
      <c r="Y305" s="834"/>
      <c r="Z305" s="834"/>
    </row>
    <row r="306" spans="1:26" ht="15.75" customHeight="1">
      <c r="A306" s="834"/>
      <c r="B306" s="922"/>
      <c r="C306" s="834"/>
      <c r="D306" s="834"/>
      <c r="E306" s="834"/>
      <c r="F306" s="834"/>
      <c r="G306" s="834"/>
      <c r="H306" s="834"/>
      <c r="I306" s="834"/>
      <c r="J306" s="834"/>
      <c r="K306" s="834"/>
      <c r="L306" s="834"/>
      <c r="M306" s="834"/>
      <c r="N306" s="833"/>
      <c r="O306" s="834"/>
      <c r="P306" s="834"/>
      <c r="Q306" s="834"/>
      <c r="R306" s="834"/>
      <c r="S306" s="834"/>
      <c r="T306" s="834"/>
      <c r="U306" s="834"/>
      <c r="V306" s="834"/>
      <c r="W306" s="834"/>
      <c r="X306" s="834"/>
      <c r="Y306" s="834"/>
      <c r="Z306" s="834"/>
    </row>
    <row r="307" spans="1:26" ht="15.75" customHeight="1">
      <c r="A307" s="834"/>
      <c r="B307" s="922"/>
      <c r="C307" s="834"/>
      <c r="D307" s="834"/>
      <c r="E307" s="834"/>
      <c r="F307" s="834"/>
      <c r="G307" s="834"/>
      <c r="H307" s="834"/>
      <c r="I307" s="834"/>
      <c r="J307" s="834"/>
      <c r="K307" s="834"/>
      <c r="L307" s="834"/>
      <c r="M307" s="834"/>
      <c r="N307" s="833"/>
      <c r="O307" s="834"/>
      <c r="P307" s="834"/>
      <c r="Q307" s="834"/>
      <c r="R307" s="834"/>
      <c r="S307" s="834"/>
      <c r="T307" s="834"/>
      <c r="U307" s="834"/>
      <c r="V307" s="834"/>
      <c r="W307" s="834"/>
      <c r="X307" s="834"/>
      <c r="Y307" s="834"/>
      <c r="Z307" s="834"/>
    </row>
    <row r="308" spans="1:26" ht="15.75" customHeight="1">
      <c r="A308" s="834"/>
      <c r="B308" s="922"/>
      <c r="C308" s="834"/>
      <c r="D308" s="834"/>
      <c r="E308" s="834"/>
      <c r="F308" s="834"/>
      <c r="G308" s="834"/>
      <c r="H308" s="834"/>
      <c r="I308" s="834"/>
      <c r="J308" s="834"/>
      <c r="K308" s="834"/>
      <c r="L308" s="834"/>
      <c r="M308" s="834"/>
      <c r="N308" s="833"/>
      <c r="O308" s="834"/>
      <c r="P308" s="834"/>
      <c r="Q308" s="834"/>
      <c r="R308" s="834"/>
      <c r="S308" s="834"/>
      <c r="T308" s="834"/>
      <c r="U308" s="834"/>
      <c r="V308" s="834"/>
      <c r="W308" s="834"/>
      <c r="X308" s="834"/>
      <c r="Y308" s="834"/>
      <c r="Z308" s="834"/>
    </row>
    <row r="309" spans="1:26" ht="15.75" customHeight="1">
      <c r="A309" s="834"/>
      <c r="B309" s="922"/>
      <c r="C309" s="834"/>
      <c r="D309" s="834"/>
      <c r="E309" s="834"/>
      <c r="F309" s="834"/>
      <c r="G309" s="834"/>
      <c r="H309" s="834"/>
      <c r="I309" s="834"/>
      <c r="J309" s="834"/>
      <c r="K309" s="834"/>
      <c r="L309" s="834"/>
      <c r="M309" s="834"/>
      <c r="N309" s="833"/>
      <c r="O309" s="834"/>
      <c r="P309" s="834"/>
      <c r="Q309" s="834"/>
      <c r="R309" s="834"/>
      <c r="S309" s="834"/>
      <c r="T309" s="834"/>
      <c r="U309" s="834"/>
      <c r="V309" s="834"/>
      <c r="W309" s="834"/>
      <c r="X309" s="834"/>
      <c r="Y309" s="834"/>
      <c r="Z309" s="834"/>
    </row>
    <row r="310" spans="1:26" ht="15.75" customHeight="1">
      <c r="A310" s="834"/>
      <c r="B310" s="922"/>
      <c r="C310" s="834"/>
      <c r="D310" s="834"/>
      <c r="E310" s="834"/>
      <c r="F310" s="834"/>
      <c r="G310" s="834"/>
      <c r="H310" s="834"/>
      <c r="I310" s="834"/>
      <c r="J310" s="834"/>
      <c r="K310" s="834"/>
      <c r="L310" s="834"/>
      <c r="M310" s="834"/>
      <c r="N310" s="833"/>
      <c r="O310" s="834"/>
      <c r="P310" s="834"/>
      <c r="Q310" s="834"/>
      <c r="R310" s="834"/>
      <c r="S310" s="834"/>
      <c r="T310" s="834"/>
      <c r="U310" s="834"/>
      <c r="V310" s="834"/>
      <c r="W310" s="834"/>
      <c r="X310" s="834"/>
      <c r="Y310" s="834"/>
      <c r="Z310" s="834"/>
    </row>
    <row r="311" spans="1:26" ht="15.75" customHeight="1">
      <c r="A311" s="834"/>
      <c r="B311" s="922"/>
      <c r="C311" s="834"/>
      <c r="D311" s="834"/>
      <c r="E311" s="834"/>
      <c r="F311" s="834"/>
      <c r="G311" s="834"/>
      <c r="H311" s="834"/>
      <c r="I311" s="834"/>
      <c r="J311" s="834"/>
      <c r="K311" s="834"/>
      <c r="L311" s="834"/>
      <c r="M311" s="834"/>
      <c r="N311" s="833"/>
      <c r="O311" s="834"/>
      <c r="P311" s="834"/>
      <c r="Q311" s="834"/>
      <c r="R311" s="834"/>
      <c r="S311" s="834"/>
      <c r="T311" s="834"/>
      <c r="U311" s="834"/>
      <c r="V311" s="834"/>
      <c r="W311" s="834"/>
      <c r="X311" s="834"/>
      <c r="Y311" s="834"/>
      <c r="Z311" s="834"/>
    </row>
    <row r="312" spans="1:26" ht="15.75" customHeight="1">
      <c r="A312" s="834"/>
      <c r="B312" s="922"/>
      <c r="C312" s="834"/>
      <c r="D312" s="834"/>
      <c r="E312" s="834"/>
      <c r="F312" s="834"/>
      <c r="G312" s="834"/>
      <c r="H312" s="834"/>
      <c r="I312" s="834"/>
      <c r="J312" s="834"/>
      <c r="K312" s="834"/>
      <c r="L312" s="834"/>
      <c r="M312" s="834"/>
      <c r="N312" s="833"/>
      <c r="O312" s="834"/>
      <c r="P312" s="834"/>
      <c r="Q312" s="834"/>
      <c r="R312" s="834"/>
      <c r="S312" s="834"/>
      <c r="T312" s="834"/>
      <c r="U312" s="834"/>
      <c r="V312" s="834"/>
      <c r="W312" s="834"/>
      <c r="X312" s="834"/>
      <c r="Y312" s="834"/>
      <c r="Z312" s="834"/>
    </row>
    <row r="313" spans="1:26" ht="15.75" customHeight="1">
      <c r="A313" s="834"/>
      <c r="B313" s="922"/>
      <c r="C313" s="834"/>
      <c r="D313" s="834"/>
      <c r="E313" s="834"/>
      <c r="F313" s="834"/>
      <c r="G313" s="834"/>
      <c r="H313" s="834"/>
      <c r="I313" s="834"/>
      <c r="J313" s="834"/>
      <c r="K313" s="834"/>
      <c r="L313" s="834"/>
      <c r="M313" s="834"/>
      <c r="N313" s="833"/>
      <c r="O313" s="834"/>
      <c r="P313" s="834"/>
      <c r="Q313" s="834"/>
      <c r="R313" s="834"/>
      <c r="S313" s="834"/>
      <c r="T313" s="834"/>
      <c r="U313" s="834"/>
      <c r="V313" s="834"/>
      <c r="W313" s="834"/>
      <c r="X313" s="834"/>
      <c r="Y313" s="834"/>
      <c r="Z313" s="834"/>
    </row>
    <row r="314" spans="1:26" ht="15.75" customHeight="1">
      <c r="A314" s="834"/>
      <c r="B314" s="922"/>
      <c r="C314" s="834"/>
      <c r="D314" s="834"/>
      <c r="E314" s="834"/>
      <c r="F314" s="834"/>
      <c r="G314" s="834"/>
      <c r="H314" s="834"/>
      <c r="I314" s="834"/>
      <c r="J314" s="834"/>
      <c r="K314" s="834"/>
      <c r="L314" s="834"/>
      <c r="M314" s="834"/>
      <c r="N314" s="833"/>
      <c r="O314" s="834"/>
      <c r="P314" s="834"/>
      <c r="Q314" s="834"/>
      <c r="R314" s="834"/>
      <c r="S314" s="834"/>
      <c r="T314" s="834"/>
      <c r="U314" s="834"/>
      <c r="V314" s="834"/>
      <c r="W314" s="834"/>
      <c r="X314" s="834"/>
      <c r="Y314" s="834"/>
      <c r="Z314" s="834"/>
    </row>
    <row r="315" spans="1:26" ht="15.75" customHeight="1">
      <c r="A315" s="834"/>
      <c r="B315" s="922"/>
      <c r="C315" s="834"/>
      <c r="D315" s="834"/>
      <c r="E315" s="834"/>
      <c r="F315" s="834"/>
      <c r="G315" s="834"/>
      <c r="H315" s="834"/>
      <c r="I315" s="834"/>
      <c r="J315" s="834"/>
      <c r="K315" s="834"/>
      <c r="L315" s="834"/>
      <c r="M315" s="834"/>
      <c r="N315" s="833"/>
      <c r="O315" s="834"/>
      <c r="P315" s="834"/>
      <c r="Q315" s="834"/>
      <c r="R315" s="834"/>
      <c r="S315" s="834"/>
      <c r="T315" s="834"/>
      <c r="U315" s="834"/>
      <c r="V315" s="834"/>
      <c r="W315" s="834"/>
      <c r="X315" s="834"/>
      <c r="Y315" s="834"/>
      <c r="Z315" s="834"/>
    </row>
    <row r="316" spans="1:26" ht="15.75" customHeight="1">
      <c r="A316" s="834"/>
      <c r="B316" s="922"/>
      <c r="C316" s="834"/>
      <c r="D316" s="834"/>
      <c r="E316" s="834"/>
      <c r="F316" s="834"/>
      <c r="G316" s="834"/>
      <c r="H316" s="834"/>
      <c r="I316" s="834"/>
      <c r="J316" s="834"/>
      <c r="K316" s="834"/>
      <c r="L316" s="834"/>
      <c r="M316" s="834"/>
      <c r="N316" s="833"/>
      <c r="O316" s="834"/>
      <c r="P316" s="834"/>
      <c r="Q316" s="834"/>
      <c r="R316" s="834"/>
      <c r="S316" s="834"/>
      <c r="T316" s="834"/>
      <c r="U316" s="834"/>
      <c r="V316" s="834"/>
      <c r="W316" s="834"/>
      <c r="X316" s="834"/>
      <c r="Y316" s="834"/>
      <c r="Z316" s="834"/>
    </row>
    <row r="317" spans="1:26" ht="15.75" customHeight="1">
      <c r="A317" s="834"/>
      <c r="B317" s="922"/>
      <c r="C317" s="834"/>
      <c r="D317" s="834"/>
      <c r="E317" s="834"/>
      <c r="F317" s="834"/>
      <c r="G317" s="834"/>
      <c r="H317" s="834"/>
      <c r="I317" s="834"/>
      <c r="J317" s="834"/>
      <c r="K317" s="834"/>
      <c r="L317" s="834"/>
      <c r="M317" s="834"/>
      <c r="N317" s="833"/>
      <c r="O317" s="834"/>
      <c r="P317" s="834"/>
      <c r="Q317" s="834"/>
      <c r="R317" s="834"/>
      <c r="S317" s="834"/>
      <c r="T317" s="834"/>
      <c r="U317" s="834"/>
      <c r="V317" s="834"/>
      <c r="W317" s="834"/>
      <c r="X317" s="834"/>
      <c r="Y317" s="834"/>
      <c r="Z317" s="834"/>
    </row>
    <row r="318" spans="1:26" ht="15.75" customHeight="1">
      <c r="A318" s="834"/>
      <c r="B318" s="922"/>
      <c r="C318" s="834"/>
      <c r="D318" s="834"/>
      <c r="E318" s="834"/>
      <c r="F318" s="834"/>
      <c r="G318" s="834"/>
      <c r="H318" s="834"/>
      <c r="I318" s="834"/>
      <c r="J318" s="834"/>
      <c r="K318" s="834"/>
      <c r="L318" s="834"/>
      <c r="M318" s="834"/>
      <c r="N318" s="833"/>
      <c r="O318" s="834"/>
      <c r="P318" s="834"/>
      <c r="Q318" s="834"/>
      <c r="R318" s="834"/>
      <c r="S318" s="834"/>
      <c r="T318" s="834"/>
      <c r="U318" s="834"/>
      <c r="V318" s="834"/>
      <c r="W318" s="834"/>
      <c r="X318" s="834"/>
      <c r="Y318" s="834"/>
      <c r="Z318" s="834"/>
    </row>
    <row r="319" spans="1:26" ht="15.75" customHeight="1">
      <c r="A319" s="834"/>
      <c r="B319" s="922"/>
      <c r="C319" s="834"/>
      <c r="D319" s="834"/>
      <c r="E319" s="834"/>
      <c r="F319" s="834"/>
      <c r="G319" s="834"/>
      <c r="H319" s="834"/>
      <c r="I319" s="834"/>
      <c r="J319" s="834"/>
      <c r="K319" s="834"/>
      <c r="L319" s="834"/>
      <c r="M319" s="834"/>
      <c r="N319" s="833"/>
      <c r="O319" s="834"/>
      <c r="P319" s="834"/>
      <c r="Q319" s="834"/>
      <c r="R319" s="834"/>
      <c r="S319" s="834"/>
      <c r="T319" s="834"/>
      <c r="U319" s="834"/>
      <c r="V319" s="834"/>
      <c r="W319" s="834"/>
      <c r="X319" s="834"/>
      <c r="Y319" s="834"/>
      <c r="Z319" s="834"/>
    </row>
    <row r="320" spans="1:26" ht="15.75" customHeight="1">
      <c r="A320" s="834"/>
      <c r="B320" s="922"/>
      <c r="C320" s="834"/>
      <c r="D320" s="834"/>
      <c r="E320" s="834"/>
      <c r="F320" s="834"/>
      <c r="G320" s="834"/>
      <c r="H320" s="834"/>
      <c r="I320" s="834"/>
      <c r="J320" s="834"/>
      <c r="K320" s="834"/>
      <c r="L320" s="834"/>
      <c r="M320" s="834"/>
      <c r="N320" s="833"/>
      <c r="O320" s="834"/>
      <c r="P320" s="834"/>
      <c r="Q320" s="834"/>
      <c r="R320" s="834"/>
      <c r="S320" s="834"/>
      <c r="T320" s="834"/>
      <c r="U320" s="834"/>
      <c r="V320" s="834"/>
      <c r="W320" s="834"/>
      <c r="X320" s="834"/>
      <c r="Y320" s="834"/>
      <c r="Z320" s="834"/>
    </row>
    <row r="321" spans="1:26" ht="15.75" customHeight="1">
      <c r="A321" s="834"/>
      <c r="B321" s="922"/>
      <c r="C321" s="834"/>
      <c r="D321" s="834"/>
      <c r="E321" s="834"/>
      <c r="F321" s="834"/>
      <c r="G321" s="834"/>
      <c r="H321" s="834"/>
      <c r="I321" s="834"/>
      <c r="J321" s="834"/>
      <c r="K321" s="834"/>
      <c r="L321" s="834"/>
      <c r="M321" s="834"/>
      <c r="N321" s="833"/>
      <c r="O321" s="834"/>
      <c r="P321" s="834"/>
      <c r="Q321" s="834"/>
      <c r="R321" s="834"/>
      <c r="S321" s="834"/>
      <c r="T321" s="834"/>
      <c r="U321" s="834"/>
      <c r="V321" s="834"/>
      <c r="W321" s="834"/>
      <c r="X321" s="834"/>
      <c r="Y321" s="834"/>
      <c r="Z321" s="834"/>
    </row>
    <row r="322" spans="1:26" ht="15.75" customHeight="1">
      <c r="A322" s="834"/>
      <c r="B322" s="922"/>
      <c r="C322" s="834"/>
      <c r="D322" s="834"/>
      <c r="E322" s="834"/>
      <c r="F322" s="834"/>
      <c r="G322" s="834"/>
      <c r="H322" s="834"/>
      <c r="I322" s="834"/>
      <c r="J322" s="834"/>
      <c r="K322" s="834"/>
      <c r="L322" s="834"/>
      <c r="M322" s="834"/>
      <c r="N322" s="833"/>
      <c r="O322" s="834"/>
      <c r="P322" s="834"/>
      <c r="Q322" s="834"/>
      <c r="R322" s="834"/>
      <c r="S322" s="834"/>
      <c r="T322" s="834"/>
      <c r="U322" s="834"/>
      <c r="V322" s="834"/>
      <c r="W322" s="834"/>
      <c r="X322" s="834"/>
      <c r="Y322" s="834"/>
      <c r="Z322" s="834"/>
    </row>
    <row r="323" spans="1:26" ht="15.75" customHeight="1">
      <c r="A323" s="834"/>
      <c r="B323" s="922"/>
      <c r="C323" s="834"/>
      <c r="D323" s="834"/>
      <c r="E323" s="834"/>
      <c r="F323" s="834"/>
      <c r="G323" s="834"/>
      <c r="H323" s="834"/>
      <c r="I323" s="834"/>
      <c r="J323" s="834"/>
      <c r="K323" s="834"/>
      <c r="L323" s="834"/>
      <c r="M323" s="834"/>
      <c r="N323" s="833"/>
      <c r="O323" s="834"/>
      <c r="P323" s="834"/>
      <c r="Q323" s="834"/>
      <c r="R323" s="834"/>
      <c r="S323" s="834"/>
      <c r="T323" s="834"/>
      <c r="U323" s="834"/>
      <c r="V323" s="834"/>
      <c r="W323" s="834"/>
      <c r="X323" s="834"/>
      <c r="Y323" s="834"/>
      <c r="Z323" s="834"/>
    </row>
    <row r="324" spans="1:26" ht="15.75" customHeight="1">
      <c r="A324" s="834"/>
      <c r="B324" s="922"/>
      <c r="C324" s="834"/>
      <c r="D324" s="834"/>
      <c r="E324" s="834"/>
      <c r="F324" s="834"/>
      <c r="G324" s="834"/>
      <c r="H324" s="834"/>
      <c r="I324" s="834"/>
      <c r="J324" s="834"/>
      <c r="K324" s="834"/>
      <c r="L324" s="834"/>
      <c r="M324" s="834"/>
      <c r="N324" s="833"/>
      <c r="O324" s="834"/>
      <c r="P324" s="834"/>
      <c r="Q324" s="834"/>
      <c r="R324" s="834"/>
      <c r="S324" s="834"/>
      <c r="T324" s="834"/>
      <c r="U324" s="834"/>
      <c r="V324" s="834"/>
      <c r="W324" s="834"/>
      <c r="X324" s="834"/>
      <c r="Y324" s="834"/>
      <c r="Z324" s="834"/>
    </row>
    <row r="325" spans="1:26" ht="15.75" customHeight="1">
      <c r="A325" s="834"/>
      <c r="B325" s="922"/>
      <c r="C325" s="834"/>
      <c r="D325" s="834"/>
      <c r="E325" s="834"/>
      <c r="F325" s="834"/>
      <c r="G325" s="834"/>
      <c r="H325" s="834"/>
      <c r="I325" s="834"/>
      <c r="J325" s="834"/>
      <c r="K325" s="834"/>
      <c r="L325" s="834"/>
      <c r="M325" s="834"/>
      <c r="N325" s="833"/>
      <c r="O325" s="834"/>
      <c r="P325" s="834"/>
      <c r="Q325" s="834"/>
      <c r="R325" s="834"/>
      <c r="S325" s="834"/>
      <c r="T325" s="834"/>
      <c r="U325" s="834"/>
      <c r="V325" s="834"/>
      <c r="W325" s="834"/>
      <c r="X325" s="834"/>
      <c r="Y325" s="834"/>
      <c r="Z325" s="834"/>
    </row>
    <row r="326" spans="1:26" ht="15.75" customHeight="1">
      <c r="A326" s="834"/>
      <c r="B326" s="922"/>
      <c r="C326" s="834"/>
      <c r="D326" s="834"/>
      <c r="E326" s="834"/>
      <c r="F326" s="834"/>
      <c r="G326" s="834"/>
      <c r="H326" s="834"/>
      <c r="I326" s="834"/>
      <c r="J326" s="834"/>
      <c r="K326" s="834"/>
      <c r="L326" s="834"/>
      <c r="M326" s="834"/>
      <c r="N326" s="833"/>
      <c r="O326" s="834"/>
      <c r="P326" s="834"/>
      <c r="Q326" s="834"/>
      <c r="R326" s="834"/>
      <c r="S326" s="834"/>
      <c r="T326" s="834"/>
      <c r="U326" s="834"/>
      <c r="V326" s="834"/>
      <c r="W326" s="834"/>
      <c r="X326" s="834"/>
      <c r="Y326" s="834"/>
      <c r="Z326" s="834"/>
    </row>
    <row r="327" spans="1:26" ht="15.75" customHeight="1">
      <c r="A327" s="834"/>
      <c r="B327" s="922"/>
      <c r="C327" s="834"/>
      <c r="D327" s="834"/>
      <c r="E327" s="834"/>
      <c r="F327" s="834"/>
      <c r="G327" s="834"/>
      <c r="H327" s="834"/>
      <c r="I327" s="834"/>
      <c r="J327" s="834"/>
      <c r="K327" s="834"/>
      <c r="L327" s="834"/>
      <c r="M327" s="834"/>
      <c r="N327" s="833"/>
      <c r="O327" s="834"/>
      <c r="P327" s="834"/>
      <c r="Q327" s="834"/>
      <c r="R327" s="834"/>
      <c r="S327" s="834"/>
      <c r="T327" s="834"/>
      <c r="U327" s="834"/>
      <c r="V327" s="834"/>
      <c r="W327" s="834"/>
      <c r="X327" s="834"/>
      <c r="Y327" s="834"/>
      <c r="Z327" s="834"/>
    </row>
    <row r="328" spans="1:26" ht="15.75" customHeight="1">
      <c r="A328" s="834"/>
      <c r="B328" s="922"/>
      <c r="C328" s="834"/>
      <c r="D328" s="834"/>
      <c r="E328" s="834"/>
      <c r="F328" s="834"/>
      <c r="G328" s="834"/>
      <c r="H328" s="834"/>
      <c r="I328" s="834"/>
      <c r="J328" s="834"/>
      <c r="K328" s="834"/>
      <c r="L328" s="834"/>
      <c r="M328" s="834"/>
      <c r="N328" s="833"/>
      <c r="O328" s="834"/>
      <c r="P328" s="834"/>
      <c r="Q328" s="834"/>
      <c r="R328" s="834"/>
      <c r="S328" s="834"/>
      <c r="T328" s="834"/>
      <c r="U328" s="834"/>
      <c r="V328" s="834"/>
      <c r="W328" s="834"/>
      <c r="X328" s="834"/>
      <c r="Y328" s="834"/>
      <c r="Z328" s="834"/>
    </row>
    <row r="329" spans="1:26" ht="15.75" customHeight="1">
      <c r="A329" s="834"/>
      <c r="B329" s="922"/>
      <c r="C329" s="834"/>
      <c r="D329" s="834"/>
      <c r="E329" s="834"/>
      <c r="F329" s="834"/>
      <c r="G329" s="834"/>
      <c r="H329" s="834"/>
      <c r="I329" s="834"/>
      <c r="J329" s="834"/>
      <c r="K329" s="834"/>
      <c r="L329" s="834"/>
      <c r="M329" s="834"/>
      <c r="N329" s="833"/>
      <c r="O329" s="834"/>
      <c r="P329" s="834"/>
      <c r="Q329" s="834"/>
      <c r="R329" s="834"/>
      <c r="S329" s="834"/>
      <c r="T329" s="834"/>
      <c r="U329" s="834"/>
      <c r="V329" s="834"/>
      <c r="W329" s="834"/>
      <c r="X329" s="834"/>
      <c r="Y329" s="834"/>
      <c r="Z329" s="834"/>
    </row>
    <row r="330" spans="1:26" ht="15.75" customHeight="1">
      <c r="A330" s="834"/>
      <c r="B330" s="922"/>
      <c r="C330" s="834"/>
      <c r="D330" s="834"/>
      <c r="E330" s="834"/>
      <c r="F330" s="834"/>
      <c r="G330" s="834"/>
      <c r="H330" s="834"/>
      <c r="I330" s="834"/>
      <c r="J330" s="834"/>
      <c r="K330" s="834"/>
      <c r="L330" s="834"/>
      <c r="M330" s="834"/>
      <c r="N330" s="833"/>
      <c r="O330" s="834"/>
      <c r="P330" s="834"/>
      <c r="Q330" s="834"/>
      <c r="R330" s="834"/>
      <c r="S330" s="834"/>
      <c r="T330" s="834"/>
      <c r="U330" s="834"/>
      <c r="V330" s="834"/>
      <c r="W330" s="834"/>
      <c r="X330" s="834"/>
      <c r="Y330" s="834"/>
      <c r="Z330" s="834"/>
    </row>
    <row r="331" spans="1:26" ht="15.75" customHeight="1">
      <c r="A331" s="834"/>
      <c r="B331" s="922"/>
      <c r="C331" s="834"/>
      <c r="D331" s="834"/>
      <c r="E331" s="834"/>
      <c r="F331" s="834"/>
      <c r="G331" s="834"/>
      <c r="H331" s="834"/>
      <c r="I331" s="834"/>
      <c r="J331" s="834"/>
      <c r="K331" s="834"/>
      <c r="L331" s="834"/>
      <c r="M331" s="834"/>
      <c r="N331" s="833"/>
      <c r="O331" s="834"/>
      <c r="P331" s="834"/>
      <c r="Q331" s="834"/>
      <c r="R331" s="834"/>
      <c r="S331" s="834"/>
      <c r="T331" s="834"/>
      <c r="U331" s="834"/>
      <c r="V331" s="834"/>
      <c r="W331" s="834"/>
      <c r="X331" s="834"/>
      <c r="Y331" s="834"/>
      <c r="Z331" s="834"/>
    </row>
    <row r="332" spans="1:26" ht="15.75" customHeight="1">
      <c r="A332" s="834"/>
      <c r="B332" s="922"/>
      <c r="C332" s="834"/>
      <c r="D332" s="834"/>
      <c r="E332" s="834"/>
      <c r="F332" s="834"/>
      <c r="G332" s="834"/>
      <c r="H332" s="834"/>
      <c r="I332" s="834"/>
      <c r="J332" s="834"/>
      <c r="K332" s="834"/>
      <c r="L332" s="834"/>
      <c r="M332" s="834"/>
      <c r="N332" s="833"/>
      <c r="O332" s="834"/>
      <c r="P332" s="834"/>
      <c r="Q332" s="834"/>
      <c r="R332" s="834"/>
      <c r="S332" s="834"/>
      <c r="T332" s="834"/>
      <c r="U332" s="834"/>
      <c r="V332" s="834"/>
      <c r="W332" s="834"/>
      <c r="X332" s="834"/>
      <c r="Y332" s="834"/>
      <c r="Z332" s="834"/>
    </row>
    <row r="333" spans="1:26" ht="15.75" customHeight="1">
      <c r="A333" s="834"/>
      <c r="B333" s="922"/>
      <c r="C333" s="834"/>
      <c r="D333" s="834"/>
      <c r="E333" s="834"/>
      <c r="F333" s="834"/>
      <c r="G333" s="834"/>
      <c r="H333" s="834"/>
      <c r="I333" s="834"/>
      <c r="J333" s="834"/>
      <c r="K333" s="834"/>
      <c r="L333" s="834"/>
      <c r="M333" s="834"/>
      <c r="N333" s="833"/>
      <c r="O333" s="834"/>
      <c r="P333" s="834"/>
      <c r="Q333" s="834"/>
      <c r="R333" s="834"/>
      <c r="S333" s="834"/>
      <c r="T333" s="834"/>
      <c r="U333" s="834"/>
      <c r="V333" s="834"/>
      <c r="W333" s="834"/>
      <c r="X333" s="834"/>
      <c r="Y333" s="834"/>
      <c r="Z333" s="834"/>
    </row>
    <row r="334" spans="1:26" ht="15.75" customHeight="1">
      <c r="A334" s="834"/>
      <c r="B334" s="922"/>
      <c r="C334" s="834"/>
      <c r="D334" s="834"/>
      <c r="E334" s="834"/>
      <c r="F334" s="834"/>
      <c r="G334" s="834"/>
      <c r="H334" s="834"/>
      <c r="I334" s="834"/>
      <c r="J334" s="834"/>
      <c r="K334" s="834"/>
      <c r="L334" s="834"/>
      <c r="M334" s="834"/>
      <c r="N334" s="833"/>
      <c r="O334" s="834"/>
      <c r="P334" s="834"/>
      <c r="Q334" s="834"/>
      <c r="R334" s="834"/>
      <c r="S334" s="834"/>
      <c r="T334" s="834"/>
      <c r="U334" s="834"/>
      <c r="V334" s="834"/>
      <c r="W334" s="834"/>
      <c r="X334" s="834"/>
      <c r="Y334" s="834"/>
      <c r="Z334" s="834"/>
    </row>
    <row r="335" spans="1:26" ht="15.75" customHeight="1">
      <c r="A335" s="834"/>
      <c r="B335" s="922"/>
      <c r="C335" s="834"/>
      <c r="D335" s="834"/>
      <c r="E335" s="834"/>
      <c r="F335" s="834"/>
      <c r="G335" s="834"/>
      <c r="H335" s="834"/>
      <c r="I335" s="834"/>
      <c r="J335" s="834"/>
      <c r="K335" s="834"/>
      <c r="L335" s="834"/>
      <c r="M335" s="834"/>
      <c r="N335" s="833"/>
      <c r="O335" s="834"/>
      <c r="P335" s="834"/>
      <c r="Q335" s="834"/>
      <c r="R335" s="834"/>
      <c r="S335" s="834"/>
      <c r="T335" s="834"/>
      <c r="U335" s="834"/>
      <c r="V335" s="834"/>
      <c r="W335" s="834"/>
      <c r="X335" s="834"/>
      <c r="Y335" s="834"/>
      <c r="Z335" s="834"/>
    </row>
    <row r="336" spans="1:26" ht="15.75" customHeight="1">
      <c r="A336" s="834"/>
      <c r="B336" s="922"/>
      <c r="C336" s="834"/>
      <c r="D336" s="834"/>
      <c r="E336" s="834"/>
      <c r="F336" s="834"/>
      <c r="G336" s="834"/>
      <c r="H336" s="834"/>
      <c r="I336" s="834"/>
      <c r="J336" s="834"/>
      <c r="K336" s="834"/>
      <c r="L336" s="834"/>
      <c r="M336" s="834"/>
      <c r="N336" s="833"/>
      <c r="O336" s="834"/>
      <c r="P336" s="834"/>
      <c r="Q336" s="834"/>
      <c r="R336" s="834"/>
      <c r="S336" s="834"/>
      <c r="T336" s="834"/>
      <c r="U336" s="834"/>
      <c r="V336" s="834"/>
      <c r="W336" s="834"/>
      <c r="X336" s="834"/>
      <c r="Y336" s="834"/>
      <c r="Z336" s="834"/>
    </row>
    <row r="337" spans="1:26" ht="15.75" customHeight="1">
      <c r="A337" s="834"/>
      <c r="B337" s="922"/>
      <c r="C337" s="834"/>
      <c r="D337" s="834"/>
      <c r="E337" s="834"/>
      <c r="F337" s="834"/>
      <c r="G337" s="834"/>
      <c r="H337" s="834"/>
      <c r="I337" s="834"/>
      <c r="J337" s="834"/>
      <c r="K337" s="834"/>
      <c r="L337" s="834"/>
      <c r="M337" s="834"/>
      <c r="N337" s="833"/>
      <c r="O337" s="834"/>
      <c r="P337" s="834"/>
      <c r="Q337" s="834"/>
      <c r="R337" s="834"/>
      <c r="S337" s="834"/>
      <c r="T337" s="834"/>
      <c r="U337" s="834"/>
      <c r="V337" s="834"/>
      <c r="W337" s="834"/>
      <c r="X337" s="834"/>
      <c r="Y337" s="834"/>
      <c r="Z337" s="834"/>
    </row>
    <row r="338" spans="1:26" ht="15.75" customHeight="1">
      <c r="A338" s="834"/>
      <c r="B338" s="922"/>
      <c r="C338" s="834"/>
      <c r="D338" s="834"/>
      <c r="E338" s="834"/>
      <c r="F338" s="834"/>
      <c r="G338" s="834"/>
      <c r="H338" s="834"/>
      <c r="I338" s="834"/>
      <c r="J338" s="834"/>
      <c r="K338" s="834"/>
      <c r="L338" s="834"/>
      <c r="M338" s="834"/>
      <c r="N338" s="833"/>
      <c r="O338" s="834"/>
      <c r="P338" s="834"/>
      <c r="Q338" s="834"/>
      <c r="R338" s="834"/>
      <c r="S338" s="834"/>
      <c r="T338" s="834"/>
      <c r="U338" s="834"/>
      <c r="V338" s="834"/>
      <c r="W338" s="834"/>
      <c r="X338" s="834"/>
      <c r="Y338" s="834"/>
      <c r="Z338" s="834"/>
    </row>
    <row r="339" spans="1:26" ht="15.75" customHeight="1">
      <c r="A339" s="834"/>
      <c r="B339" s="922"/>
      <c r="C339" s="834"/>
      <c r="D339" s="834"/>
      <c r="E339" s="834"/>
      <c r="F339" s="834"/>
      <c r="G339" s="834"/>
      <c r="H339" s="834"/>
      <c r="I339" s="834"/>
      <c r="J339" s="834"/>
      <c r="K339" s="834"/>
      <c r="L339" s="834"/>
      <c r="M339" s="834"/>
      <c r="N339" s="833"/>
      <c r="O339" s="834"/>
      <c r="P339" s="834"/>
      <c r="Q339" s="834"/>
      <c r="R339" s="834"/>
      <c r="S339" s="834"/>
      <c r="T339" s="834"/>
      <c r="U339" s="834"/>
      <c r="V339" s="834"/>
      <c r="W339" s="834"/>
      <c r="X339" s="834"/>
      <c r="Y339" s="834"/>
      <c r="Z339" s="834"/>
    </row>
    <row r="340" spans="1:26" ht="15.75" customHeight="1">
      <c r="A340" s="834"/>
      <c r="B340" s="922"/>
      <c r="C340" s="834"/>
      <c r="D340" s="834"/>
      <c r="E340" s="834"/>
      <c r="F340" s="834"/>
      <c r="G340" s="834"/>
      <c r="H340" s="834"/>
      <c r="I340" s="834"/>
      <c r="J340" s="834"/>
      <c r="K340" s="834"/>
      <c r="L340" s="834"/>
      <c r="M340" s="834"/>
      <c r="N340" s="833"/>
      <c r="O340" s="834"/>
      <c r="P340" s="834"/>
      <c r="Q340" s="834"/>
      <c r="R340" s="834"/>
      <c r="S340" s="834"/>
      <c r="T340" s="834"/>
      <c r="U340" s="834"/>
      <c r="V340" s="834"/>
      <c r="W340" s="834"/>
      <c r="X340" s="834"/>
      <c r="Y340" s="834"/>
      <c r="Z340" s="834"/>
    </row>
    <row r="341" spans="1:26" ht="15.75" customHeight="1">
      <c r="A341" s="834"/>
      <c r="B341" s="922"/>
      <c r="C341" s="834"/>
      <c r="D341" s="834"/>
      <c r="E341" s="834"/>
      <c r="F341" s="834"/>
      <c r="G341" s="834"/>
      <c r="H341" s="834"/>
      <c r="I341" s="834"/>
      <c r="J341" s="834"/>
      <c r="K341" s="834"/>
      <c r="L341" s="834"/>
      <c r="M341" s="834"/>
      <c r="N341" s="833"/>
      <c r="O341" s="834"/>
      <c r="P341" s="834"/>
      <c r="Q341" s="834"/>
      <c r="R341" s="834"/>
      <c r="S341" s="834"/>
      <c r="T341" s="834"/>
      <c r="U341" s="834"/>
      <c r="V341" s="834"/>
      <c r="W341" s="834"/>
      <c r="X341" s="834"/>
      <c r="Y341" s="834"/>
      <c r="Z341" s="834"/>
    </row>
    <row r="342" spans="1:26" ht="15.75" customHeight="1">
      <c r="A342" s="834"/>
      <c r="B342" s="922"/>
      <c r="C342" s="834"/>
      <c r="D342" s="834"/>
      <c r="E342" s="834"/>
      <c r="F342" s="834"/>
      <c r="G342" s="834"/>
      <c r="H342" s="834"/>
      <c r="I342" s="834"/>
      <c r="J342" s="834"/>
      <c r="K342" s="834"/>
      <c r="L342" s="834"/>
      <c r="M342" s="834"/>
      <c r="N342" s="833"/>
      <c r="O342" s="834"/>
      <c r="P342" s="834"/>
      <c r="Q342" s="834"/>
      <c r="R342" s="834"/>
      <c r="S342" s="834"/>
      <c r="T342" s="834"/>
      <c r="U342" s="834"/>
      <c r="V342" s="834"/>
      <c r="W342" s="834"/>
      <c r="X342" s="834"/>
      <c r="Y342" s="834"/>
      <c r="Z342" s="834"/>
    </row>
    <row r="343" spans="1:26" ht="15.75" customHeight="1">
      <c r="A343" s="834"/>
      <c r="B343" s="922"/>
      <c r="C343" s="834"/>
      <c r="D343" s="834"/>
      <c r="E343" s="834"/>
      <c r="F343" s="834"/>
      <c r="G343" s="834"/>
      <c r="H343" s="834"/>
      <c r="I343" s="834"/>
      <c r="J343" s="834"/>
      <c r="K343" s="834"/>
      <c r="L343" s="834"/>
      <c r="M343" s="834"/>
      <c r="N343" s="833"/>
      <c r="O343" s="834"/>
      <c r="P343" s="834"/>
      <c r="Q343" s="834"/>
      <c r="R343" s="834"/>
      <c r="S343" s="834"/>
      <c r="T343" s="834"/>
      <c r="U343" s="834"/>
      <c r="V343" s="834"/>
      <c r="W343" s="834"/>
      <c r="X343" s="834"/>
      <c r="Y343" s="834"/>
      <c r="Z343" s="834"/>
    </row>
    <row r="344" spans="1:26" ht="15.75" customHeight="1">
      <c r="A344" s="834"/>
      <c r="B344" s="922"/>
      <c r="C344" s="834"/>
      <c r="D344" s="834"/>
      <c r="E344" s="834"/>
      <c r="F344" s="834"/>
      <c r="G344" s="834"/>
      <c r="H344" s="834"/>
      <c r="I344" s="834"/>
      <c r="J344" s="834"/>
      <c r="K344" s="834"/>
      <c r="L344" s="834"/>
      <c r="M344" s="834"/>
      <c r="N344" s="833"/>
      <c r="O344" s="834"/>
      <c r="P344" s="834"/>
      <c r="Q344" s="834"/>
      <c r="R344" s="834"/>
      <c r="S344" s="834"/>
      <c r="T344" s="834"/>
      <c r="U344" s="834"/>
      <c r="V344" s="834"/>
      <c r="W344" s="834"/>
      <c r="X344" s="834"/>
      <c r="Y344" s="834"/>
      <c r="Z344" s="834"/>
    </row>
    <row r="345" spans="1:26" ht="15.75" customHeight="1">
      <c r="A345" s="834"/>
      <c r="B345" s="922"/>
      <c r="C345" s="834"/>
      <c r="D345" s="834"/>
      <c r="E345" s="834"/>
      <c r="F345" s="834"/>
      <c r="G345" s="834"/>
      <c r="H345" s="834"/>
      <c r="I345" s="834"/>
      <c r="J345" s="834"/>
      <c r="K345" s="834"/>
      <c r="L345" s="834"/>
      <c r="M345" s="834"/>
      <c r="N345" s="833"/>
      <c r="O345" s="834"/>
      <c r="P345" s="834"/>
      <c r="Q345" s="834"/>
      <c r="R345" s="834"/>
      <c r="S345" s="834"/>
      <c r="T345" s="834"/>
      <c r="U345" s="834"/>
      <c r="V345" s="834"/>
      <c r="W345" s="834"/>
      <c r="X345" s="834"/>
      <c r="Y345" s="834"/>
      <c r="Z345" s="834"/>
    </row>
    <row r="346" spans="1:26" ht="15.75" customHeight="1">
      <c r="A346" s="834"/>
      <c r="B346" s="922"/>
      <c r="C346" s="834"/>
      <c r="D346" s="834"/>
      <c r="E346" s="834"/>
      <c r="F346" s="834"/>
      <c r="G346" s="834"/>
      <c r="H346" s="834"/>
      <c r="I346" s="834"/>
      <c r="J346" s="834"/>
      <c r="K346" s="834"/>
      <c r="L346" s="834"/>
      <c r="M346" s="834"/>
      <c r="N346" s="833"/>
      <c r="O346" s="834"/>
      <c r="P346" s="834"/>
      <c r="Q346" s="834"/>
      <c r="R346" s="834"/>
      <c r="S346" s="834"/>
      <c r="T346" s="834"/>
      <c r="U346" s="834"/>
      <c r="V346" s="834"/>
      <c r="W346" s="834"/>
      <c r="X346" s="834"/>
      <c r="Y346" s="834"/>
      <c r="Z346" s="834"/>
    </row>
    <row r="347" spans="1:26" ht="15.75" customHeight="1">
      <c r="A347" s="834"/>
      <c r="B347" s="922"/>
      <c r="C347" s="834"/>
      <c r="D347" s="834"/>
      <c r="E347" s="834"/>
      <c r="F347" s="834"/>
      <c r="G347" s="834"/>
      <c r="H347" s="834"/>
      <c r="I347" s="834"/>
      <c r="J347" s="834"/>
      <c r="K347" s="834"/>
      <c r="L347" s="834"/>
      <c r="M347" s="834"/>
      <c r="N347" s="833"/>
      <c r="O347" s="834"/>
      <c r="P347" s="834"/>
      <c r="Q347" s="834"/>
      <c r="R347" s="834"/>
      <c r="S347" s="834"/>
      <c r="T347" s="834"/>
      <c r="U347" s="834"/>
      <c r="V347" s="834"/>
      <c r="W347" s="834"/>
      <c r="X347" s="834"/>
      <c r="Y347" s="834"/>
      <c r="Z347" s="834"/>
    </row>
    <row r="348" spans="1:26" ht="15.75" customHeight="1">
      <c r="A348" s="834"/>
      <c r="B348" s="922"/>
      <c r="C348" s="834"/>
      <c r="D348" s="834"/>
      <c r="E348" s="834"/>
      <c r="F348" s="834"/>
      <c r="G348" s="834"/>
      <c r="H348" s="834"/>
      <c r="I348" s="834"/>
      <c r="J348" s="834"/>
      <c r="K348" s="834"/>
      <c r="L348" s="834"/>
      <c r="M348" s="834"/>
      <c r="N348" s="833"/>
      <c r="O348" s="834"/>
      <c r="P348" s="834"/>
      <c r="Q348" s="834"/>
      <c r="R348" s="834"/>
      <c r="S348" s="834"/>
      <c r="T348" s="834"/>
      <c r="U348" s="834"/>
      <c r="V348" s="834"/>
      <c r="W348" s="834"/>
      <c r="X348" s="834"/>
      <c r="Y348" s="834"/>
      <c r="Z348" s="834"/>
    </row>
    <row r="349" spans="1:26" ht="15.75" customHeight="1">
      <c r="A349" s="834"/>
      <c r="B349" s="922"/>
      <c r="C349" s="834"/>
      <c r="D349" s="834"/>
      <c r="E349" s="834"/>
      <c r="F349" s="834"/>
      <c r="G349" s="834"/>
      <c r="H349" s="834"/>
      <c r="I349" s="834"/>
      <c r="J349" s="834"/>
      <c r="K349" s="834"/>
      <c r="L349" s="834"/>
      <c r="M349" s="834"/>
      <c r="N349" s="833"/>
      <c r="O349" s="834"/>
      <c r="P349" s="834"/>
      <c r="Q349" s="834"/>
      <c r="R349" s="834"/>
      <c r="S349" s="834"/>
      <c r="T349" s="834"/>
      <c r="U349" s="834"/>
      <c r="V349" s="834"/>
      <c r="W349" s="834"/>
      <c r="X349" s="834"/>
      <c r="Y349" s="834"/>
      <c r="Z349" s="834"/>
    </row>
    <row r="350" spans="1:26" ht="15.75" customHeight="1">
      <c r="A350" s="834"/>
      <c r="B350" s="922"/>
      <c r="C350" s="834"/>
      <c r="D350" s="834"/>
      <c r="E350" s="834"/>
      <c r="F350" s="834"/>
      <c r="G350" s="834"/>
      <c r="H350" s="834"/>
      <c r="I350" s="834"/>
      <c r="J350" s="834"/>
      <c r="K350" s="834"/>
      <c r="L350" s="834"/>
      <c r="M350" s="834"/>
      <c r="N350" s="833"/>
      <c r="O350" s="834"/>
      <c r="P350" s="834"/>
      <c r="Q350" s="834"/>
      <c r="R350" s="834"/>
      <c r="S350" s="834"/>
      <c r="T350" s="834"/>
      <c r="U350" s="834"/>
      <c r="V350" s="834"/>
      <c r="W350" s="834"/>
      <c r="X350" s="834"/>
      <c r="Y350" s="834"/>
      <c r="Z350" s="834"/>
    </row>
    <row r="351" spans="1:26" ht="15.75" customHeight="1">
      <c r="A351" s="834"/>
      <c r="B351" s="922"/>
      <c r="C351" s="834"/>
      <c r="D351" s="834"/>
      <c r="E351" s="834"/>
      <c r="F351" s="834"/>
      <c r="G351" s="834"/>
      <c r="H351" s="834"/>
      <c r="I351" s="834"/>
      <c r="J351" s="834"/>
      <c r="K351" s="834"/>
      <c r="L351" s="834"/>
      <c r="M351" s="834"/>
      <c r="N351" s="833"/>
      <c r="O351" s="834"/>
      <c r="P351" s="834"/>
      <c r="Q351" s="834"/>
      <c r="R351" s="834"/>
      <c r="S351" s="834"/>
      <c r="T351" s="834"/>
      <c r="U351" s="834"/>
      <c r="V351" s="834"/>
      <c r="W351" s="834"/>
      <c r="X351" s="834"/>
      <c r="Y351" s="834"/>
      <c r="Z351" s="834"/>
    </row>
    <row r="352" spans="1:26" ht="15.75" customHeight="1">
      <c r="A352" s="834"/>
      <c r="B352" s="922"/>
      <c r="C352" s="834"/>
      <c r="D352" s="834"/>
      <c r="E352" s="834"/>
      <c r="F352" s="834"/>
      <c r="G352" s="834"/>
      <c r="H352" s="834"/>
      <c r="I352" s="834"/>
      <c r="J352" s="834"/>
      <c r="K352" s="834"/>
      <c r="L352" s="834"/>
      <c r="M352" s="834"/>
      <c r="N352" s="833"/>
      <c r="O352" s="834"/>
      <c r="P352" s="834"/>
      <c r="Q352" s="834"/>
      <c r="R352" s="834"/>
      <c r="S352" s="834"/>
      <c r="T352" s="834"/>
      <c r="U352" s="834"/>
      <c r="V352" s="834"/>
      <c r="W352" s="834"/>
      <c r="X352" s="834"/>
      <c r="Y352" s="834"/>
      <c r="Z352" s="834"/>
    </row>
    <row r="353" spans="1:26" ht="15.75" customHeight="1">
      <c r="A353" s="834"/>
      <c r="B353" s="922"/>
      <c r="C353" s="834"/>
      <c r="D353" s="834"/>
      <c r="E353" s="834"/>
      <c r="F353" s="834"/>
      <c r="G353" s="834"/>
      <c r="H353" s="834"/>
      <c r="I353" s="834"/>
      <c r="J353" s="834"/>
      <c r="K353" s="834"/>
      <c r="L353" s="834"/>
      <c r="M353" s="834"/>
      <c r="N353" s="833"/>
      <c r="O353" s="834"/>
      <c r="P353" s="834"/>
      <c r="Q353" s="834"/>
      <c r="R353" s="834"/>
      <c r="S353" s="834"/>
      <c r="T353" s="834"/>
      <c r="U353" s="834"/>
      <c r="V353" s="834"/>
      <c r="W353" s="834"/>
      <c r="X353" s="834"/>
      <c r="Y353" s="834"/>
      <c r="Z353" s="834"/>
    </row>
    <row r="354" spans="1:26" ht="15.75" customHeight="1">
      <c r="A354" s="834"/>
      <c r="B354" s="922"/>
      <c r="C354" s="834"/>
      <c r="D354" s="834"/>
      <c r="E354" s="834"/>
      <c r="F354" s="834"/>
      <c r="G354" s="834"/>
      <c r="H354" s="834"/>
      <c r="I354" s="834"/>
      <c r="J354" s="834"/>
      <c r="K354" s="834"/>
      <c r="L354" s="834"/>
      <c r="M354" s="834"/>
      <c r="N354" s="833"/>
      <c r="O354" s="834"/>
      <c r="P354" s="834"/>
      <c r="Q354" s="834"/>
      <c r="R354" s="834"/>
      <c r="S354" s="834"/>
      <c r="T354" s="834"/>
      <c r="U354" s="834"/>
      <c r="V354" s="834"/>
      <c r="W354" s="834"/>
      <c r="X354" s="834"/>
      <c r="Y354" s="834"/>
      <c r="Z354" s="834"/>
    </row>
    <row r="355" spans="1:26" ht="15.75" customHeight="1">
      <c r="A355" s="834"/>
      <c r="B355" s="922"/>
      <c r="C355" s="834"/>
      <c r="D355" s="834"/>
      <c r="E355" s="834"/>
      <c r="F355" s="834"/>
      <c r="G355" s="834"/>
      <c r="H355" s="834"/>
      <c r="I355" s="834"/>
      <c r="J355" s="834"/>
      <c r="K355" s="834"/>
      <c r="L355" s="834"/>
      <c r="M355" s="834"/>
      <c r="N355" s="833"/>
      <c r="O355" s="834"/>
      <c r="P355" s="834"/>
      <c r="Q355" s="834"/>
      <c r="R355" s="834"/>
      <c r="S355" s="834"/>
      <c r="T355" s="834"/>
      <c r="U355" s="834"/>
      <c r="V355" s="834"/>
      <c r="W355" s="834"/>
      <c r="X355" s="834"/>
      <c r="Y355" s="834"/>
      <c r="Z355" s="834"/>
    </row>
    <row r="356" spans="1:26" ht="15.75" customHeight="1">
      <c r="A356" s="834"/>
      <c r="B356" s="922"/>
      <c r="C356" s="834"/>
      <c r="D356" s="834"/>
      <c r="E356" s="834"/>
      <c r="F356" s="834"/>
      <c r="G356" s="834"/>
      <c r="H356" s="834"/>
      <c r="I356" s="834"/>
      <c r="J356" s="834"/>
      <c r="K356" s="834"/>
      <c r="L356" s="834"/>
      <c r="M356" s="834"/>
      <c r="N356" s="833"/>
      <c r="O356" s="834"/>
      <c r="P356" s="834"/>
      <c r="Q356" s="834"/>
      <c r="R356" s="834"/>
      <c r="S356" s="834"/>
      <c r="T356" s="834"/>
      <c r="U356" s="834"/>
      <c r="V356" s="834"/>
      <c r="W356" s="834"/>
      <c r="X356" s="834"/>
      <c r="Y356" s="834"/>
      <c r="Z356" s="834"/>
    </row>
    <row r="357" spans="1:26" ht="15.75" customHeight="1">
      <c r="A357" s="834"/>
      <c r="B357" s="922"/>
      <c r="C357" s="834"/>
      <c r="D357" s="834"/>
      <c r="E357" s="834"/>
      <c r="F357" s="834"/>
      <c r="G357" s="834"/>
      <c r="H357" s="834"/>
      <c r="I357" s="834"/>
      <c r="J357" s="834"/>
      <c r="K357" s="834"/>
      <c r="L357" s="834"/>
      <c r="M357" s="834"/>
      <c r="N357" s="833"/>
      <c r="O357" s="834"/>
      <c r="P357" s="834"/>
      <c r="Q357" s="834"/>
      <c r="R357" s="834"/>
      <c r="S357" s="834"/>
      <c r="T357" s="834"/>
      <c r="U357" s="834"/>
      <c r="V357" s="834"/>
      <c r="W357" s="834"/>
      <c r="X357" s="834"/>
      <c r="Y357" s="834"/>
      <c r="Z357" s="834"/>
    </row>
    <row r="358" spans="1:26" ht="15.75" customHeight="1">
      <c r="A358" s="834"/>
      <c r="B358" s="922"/>
      <c r="C358" s="834"/>
      <c r="D358" s="834"/>
      <c r="E358" s="834"/>
      <c r="F358" s="834"/>
      <c r="G358" s="834"/>
      <c r="H358" s="834"/>
      <c r="I358" s="834"/>
      <c r="J358" s="834"/>
      <c r="K358" s="834"/>
      <c r="L358" s="834"/>
      <c r="M358" s="834"/>
      <c r="N358" s="833"/>
      <c r="O358" s="834"/>
      <c r="P358" s="834"/>
      <c r="Q358" s="834"/>
      <c r="R358" s="834"/>
      <c r="S358" s="834"/>
      <c r="T358" s="834"/>
      <c r="U358" s="834"/>
      <c r="V358" s="834"/>
      <c r="W358" s="834"/>
      <c r="X358" s="834"/>
      <c r="Y358" s="834"/>
      <c r="Z358" s="834"/>
    </row>
    <row r="359" spans="1:26" ht="15.75" customHeight="1">
      <c r="A359" s="834"/>
      <c r="B359" s="922"/>
      <c r="C359" s="834"/>
      <c r="D359" s="834"/>
      <c r="E359" s="834"/>
      <c r="F359" s="834"/>
      <c r="G359" s="834"/>
      <c r="H359" s="834"/>
      <c r="I359" s="834"/>
      <c r="J359" s="834"/>
      <c r="K359" s="834"/>
      <c r="L359" s="834"/>
      <c r="M359" s="834"/>
      <c r="N359" s="833"/>
      <c r="O359" s="834"/>
      <c r="P359" s="834"/>
      <c r="Q359" s="834"/>
      <c r="R359" s="834"/>
      <c r="S359" s="834"/>
      <c r="T359" s="834"/>
      <c r="U359" s="834"/>
      <c r="V359" s="834"/>
      <c r="W359" s="834"/>
      <c r="X359" s="834"/>
      <c r="Y359" s="834"/>
      <c r="Z359" s="834"/>
    </row>
    <row r="360" spans="1:26" ht="15.75" customHeight="1">
      <c r="A360" s="834"/>
      <c r="B360" s="922"/>
      <c r="C360" s="834"/>
      <c r="D360" s="834"/>
      <c r="E360" s="834"/>
      <c r="F360" s="834"/>
      <c r="G360" s="834"/>
      <c r="H360" s="834"/>
      <c r="I360" s="834"/>
      <c r="J360" s="834"/>
      <c r="K360" s="834"/>
      <c r="L360" s="834"/>
      <c r="M360" s="834"/>
      <c r="N360" s="833"/>
      <c r="O360" s="834"/>
      <c r="P360" s="834"/>
      <c r="Q360" s="834"/>
      <c r="R360" s="834"/>
      <c r="S360" s="834"/>
      <c r="T360" s="834"/>
      <c r="U360" s="834"/>
      <c r="V360" s="834"/>
      <c r="W360" s="834"/>
      <c r="X360" s="834"/>
      <c r="Y360" s="834"/>
      <c r="Z360" s="834"/>
    </row>
    <row r="361" spans="1:26" ht="15.75" customHeight="1">
      <c r="A361" s="834"/>
      <c r="B361" s="922"/>
      <c r="C361" s="834"/>
      <c r="D361" s="834"/>
      <c r="E361" s="834"/>
      <c r="F361" s="834"/>
      <c r="G361" s="834"/>
      <c r="H361" s="834"/>
      <c r="I361" s="834"/>
      <c r="J361" s="834"/>
      <c r="K361" s="834"/>
      <c r="L361" s="834"/>
      <c r="M361" s="834"/>
      <c r="N361" s="833"/>
      <c r="O361" s="834"/>
      <c r="P361" s="834"/>
      <c r="Q361" s="834"/>
      <c r="R361" s="834"/>
      <c r="S361" s="834"/>
      <c r="T361" s="834"/>
      <c r="U361" s="834"/>
      <c r="V361" s="834"/>
      <c r="W361" s="834"/>
      <c r="X361" s="834"/>
      <c r="Y361" s="834"/>
      <c r="Z361" s="834"/>
    </row>
    <row r="362" spans="1:26" ht="15.75" customHeight="1">
      <c r="A362" s="834"/>
      <c r="B362" s="922"/>
      <c r="C362" s="834"/>
      <c r="D362" s="834"/>
      <c r="E362" s="834"/>
      <c r="F362" s="834"/>
      <c r="G362" s="834"/>
      <c r="H362" s="834"/>
      <c r="I362" s="834"/>
      <c r="J362" s="834"/>
      <c r="K362" s="834"/>
      <c r="L362" s="834"/>
      <c r="M362" s="834"/>
      <c r="N362" s="833"/>
      <c r="O362" s="834"/>
      <c r="P362" s="834"/>
      <c r="Q362" s="834"/>
      <c r="R362" s="834"/>
      <c r="S362" s="834"/>
      <c r="T362" s="834"/>
      <c r="U362" s="834"/>
      <c r="V362" s="834"/>
      <c r="W362" s="834"/>
      <c r="X362" s="834"/>
      <c r="Y362" s="834"/>
      <c r="Z362" s="834"/>
    </row>
    <row r="363" spans="1:26" ht="15.75" customHeight="1">
      <c r="A363" s="834"/>
      <c r="B363" s="922"/>
      <c r="C363" s="834"/>
      <c r="D363" s="834"/>
      <c r="E363" s="834"/>
      <c r="F363" s="834"/>
      <c r="G363" s="834"/>
      <c r="H363" s="834"/>
      <c r="I363" s="834"/>
      <c r="J363" s="834"/>
      <c r="K363" s="834"/>
      <c r="L363" s="834"/>
      <c r="M363" s="834"/>
      <c r="N363" s="833"/>
      <c r="O363" s="834"/>
      <c r="P363" s="834"/>
      <c r="Q363" s="834"/>
      <c r="R363" s="834"/>
      <c r="S363" s="834"/>
      <c r="T363" s="834"/>
      <c r="U363" s="834"/>
      <c r="V363" s="834"/>
      <c r="W363" s="834"/>
      <c r="X363" s="834"/>
      <c r="Y363" s="834"/>
      <c r="Z363" s="834"/>
    </row>
    <row r="364" spans="1:26" ht="15.75" customHeight="1">
      <c r="A364" s="834"/>
      <c r="B364" s="922"/>
      <c r="C364" s="834"/>
      <c r="D364" s="834"/>
      <c r="E364" s="834"/>
      <c r="F364" s="834"/>
      <c r="G364" s="834"/>
      <c r="H364" s="834"/>
      <c r="I364" s="834"/>
      <c r="J364" s="834"/>
      <c r="K364" s="834"/>
      <c r="L364" s="834"/>
      <c r="M364" s="834"/>
      <c r="N364" s="833"/>
      <c r="O364" s="834"/>
      <c r="P364" s="834"/>
      <c r="Q364" s="834"/>
      <c r="R364" s="834"/>
      <c r="S364" s="834"/>
      <c r="T364" s="834"/>
      <c r="U364" s="834"/>
      <c r="V364" s="834"/>
      <c r="W364" s="834"/>
      <c r="X364" s="834"/>
      <c r="Y364" s="834"/>
      <c r="Z364" s="834"/>
    </row>
    <row r="365" spans="1:26" ht="15.75" customHeight="1">
      <c r="A365" s="834"/>
      <c r="B365" s="922"/>
      <c r="C365" s="834"/>
      <c r="D365" s="834"/>
      <c r="E365" s="834"/>
      <c r="F365" s="834"/>
      <c r="G365" s="834"/>
      <c r="H365" s="834"/>
      <c r="I365" s="834"/>
      <c r="J365" s="834"/>
      <c r="K365" s="834"/>
      <c r="L365" s="834"/>
      <c r="M365" s="834"/>
      <c r="N365" s="833"/>
      <c r="O365" s="834"/>
      <c r="P365" s="834"/>
      <c r="Q365" s="834"/>
      <c r="R365" s="834"/>
      <c r="S365" s="834"/>
      <c r="T365" s="834"/>
      <c r="U365" s="834"/>
      <c r="V365" s="834"/>
      <c r="W365" s="834"/>
      <c r="X365" s="834"/>
      <c r="Y365" s="834"/>
      <c r="Z365" s="834"/>
    </row>
    <row r="366" spans="1:26" ht="15.75" customHeight="1">
      <c r="A366" s="834"/>
      <c r="B366" s="922"/>
      <c r="C366" s="834"/>
      <c r="D366" s="834"/>
      <c r="E366" s="834"/>
      <c r="F366" s="834"/>
      <c r="G366" s="834"/>
      <c r="H366" s="834"/>
      <c r="I366" s="834"/>
      <c r="J366" s="834"/>
      <c r="K366" s="834"/>
      <c r="L366" s="834"/>
      <c r="M366" s="834"/>
      <c r="N366" s="833"/>
      <c r="O366" s="834"/>
      <c r="P366" s="834"/>
      <c r="Q366" s="834"/>
      <c r="R366" s="834"/>
      <c r="S366" s="834"/>
      <c r="T366" s="834"/>
      <c r="U366" s="834"/>
      <c r="V366" s="834"/>
      <c r="W366" s="834"/>
      <c r="X366" s="834"/>
      <c r="Y366" s="834"/>
      <c r="Z366" s="834"/>
    </row>
    <row r="367" spans="1:26" ht="15.75" customHeight="1">
      <c r="A367" s="834"/>
      <c r="B367" s="922"/>
      <c r="C367" s="834"/>
      <c r="D367" s="834"/>
      <c r="E367" s="834"/>
      <c r="F367" s="834"/>
      <c r="G367" s="834"/>
      <c r="H367" s="834"/>
      <c r="I367" s="834"/>
      <c r="J367" s="834"/>
      <c r="K367" s="834"/>
      <c r="L367" s="834"/>
      <c r="M367" s="834"/>
      <c r="N367" s="833"/>
      <c r="O367" s="834"/>
      <c r="P367" s="834"/>
      <c r="Q367" s="834"/>
      <c r="R367" s="834"/>
      <c r="S367" s="834"/>
      <c r="T367" s="834"/>
      <c r="U367" s="834"/>
      <c r="V367" s="834"/>
      <c r="W367" s="834"/>
      <c r="X367" s="834"/>
      <c r="Y367" s="834"/>
      <c r="Z367" s="834"/>
    </row>
    <row r="368" spans="1:26" ht="15.75" customHeight="1">
      <c r="A368" s="834"/>
      <c r="B368" s="922"/>
      <c r="C368" s="834"/>
      <c r="D368" s="834"/>
      <c r="E368" s="834"/>
      <c r="F368" s="834"/>
      <c r="G368" s="834"/>
      <c r="H368" s="834"/>
      <c r="I368" s="834"/>
      <c r="J368" s="834"/>
      <c r="K368" s="834"/>
      <c r="L368" s="834"/>
      <c r="M368" s="834"/>
      <c r="N368" s="833"/>
      <c r="O368" s="834"/>
      <c r="P368" s="834"/>
      <c r="Q368" s="834"/>
      <c r="R368" s="834"/>
      <c r="S368" s="834"/>
      <c r="T368" s="834"/>
      <c r="U368" s="834"/>
      <c r="V368" s="834"/>
      <c r="W368" s="834"/>
      <c r="X368" s="834"/>
      <c r="Y368" s="834"/>
      <c r="Z368" s="834"/>
    </row>
    <row r="369" spans="1:26" ht="15.75" customHeight="1">
      <c r="A369" s="834"/>
      <c r="B369" s="922"/>
      <c r="C369" s="834"/>
      <c r="D369" s="834"/>
      <c r="E369" s="834"/>
      <c r="F369" s="834"/>
      <c r="G369" s="834"/>
      <c r="H369" s="834"/>
      <c r="I369" s="834"/>
      <c r="J369" s="834"/>
      <c r="K369" s="834"/>
      <c r="L369" s="834"/>
      <c r="M369" s="834"/>
      <c r="N369" s="833"/>
      <c r="O369" s="834"/>
      <c r="P369" s="834"/>
      <c r="Q369" s="834"/>
      <c r="R369" s="834"/>
      <c r="S369" s="834"/>
      <c r="T369" s="834"/>
      <c r="U369" s="834"/>
      <c r="V369" s="834"/>
      <c r="W369" s="834"/>
      <c r="X369" s="834"/>
      <c r="Y369" s="834"/>
      <c r="Z369" s="834"/>
    </row>
    <row r="370" spans="1:26" ht="15.75" customHeight="1">
      <c r="A370" s="834"/>
      <c r="B370" s="922"/>
      <c r="C370" s="834"/>
      <c r="D370" s="834"/>
      <c r="E370" s="834"/>
      <c r="F370" s="834"/>
      <c r="G370" s="834"/>
      <c r="H370" s="834"/>
      <c r="I370" s="834"/>
      <c r="J370" s="834"/>
      <c r="K370" s="834"/>
      <c r="L370" s="834"/>
      <c r="M370" s="834"/>
      <c r="N370" s="833"/>
      <c r="O370" s="834"/>
      <c r="P370" s="834"/>
      <c r="Q370" s="834"/>
      <c r="R370" s="834"/>
      <c r="S370" s="834"/>
      <c r="T370" s="834"/>
      <c r="U370" s="834"/>
      <c r="V370" s="834"/>
      <c r="W370" s="834"/>
      <c r="X370" s="834"/>
      <c r="Y370" s="834"/>
      <c r="Z370" s="834"/>
    </row>
    <row r="371" spans="1:26" ht="15.75" customHeight="1">
      <c r="A371" s="834"/>
      <c r="B371" s="922"/>
      <c r="C371" s="834"/>
      <c r="D371" s="834"/>
      <c r="E371" s="834"/>
      <c r="F371" s="834"/>
      <c r="G371" s="834"/>
      <c r="H371" s="834"/>
      <c r="I371" s="834"/>
      <c r="J371" s="834"/>
      <c r="K371" s="834"/>
      <c r="L371" s="834"/>
      <c r="M371" s="834"/>
      <c r="N371" s="833"/>
      <c r="O371" s="834"/>
      <c r="P371" s="834"/>
      <c r="Q371" s="834"/>
      <c r="R371" s="834"/>
      <c r="S371" s="834"/>
      <c r="T371" s="834"/>
      <c r="U371" s="834"/>
      <c r="V371" s="834"/>
      <c r="W371" s="834"/>
      <c r="X371" s="834"/>
      <c r="Y371" s="834"/>
      <c r="Z371" s="834"/>
    </row>
    <row r="372" spans="1:26" ht="15.75" customHeight="1">
      <c r="A372" s="834"/>
      <c r="B372" s="922"/>
      <c r="C372" s="834"/>
      <c r="D372" s="834"/>
      <c r="E372" s="834"/>
      <c r="F372" s="834"/>
      <c r="G372" s="834"/>
      <c r="H372" s="834"/>
      <c r="I372" s="834"/>
      <c r="J372" s="834"/>
      <c r="K372" s="834"/>
      <c r="L372" s="834"/>
      <c r="M372" s="834"/>
      <c r="N372" s="833"/>
      <c r="O372" s="834"/>
      <c r="P372" s="834"/>
      <c r="Q372" s="834"/>
      <c r="R372" s="834"/>
      <c r="S372" s="834"/>
      <c r="T372" s="834"/>
      <c r="U372" s="834"/>
      <c r="V372" s="834"/>
      <c r="W372" s="834"/>
      <c r="X372" s="834"/>
      <c r="Y372" s="834"/>
      <c r="Z372" s="834"/>
    </row>
    <row r="373" spans="1:26" ht="15.75" customHeight="1">
      <c r="A373" s="834"/>
      <c r="B373" s="922"/>
      <c r="C373" s="834"/>
      <c r="D373" s="834"/>
      <c r="E373" s="834"/>
      <c r="F373" s="834"/>
      <c r="G373" s="834"/>
      <c r="H373" s="834"/>
      <c r="I373" s="834"/>
      <c r="J373" s="834"/>
      <c r="K373" s="834"/>
      <c r="L373" s="834"/>
      <c r="M373" s="834"/>
      <c r="N373" s="833"/>
      <c r="O373" s="834"/>
      <c r="P373" s="834"/>
      <c r="Q373" s="834"/>
      <c r="R373" s="834"/>
      <c r="S373" s="834"/>
      <c r="T373" s="834"/>
      <c r="U373" s="834"/>
      <c r="V373" s="834"/>
      <c r="W373" s="834"/>
      <c r="X373" s="834"/>
      <c r="Y373" s="834"/>
      <c r="Z373" s="834"/>
    </row>
    <row r="374" spans="1:26" ht="15.75" customHeight="1">
      <c r="A374" s="834"/>
      <c r="B374" s="922"/>
      <c r="C374" s="834"/>
      <c r="D374" s="834"/>
      <c r="E374" s="834"/>
      <c r="F374" s="834"/>
      <c r="G374" s="834"/>
      <c r="H374" s="834"/>
      <c r="I374" s="834"/>
      <c r="J374" s="834"/>
      <c r="K374" s="834"/>
      <c r="L374" s="834"/>
      <c r="M374" s="834"/>
      <c r="N374" s="833"/>
      <c r="O374" s="834"/>
      <c r="P374" s="834"/>
      <c r="Q374" s="834"/>
      <c r="R374" s="834"/>
      <c r="S374" s="834"/>
      <c r="T374" s="834"/>
      <c r="U374" s="834"/>
      <c r="V374" s="834"/>
      <c r="W374" s="834"/>
      <c r="X374" s="834"/>
      <c r="Y374" s="834"/>
      <c r="Z374" s="834"/>
    </row>
    <row r="375" spans="1:26" ht="15.75" customHeight="1">
      <c r="A375" s="834"/>
      <c r="B375" s="922"/>
      <c r="C375" s="834"/>
      <c r="D375" s="834"/>
      <c r="E375" s="834"/>
      <c r="F375" s="834"/>
      <c r="G375" s="834"/>
      <c r="H375" s="834"/>
      <c r="I375" s="834"/>
      <c r="J375" s="834"/>
      <c r="K375" s="834"/>
      <c r="L375" s="834"/>
      <c r="M375" s="834"/>
      <c r="N375" s="833"/>
      <c r="O375" s="834"/>
      <c r="P375" s="834"/>
      <c r="Q375" s="834"/>
      <c r="R375" s="834"/>
      <c r="S375" s="834"/>
      <c r="T375" s="834"/>
      <c r="U375" s="834"/>
      <c r="V375" s="834"/>
      <c r="W375" s="834"/>
      <c r="X375" s="834"/>
      <c r="Y375" s="834"/>
      <c r="Z375" s="834"/>
    </row>
    <row r="376" spans="1:26" ht="15.75" customHeight="1">
      <c r="A376" s="834"/>
      <c r="B376" s="922"/>
      <c r="C376" s="834"/>
      <c r="D376" s="834"/>
      <c r="E376" s="834"/>
      <c r="F376" s="834"/>
      <c r="G376" s="834"/>
      <c r="H376" s="834"/>
      <c r="I376" s="834"/>
      <c r="J376" s="834"/>
      <c r="K376" s="834"/>
      <c r="L376" s="834"/>
      <c r="M376" s="834"/>
      <c r="N376" s="833"/>
      <c r="O376" s="834"/>
      <c r="P376" s="834"/>
      <c r="Q376" s="834"/>
      <c r="R376" s="834"/>
      <c r="S376" s="834"/>
      <c r="T376" s="834"/>
      <c r="U376" s="834"/>
      <c r="V376" s="834"/>
      <c r="W376" s="834"/>
      <c r="X376" s="834"/>
      <c r="Y376" s="834"/>
      <c r="Z376" s="834"/>
    </row>
    <row r="377" spans="1:26" ht="15.75" customHeight="1">
      <c r="A377" s="834"/>
      <c r="B377" s="922"/>
      <c r="C377" s="834"/>
      <c r="D377" s="834"/>
      <c r="E377" s="834"/>
      <c r="F377" s="834"/>
      <c r="G377" s="834"/>
      <c r="H377" s="834"/>
      <c r="I377" s="834"/>
      <c r="J377" s="834"/>
      <c r="K377" s="834"/>
      <c r="L377" s="834"/>
      <c r="M377" s="834"/>
      <c r="N377" s="833"/>
      <c r="O377" s="834"/>
      <c r="P377" s="834"/>
      <c r="Q377" s="834"/>
      <c r="R377" s="834"/>
      <c r="S377" s="834"/>
      <c r="T377" s="834"/>
      <c r="U377" s="834"/>
      <c r="V377" s="834"/>
      <c r="W377" s="834"/>
      <c r="X377" s="834"/>
      <c r="Y377" s="834"/>
      <c r="Z377" s="834"/>
    </row>
    <row r="378" spans="1:26" ht="15.75" customHeight="1">
      <c r="A378" s="834"/>
      <c r="B378" s="922"/>
      <c r="C378" s="834"/>
      <c r="D378" s="834"/>
      <c r="E378" s="834"/>
      <c r="F378" s="834"/>
      <c r="G378" s="834"/>
      <c r="H378" s="834"/>
      <c r="I378" s="834"/>
      <c r="J378" s="834"/>
      <c r="K378" s="834"/>
      <c r="L378" s="834"/>
      <c r="M378" s="834"/>
      <c r="N378" s="833"/>
      <c r="O378" s="834"/>
      <c r="P378" s="834"/>
      <c r="Q378" s="834"/>
      <c r="R378" s="834"/>
      <c r="S378" s="834"/>
      <c r="T378" s="834"/>
      <c r="U378" s="834"/>
      <c r="V378" s="834"/>
      <c r="W378" s="834"/>
      <c r="X378" s="834"/>
      <c r="Y378" s="834"/>
      <c r="Z378" s="834"/>
    </row>
    <row r="379" spans="1:26" ht="15.75" customHeight="1">
      <c r="A379" s="834"/>
      <c r="B379" s="922"/>
      <c r="C379" s="834"/>
      <c r="D379" s="834"/>
      <c r="E379" s="834"/>
      <c r="F379" s="834"/>
      <c r="G379" s="834"/>
      <c r="H379" s="834"/>
      <c r="I379" s="834"/>
      <c r="J379" s="834"/>
      <c r="K379" s="834"/>
      <c r="L379" s="834"/>
      <c r="M379" s="834"/>
      <c r="N379" s="833"/>
      <c r="O379" s="834"/>
      <c r="P379" s="834"/>
      <c r="Q379" s="834"/>
      <c r="R379" s="834"/>
      <c r="S379" s="834"/>
      <c r="T379" s="834"/>
      <c r="U379" s="834"/>
      <c r="V379" s="834"/>
      <c r="W379" s="834"/>
      <c r="X379" s="834"/>
      <c r="Y379" s="834"/>
      <c r="Z379" s="834"/>
    </row>
    <row r="380" spans="1:26" ht="15.75" customHeight="1">
      <c r="A380" s="834"/>
      <c r="B380" s="922"/>
      <c r="C380" s="834"/>
      <c r="D380" s="834"/>
      <c r="E380" s="834"/>
      <c r="F380" s="834"/>
      <c r="G380" s="834"/>
      <c r="H380" s="834"/>
      <c r="I380" s="834"/>
      <c r="J380" s="834"/>
      <c r="K380" s="834"/>
      <c r="L380" s="834"/>
      <c r="M380" s="834"/>
      <c r="N380" s="833"/>
      <c r="O380" s="834"/>
      <c r="P380" s="834"/>
      <c r="Q380" s="834"/>
      <c r="R380" s="834"/>
      <c r="S380" s="834"/>
      <c r="T380" s="834"/>
      <c r="U380" s="834"/>
      <c r="V380" s="834"/>
      <c r="W380" s="834"/>
      <c r="X380" s="834"/>
      <c r="Y380" s="834"/>
      <c r="Z380" s="834"/>
    </row>
    <row r="381" spans="1:26" ht="15.75" customHeight="1">
      <c r="A381" s="834"/>
      <c r="B381" s="922"/>
      <c r="C381" s="834"/>
      <c r="D381" s="834"/>
      <c r="E381" s="834"/>
      <c r="F381" s="834"/>
      <c r="G381" s="834"/>
      <c r="H381" s="834"/>
      <c r="I381" s="834"/>
      <c r="J381" s="834"/>
      <c r="K381" s="834"/>
      <c r="L381" s="834"/>
      <c r="M381" s="834"/>
      <c r="N381" s="833"/>
      <c r="O381" s="834"/>
      <c r="P381" s="834"/>
      <c r="Q381" s="834"/>
      <c r="R381" s="834"/>
      <c r="S381" s="834"/>
      <c r="T381" s="834"/>
      <c r="U381" s="834"/>
      <c r="V381" s="834"/>
      <c r="W381" s="834"/>
      <c r="X381" s="834"/>
      <c r="Y381" s="834"/>
      <c r="Z381" s="834"/>
    </row>
    <row r="382" spans="1:26" ht="15.75" customHeight="1">
      <c r="A382" s="834"/>
      <c r="B382" s="922"/>
      <c r="C382" s="834"/>
      <c r="D382" s="834"/>
      <c r="E382" s="834"/>
      <c r="F382" s="834"/>
      <c r="G382" s="834"/>
      <c r="H382" s="834"/>
      <c r="I382" s="834"/>
      <c r="J382" s="834"/>
      <c r="K382" s="834"/>
      <c r="L382" s="834"/>
      <c r="M382" s="834"/>
      <c r="N382" s="833"/>
      <c r="O382" s="834"/>
      <c r="P382" s="834"/>
      <c r="Q382" s="834"/>
      <c r="R382" s="834"/>
      <c r="S382" s="834"/>
      <c r="T382" s="834"/>
      <c r="U382" s="834"/>
      <c r="V382" s="834"/>
      <c r="W382" s="834"/>
      <c r="X382" s="834"/>
      <c r="Y382" s="834"/>
      <c r="Z382" s="834"/>
    </row>
    <row r="383" spans="1:26" ht="15.75" customHeight="1">
      <c r="A383" s="834"/>
      <c r="B383" s="922"/>
      <c r="C383" s="834"/>
      <c r="D383" s="834"/>
      <c r="E383" s="834"/>
      <c r="F383" s="834"/>
      <c r="G383" s="834"/>
      <c r="H383" s="834"/>
      <c r="I383" s="834"/>
      <c r="J383" s="834"/>
      <c r="K383" s="834"/>
      <c r="L383" s="834"/>
      <c r="M383" s="834"/>
      <c r="N383" s="833"/>
      <c r="O383" s="834"/>
      <c r="P383" s="834"/>
      <c r="Q383" s="834"/>
      <c r="R383" s="834"/>
      <c r="S383" s="834"/>
      <c r="T383" s="834"/>
      <c r="U383" s="834"/>
      <c r="V383" s="834"/>
      <c r="W383" s="834"/>
      <c r="X383" s="834"/>
      <c r="Y383" s="834"/>
      <c r="Z383" s="834"/>
    </row>
    <row r="384" spans="1:26" ht="15.75" customHeight="1">
      <c r="A384" s="834"/>
      <c r="B384" s="922"/>
      <c r="C384" s="834"/>
      <c r="D384" s="834"/>
      <c r="E384" s="834"/>
      <c r="F384" s="834"/>
      <c r="G384" s="834"/>
      <c r="H384" s="834"/>
      <c r="I384" s="834"/>
      <c r="J384" s="834"/>
      <c r="K384" s="834"/>
      <c r="L384" s="834"/>
      <c r="M384" s="834"/>
      <c r="N384" s="833"/>
      <c r="O384" s="834"/>
      <c r="P384" s="834"/>
      <c r="Q384" s="834"/>
      <c r="R384" s="834"/>
      <c r="S384" s="834"/>
      <c r="T384" s="834"/>
      <c r="U384" s="834"/>
      <c r="V384" s="834"/>
      <c r="W384" s="834"/>
      <c r="X384" s="834"/>
      <c r="Y384" s="834"/>
      <c r="Z384" s="834"/>
    </row>
    <row r="385" spans="1:26" ht="15.75" customHeight="1">
      <c r="A385" s="834"/>
      <c r="B385" s="922"/>
      <c r="C385" s="834"/>
      <c r="D385" s="834"/>
      <c r="E385" s="834"/>
      <c r="F385" s="834"/>
      <c r="G385" s="834"/>
      <c r="H385" s="834"/>
      <c r="I385" s="834"/>
      <c r="J385" s="834"/>
      <c r="K385" s="834"/>
      <c r="L385" s="834"/>
      <c r="M385" s="834"/>
      <c r="N385" s="833"/>
      <c r="O385" s="834"/>
      <c r="P385" s="834"/>
      <c r="Q385" s="834"/>
      <c r="R385" s="834"/>
      <c r="S385" s="834"/>
      <c r="T385" s="834"/>
      <c r="U385" s="834"/>
      <c r="V385" s="834"/>
      <c r="W385" s="834"/>
      <c r="X385" s="834"/>
      <c r="Y385" s="834"/>
      <c r="Z385" s="834"/>
    </row>
    <row r="386" spans="1:26" ht="15.75" customHeight="1">
      <c r="A386" s="834"/>
      <c r="B386" s="922"/>
      <c r="C386" s="834"/>
      <c r="D386" s="834"/>
      <c r="E386" s="834"/>
      <c r="F386" s="834"/>
      <c r="G386" s="834"/>
      <c r="H386" s="834"/>
      <c r="I386" s="834"/>
      <c r="J386" s="834"/>
      <c r="K386" s="834"/>
      <c r="L386" s="834"/>
      <c r="M386" s="834"/>
      <c r="N386" s="833"/>
      <c r="O386" s="834"/>
      <c r="P386" s="834"/>
      <c r="Q386" s="834"/>
      <c r="R386" s="834"/>
      <c r="S386" s="834"/>
      <c r="T386" s="834"/>
      <c r="U386" s="834"/>
      <c r="V386" s="834"/>
      <c r="W386" s="834"/>
      <c r="X386" s="834"/>
      <c r="Y386" s="834"/>
      <c r="Z386" s="834"/>
    </row>
    <row r="387" spans="1:26" ht="15.75" customHeight="1">
      <c r="A387" s="834"/>
      <c r="B387" s="922"/>
      <c r="C387" s="834"/>
      <c r="D387" s="834"/>
      <c r="E387" s="834"/>
      <c r="F387" s="834"/>
      <c r="G387" s="834"/>
      <c r="H387" s="834"/>
      <c r="I387" s="834"/>
      <c r="J387" s="834"/>
      <c r="K387" s="834"/>
      <c r="L387" s="834"/>
      <c r="M387" s="834"/>
      <c r="N387" s="833"/>
      <c r="O387" s="834"/>
      <c r="P387" s="834"/>
      <c r="Q387" s="834"/>
      <c r="R387" s="834"/>
      <c r="S387" s="834"/>
      <c r="T387" s="834"/>
      <c r="U387" s="834"/>
      <c r="V387" s="834"/>
      <c r="W387" s="834"/>
      <c r="X387" s="834"/>
      <c r="Y387" s="834"/>
      <c r="Z387" s="834"/>
    </row>
    <row r="388" spans="1:26" ht="15.75" customHeight="1">
      <c r="A388" s="834"/>
      <c r="B388" s="922"/>
      <c r="C388" s="834"/>
      <c r="D388" s="834"/>
      <c r="E388" s="834"/>
      <c r="F388" s="834"/>
      <c r="G388" s="834"/>
      <c r="H388" s="834"/>
      <c r="I388" s="834"/>
      <c r="J388" s="834"/>
      <c r="K388" s="834"/>
      <c r="L388" s="834"/>
      <c r="M388" s="834"/>
      <c r="N388" s="833"/>
      <c r="O388" s="834"/>
      <c r="P388" s="834"/>
      <c r="Q388" s="834"/>
      <c r="R388" s="834"/>
      <c r="S388" s="834"/>
      <c r="T388" s="834"/>
      <c r="U388" s="834"/>
      <c r="V388" s="834"/>
      <c r="W388" s="834"/>
      <c r="X388" s="834"/>
      <c r="Y388" s="834"/>
      <c r="Z388" s="834"/>
    </row>
    <row r="389" spans="1:26" ht="15.75" customHeight="1">
      <c r="A389" s="834"/>
      <c r="B389" s="922"/>
      <c r="C389" s="834"/>
      <c r="D389" s="834"/>
      <c r="E389" s="834"/>
      <c r="F389" s="834"/>
      <c r="G389" s="834"/>
      <c r="H389" s="834"/>
      <c r="I389" s="834"/>
      <c r="J389" s="834"/>
      <c r="K389" s="834"/>
      <c r="L389" s="834"/>
      <c r="M389" s="834"/>
      <c r="N389" s="833"/>
      <c r="O389" s="834"/>
      <c r="P389" s="834"/>
      <c r="Q389" s="834"/>
      <c r="R389" s="834"/>
      <c r="S389" s="834"/>
      <c r="T389" s="834"/>
      <c r="U389" s="834"/>
      <c r="V389" s="834"/>
      <c r="W389" s="834"/>
      <c r="X389" s="834"/>
      <c r="Y389" s="834"/>
      <c r="Z389" s="834"/>
    </row>
    <row r="390" spans="1:26" ht="15.75" customHeight="1">
      <c r="A390" s="834"/>
      <c r="B390" s="922"/>
      <c r="C390" s="834"/>
      <c r="D390" s="834"/>
      <c r="E390" s="834"/>
      <c r="F390" s="834"/>
      <c r="G390" s="834"/>
      <c r="H390" s="834"/>
      <c r="I390" s="834"/>
      <c r="J390" s="834"/>
      <c r="K390" s="834"/>
      <c r="L390" s="834"/>
      <c r="M390" s="834"/>
      <c r="N390" s="833"/>
      <c r="O390" s="834"/>
      <c r="P390" s="834"/>
      <c r="Q390" s="834"/>
      <c r="R390" s="834"/>
      <c r="S390" s="834"/>
      <c r="T390" s="834"/>
      <c r="U390" s="834"/>
      <c r="V390" s="834"/>
      <c r="W390" s="834"/>
      <c r="X390" s="834"/>
      <c r="Y390" s="834"/>
      <c r="Z390" s="834"/>
    </row>
    <row r="391" spans="1:26" ht="15.75" customHeight="1">
      <c r="A391" s="834"/>
      <c r="B391" s="922"/>
      <c r="C391" s="834"/>
      <c r="D391" s="834"/>
      <c r="E391" s="834"/>
      <c r="F391" s="834"/>
      <c r="G391" s="834"/>
      <c r="H391" s="834"/>
      <c r="I391" s="834"/>
      <c r="J391" s="834"/>
      <c r="K391" s="834"/>
      <c r="L391" s="834"/>
      <c r="M391" s="834"/>
      <c r="N391" s="833"/>
      <c r="O391" s="834"/>
      <c r="P391" s="834"/>
      <c r="Q391" s="834"/>
      <c r="R391" s="834"/>
      <c r="S391" s="834"/>
      <c r="T391" s="834"/>
      <c r="U391" s="834"/>
      <c r="V391" s="834"/>
      <c r="W391" s="834"/>
      <c r="X391" s="834"/>
      <c r="Y391" s="834"/>
      <c r="Z391" s="834"/>
    </row>
    <row r="392" spans="1:26" ht="15.75" customHeight="1">
      <c r="A392" s="834"/>
      <c r="B392" s="922"/>
      <c r="C392" s="834"/>
      <c r="D392" s="834"/>
      <c r="E392" s="834"/>
      <c r="F392" s="834"/>
      <c r="G392" s="834"/>
      <c r="H392" s="834"/>
      <c r="I392" s="834"/>
      <c r="J392" s="834"/>
      <c r="K392" s="834"/>
      <c r="L392" s="834"/>
      <c r="M392" s="834"/>
      <c r="N392" s="833"/>
      <c r="O392" s="834"/>
      <c r="P392" s="834"/>
      <c r="Q392" s="834"/>
      <c r="R392" s="834"/>
      <c r="S392" s="834"/>
      <c r="T392" s="834"/>
      <c r="U392" s="834"/>
      <c r="V392" s="834"/>
      <c r="W392" s="834"/>
      <c r="X392" s="834"/>
      <c r="Y392" s="834"/>
      <c r="Z392" s="834"/>
    </row>
    <row r="393" spans="1:26" ht="15.75" customHeight="1">
      <c r="A393" s="834"/>
      <c r="B393" s="922"/>
      <c r="C393" s="834"/>
      <c r="D393" s="834"/>
      <c r="E393" s="834"/>
      <c r="F393" s="834"/>
      <c r="G393" s="834"/>
      <c r="H393" s="834"/>
      <c r="I393" s="834"/>
      <c r="J393" s="834"/>
      <c r="K393" s="834"/>
      <c r="L393" s="834"/>
      <c r="M393" s="834"/>
      <c r="N393" s="833"/>
      <c r="O393" s="834"/>
      <c r="P393" s="834"/>
      <c r="Q393" s="834"/>
      <c r="R393" s="834"/>
      <c r="S393" s="834"/>
      <c r="T393" s="834"/>
      <c r="U393" s="834"/>
      <c r="V393" s="834"/>
      <c r="W393" s="834"/>
      <c r="X393" s="834"/>
      <c r="Y393" s="834"/>
      <c r="Z393" s="834"/>
    </row>
    <row r="394" spans="1:26" ht="15.75" customHeight="1">
      <c r="A394" s="834"/>
      <c r="B394" s="922"/>
      <c r="C394" s="834"/>
      <c r="D394" s="834"/>
      <c r="E394" s="834"/>
      <c r="F394" s="834"/>
      <c r="G394" s="834"/>
      <c r="H394" s="834"/>
      <c r="I394" s="834"/>
      <c r="J394" s="834"/>
      <c r="K394" s="834"/>
      <c r="L394" s="834"/>
      <c r="M394" s="834"/>
      <c r="N394" s="833"/>
      <c r="O394" s="834"/>
      <c r="P394" s="834"/>
      <c r="Q394" s="834"/>
      <c r="R394" s="834"/>
      <c r="S394" s="834"/>
      <c r="T394" s="834"/>
      <c r="U394" s="834"/>
      <c r="V394" s="834"/>
      <c r="W394" s="834"/>
      <c r="X394" s="834"/>
      <c r="Y394" s="834"/>
      <c r="Z394" s="834"/>
    </row>
    <row r="395" spans="1:26" ht="15.75" customHeight="1">
      <c r="A395" s="834"/>
      <c r="B395" s="922"/>
      <c r="C395" s="834"/>
      <c r="D395" s="834"/>
      <c r="E395" s="834"/>
      <c r="F395" s="834"/>
      <c r="G395" s="834"/>
      <c r="H395" s="834"/>
      <c r="I395" s="834"/>
      <c r="J395" s="834"/>
      <c r="K395" s="834"/>
      <c r="L395" s="834"/>
      <c r="M395" s="834"/>
      <c r="N395" s="833"/>
      <c r="O395" s="834"/>
      <c r="P395" s="834"/>
      <c r="Q395" s="834"/>
      <c r="R395" s="834"/>
      <c r="S395" s="834"/>
      <c r="T395" s="834"/>
      <c r="U395" s="834"/>
      <c r="V395" s="834"/>
      <c r="W395" s="834"/>
      <c r="X395" s="834"/>
      <c r="Y395" s="834"/>
      <c r="Z395" s="834"/>
    </row>
    <row r="396" spans="1:26" ht="15.75" customHeight="1">
      <c r="A396" s="834"/>
      <c r="B396" s="922"/>
      <c r="C396" s="834"/>
      <c r="D396" s="834"/>
      <c r="E396" s="834"/>
      <c r="F396" s="834"/>
      <c r="G396" s="834"/>
      <c r="H396" s="834"/>
      <c r="I396" s="834"/>
      <c r="J396" s="834"/>
      <c r="K396" s="834"/>
      <c r="L396" s="834"/>
      <c r="M396" s="834"/>
      <c r="N396" s="833"/>
      <c r="O396" s="834"/>
      <c r="P396" s="834"/>
      <c r="Q396" s="834"/>
      <c r="R396" s="834"/>
      <c r="S396" s="834"/>
      <c r="T396" s="834"/>
      <c r="U396" s="834"/>
      <c r="V396" s="834"/>
      <c r="W396" s="834"/>
      <c r="X396" s="834"/>
      <c r="Y396" s="834"/>
      <c r="Z396" s="834"/>
    </row>
    <row r="397" spans="1:26" ht="15.75" customHeight="1">
      <c r="A397" s="834"/>
      <c r="B397" s="922"/>
      <c r="C397" s="834"/>
      <c r="D397" s="834"/>
      <c r="E397" s="834"/>
      <c r="F397" s="834"/>
      <c r="G397" s="834"/>
      <c r="H397" s="834"/>
      <c r="I397" s="834"/>
      <c r="J397" s="834"/>
      <c r="K397" s="834"/>
      <c r="L397" s="834"/>
      <c r="M397" s="834"/>
      <c r="N397" s="833"/>
      <c r="O397" s="834"/>
      <c r="P397" s="834"/>
      <c r="Q397" s="834"/>
      <c r="R397" s="834"/>
      <c r="S397" s="834"/>
      <c r="T397" s="834"/>
      <c r="U397" s="834"/>
      <c r="V397" s="834"/>
      <c r="W397" s="834"/>
      <c r="X397" s="834"/>
      <c r="Y397" s="834"/>
      <c r="Z397" s="834"/>
    </row>
    <row r="398" spans="1:26" ht="15.75" customHeight="1">
      <c r="A398" s="834"/>
      <c r="B398" s="922"/>
      <c r="C398" s="834"/>
      <c r="D398" s="834"/>
      <c r="E398" s="834"/>
      <c r="F398" s="834"/>
      <c r="G398" s="834"/>
      <c r="H398" s="834"/>
      <c r="I398" s="834"/>
      <c r="J398" s="834"/>
      <c r="K398" s="834"/>
      <c r="L398" s="834"/>
      <c r="M398" s="834"/>
      <c r="N398" s="833"/>
      <c r="O398" s="834"/>
      <c r="P398" s="834"/>
      <c r="Q398" s="834"/>
      <c r="R398" s="834"/>
      <c r="S398" s="834"/>
      <c r="T398" s="834"/>
      <c r="U398" s="834"/>
      <c r="V398" s="834"/>
      <c r="W398" s="834"/>
      <c r="X398" s="834"/>
      <c r="Y398" s="834"/>
      <c r="Z398" s="834"/>
    </row>
    <row r="399" spans="1:26" ht="15.75" customHeight="1">
      <c r="A399" s="834"/>
      <c r="B399" s="922"/>
      <c r="C399" s="834"/>
      <c r="D399" s="834"/>
      <c r="E399" s="834"/>
      <c r="F399" s="834"/>
      <c r="G399" s="834"/>
      <c r="H399" s="834"/>
      <c r="I399" s="834"/>
      <c r="J399" s="834"/>
      <c r="K399" s="834"/>
      <c r="L399" s="834"/>
      <c r="M399" s="834"/>
      <c r="N399" s="833"/>
      <c r="O399" s="834"/>
      <c r="P399" s="834"/>
      <c r="Q399" s="834"/>
      <c r="R399" s="834"/>
      <c r="S399" s="834"/>
      <c r="T399" s="834"/>
      <c r="U399" s="834"/>
      <c r="V399" s="834"/>
      <c r="W399" s="834"/>
      <c r="X399" s="834"/>
      <c r="Y399" s="834"/>
      <c r="Z399" s="834"/>
    </row>
    <row r="400" spans="1:26" ht="15.75" customHeight="1">
      <c r="A400" s="834"/>
      <c r="B400" s="922"/>
      <c r="C400" s="834"/>
      <c r="D400" s="834"/>
      <c r="E400" s="834"/>
      <c r="F400" s="834"/>
      <c r="G400" s="834"/>
      <c r="H400" s="834"/>
      <c r="I400" s="834"/>
      <c r="J400" s="834"/>
      <c r="K400" s="834"/>
      <c r="L400" s="834"/>
      <c r="M400" s="834"/>
      <c r="N400" s="833"/>
      <c r="O400" s="834"/>
      <c r="P400" s="834"/>
      <c r="Q400" s="834"/>
      <c r="R400" s="834"/>
      <c r="S400" s="834"/>
      <c r="T400" s="834"/>
      <c r="U400" s="834"/>
      <c r="V400" s="834"/>
      <c r="W400" s="834"/>
      <c r="X400" s="834"/>
      <c r="Y400" s="834"/>
      <c r="Z400" s="834"/>
    </row>
    <row r="401" spans="1:26" ht="15.75" customHeight="1">
      <c r="A401" s="834"/>
      <c r="B401" s="922"/>
      <c r="C401" s="834"/>
      <c r="D401" s="834"/>
      <c r="E401" s="834"/>
      <c r="F401" s="834"/>
      <c r="G401" s="834"/>
      <c r="H401" s="834"/>
      <c r="I401" s="834"/>
      <c r="J401" s="834"/>
      <c r="K401" s="834"/>
      <c r="L401" s="834"/>
      <c r="M401" s="834"/>
      <c r="N401" s="833"/>
      <c r="O401" s="834"/>
      <c r="P401" s="834"/>
      <c r="Q401" s="834"/>
      <c r="R401" s="834"/>
      <c r="S401" s="834"/>
      <c r="T401" s="834"/>
      <c r="U401" s="834"/>
      <c r="V401" s="834"/>
      <c r="W401" s="834"/>
      <c r="X401" s="834"/>
      <c r="Y401" s="834"/>
      <c r="Z401" s="834"/>
    </row>
    <row r="402" spans="1:26" ht="15.75" customHeight="1">
      <c r="A402" s="834"/>
      <c r="B402" s="922"/>
      <c r="C402" s="834"/>
      <c r="D402" s="834"/>
      <c r="E402" s="834"/>
      <c r="F402" s="834"/>
      <c r="G402" s="834"/>
      <c r="H402" s="834"/>
      <c r="I402" s="834"/>
      <c r="J402" s="834"/>
      <c r="K402" s="834"/>
      <c r="L402" s="834"/>
      <c r="M402" s="834"/>
      <c r="N402" s="833"/>
      <c r="O402" s="834"/>
      <c r="P402" s="834"/>
      <c r="Q402" s="834"/>
      <c r="R402" s="834"/>
      <c r="S402" s="834"/>
      <c r="T402" s="834"/>
      <c r="U402" s="834"/>
      <c r="V402" s="834"/>
      <c r="W402" s="834"/>
      <c r="X402" s="834"/>
      <c r="Y402" s="834"/>
      <c r="Z402" s="834"/>
    </row>
    <row r="403" spans="1:26" ht="15.75" customHeight="1">
      <c r="A403" s="834"/>
      <c r="B403" s="922"/>
      <c r="C403" s="834"/>
      <c r="D403" s="834"/>
      <c r="E403" s="834"/>
      <c r="F403" s="834"/>
      <c r="G403" s="834"/>
      <c r="H403" s="834"/>
      <c r="I403" s="834"/>
      <c r="J403" s="834"/>
      <c r="K403" s="834"/>
      <c r="L403" s="834"/>
      <c r="M403" s="834"/>
      <c r="N403" s="833"/>
      <c r="O403" s="834"/>
      <c r="P403" s="834"/>
      <c r="Q403" s="834"/>
      <c r="R403" s="834"/>
      <c r="S403" s="834"/>
      <c r="T403" s="834"/>
      <c r="U403" s="834"/>
      <c r="V403" s="834"/>
      <c r="W403" s="834"/>
      <c r="X403" s="834"/>
      <c r="Y403" s="834"/>
      <c r="Z403" s="834"/>
    </row>
    <row r="404" spans="1:26" ht="15.75" customHeight="1">
      <c r="A404" s="834"/>
      <c r="B404" s="922"/>
      <c r="C404" s="834"/>
      <c r="D404" s="834"/>
      <c r="E404" s="834"/>
      <c r="F404" s="834"/>
      <c r="G404" s="834"/>
      <c r="H404" s="834"/>
      <c r="I404" s="834"/>
      <c r="J404" s="834"/>
      <c r="K404" s="834"/>
      <c r="L404" s="834"/>
      <c r="M404" s="834"/>
      <c r="N404" s="833"/>
      <c r="O404" s="834"/>
      <c r="P404" s="834"/>
      <c r="Q404" s="834"/>
      <c r="R404" s="834"/>
      <c r="S404" s="834"/>
      <c r="T404" s="834"/>
      <c r="U404" s="834"/>
      <c r="V404" s="834"/>
      <c r="W404" s="834"/>
      <c r="X404" s="834"/>
      <c r="Y404" s="834"/>
      <c r="Z404" s="834"/>
    </row>
    <row r="405" spans="1:26" ht="15.75" customHeight="1">
      <c r="A405" s="834"/>
      <c r="B405" s="922"/>
      <c r="C405" s="834"/>
      <c r="D405" s="834"/>
      <c r="E405" s="834"/>
      <c r="F405" s="834"/>
      <c r="G405" s="834"/>
      <c r="H405" s="834"/>
      <c r="I405" s="834"/>
      <c r="J405" s="834"/>
      <c r="K405" s="834"/>
      <c r="L405" s="834"/>
      <c r="M405" s="834"/>
      <c r="N405" s="833"/>
      <c r="O405" s="834"/>
      <c r="P405" s="834"/>
      <c r="Q405" s="834"/>
      <c r="R405" s="834"/>
      <c r="S405" s="834"/>
      <c r="T405" s="834"/>
      <c r="U405" s="834"/>
      <c r="V405" s="834"/>
      <c r="W405" s="834"/>
      <c r="X405" s="834"/>
      <c r="Y405" s="834"/>
      <c r="Z405" s="834"/>
    </row>
    <row r="406" spans="1:26" ht="15.75" customHeight="1">
      <c r="A406" s="834"/>
      <c r="B406" s="922"/>
      <c r="C406" s="834"/>
      <c r="D406" s="834"/>
      <c r="E406" s="834"/>
      <c r="F406" s="834"/>
      <c r="G406" s="834"/>
      <c r="H406" s="834"/>
      <c r="I406" s="834"/>
      <c r="J406" s="834"/>
      <c r="K406" s="834"/>
      <c r="L406" s="834"/>
      <c r="M406" s="834"/>
      <c r="N406" s="833"/>
      <c r="O406" s="834"/>
      <c r="P406" s="834"/>
      <c r="Q406" s="834"/>
      <c r="R406" s="834"/>
      <c r="S406" s="834"/>
      <c r="T406" s="834"/>
      <c r="U406" s="834"/>
      <c r="V406" s="834"/>
      <c r="W406" s="834"/>
      <c r="X406" s="834"/>
      <c r="Y406" s="834"/>
      <c r="Z406" s="834"/>
    </row>
    <row r="407" spans="1:26" ht="15.75" customHeight="1">
      <c r="A407" s="834"/>
      <c r="B407" s="922"/>
      <c r="C407" s="834"/>
      <c r="D407" s="834"/>
      <c r="E407" s="834"/>
      <c r="F407" s="834"/>
      <c r="G407" s="834"/>
      <c r="H407" s="834"/>
      <c r="I407" s="834"/>
      <c r="J407" s="834"/>
      <c r="K407" s="834"/>
      <c r="L407" s="834"/>
      <c r="M407" s="834"/>
      <c r="N407" s="833"/>
      <c r="O407" s="834"/>
      <c r="P407" s="834"/>
      <c r="Q407" s="834"/>
      <c r="R407" s="834"/>
      <c r="S407" s="834"/>
      <c r="T407" s="834"/>
      <c r="U407" s="834"/>
      <c r="V407" s="834"/>
      <c r="W407" s="834"/>
      <c r="X407" s="834"/>
      <c r="Y407" s="834"/>
      <c r="Z407" s="834"/>
    </row>
    <row r="408" spans="1:26" ht="15.75" customHeight="1">
      <c r="A408" s="834"/>
      <c r="B408" s="922"/>
      <c r="C408" s="834"/>
      <c r="D408" s="834"/>
      <c r="E408" s="834"/>
      <c r="F408" s="834"/>
      <c r="G408" s="834"/>
      <c r="H408" s="834"/>
      <c r="I408" s="834"/>
      <c r="J408" s="834"/>
      <c r="K408" s="834"/>
      <c r="L408" s="834"/>
      <c r="M408" s="834"/>
      <c r="N408" s="833"/>
      <c r="O408" s="834"/>
      <c r="P408" s="834"/>
      <c r="Q408" s="834"/>
      <c r="R408" s="834"/>
      <c r="S408" s="834"/>
      <c r="T408" s="834"/>
      <c r="U408" s="834"/>
      <c r="V408" s="834"/>
      <c r="W408" s="834"/>
      <c r="X408" s="834"/>
      <c r="Y408" s="834"/>
      <c r="Z408" s="834"/>
    </row>
    <row r="409" spans="1:26" ht="15.75" customHeight="1">
      <c r="A409" s="834"/>
      <c r="B409" s="922"/>
      <c r="C409" s="834"/>
      <c r="D409" s="834"/>
      <c r="E409" s="834"/>
      <c r="F409" s="834"/>
      <c r="G409" s="834"/>
      <c r="H409" s="834"/>
      <c r="I409" s="834"/>
      <c r="J409" s="834"/>
      <c r="K409" s="834"/>
      <c r="L409" s="834"/>
      <c r="M409" s="834"/>
      <c r="N409" s="833"/>
      <c r="O409" s="834"/>
      <c r="P409" s="834"/>
      <c r="Q409" s="834"/>
      <c r="R409" s="834"/>
      <c r="S409" s="834"/>
      <c r="T409" s="834"/>
      <c r="U409" s="834"/>
      <c r="V409" s="834"/>
      <c r="W409" s="834"/>
      <c r="X409" s="834"/>
      <c r="Y409" s="834"/>
      <c r="Z409" s="834"/>
    </row>
    <row r="410" spans="1:26" ht="15.75" customHeight="1">
      <c r="A410" s="834"/>
      <c r="B410" s="922"/>
      <c r="C410" s="834"/>
      <c r="D410" s="834"/>
      <c r="E410" s="834"/>
      <c r="F410" s="834"/>
      <c r="G410" s="834"/>
      <c r="H410" s="834"/>
      <c r="I410" s="834"/>
      <c r="J410" s="834"/>
      <c r="K410" s="834"/>
      <c r="L410" s="834"/>
      <c r="M410" s="834"/>
      <c r="N410" s="833"/>
      <c r="O410" s="834"/>
      <c r="P410" s="834"/>
      <c r="Q410" s="834"/>
      <c r="R410" s="834"/>
      <c r="S410" s="834"/>
      <c r="T410" s="834"/>
      <c r="U410" s="834"/>
      <c r="V410" s="834"/>
      <c r="W410" s="834"/>
      <c r="X410" s="834"/>
      <c r="Y410" s="834"/>
      <c r="Z410" s="834"/>
    </row>
    <row r="411" spans="1:26" ht="15.75" customHeight="1">
      <c r="A411" s="834"/>
      <c r="B411" s="922"/>
      <c r="C411" s="834"/>
      <c r="D411" s="834"/>
      <c r="E411" s="834"/>
      <c r="F411" s="834"/>
      <c r="G411" s="834"/>
      <c r="H411" s="834"/>
      <c r="I411" s="834"/>
      <c r="J411" s="834"/>
      <c r="K411" s="834"/>
      <c r="L411" s="834"/>
      <c r="M411" s="834"/>
      <c r="N411" s="833"/>
      <c r="O411" s="834"/>
      <c r="P411" s="834"/>
      <c r="Q411" s="834"/>
      <c r="R411" s="834"/>
      <c r="S411" s="834"/>
      <c r="T411" s="834"/>
      <c r="U411" s="834"/>
      <c r="V411" s="834"/>
      <c r="W411" s="834"/>
      <c r="X411" s="834"/>
      <c r="Y411" s="834"/>
      <c r="Z411" s="834"/>
    </row>
    <row r="412" spans="1:26" ht="15.75" customHeight="1">
      <c r="A412" s="834"/>
      <c r="B412" s="922"/>
      <c r="C412" s="834"/>
      <c r="D412" s="834"/>
      <c r="E412" s="834"/>
      <c r="F412" s="834"/>
      <c r="G412" s="834"/>
      <c r="H412" s="834"/>
      <c r="I412" s="834"/>
      <c r="J412" s="834"/>
      <c r="K412" s="834"/>
      <c r="L412" s="834"/>
      <c r="M412" s="834"/>
      <c r="N412" s="833"/>
      <c r="O412" s="834"/>
      <c r="P412" s="834"/>
      <c r="Q412" s="834"/>
      <c r="R412" s="834"/>
      <c r="S412" s="834"/>
      <c r="T412" s="834"/>
      <c r="U412" s="834"/>
      <c r="V412" s="834"/>
      <c r="W412" s="834"/>
      <c r="X412" s="834"/>
      <c r="Y412" s="834"/>
      <c r="Z412" s="834"/>
    </row>
    <row r="413" spans="1:26" ht="15.75" customHeight="1">
      <c r="A413" s="834"/>
      <c r="B413" s="922"/>
      <c r="C413" s="834"/>
      <c r="D413" s="834"/>
      <c r="E413" s="834"/>
      <c r="F413" s="834"/>
      <c r="G413" s="834"/>
      <c r="H413" s="834"/>
      <c r="I413" s="834"/>
      <c r="J413" s="834"/>
      <c r="K413" s="834"/>
      <c r="L413" s="834"/>
      <c r="M413" s="834"/>
      <c r="N413" s="833"/>
      <c r="O413" s="834"/>
      <c r="P413" s="834"/>
      <c r="Q413" s="834"/>
      <c r="R413" s="834"/>
      <c r="S413" s="834"/>
      <c r="T413" s="834"/>
      <c r="U413" s="834"/>
      <c r="V413" s="834"/>
      <c r="W413" s="834"/>
      <c r="X413" s="834"/>
      <c r="Y413" s="834"/>
      <c r="Z413" s="834"/>
    </row>
    <row r="414" spans="1:26" ht="15.75" customHeight="1">
      <c r="A414" s="834"/>
      <c r="B414" s="922"/>
      <c r="C414" s="834"/>
      <c r="D414" s="834"/>
      <c r="E414" s="834"/>
      <c r="F414" s="834"/>
      <c r="G414" s="834"/>
      <c r="H414" s="834"/>
      <c r="I414" s="834"/>
      <c r="J414" s="834"/>
      <c r="K414" s="834"/>
      <c r="L414" s="834"/>
      <c r="M414" s="834"/>
      <c r="N414" s="833"/>
      <c r="O414" s="834"/>
      <c r="P414" s="834"/>
      <c r="Q414" s="834"/>
      <c r="R414" s="834"/>
      <c r="S414" s="834"/>
      <c r="T414" s="834"/>
      <c r="U414" s="834"/>
      <c r="V414" s="834"/>
      <c r="W414" s="834"/>
      <c r="X414" s="834"/>
      <c r="Y414" s="834"/>
      <c r="Z414" s="834"/>
    </row>
    <row r="415" spans="1:26" ht="15.75" customHeight="1">
      <c r="A415" s="834"/>
      <c r="B415" s="922"/>
      <c r="C415" s="834"/>
      <c r="D415" s="834"/>
      <c r="E415" s="834"/>
      <c r="F415" s="834"/>
      <c r="G415" s="834"/>
      <c r="H415" s="834"/>
      <c r="I415" s="834"/>
      <c r="J415" s="834"/>
      <c r="K415" s="834"/>
      <c r="L415" s="834"/>
      <c r="M415" s="834"/>
      <c r="N415" s="833"/>
      <c r="O415" s="834"/>
      <c r="P415" s="834"/>
      <c r="Q415" s="834"/>
      <c r="R415" s="834"/>
      <c r="S415" s="834"/>
      <c r="T415" s="834"/>
      <c r="U415" s="834"/>
      <c r="V415" s="834"/>
      <c r="W415" s="834"/>
      <c r="X415" s="834"/>
      <c r="Y415" s="834"/>
      <c r="Z415" s="834"/>
    </row>
    <row r="416" spans="1:26" ht="15.75" customHeight="1">
      <c r="A416" s="834"/>
      <c r="B416" s="922"/>
      <c r="C416" s="834"/>
      <c r="D416" s="834"/>
      <c r="E416" s="834"/>
      <c r="F416" s="834"/>
      <c r="G416" s="834"/>
      <c r="H416" s="834"/>
      <c r="I416" s="834"/>
      <c r="J416" s="834"/>
      <c r="K416" s="834"/>
      <c r="L416" s="834"/>
      <c r="M416" s="834"/>
      <c r="N416" s="833"/>
      <c r="O416" s="834"/>
      <c r="P416" s="834"/>
      <c r="Q416" s="834"/>
      <c r="R416" s="834"/>
      <c r="S416" s="834"/>
      <c r="T416" s="834"/>
      <c r="U416" s="834"/>
      <c r="V416" s="834"/>
      <c r="W416" s="834"/>
      <c r="X416" s="834"/>
      <c r="Y416" s="834"/>
      <c r="Z416" s="834"/>
    </row>
    <row r="417" spans="1:26" ht="15.75" customHeight="1">
      <c r="A417" s="834"/>
      <c r="B417" s="922"/>
      <c r="C417" s="834"/>
      <c r="D417" s="834"/>
      <c r="E417" s="834"/>
      <c r="F417" s="834"/>
      <c r="G417" s="834"/>
      <c r="H417" s="834"/>
      <c r="I417" s="834"/>
      <c r="J417" s="834"/>
      <c r="K417" s="834"/>
      <c r="L417" s="834"/>
      <c r="M417" s="834"/>
      <c r="N417" s="833"/>
      <c r="O417" s="834"/>
      <c r="P417" s="834"/>
      <c r="Q417" s="834"/>
      <c r="R417" s="834"/>
      <c r="S417" s="834"/>
      <c r="T417" s="834"/>
      <c r="U417" s="834"/>
      <c r="V417" s="834"/>
      <c r="W417" s="834"/>
      <c r="X417" s="834"/>
      <c r="Y417" s="834"/>
      <c r="Z417" s="834"/>
    </row>
    <row r="418" spans="1:26" ht="15.75" customHeight="1">
      <c r="A418" s="834"/>
      <c r="B418" s="922"/>
      <c r="C418" s="834"/>
      <c r="D418" s="834"/>
      <c r="E418" s="834"/>
      <c r="F418" s="834"/>
      <c r="G418" s="834"/>
      <c r="H418" s="834"/>
      <c r="I418" s="834"/>
      <c r="J418" s="834"/>
      <c r="K418" s="834"/>
      <c r="L418" s="834"/>
      <c r="M418" s="834"/>
      <c r="N418" s="833"/>
      <c r="O418" s="834"/>
      <c r="P418" s="834"/>
      <c r="Q418" s="834"/>
      <c r="R418" s="834"/>
      <c r="S418" s="834"/>
      <c r="T418" s="834"/>
      <c r="U418" s="834"/>
      <c r="V418" s="834"/>
      <c r="W418" s="834"/>
      <c r="X418" s="834"/>
      <c r="Y418" s="834"/>
      <c r="Z418" s="834"/>
    </row>
    <row r="419" spans="1:26" ht="15.75" customHeight="1">
      <c r="A419" s="834"/>
      <c r="B419" s="922"/>
      <c r="C419" s="834"/>
      <c r="D419" s="834"/>
      <c r="E419" s="834"/>
      <c r="F419" s="834"/>
      <c r="G419" s="834"/>
      <c r="H419" s="834"/>
      <c r="I419" s="834"/>
      <c r="J419" s="834"/>
      <c r="K419" s="834"/>
      <c r="L419" s="834"/>
      <c r="M419" s="834"/>
      <c r="N419" s="833"/>
      <c r="O419" s="834"/>
      <c r="P419" s="834"/>
      <c r="Q419" s="834"/>
      <c r="R419" s="834"/>
      <c r="S419" s="834"/>
      <c r="T419" s="834"/>
      <c r="U419" s="834"/>
      <c r="V419" s="834"/>
      <c r="W419" s="834"/>
      <c r="X419" s="834"/>
      <c r="Y419" s="834"/>
      <c r="Z419" s="834"/>
    </row>
    <row r="420" spans="1:26" ht="15.75" customHeight="1">
      <c r="A420" s="834"/>
      <c r="B420" s="922"/>
      <c r="C420" s="834"/>
      <c r="D420" s="834"/>
      <c r="E420" s="834"/>
      <c r="F420" s="834"/>
      <c r="G420" s="834"/>
      <c r="H420" s="834"/>
      <c r="I420" s="834"/>
      <c r="J420" s="834"/>
      <c r="K420" s="834"/>
      <c r="L420" s="834"/>
      <c r="M420" s="834"/>
      <c r="N420" s="833"/>
      <c r="O420" s="834"/>
      <c r="P420" s="834"/>
      <c r="Q420" s="834"/>
      <c r="R420" s="834"/>
      <c r="S420" s="834"/>
      <c r="T420" s="834"/>
      <c r="U420" s="834"/>
      <c r="V420" s="834"/>
      <c r="W420" s="834"/>
      <c r="X420" s="834"/>
      <c r="Y420" s="834"/>
      <c r="Z420" s="834"/>
    </row>
    <row r="421" spans="1:26" ht="15.75" customHeight="1">
      <c r="A421" s="834"/>
      <c r="B421" s="922"/>
      <c r="C421" s="834"/>
      <c r="D421" s="834"/>
      <c r="E421" s="834"/>
      <c r="F421" s="834"/>
      <c r="G421" s="834"/>
      <c r="H421" s="834"/>
      <c r="I421" s="834"/>
      <c r="J421" s="834"/>
      <c r="K421" s="834"/>
      <c r="L421" s="834"/>
      <c r="M421" s="834"/>
      <c r="N421" s="833"/>
      <c r="O421" s="834"/>
      <c r="P421" s="834"/>
      <c r="Q421" s="834"/>
      <c r="R421" s="834"/>
      <c r="S421" s="834"/>
      <c r="T421" s="834"/>
      <c r="U421" s="834"/>
      <c r="V421" s="834"/>
      <c r="W421" s="834"/>
      <c r="X421" s="834"/>
      <c r="Y421" s="834"/>
      <c r="Z421" s="834"/>
    </row>
    <row r="422" spans="1:26" ht="15.75" customHeight="1">
      <c r="A422" s="834"/>
      <c r="B422" s="922"/>
      <c r="C422" s="834"/>
      <c r="D422" s="834"/>
      <c r="E422" s="834"/>
      <c r="F422" s="834"/>
      <c r="G422" s="834"/>
      <c r="H422" s="834"/>
      <c r="I422" s="834"/>
      <c r="J422" s="834"/>
      <c r="K422" s="834"/>
      <c r="L422" s="834"/>
      <c r="M422" s="834"/>
      <c r="N422" s="833"/>
      <c r="O422" s="834"/>
      <c r="P422" s="834"/>
      <c r="Q422" s="834"/>
      <c r="R422" s="834"/>
      <c r="S422" s="834"/>
      <c r="T422" s="834"/>
      <c r="U422" s="834"/>
      <c r="V422" s="834"/>
      <c r="W422" s="834"/>
      <c r="X422" s="834"/>
      <c r="Y422" s="834"/>
      <c r="Z422" s="834"/>
    </row>
    <row r="423" spans="1:26" ht="15.75" customHeight="1">
      <c r="A423" s="834"/>
      <c r="B423" s="922"/>
      <c r="C423" s="834"/>
      <c r="D423" s="834"/>
      <c r="E423" s="834"/>
      <c r="F423" s="834"/>
      <c r="G423" s="834"/>
      <c r="H423" s="834"/>
      <c r="I423" s="834"/>
      <c r="J423" s="834"/>
      <c r="K423" s="834"/>
      <c r="L423" s="834"/>
      <c r="M423" s="834"/>
      <c r="N423" s="833"/>
      <c r="O423" s="834"/>
      <c r="P423" s="834"/>
      <c r="Q423" s="834"/>
      <c r="R423" s="834"/>
      <c r="S423" s="834"/>
      <c r="T423" s="834"/>
      <c r="U423" s="834"/>
      <c r="V423" s="834"/>
      <c r="W423" s="834"/>
      <c r="X423" s="834"/>
      <c r="Y423" s="834"/>
      <c r="Z423" s="834"/>
    </row>
    <row r="424" spans="1:26" ht="15.75" customHeight="1">
      <c r="A424" s="834"/>
      <c r="B424" s="922"/>
      <c r="C424" s="834"/>
      <c r="D424" s="834"/>
      <c r="E424" s="834"/>
      <c r="F424" s="834"/>
      <c r="G424" s="834"/>
      <c r="H424" s="834"/>
      <c r="I424" s="834"/>
      <c r="J424" s="834"/>
      <c r="K424" s="834"/>
      <c r="L424" s="834"/>
      <c r="M424" s="834"/>
      <c r="N424" s="833"/>
      <c r="O424" s="834"/>
      <c r="P424" s="834"/>
      <c r="Q424" s="834"/>
      <c r="R424" s="834"/>
      <c r="S424" s="834"/>
      <c r="T424" s="834"/>
      <c r="U424" s="834"/>
      <c r="V424" s="834"/>
      <c r="W424" s="834"/>
      <c r="X424" s="834"/>
      <c r="Y424" s="834"/>
      <c r="Z424" s="834"/>
    </row>
    <row r="425" spans="1:26" ht="15.75" customHeight="1">
      <c r="A425" s="834"/>
      <c r="B425" s="922"/>
      <c r="C425" s="834"/>
      <c r="D425" s="834"/>
      <c r="E425" s="834"/>
      <c r="F425" s="834"/>
      <c r="G425" s="834"/>
      <c r="H425" s="834"/>
      <c r="I425" s="834"/>
      <c r="J425" s="834"/>
      <c r="K425" s="834"/>
      <c r="L425" s="834"/>
      <c r="M425" s="834"/>
      <c r="N425" s="833"/>
      <c r="O425" s="834"/>
      <c r="P425" s="834"/>
      <c r="Q425" s="834"/>
      <c r="R425" s="834"/>
      <c r="S425" s="834"/>
      <c r="T425" s="834"/>
      <c r="U425" s="834"/>
      <c r="V425" s="834"/>
      <c r="W425" s="834"/>
      <c r="X425" s="834"/>
      <c r="Y425" s="834"/>
      <c r="Z425" s="834"/>
    </row>
    <row r="426" spans="1:26" ht="15.75" customHeight="1">
      <c r="A426" s="834"/>
      <c r="B426" s="922"/>
      <c r="C426" s="834"/>
      <c r="D426" s="834"/>
      <c r="E426" s="834"/>
      <c r="F426" s="834"/>
      <c r="G426" s="834"/>
      <c r="H426" s="834"/>
      <c r="I426" s="834"/>
      <c r="J426" s="834"/>
      <c r="K426" s="834"/>
      <c r="L426" s="834"/>
      <c r="M426" s="834"/>
      <c r="N426" s="833"/>
      <c r="O426" s="834"/>
      <c r="P426" s="834"/>
      <c r="Q426" s="834"/>
      <c r="R426" s="834"/>
      <c r="S426" s="834"/>
      <c r="T426" s="834"/>
      <c r="U426" s="834"/>
      <c r="V426" s="834"/>
      <c r="W426" s="834"/>
      <c r="X426" s="834"/>
      <c r="Y426" s="834"/>
      <c r="Z426" s="834"/>
    </row>
    <row r="427" spans="1:26" ht="15.75" customHeight="1">
      <c r="A427" s="834"/>
      <c r="B427" s="922"/>
      <c r="C427" s="834"/>
      <c r="D427" s="834"/>
      <c r="E427" s="834"/>
      <c r="F427" s="834"/>
      <c r="G427" s="834"/>
      <c r="H427" s="834"/>
      <c r="I427" s="834"/>
      <c r="J427" s="834"/>
      <c r="K427" s="834"/>
      <c r="L427" s="834"/>
      <c r="M427" s="834"/>
      <c r="N427" s="833"/>
      <c r="O427" s="834"/>
      <c r="P427" s="834"/>
      <c r="Q427" s="834"/>
      <c r="R427" s="834"/>
      <c r="S427" s="834"/>
      <c r="T427" s="834"/>
      <c r="U427" s="834"/>
      <c r="V427" s="834"/>
      <c r="W427" s="834"/>
      <c r="X427" s="834"/>
      <c r="Y427" s="834"/>
      <c r="Z427" s="834"/>
    </row>
    <row r="428" spans="1:26" ht="15.75" customHeight="1">
      <c r="A428" s="834"/>
      <c r="B428" s="922"/>
      <c r="C428" s="834"/>
      <c r="D428" s="834"/>
      <c r="E428" s="834"/>
      <c r="F428" s="834"/>
      <c r="G428" s="834"/>
      <c r="H428" s="834"/>
      <c r="I428" s="834"/>
      <c r="J428" s="834"/>
      <c r="K428" s="834"/>
      <c r="L428" s="834"/>
      <c r="M428" s="834"/>
      <c r="N428" s="833"/>
      <c r="O428" s="834"/>
      <c r="P428" s="834"/>
      <c r="Q428" s="834"/>
      <c r="R428" s="834"/>
      <c r="S428" s="834"/>
      <c r="T428" s="834"/>
      <c r="U428" s="834"/>
      <c r="V428" s="834"/>
      <c r="W428" s="834"/>
      <c r="X428" s="834"/>
      <c r="Y428" s="834"/>
      <c r="Z428" s="834"/>
    </row>
    <row r="429" spans="1:26" ht="15.75" customHeight="1">
      <c r="A429" s="834"/>
      <c r="B429" s="922"/>
      <c r="C429" s="834"/>
      <c r="D429" s="834"/>
      <c r="E429" s="834"/>
      <c r="F429" s="834"/>
      <c r="G429" s="834"/>
      <c r="H429" s="834"/>
      <c r="I429" s="834"/>
      <c r="J429" s="834"/>
      <c r="K429" s="834"/>
      <c r="L429" s="834"/>
      <c r="M429" s="834"/>
      <c r="N429" s="833"/>
      <c r="O429" s="834"/>
      <c r="P429" s="834"/>
      <c r="Q429" s="834"/>
      <c r="R429" s="834"/>
      <c r="S429" s="834"/>
      <c r="T429" s="834"/>
      <c r="U429" s="834"/>
      <c r="V429" s="834"/>
      <c r="W429" s="834"/>
      <c r="X429" s="834"/>
      <c r="Y429" s="834"/>
      <c r="Z429" s="834"/>
    </row>
    <row r="430" spans="1:26" ht="15.75" customHeight="1">
      <c r="A430" s="834"/>
      <c r="B430" s="922"/>
      <c r="C430" s="834"/>
      <c r="D430" s="834"/>
      <c r="E430" s="834"/>
      <c r="F430" s="834"/>
      <c r="G430" s="834"/>
      <c r="H430" s="834"/>
      <c r="I430" s="834"/>
      <c r="J430" s="834"/>
      <c r="K430" s="834"/>
      <c r="L430" s="834"/>
      <c r="M430" s="834"/>
      <c r="N430" s="833"/>
      <c r="O430" s="834"/>
      <c r="P430" s="834"/>
      <c r="Q430" s="834"/>
      <c r="R430" s="834"/>
      <c r="S430" s="834"/>
      <c r="T430" s="834"/>
      <c r="U430" s="834"/>
      <c r="V430" s="834"/>
      <c r="W430" s="834"/>
      <c r="X430" s="834"/>
      <c r="Y430" s="834"/>
      <c r="Z430" s="834"/>
    </row>
    <row r="431" spans="1:26" ht="15.75" customHeight="1">
      <c r="A431" s="834"/>
      <c r="B431" s="922"/>
      <c r="C431" s="834"/>
      <c r="D431" s="834"/>
      <c r="E431" s="834"/>
      <c r="F431" s="834"/>
      <c r="G431" s="834"/>
      <c r="H431" s="834"/>
      <c r="I431" s="834"/>
      <c r="J431" s="834"/>
      <c r="K431" s="834"/>
      <c r="L431" s="834"/>
      <c r="M431" s="834"/>
      <c r="N431" s="833"/>
      <c r="O431" s="834"/>
      <c r="P431" s="834"/>
      <c r="Q431" s="834"/>
      <c r="R431" s="834"/>
      <c r="S431" s="834"/>
      <c r="T431" s="834"/>
      <c r="U431" s="834"/>
      <c r="V431" s="834"/>
      <c r="W431" s="834"/>
      <c r="X431" s="834"/>
      <c r="Y431" s="834"/>
      <c r="Z431" s="834"/>
    </row>
    <row r="432" spans="1:26" ht="15.75" customHeight="1">
      <c r="A432" s="834"/>
      <c r="B432" s="922"/>
      <c r="C432" s="834"/>
      <c r="D432" s="834"/>
      <c r="E432" s="834"/>
      <c r="F432" s="834"/>
      <c r="G432" s="834"/>
      <c r="H432" s="834"/>
      <c r="I432" s="834"/>
      <c r="J432" s="834"/>
      <c r="K432" s="834"/>
      <c r="L432" s="834"/>
      <c r="M432" s="834"/>
      <c r="N432" s="833"/>
      <c r="O432" s="834"/>
      <c r="P432" s="834"/>
      <c r="Q432" s="834"/>
      <c r="R432" s="834"/>
      <c r="S432" s="834"/>
      <c r="T432" s="834"/>
      <c r="U432" s="834"/>
      <c r="V432" s="834"/>
      <c r="W432" s="834"/>
      <c r="X432" s="834"/>
      <c r="Y432" s="834"/>
      <c r="Z432" s="834"/>
    </row>
    <row r="433" spans="1:26" ht="15.75" customHeight="1">
      <c r="A433" s="834"/>
      <c r="B433" s="922"/>
      <c r="C433" s="834"/>
      <c r="D433" s="834"/>
      <c r="E433" s="834"/>
      <c r="F433" s="834"/>
      <c r="G433" s="834"/>
      <c r="H433" s="834"/>
      <c r="I433" s="834"/>
      <c r="J433" s="834"/>
      <c r="K433" s="834"/>
      <c r="L433" s="834"/>
      <c r="M433" s="834"/>
      <c r="N433" s="833"/>
      <c r="O433" s="834"/>
      <c r="P433" s="834"/>
      <c r="Q433" s="834"/>
      <c r="R433" s="834"/>
      <c r="S433" s="834"/>
      <c r="T433" s="834"/>
      <c r="U433" s="834"/>
      <c r="V433" s="834"/>
      <c r="W433" s="834"/>
      <c r="X433" s="834"/>
      <c r="Y433" s="834"/>
      <c r="Z433" s="834"/>
    </row>
    <row r="434" spans="1:26" ht="15.75" customHeight="1">
      <c r="A434" s="834"/>
      <c r="B434" s="922"/>
      <c r="C434" s="834"/>
      <c r="D434" s="834"/>
      <c r="E434" s="834"/>
      <c r="F434" s="834"/>
      <c r="G434" s="834"/>
      <c r="H434" s="834"/>
      <c r="I434" s="834"/>
      <c r="J434" s="834"/>
      <c r="K434" s="834"/>
      <c r="L434" s="834"/>
      <c r="M434" s="834"/>
      <c r="N434" s="833"/>
      <c r="O434" s="834"/>
      <c r="P434" s="834"/>
      <c r="Q434" s="834"/>
      <c r="R434" s="834"/>
      <c r="S434" s="834"/>
      <c r="T434" s="834"/>
      <c r="U434" s="834"/>
      <c r="V434" s="834"/>
      <c r="W434" s="834"/>
      <c r="X434" s="834"/>
      <c r="Y434" s="834"/>
      <c r="Z434" s="834"/>
    </row>
    <row r="435" spans="1:26" ht="15.75" customHeight="1">
      <c r="A435" s="834"/>
      <c r="B435" s="922"/>
      <c r="C435" s="834"/>
      <c r="D435" s="834"/>
      <c r="E435" s="834"/>
      <c r="F435" s="834"/>
      <c r="G435" s="834"/>
      <c r="H435" s="834"/>
      <c r="I435" s="834"/>
      <c r="J435" s="834"/>
      <c r="K435" s="834"/>
      <c r="L435" s="834"/>
      <c r="M435" s="834"/>
      <c r="N435" s="833"/>
      <c r="O435" s="834"/>
      <c r="P435" s="834"/>
      <c r="Q435" s="834"/>
      <c r="R435" s="834"/>
      <c r="S435" s="834"/>
      <c r="T435" s="834"/>
      <c r="U435" s="834"/>
      <c r="V435" s="834"/>
      <c r="W435" s="834"/>
      <c r="X435" s="834"/>
      <c r="Y435" s="834"/>
      <c r="Z435" s="834"/>
    </row>
    <row r="436" spans="1:26" ht="15.75" customHeight="1">
      <c r="A436" s="834"/>
      <c r="B436" s="922"/>
      <c r="C436" s="834"/>
      <c r="D436" s="834"/>
      <c r="E436" s="834"/>
      <c r="F436" s="834"/>
      <c r="G436" s="834"/>
      <c r="H436" s="834"/>
      <c r="I436" s="834"/>
      <c r="J436" s="834"/>
      <c r="K436" s="834"/>
      <c r="L436" s="834"/>
      <c r="M436" s="834"/>
      <c r="N436" s="833"/>
      <c r="O436" s="834"/>
      <c r="P436" s="834"/>
      <c r="Q436" s="834"/>
      <c r="R436" s="834"/>
      <c r="S436" s="834"/>
      <c r="T436" s="834"/>
      <c r="U436" s="834"/>
      <c r="V436" s="834"/>
      <c r="W436" s="834"/>
      <c r="X436" s="834"/>
      <c r="Y436" s="834"/>
      <c r="Z436" s="834"/>
    </row>
    <row r="437" spans="1:26" ht="15.75" customHeight="1">
      <c r="A437" s="834"/>
      <c r="B437" s="922"/>
      <c r="C437" s="834"/>
      <c r="D437" s="834"/>
      <c r="E437" s="834"/>
      <c r="F437" s="834"/>
      <c r="G437" s="834"/>
      <c r="H437" s="834"/>
      <c r="I437" s="834"/>
      <c r="J437" s="834"/>
      <c r="K437" s="834"/>
      <c r="L437" s="834"/>
      <c r="M437" s="834"/>
      <c r="N437" s="833"/>
      <c r="O437" s="834"/>
      <c r="P437" s="834"/>
      <c r="Q437" s="834"/>
      <c r="R437" s="834"/>
      <c r="S437" s="834"/>
      <c r="T437" s="834"/>
      <c r="U437" s="834"/>
      <c r="V437" s="834"/>
      <c r="W437" s="834"/>
      <c r="X437" s="834"/>
      <c r="Y437" s="834"/>
      <c r="Z437" s="834"/>
    </row>
    <row r="438" spans="1:26" ht="15.75" customHeight="1">
      <c r="A438" s="834"/>
      <c r="B438" s="922"/>
      <c r="C438" s="834"/>
      <c r="D438" s="834"/>
      <c r="E438" s="834"/>
      <c r="F438" s="834"/>
      <c r="G438" s="834"/>
      <c r="H438" s="834"/>
      <c r="I438" s="834"/>
      <c r="J438" s="834"/>
      <c r="K438" s="834"/>
      <c r="L438" s="834"/>
      <c r="M438" s="834"/>
      <c r="N438" s="833"/>
      <c r="O438" s="834"/>
      <c r="P438" s="834"/>
      <c r="Q438" s="834"/>
      <c r="R438" s="834"/>
      <c r="S438" s="834"/>
      <c r="T438" s="834"/>
      <c r="U438" s="834"/>
      <c r="V438" s="834"/>
      <c r="W438" s="834"/>
      <c r="X438" s="834"/>
      <c r="Y438" s="834"/>
      <c r="Z438" s="834"/>
    </row>
    <row r="439" spans="1:26" ht="15.75" customHeight="1">
      <c r="A439" s="834"/>
      <c r="B439" s="922"/>
      <c r="C439" s="834"/>
      <c r="D439" s="834"/>
      <c r="E439" s="834"/>
      <c r="F439" s="834"/>
      <c r="G439" s="834"/>
      <c r="H439" s="834"/>
      <c r="I439" s="834"/>
      <c r="J439" s="834"/>
      <c r="K439" s="834"/>
      <c r="L439" s="834"/>
      <c r="M439" s="834"/>
      <c r="N439" s="833"/>
      <c r="O439" s="834"/>
      <c r="P439" s="834"/>
      <c r="Q439" s="834"/>
      <c r="R439" s="834"/>
      <c r="S439" s="834"/>
      <c r="T439" s="834"/>
      <c r="U439" s="834"/>
      <c r="V439" s="834"/>
      <c r="W439" s="834"/>
      <c r="X439" s="834"/>
      <c r="Y439" s="834"/>
      <c r="Z439" s="834"/>
    </row>
    <row r="440" spans="1:26" ht="15.75" customHeight="1">
      <c r="A440" s="834"/>
      <c r="B440" s="922"/>
      <c r="C440" s="834"/>
      <c r="D440" s="834"/>
      <c r="E440" s="834"/>
      <c r="F440" s="834"/>
      <c r="G440" s="834"/>
      <c r="H440" s="834"/>
      <c r="I440" s="834"/>
      <c r="J440" s="834"/>
      <c r="K440" s="834"/>
      <c r="L440" s="834"/>
      <c r="M440" s="834"/>
      <c r="N440" s="833"/>
      <c r="O440" s="834"/>
      <c r="P440" s="834"/>
      <c r="Q440" s="834"/>
      <c r="R440" s="834"/>
      <c r="S440" s="834"/>
      <c r="T440" s="834"/>
      <c r="U440" s="834"/>
      <c r="V440" s="834"/>
      <c r="W440" s="834"/>
      <c r="X440" s="834"/>
      <c r="Y440" s="834"/>
      <c r="Z440" s="834"/>
    </row>
    <row r="441" spans="1:26" ht="15.75" customHeight="1">
      <c r="A441" s="834"/>
      <c r="B441" s="922"/>
      <c r="C441" s="834"/>
      <c r="D441" s="834"/>
      <c r="E441" s="834"/>
      <c r="F441" s="834"/>
      <c r="G441" s="834"/>
      <c r="H441" s="834"/>
      <c r="I441" s="834"/>
      <c r="J441" s="834"/>
      <c r="K441" s="834"/>
      <c r="L441" s="834"/>
      <c r="M441" s="834"/>
      <c r="N441" s="833"/>
      <c r="O441" s="834"/>
      <c r="P441" s="834"/>
      <c r="Q441" s="834"/>
      <c r="R441" s="834"/>
      <c r="S441" s="834"/>
      <c r="T441" s="834"/>
      <c r="U441" s="834"/>
      <c r="V441" s="834"/>
      <c r="W441" s="834"/>
      <c r="X441" s="834"/>
      <c r="Y441" s="834"/>
      <c r="Z441" s="834"/>
    </row>
    <row r="442" spans="1:26" ht="15.75" customHeight="1">
      <c r="A442" s="834"/>
      <c r="B442" s="922"/>
      <c r="C442" s="834"/>
      <c r="D442" s="834"/>
      <c r="E442" s="834"/>
      <c r="F442" s="834"/>
      <c r="G442" s="834"/>
      <c r="H442" s="834"/>
      <c r="I442" s="834"/>
      <c r="J442" s="834"/>
      <c r="K442" s="834"/>
      <c r="L442" s="834"/>
      <c r="M442" s="834"/>
      <c r="N442" s="833"/>
      <c r="O442" s="834"/>
      <c r="P442" s="834"/>
      <c r="Q442" s="834"/>
      <c r="R442" s="834"/>
      <c r="S442" s="834"/>
      <c r="T442" s="834"/>
      <c r="U442" s="834"/>
      <c r="V442" s="834"/>
      <c r="W442" s="834"/>
      <c r="X442" s="834"/>
      <c r="Y442" s="834"/>
      <c r="Z442" s="834"/>
    </row>
    <row r="443" spans="1:26" ht="15.75" customHeight="1">
      <c r="A443" s="834"/>
      <c r="B443" s="922"/>
      <c r="C443" s="834"/>
      <c r="D443" s="834"/>
      <c r="E443" s="834"/>
      <c r="F443" s="834"/>
      <c r="G443" s="834"/>
      <c r="H443" s="834"/>
      <c r="I443" s="834"/>
      <c r="J443" s="834"/>
      <c r="K443" s="834"/>
      <c r="L443" s="834"/>
      <c r="M443" s="834"/>
      <c r="N443" s="833"/>
      <c r="O443" s="834"/>
      <c r="P443" s="834"/>
      <c r="Q443" s="834"/>
      <c r="R443" s="834"/>
      <c r="S443" s="834"/>
      <c r="T443" s="834"/>
      <c r="U443" s="834"/>
      <c r="V443" s="834"/>
      <c r="W443" s="834"/>
      <c r="X443" s="834"/>
      <c r="Y443" s="834"/>
      <c r="Z443" s="834"/>
    </row>
    <row r="444" spans="1:26" ht="15.75" customHeight="1">
      <c r="A444" s="834"/>
      <c r="B444" s="922"/>
      <c r="C444" s="834"/>
      <c r="D444" s="834"/>
      <c r="E444" s="834"/>
      <c r="F444" s="834"/>
      <c r="G444" s="834"/>
      <c r="H444" s="834"/>
      <c r="I444" s="834"/>
      <c r="J444" s="834"/>
      <c r="K444" s="834"/>
      <c r="L444" s="834"/>
      <c r="M444" s="834"/>
      <c r="N444" s="833"/>
      <c r="O444" s="834"/>
      <c r="P444" s="834"/>
      <c r="Q444" s="834"/>
      <c r="R444" s="834"/>
      <c r="S444" s="834"/>
      <c r="T444" s="834"/>
      <c r="U444" s="834"/>
      <c r="V444" s="834"/>
      <c r="W444" s="834"/>
      <c r="X444" s="834"/>
      <c r="Y444" s="834"/>
      <c r="Z444" s="834"/>
    </row>
    <row r="445" spans="1:26" ht="15.75" customHeight="1">
      <c r="A445" s="834"/>
      <c r="B445" s="922"/>
      <c r="C445" s="834"/>
      <c r="D445" s="834"/>
      <c r="E445" s="834"/>
      <c r="F445" s="834"/>
      <c r="G445" s="834"/>
      <c r="H445" s="834"/>
      <c r="I445" s="834"/>
      <c r="J445" s="834"/>
      <c r="K445" s="834"/>
      <c r="L445" s="834"/>
      <c r="M445" s="834"/>
      <c r="N445" s="833"/>
      <c r="O445" s="834"/>
      <c r="P445" s="834"/>
      <c r="Q445" s="834"/>
      <c r="R445" s="834"/>
      <c r="S445" s="834"/>
      <c r="T445" s="834"/>
      <c r="U445" s="834"/>
      <c r="V445" s="834"/>
      <c r="W445" s="834"/>
      <c r="X445" s="834"/>
      <c r="Y445" s="834"/>
      <c r="Z445" s="834"/>
    </row>
    <row r="446" spans="1:26" ht="15.75" customHeight="1">
      <c r="A446" s="834"/>
      <c r="B446" s="922"/>
      <c r="C446" s="834"/>
      <c r="D446" s="834"/>
      <c r="E446" s="834"/>
      <c r="F446" s="834"/>
      <c r="G446" s="834"/>
      <c r="H446" s="834"/>
      <c r="I446" s="834"/>
      <c r="J446" s="834"/>
      <c r="K446" s="834"/>
      <c r="L446" s="834"/>
      <c r="M446" s="834"/>
      <c r="N446" s="833"/>
      <c r="O446" s="834"/>
      <c r="P446" s="834"/>
      <c r="Q446" s="834"/>
      <c r="R446" s="834"/>
      <c r="S446" s="834"/>
      <c r="T446" s="834"/>
      <c r="U446" s="834"/>
      <c r="V446" s="834"/>
      <c r="W446" s="834"/>
      <c r="X446" s="834"/>
      <c r="Y446" s="834"/>
      <c r="Z446" s="834"/>
    </row>
    <row r="447" spans="1:26" ht="15.75" customHeight="1">
      <c r="A447" s="834"/>
      <c r="B447" s="922"/>
      <c r="C447" s="834"/>
      <c r="D447" s="834"/>
      <c r="E447" s="834"/>
      <c r="F447" s="834"/>
      <c r="G447" s="834"/>
      <c r="H447" s="834"/>
      <c r="I447" s="834"/>
      <c r="J447" s="834"/>
      <c r="K447" s="834"/>
      <c r="L447" s="834"/>
      <c r="M447" s="834"/>
      <c r="N447" s="833"/>
      <c r="O447" s="834"/>
      <c r="P447" s="834"/>
      <c r="Q447" s="834"/>
      <c r="R447" s="834"/>
      <c r="S447" s="834"/>
      <c r="T447" s="834"/>
      <c r="U447" s="834"/>
      <c r="V447" s="834"/>
      <c r="W447" s="834"/>
      <c r="X447" s="834"/>
      <c r="Y447" s="834"/>
      <c r="Z447" s="834"/>
    </row>
    <row r="448" spans="1:26" ht="15.75" customHeight="1">
      <c r="A448" s="834"/>
      <c r="B448" s="922"/>
      <c r="C448" s="834"/>
      <c r="D448" s="834"/>
      <c r="E448" s="834"/>
      <c r="F448" s="834"/>
      <c r="G448" s="834"/>
      <c r="H448" s="834"/>
      <c r="I448" s="834"/>
      <c r="J448" s="834"/>
      <c r="K448" s="834"/>
      <c r="L448" s="834"/>
      <c r="M448" s="834"/>
      <c r="N448" s="833"/>
      <c r="O448" s="834"/>
      <c r="P448" s="834"/>
      <c r="Q448" s="834"/>
      <c r="R448" s="834"/>
      <c r="S448" s="834"/>
      <c r="T448" s="834"/>
      <c r="U448" s="834"/>
      <c r="V448" s="834"/>
      <c r="W448" s="834"/>
      <c r="X448" s="834"/>
      <c r="Y448" s="834"/>
      <c r="Z448" s="834"/>
    </row>
    <row r="449" spans="1:26" ht="15.75" customHeight="1">
      <c r="A449" s="834"/>
      <c r="B449" s="922"/>
      <c r="C449" s="834"/>
      <c r="D449" s="834"/>
      <c r="E449" s="834"/>
      <c r="F449" s="834"/>
      <c r="G449" s="834"/>
      <c r="H449" s="834"/>
      <c r="I449" s="834"/>
      <c r="J449" s="834"/>
      <c r="K449" s="834"/>
      <c r="L449" s="834"/>
      <c r="M449" s="834"/>
      <c r="N449" s="833"/>
      <c r="O449" s="834"/>
      <c r="P449" s="834"/>
      <c r="Q449" s="834"/>
      <c r="R449" s="834"/>
      <c r="S449" s="834"/>
      <c r="T449" s="834"/>
      <c r="U449" s="834"/>
      <c r="V449" s="834"/>
      <c r="W449" s="834"/>
      <c r="X449" s="834"/>
      <c r="Y449" s="834"/>
      <c r="Z449" s="834"/>
    </row>
    <row r="450" spans="1:26" ht="15.75" customHeight="1">
      <c r="A450" s="834"/>
      <c r="B450" s="922"/>
      <c r="C450" s="834"/>
      <c r="D450" s="834"/>
      <c r="E450" s="834"/>
      <c r="F450" s="834"/>
      <c r="G450" s="834"/>
      <c r="H450" s="834"/>
      <c r="I450" s="834"/>
      <c r="J450" s="834"/>
      <c r="K450" s="834"/>
      <c r="L450" s="834"/>
      <c r="M450" s="834"/>
      <c r="N450" s="833"/>
      <c r="O450" s="834"/>
      <c r="P450" s="834"/>
      <c r="Q450" s="834"/>
      <c r="R450" s="834"/>
      <c r="S450" s="834"/>
      <c r="T450" s="834"/>
      <c r="U450" s="834"/>
      <c r="V450" s="834"/>
      <c r="W450" s="834"/>
      <c r="X450" s="834"/>
      <c r="Y450" s="834"/>
      <c r="Z450" s="834"/>
    </row>
    <row r="451" spans="1:26" ht="15.75" customHeight="1">
      <c r="A451" s="834"/>
      <c r="B451" s="922"/>
      <c r="C451" s="834"/>
      <c r="D451" s="834"/>
      <c r="E451" s="834"/>
      <c r="F451" s="834"/>
      <c r="G451" s="834"/>
      <c r="H451" s="834"/>
      <c r="I451" s="834"/>
      <c r="J451" s="834"/>
      <c r="K451" s="834"/>
      <c r="L451" s="834"/>
      <c r="M451" s="834"/>
      <c r="N451" s="833"/>
      <c r="O451" s="834"/>
      <c r="P451" s="834"/>
      <c r="Q451" s="834"/>
      <c r="R451" s="834"/>
      <c r="S451" s="834"/>
      <c r="T451" s="834"/>
      <c r="U451" s="834"/>
      <c r="V451" s="834"/>
      <c r="W451" s="834"/>
      <c r="X451" s="834"/>
      <c r="Y451" s="834"/>
      <c r="Z451" s="834"/>
    </row>
    <row r="452" spans="1:26" ht="15.75" customHeight="1">
      <c r="A452" s="834"/>
      <c r="B452" s="922"/>
      <c r="C452" s="834"/>
      <c r="D452" s="834"/>
      <c r="E452" s="834"/>
      <c r="F452" s="834"/>
      <c r="G452" s="834"/>
      <c r="H452" s="834"/>
      <c r="I452" s="834"/>
      <c r="J452" s="834"/>
      <c r="K452" s="834"/>
      <c r="L452" s="834"/>
      <c r="M452" s="834"/>
      <c r="N452" s="833"/>
      <c r="O452" s="834"/>
      <c r="P452" s="834"/>
      <c r="Q452" s="834"/>
      <c r="R452" s="834"/>
      <c r="S452" s="834"/>
      <c r="T452" s="834"/>
      <c r="U452" s="834"/>
      <c r="V452" s="834"/>
      <c r="W452" s="834"/>
      <c r="X452" s="834"/>
      <c r="Y452" s="834"/>
      <c r="Z452" s="834"/>
    </row>
    <row r="453" spans="1:26" ht="15.75" customHeight="1">
      <c r="A453" s="834"/>
      <c r="B453" s="922"/>
      <c r="C453" s="834"/>
      <c r="D453" s="834"/>
      <c r="E453" s="834"/>
      <c r="F453" s="834"/>
      <c r="G453" s="834"/>
      <c r="H453" s="834"/>
      <c r="I453" s="834"/>
      <c r="J453" s="834"/>
      <c r="K453" s="834"/>
      <c r="L453" s="834"/>
      <c r="M453" s="834"/>
      <c r="N453" s="833"/>
      <c r="O453" s="834"/>
      <c r="P453" s="834"/>
      <c r="Q453" s="834"/>
      <c r="R453" s="834"/>
      <c r="S453" s="834"/>
      <c r="T453" s="834"/>
      <c r="U453" s="834"/>
      <c r="V453" s="834"/>
      <c r="W453" s="834"/>
      <c r="X453" s="834"/>
      <c r="Y453" s="834"/>
      <c r="Z453" s="834"/>
    </row>
    <row r="454" spans="1:26" ht="15.75" customHeight="1">
      <c r="A454" s="834"/>
      <c r="B454" s="922"/>
      <c r="C454" s="834"/>
      <c r="D454" s="834"/>
      <c r="E454" s="834"/>
      <c r="F454" s="834"/>
      <c r="G454" s="834"/>
      <c r="H454" s="834"/>
      <c r="I454" s="834"/>
      <c r="J454" s="834"/>
      <c r="K454" s="834"/>
      <c r="L454" s="834"/>
      <c r="M454" s="834"/>
      <c r="N454" s="833"/>
      <c r="O454" s="834"/>
      <c r="P454" s="834"/>
      <c r="Q454" s="834"/>
      <c r="R454" s="834"/>
      <c r="S454" s="834"/>
      <c r="T454" s="834"/>
      <c r="U454" s="834"/>
      <c r="V454" s="834"/>
      <c r="W454" s="834"/>
      <c r="X454" s="834"/>
      <c r="Y454" s="834"/>
      <c r="Z454" s="834"/>
    </row>
    <row r="455" spans="1:26" ht="15.75" customHeight="1">
      <c r="A455" s="834"/>
      <c r="B455" s="922"/>
      <c r="C455" s="834"/>
      <c r="D455" s="834"/>
      <c r="E455" s="834"/>
      <c r="F455" s="834"/>
      <c r="G455" s="834"/>
      <c r="H455" s="834"/>
      <c r="I455" s="834"/>
      <c r="J455" s="834"/>
      <c r="K455" s="834"/>
      <c r="L455" s="834"/>
      <c r="M455" s="834"/>
      <c r="N455" s="833"/>
      <c r="O455" s="834"/>
      <c r="P455" s="834"/>
      <c r="Q455" s="834"/>
      <c r="R455" s="834"/>
      <c r="S455" s="834"/>
      <c r="T455" s="834"/>
      <c r="U455" s="834"/>
      <c r="V455" s="834"/>
      <c r="W455" s="834"/>
      <c r="X455" s="834"/>
      <c r="Y455" s="834"/>
      <c r="Z455" s="834"/>
    </row>
    <row r="456" spans="1:26" ht="15.75" customHeight="1">
      <c r="A456" s="834"/>
      <c r="B456" s="922"/>
      <c r="C456" s="834"/>
      <c r="D456" s="834"/>
      <c r="E456" s="834"/>
      <c r="F456" s="834"/>
      <c r="G456" s="834"/>
      <c r="H456" s="834"/>
      <c r="I456" s="834"/>
      <c r="J456" s="834"/>
      <c r="K456" s="834"/>
      <c r="L456" s="834"/>
      <c r="M456" s="834"/>
      <c r="N456" s="833"/>
      <c r="O456" s="834"/>
      <c r="P456" s="834"/>
      <c r="Q456" s="834"/>
      <c r="R456" s="834"/>
      <c r="S456" s="834"/>
      <c r="T456" s="834"/>
      <c r="U456" s="834"/>
      <c r="V456" s="834"/>
      <c r="W456" s="834"/>
      <c r="X456" s="834"/>
      <c r="Y456" s="834"/>
      <c r="Z456" s="834"/>
    </row>
    <row r="457" spans="1:26" ht="15.75" customHeight="1">
      <c r="A457" s="834"/>
      <c r="B457" s="922"/>
      <c r="C457" s="834"/>
      <c r="D457" s="834"/>
      <c r="E457" s="834"/>
      <c r="F457" s="834"/>
      <c r="G457" s="834"/>
      <c r="H457" s="834"/>
      <c r="I457" s="834"/>
      <c r="J457" s="834"/>
      <c r="K457" s="834"/>
      <c r="L457" s="834"/>
      <c r="M457" s="834"/>
      <c r="N457" s="833"/>
      <c r="O457" s="834"/>
      <c r="P457" s="834"/>
      <c r="Q457" s="834"/>
      <c r="R457" s="834"/>
      <c r="S457" s="834"/>
      <c r="T457" s="834"/>
      <c r="U457" s="834"/>
      <c r="V457" s="834"/>
      <c r="W457" s="834"/>
      <c r="X457" s="834"/>
      <c r="Y457" s="834"/>
      <c r="Z457" s="834"/>
    </row>
    <row r="458" spans="1:26" ht="15.75" customHeight="1">
      <c r="A458" s="834"/>
      <c r="B458" s="922"/>
      <c r="C458" s="834"/>
      <c r="D458" s="834"/>
      <c r="E458" s="834"/>
      <c r="F458" s="834"/>
      <c r="G458" s="834"/>
      <c r="H458" s="834"/>
      <c r="I458" s="834"/>
      <c r="J458" s="834"/>
      <c r="K458" s="834"/>
      <c r="L458" s="834"/>
      <c r="M458" s="834"/>
      <c r="N458" s="833"/>
      <c r="O458" s="834"/>
      <c r="P458" s="834"/>
      <c r="Q458" s="834"/>
      <c r="R458" s="834"/>
      <c r="S458" s="834"/>
      <c r="T458" s="834"/>
      <c r="U458" s="834"/>
      <c r="V458" s="834"/>
      <c r="W458" s="834"/>
      <c r="X458" s="834"/>
      <c r="Y458" s="834"/>
      <c r="Z458" s="834"/>
    </row>
    <row r="459" spans="1:26" ht="15.75" customHeight="1">
      <c r="A459" s="834"/>
      <c r="B459" s="922"/>
      <c r="C459" s="834"/>
      <c r="D459" s="834"/>
      <c r="E459" s="834"/>
      <c r="F459" s="834"/>
      <c r="G459" s="834"/>
      <c r="H459" s="834"/>
      <c r="I459" s="834"/>
      <c r="J459" s="834"/>
      <c r="K459" s="834"/>
      <c r="L459" s="834"/>
      <c r="M459" s="834"/>
      <c r="N459" s="833"/>
      <c r="O459" s="834"/>
      <c r="P459" s="834"/>
      <c r="Q459" s="834"/>
      <c r="R459" s="834"/>
      <c r="S459" s="834"/>
      <c r="T459" s="834"/>
      <c r="U459" s="834"/>
      <c r="V459" s="834"/>
      <c r="W459" s="834"/>
      <c r="X459" s="834"/>
      <c r="Y459" s="834"/>
      <c r="Z459" s="834"/>
    </row>
    <row r="460" spans="1:26" ht="15.75" customHeight="1">
      <c r="A460" s="834"/>
      <c r="B460" s="922"/>
      <c r="C460" s="834"/>
      <c r="D460" s="834"/>
      <c r="E460" s="834"/>
      <c r="F460" s="834"/>
      <c r="G460" s="834"/>
      <c r="H460" s="834"/>
      <c r="I460" s="834"/>
      <c r="J460" s="834"/>
      <c r="K460" s="834"/>
      <c r="L460" s="834"/>
      <c r="M460" s="834"/>
      <c r="N460" s="833"/>
      <c r="O460" s="834"/>
      <c r="P460" s="834"/>
      <c r="Q460" s="834"/>
      <c r="R460" s="834"/>
      <c r="S460" s="834"/>
      <c r="T460" s="834"/>
      <c r="U460" s="834"/>
      <c r="V460" s="834"/>
      <c r="W460" s="834"/>
      <c r="X460" s="834"/>
      <c r="Y460" s="834"/>
      <c r="Z460" s="834"/>
    </row>
    <row r="461" spans="1:26" ht="15.75" customHeight="1">
      <c r="A461" s="834"/>
      <c r="B461" s="922"/>
      <c r="C461" s="834"/>
      <c r="D461" s="834"/>
      <c r="E461" s="834"/>
      <c r="F461" s="834"/>
      <c r="G461" s="834"/>
      <c r="H461" s="834"/>
      <c r="I461" s="834"/>
      <c r="J461" s="834"/>
      <c r="K461" s="834"/>
      <c r="L461" s="834"/>
      <c r="M461" s="834"/>
      <c r="N461" s="833"/>
      <c r="O461" s="834"/>
      <c r="P461" s="834"/>
      <c r="Q461" s="834"/>
      <c r="R461" s="834"/>
      <c r="S461" s="834"/>
      <c r="T461" s="834"/>
      <c r="U461" s="834"/>
      <c r="V461" s="834"/>
      <c r="W461" s="834"/>
      <c r="X461" s="834"/>
      <c r="Y461" s="834"/>
      <c r="Z461" s="834"/>
    </row>
    <row r="462" spans="1:26" ht="15.75" customHeight="1">
      <c r="A462" s="834"/>
      <c r="B462" s="922"/>
      <c r="C462" s="834"/>
      <c r="D462" s="834"/>
      <c r="E462" s="834"/>
      <c r="F462" s="834"/>
      <c r="G462" s="834"/>
      <c r="H462" s="834"/>
      <c r="I462" s="834"/>
      <c r="J462" s="834"/>
      <c r="K462" s="834"/>
      <c r="L462" s="834"/>
      <c r="M462" s="834"/>
      <c r="N462" s="833"/>
      <c r="O462" s="834"/>
      <c r="P462" s="834"/>
      <c r="Q462" s="834"/>
      <c r="R462" s="834"/>
      <c r="S462" s="834"/>
      <c r="T462" s="834"/>
      <c r="U462" s="834"/>
      <c r="V462" s="834"/>
      <c r="W462" s="834"/>
      <c r="X462" s="834"/>
      <c r="Y462" s="834"/>
      <c r="Z462" s="834"/>
    </row>
    <row r="463" spans="1:26" ht="15.75" customHeight="1">
      <c r="A463" s="834"/>
      <c r="B463" s="922"/>
      <c r="C463" s="834"/>
      <c r="D463" s="834"/>
      <c r="E463" s="834"/>
      <c r="F463" s="834"/>
      <c r="G463" s="834"/>
      <c r="H463" s="834"/>
      <c r="I463" s="834"/>
      <c r="J463" s="834"/>
      <c r="K463" s="834"/>
      <c r="L463" s="834"/>
      <c r="M463" s="834"/>
      <c r="N463" s="833"/>
      <c r="O463" s="834"/>
      <c r="P463" s="834"/>
      <c r="Q463" s="834"/>
      <c r="R463" s="834"/>
      <c r="S463" s="834"/>
      <c r="T463" s="834"/>
      <c r="U463" s="834"/>
      <c r="V463" s="834"/>
      <c r="W463" s="834"/>
      <c r="X463" s="834"/>
      <c r="Y463" s="834"/>
      <c r="Z463" s="834"/>
    </row>
    <row r="464" spans="1:26" ht="15.75" customHeight="1">
      <c r="A464" s="834"/>
      <c r="B464" s="922"/>
      <c r="C464" s="834"/>
      <c r="D464" s="834"/>
      <c r="E464" s="834"/>
      <c r="F464" s="834"/>
      <c r="G464" s="834"/>
      <c r="H464" s="834"/>
      <c r="I464" s="834"/>
      <c r="J464" s="834"/>
      <c r="K464" s="834"/>
      <c r="L464" s="834"/>
      <c r="M464" s="834"/>
      <c r="N464" s="833"/>
      <c r="O464" s="834"/>
      <c r="P464" s="834"/>
      <c r="Q464" s="834"/>
      <c r="R464" s="834"/>
      <c r="S464" s="834"/>
      <c r="T464" s="834"/>
      <c r="U464" s="834"/>
      <c r="V464" s="834"/>
      <c r="W464" s="834"/>
      <c r="X464" s="834"/>
      <c r="Y464" s="834"/>
      <c r="Z464" s="834"/>
    </row>
    <row r="465" spans="1:26" ht="15.75" customHeight="1">
      <c r="A465" s="834"/>
      <c r="B465" s="922"/>
      <c r="C465" s="834"/>
      <c r="D465" s="834"/>
      <c r="E465" s="834"/>
      <c r="F465" s="834"/>
      <c r="G465" s="834"/>
      <c r="H465" s="834"/>
      <c r="I465" s="834"/>
      <c r="J465" s="834"/>
      <c r="K465" s="834"/>
      <c r="L465" s="834"/>
      <c r="M465" s="834"/>
      <c r="N465" s="833"/>
      <c r="O465" s="834"/>
      <c r="P465" s="834"/>
      <c r="Q465" s="834"/>
      <c r="R465" s="834"/>
      <c r="S465" s="834"/>
      <c r="T465" s="834"/>
      <c r="U465" s="834"/>
      <c r="V465" s="834"/>
      <c r="W465" s="834"/>
      <c r="X465" s="834"/>
      <c r="Y465" s="834"/>
      <c r="Z465" s="834"/>
    </row>
    <row r="466" spans="1:26" ht="15.75" customHeight="1">
      <c r="A466" s="834"/>
      <c r="B466" s="922"/>
      <c r="C466" s="834"/>
      <c r="D466" s="834"/>
      <c r="E466" s="834"/>
      <c r="F466" s="834"/>
      <c r="G466" s="834"/>
      <c r="H466" s="834"/>
      <c r="I466" s="834"/>
      <c r="J466" s="834"/>
      <c r="K466" s="834"/>
      <c r="L466" s="834"/>
      <c r="M466" s="834"/>
      <c r="N466" s="833"/>
      <c r="O466" s="834"/>
      <c r="P466" s="834"/>
      <c r="Q466" s="834"/>
      <c r="R466" s="834"/>
      <c r="S466" s="834"/>
      <c r="T466" s="834"/>
      <c r="U466" s="834"/>
      <c r="V466" s="834"/>
      <c r="W466" s="834"/>
      <c r="X466" s="834"/>
      <c r="Y466" s="834"/>
      <c r="Z466" s="834"/>
    </row>
    <row r="467" spans="1:26" ht="15.75" customHeight="1">
      <c r="A467" s="834"/>
      <c r="B467" s="922"/>
      <c r="C467" s="834"/>
      <c r="D467" s="834"/>
      <c r="E467" s="834"/>
      <c r="F467" s="834"/>
      <c r="G467" s="834"/>
      <c r="H467" s="834"/>
      <c r="I467" s="834"/>
      <c r="J467" s="834"/>
      <c r="K467" s="834"/>
      <c r="L467" s="834"/>
      <c r="M467" s="834"/>
      <c r="N467" s="833"/>
      <c r="O467" s="834"/>
      <c r="P467" s="834"/>
      <c r="Q467" s="834"/>
      <c r="R467" s="834"/>
      <c r="S467" s="834"/>
      <c r="T467" s="834"/>
      <c r="U467" s="834"/>
      <c r="V467" s="834"/>
      <c r="W467" s="834"/>
      <c r="X467" s="834"/>
      <c r="Y467" s="834"/>
      <c r="Z467" s="834"/>
    </row>
    <row r="468" spans="1:26" ht="15.75" customHeight="1">
      <c r="A468" s="834"/>
      <c r="B468" s="922"/>
      <c r="C468" s="834"/>
      <c r="D468" s="834"/>
      <c r="E468" s="834"/>
      <c r="F468" s="834"/>
      <c r="G468" s="834"/>
      <c r="H468" s="834"/>
      <c r="I468" s="834"/>
      <c r="J468" s="834"/>
      <c r="K468" s="834"/>
      <c r="L468" s="834"/>
      <c r="M468" s="834"/>
      <c r="N468" s="833"/>
      <c r="O468" s="834"/>
      <c r="P468" s="834"/>
      <c r="Q468" s="834"/>
      <c r="R468" s="834"/>
      <c r="S468" s="834"/>
      <c r="T468" s="834"/>
      <c r="U468" s="834"/>
      <c r="V468" s="834"/>
      <c r="W468" s="834"/>
      <c r="X468" s="834"/>
      <c r="Y468" s="834"/>
      <c r="Z468" s="834"/>
    </row>
    <row r="469" spans="1:26" ht="15.75" customHeight="1">
      <c r="A469" s="834"/>
      <c r="B469" s="922"/>
      <c r="C469" s="834"/>
      <c r="D469" s="834"/>
      <c r="E469" s="834"/>
      <c r="F469" s="834"/>
      <c r="G469" s="834"/>
      <c r="H469" s="834"/>
      <c r="I469" s="834"/>
      <c r="J469" s="834"/>
      <c r="K469" s="834"/>
      <c r="L469" s="834"/>
      <c r="M469" s="834"/>
      <c r="N469" s="833"/>
      <c r="O469" s="834"/>
      <c r="P469" s="834"/>
      <c r="Q469" s="834"/>
      <c r="R469" s="834"/>
      <c r="S469" s="834"/>
      <c r="T469" s="834"/>
      <c r="U469" s="834"/>
      <c r="V469" s="834"/>
      <c r="W469" s="834"/>
      <c r="X469" s="834"/>
      <c r="Y469" s="834"/>
      <c r="Z469" s="834"/>
    </row>
    <row r="470" spans="1:26" ht="15.75" customHeight="1">
      <c r="A470" s="834"/>
      <c r="B470" s="922"/>
      <c r="C470" s="834"/>
      <c r="D470" s="834"/>
      <c r="E470" s="834"/>
      <c r="F470" s="834"/>
      <c r="G470" s="834"/>
      <c r="H470" s="834"/>
      <c r="I470" s="834"/>
      <c r="J470" s="834"/>
      <c r="K470" s="834"/>
      <c r="L470" s="834"/>
      <c r="M470" s="834"/>
      <c r="N470" s="833"/>
      <c r="O470" s="834"/>
      <c r="P470" s="834"/>
      <c r="Q470" s="834"/>
      <c r="R470" s="834"/>
      <c r="S470" s="834"/>
      <c r="T470" s="834"/>
      <c r="U470" s="834"/>
      <c r="V470" s="834"/>
      <c r="W470" s="834"/>
      <c r="X470" s="834"/>
      <c r="Y470" s="834"/>
      <c r="Z470" s="834"/>
    </row>
    <row r="471" spans="1:26" ht="15.75" customHeight="1">
      <c r="A471" s="834"/>
      <c r="B471" s="922"/>
      <c r="C471" s="834"/>
      <c r="D471" s="834"/>
      <c r="E471" s="834"/>
      <c r="F471" s="834"/>
      <c r="G471" s="834"/>
      <c r="H471" s="834"/>
      <c r="I471" s="834"/>
      <c r="J471" s="834"/>
      <c r="K471" s="834"/>
      <c r="L471" s="834"/>
      <c r="M471" s="834"/>
      <c r="N471" s="833"/>
      <c r="O471" s="834"/>
      <c r="P471" s="834"/>
      <c r="Q471" s="834"/>
      <c r="R471" s="834"/>
      <c r="S471" s="834"/>
      <c r="T471" s="834"/>
      <c r="U471" s="834"/>
      <c r="V471" s="834"/>
      <c r="W471" s="834"/>
      <c r="X471" s="834"/>
      <c r="Y471" s="834"/>
      <c r="Z471" s="834"/>
    </row>
    <row r="472" spans="1:26" ht="15.75" customHeight="1">
      <c r="A472" s="834"/>
      <c r="B472" s="922"/>
      <c r="C472" s="834"/>
      <c r="D472" s="834"/>
      <c r="E472" s="834"/>
      <c r="F472" s="834"/>
      <c r="G472" s="834"/>
      <c r="H472" s="834"/>
      <c r="I472" s="834"/>
      <c r="J472" s="834"/>
      <c r="K472" s="834"/>
      <c r="L472" s="834"/>
      <c r="M472" s="834"/>
      <c r="N472" s="833"/>
      <c r="O472" s="834"/>
      <c r="P472" s="834"/>
      <c r="Q472" s="834"/>
      <c r="R472" s="834"/>
      <c r="S472" s="834"/>
      <c r="T472" s="834"/>
      <c r="U472" s="834"/>
      <c r="V472" s="834"/>
      <c r="W472" s="834"/>
      <c r="X472" s="834"/>
      <c r="Y472" s="834"/>
      <c r="Z472" s="834"/>
    </row>
    <row r="473" spans="1:26" ht="15.75" customHeight="1">
      <c r="A473" s="834"/>
      <c r="B473" s="922"/>
      <c r="C473" s="834"/>
      <c r="D473" s="834"/>
      <c r="E473" s="834"/>
      <c r="F473" s="834"/>
      <c r="G473" s="834"/>
      <c r="H473" s="834"/>
      <c r="I473" s="834"/>
      <c r="J473" s="834"/>
      <c r="K473" s="834"/>
      <c r="L473" s="834"/>
      <c r="M473" s="834"/>
      <c r="N473" s="833"/>
      <c r="O473" s="834"/>
      <c r="P473" s="834"/>
      <c r="Q473" s="834"/>
      <c r="R473" s="834"/>
      <c r="S473" s="834"/>
      <c r="T473" s="834"/>
      <c r="U473" s="834"/>
      <c r="V473" s="834"/>
      <c r="W473" s="834"/>
      <c r="X473" s="834"/>
      <c r="Y473" s="834"/>
      <c r="Z473" s="834"/>
    </row>
    <row r="474" spans="1:26" ht="15.75" customHeight="1">
      <c r="A474" s="834"/>
      <c r="B474" s="922"/>
      <c r="C474" s="834"/>
      <c r="D474" s="834"/>
      <c r="E474" s="834"/>
      <c r="F474" s="834"/>
      <c r="G474" s="834"/>
      <c r="H474" s="834"/>
      <c r="I474" s="834"/>
      <c r="J474" s="834"/>
      <c r="K474" s="834"/>
      <c r="L474" s="834"/>
      <c r="M474" s="834"/>
      <c r="N474" s="833"/>
      <c r="O474" s="834"/>
      <c r="P474" s="834"/>
      <c r="Q474" s="834"/>
      <c r="R474" s="834"/>
      <c r="S474" s="834"/>
      <c r="T474" s="834"/>
      <c r="U474" s="834"/>
      <c r="V474" s="834"/>
      <c r="W474" s="834"/>
      <c r="X474" s="834"/>
      <c r="Y474" s="834"/>
      <c r="Z474" s="834"/>
    </row>
    <row r="475" spans="1:26" ht="15.75" customHeight="1">
      <c r="A475" s="834"/>
      <c r="B475" s="922"/>
      <c r="C475" s="834"/>
      <c r="D475" s="834"/>
      <c r="E475" s="834"/>
      <c r="F475" s="834"/>
      <c r="G475" s="834"/>
      <c r="H475" s="834"/>
      <c r="I475" s="834"/>
      <c r="J475" s="834"/>
      <c r="K475" s="834"/>
      <c r="L475" s="834"/>
      <c r="M475" s="834"/>
      <c r="N475" s="833"/>
      <c r="O475" s="834"/>
      <c r="P475" s="834"/>
      <c r="Q475" s="834"/>
      <c r="R475" s="834"/>
      <c r="S475" s="834"/>
      <c r="T475" s="834"/>
      <c r="U475" s="834"/>
      <c r="V475" s="834"/>
      <c r="W475" s="834"/>
      <c r="X475" s="834"/>
      <c r="Y475" s="834"/>
      <c r="Z475" s="834"/>
    </row>
    <row r="476" spans="1:26" ht="15.75" customHeight="1">
      <c r="A476" s="834"/>
      <c r="B476" s="922"/>
      <c r="C476" s="834"/>
      <c r="D476" s="834"/>
      <c r="E476" s="834"/>
      <c r="F476" s="834"/>
      <c r="G476" s="834"/>
      <c r="H476" s="834"/>
      <c r="I476" s="834"/>
      <c r="J476" s="834"/>
      <c r="K476" s="834"/>
      <c r="L476" s="834"/>
      <c r="M476" s="834"/>
      <c r="N476" s="833"/>
      <c r="O476" s="834"/>
      <c r="P476" s="834"/>
      <c r="Q476" s="834"/>
      <c r="R476" s="834"/>
      <c r="S476" s="834"/>
      <c r="T476" s="834"/>
      <c r="U476" s="834"/>
      <c r="V476" s="834"/>
      <c r="W476" s="834"/>
      <c r="X476" s="834"/>
      <c r="Y476" s="834"/>
      <c r="Z476" s="834"/>
    </row>
    <row r="477" spans="1:26" ht="15.75" customHeight="1">
      <c r="A477" s="834"/>
      <c r="B477" s="922"/>
      <c r="C477" s="834"/>
      <c r="D477" s="834"/>
      <c r="E477" s="834"/>
      <c r="F477" s="834"/>
      <c r="G477" s="834"/>
      <c r="H477" s="834"/>
      <c r="I477" s="834"/>
      <c r="J477" s="834"/>
      <c r="K477" s="834"/>
      <c r="L477" s="834"/>
      <c r="M477" s="834"/>
      <c r="N477" s="833"/>
      <c r="O477" s="834"/>
      <c r="P477" s="834"/>
      <c r="Q477" s="834"/>
      <c r="R477" s="834"/>
      <c r="S477" s="834"/>
      <c r="T477" s="834"/>
      <c r="U477" s="834"/>
      <c r="V477" s="834"/>
      <c r="W477" s="834"/>
      <c r="X477" s="834"/>
      <c r="Y477" s="834"/>
      <c r="Z477" s="834"/>
    </row>
    <row r="478" spans="1:26" ht="15.75" customHeight="1">
      <c r="A478" s="834"/>
      <c r="B478" s="922"/>
      <c r="C478" s="834"/>
      <c r="D478" s="834"/>
      <c r="E478" s="834"/>
      <c r="F478" s="834"/>
      <c r="G478" s="834"/>
      <c r="H478" s="834"/>
      <c r="I478" s="834"/>
      <c r="J478" s="834"/>
      <c r="K478" s="834"/>
      <c r="L478" s="834"/>
      <c r="M478" s="834"/>
      <c r="N478" s="833"/>
      <c r="O478" s="834"/>
      <c r="P478" s="834"/>
      <c r="Q478" s="834"/>
      <c r="R478" s="834"/>
      <c r="S478" s="834"/>
      <c r="T478" s="834"/>
      <c r="U478" s="834"/>
      <c r="V478" s="834"/>
      <c r="W478" s="834"/>
      <c r="X478" s="834"/>
      <c r="Y478" s="834"/>
      <c r="Z478" s="834"/>
    </row>
    <row r="479" spans="1:26" ht="15.75" customHeight="1">
      <c r="A479" s="834"/>
      <c r="B479" s="922"/>
      <c r="C479" s="834"/>
      <c r="D479" s="834"/>
      <c r="E479" s="834"/>
      <c r="F479" s="834"/>
      <c r="G479" s="834"/>
      <c r="H479" s="834"/>
      <c r="I479" s="834"/>
      <c r="J479" s="834"/>
      <c r="K479" s="834"/>
      <c r="L479" s="834"/>
      <c r="M479" s="834"/>
      <c r="N479" s="833"/>
      <c r="O479" s="834"/>
      <c r="P479" s="834"/>
      <c r="Q479" s="834"/>
      <c r="R479" s="834"/>
      <c r="S479" s="834"/>
      <c r="T479" s="834"/>
      <c r="U479" s="834"/>
      <c r="V479" s="834"/>
      <c r="W479" s="834"/>
      <c r="X479" s="834"/>
      <c r="Y479" s="834"/>
      <c r="Z479" s="834"/>
    </row>
    <row r="480" spans="1:26" ht="15.75" customHeight="1">
      <c r="A480" s="834"/>
      <c r="B480" s="922"/>
      <c r="C480" s="834"/>
      <c r="D480" s="834"/>
      <c r="E480" s="834"/>
      <c r="F480" s="834"/>
      <c r="G480" s="834"/>
      <c r="H480" s="834"/>
      <c r="I480" s="834"/>
      <c r="J480" s="834"/>
      <c r="K480" s="834"/>
      <c r="L480" s="834"/>
      <c r="M480" s="834"/>
      <c r="N480" s="833"/>
      <c r="O480" s="834"/>
      <c r="P480" s="834"/>
      <c r="Q480" s="834"/>
      <c r="R480" s="834"/>
      <c r="S480" s="834"/>
      <c r="T480" s="834"/>
      <c r="U480" s="834"/>
      <c r="V480" s="834"/>
      <c r="W480" s="834"/>
      <c r="X480" s="834"/>
      <c r="Y480" s="834"/>
      <c r="Z480" s="834"/>
    </row>
    <row r="481" spans="1:26" ht="15.75" customHeight="1">
      <c r="A481" s="834"/>
      <c r="B481" s="922"/>
      <c r="C481" s="834"/>
      <c r="D481" s="834"/>
      <c r="E481" s="834"/>
      <c r="F481" s="834"/>
      <c r="G481" s="834"/>
      <c r="H481" s="834"/>
      <c r="I481" s="834"/>
      <c r="J481" s="834"/>
      <c r="K481" s="834"/>
      <c r="L481" s="834"/>
      <c r="M481" s="834"/>
      <c r="N481" s="833"/>
      <c r="O481" s="834"/>
      <c r="P481" s="834"/>
      <c r="Q481" s="834"/>
      <c r="R481" s="834"/>
      <c r="S481" s="834"/>
      <c r="T481" s="834"/>
      <c r="U481" s="834"/>
      <c r="V481" s="834"/>
      <c r="W481" s="834"/>
      <c r="X481" s="834"/>
      <c r="Y481" s="834"/>
      <c r="Z481" s="834"/>
    </row>
    <row r="482" spans="1:26" ht="15.75" customHeight="1">
      <c r="A482" s="834"/>
      <c r="B482" s="922"/>
      <c r="C482" s="834"/>
      <c r="D482" s="834"/>
      <c r="E482" s="834"/>
      <c r="F482" s="834"/>
      <c r="G482" s="834"/>
      <c r="H482" s="834"/>
      <c r="I482" s="834"/>
      <c r="J482" s="834"/>
      <c r="K482" s="834"/>
      <c r="L482" s="834"/>
      <c r="M482" s="834"/>
      <c r="N482" s="833"/>
      <c r="O482" s="834"/>
      <c r="P482" s="834"/>
      <c r="Q482" s="834"/>
      <c r="R482" s="834"/>
      <c r="S482" s="834"/>
      <c r="T482" s="834"/>
      <c r="U482" s="834"/>
      <c r="V482" s="834"/>
      <c r="W482" s="834"/>
      <c r="X482" s="834"/>
      <c r="Y482" s="834"/>
      <c r="Z482" s="834"/>
    </row>
    <row r="483" spans="1:26" ht="15.75" customHeight="1">
      <c r="A483" s="834"/>
      <c r="B483" s="922"/>
      <c r="C483" s="834"/>
      <c r="D483" s="834"/>
      <c r="E483" s="834"/>
      <c r="F483" s="834"/>
      <c r="G483" s="834"/>
      <c r="H483" s="834"/>
      <c r="I483" s="834"/>
      <c r="J483" s="834"/>
      <c r="K483" s="834"/>
      <c r="L483" s="834"/>
      <c r="M483" s="834"/>
      <c r="N483" s="833"/>
      <c r="O483" s="834"/>
      <c r="P483" s="834"/>
      <c r="Q483" s="834"/>
      <c r="R483" s="834"/>
      <c r="S483" s="834"/>
      <c r="T483" s="834"/>
      <c r="U483" s="834"/>
      <c r="V483" s="834"/>
      <c r="W483" s="834"/>
      <c r="X483" s="834"/>
      <c r="Y483" s="834"/>
      <c r="Z483" s="834"/>
    </row>
    <row r="484" spans="1:26" ht="15.75" customHeight="1">
      <c r="A484" s="834"/>
      <c r="B484" s="922"/>
      <c r="C484" s="834"/>
      <c r="D484" s="834"/>
      <c r="E484" s="834"/>
      <c r="F484" s="834"/>
      <c r="G484" s="834"/>
      <c r="H484" s="834"/>
      <c r="I484" s="834"/>
      <c r="J484" s="834"/>
      <c r="K484" s="834"/>
      <c r="L484" s="834"/>
      <c r="M484" s="834"/>
      <c r="N484" s="833"/>
      <c r="O484" s="834"/>
      <c r="P484" s="834"/>
      <c r="Q484" s="834"/>
      <c r="R484" s="834"/>
      <c r="S484" s="834"/>
      <c r="T484" s="834"/>
      <c r="U484" s="834"/>
      <c r="V484" s="834"/>
      <c r="W484" s="834"/>
      <c r="X484" s="834"/>
      <c r="Y484" s="834"/>
      <c r="Z484" s="834"/>
    </row>
    <row r="485" spans="1:26" ht="15.75" customHeight="1">
      <c r="A485" s="834"/>
      <c r="B485" s="922"/>
      <c r="C485" s="834"/>
      <c r="D485" s="834"/>
      <c r="E485" s="834"/>
      <c r="F485" s="834"/>
      <c r="G485" s="834"/>
      <c r="H485" s="834"/>
      <c r="I485" s="834"/>
      <c r="J485" s="834"/>
      <c r="K485" s="834"/>
      <c r="L485" s="834"/>
      <c r="M485" s="834"/>
      <c r="N485" s="833"/>
      <c r="O485" s="834"/>
      <c r="P485" s="834"/>
      <c r="Q485" s="834"/>
      <c r="R485" s="834"/>
      <c r="S485" s="834"/>
      <c r="T485" s="834"/>
      <c r="U485" s="834"/>
      <c r="V485" s="834"/>
      <c r="W485" s="834"/>
      <c r="X485" s="834"/>
      <c r="Y485" s="834"/>
      <c r="Z485" s="834"/>
    </row>
    <row r="486" spans="1:26" ht="15.75" customHeight="1">
      <c r="A486" s="834"/>
      <c r="B486" s="922"/>
      <c r="C486" s="834"/>
      <c r="D486" s="834"/>
      <c r="E486" s="834"/>
      <c r="F486" s="834"/>
      <c r="G486" s="834"/>
      <c r="H486" s="834"/>
      <c r="I486" s="834"/>
      <c r="J486" s="834"/>
      <c r="K486" s="834"/>
      <c r="L486" s="834"/>
      <c r="M486" s="834"/>
      <c r="N486" s="833"/>
      <c r="O486" s="834"/>
      <c r="P486" s="834"/>
      <c r="Q486" s="834"/>
      <c r="R486" s="834"/>
      <c r="S486" s="834"/>
      <c r="T486" s="834"/>
      <c r="U486" s="834"/>
      <c r="V486" s="834"/>
      <c r="W486" s="834"/>
      <c r="X486" s="834"/>
      <c r="Y486" s="834"/>
      <c r="Z486" s="834"/>
    </row>
    <row r="487" spans="1:26" ht="15.75" customHeight="1">
      <c r="A487" s="834"/>
      <c r="B487" s="922"/>
      <c r="C487" s="834"/>
      <c r="D487" s="834"/>
      <c r="E487" s="834"/>
      <c r="F487" s="834"/>
      <c r="G487" s="834"/>
      <c r="H487" s="834"/>
      <c r="I487" s="834"/>
      <c r="J487" s="834"/>
      <c r="K487" s="834"/>
      <c r="L487" s="834"/>
      <c r="M487" s="834"/>
      <c r="N487" s="833"/>
      <c r="O487" s="834"/>
      <c r="P487" s="834"/>
      <c r="Q487" s="834"/>
      <c r="R487" s="834"/>
      <c r="S487" s="834"/>
      <c r="T487" s="834"/>
      <c r="U487" s="834"/>
      <c r="V487" s="834"/>
      <c r="W487" s="834"/>
      <c r="X487" s="834"/>
      <c r="Y487" s="834"/>
      <c r="Z487" s="834"/>
    </row>
    <row r="488" spans="1:26" ht="15.75" customHeight="1">
      <c r="A488" s="834"/>
      <c r="B488" s="922"/>
      <c r="C488" s="834"/>
      <c r="D488" s="834"/>
      <c r="E488" s="834"/>
      <c r="F488" s="834"/>
      <c r="G488" s="834"/>
      <c r="H488" s="834"/>
      <c r="I488" s="834"/>
      <c r="J488" s="834"/>
      <c r="K488" s="834"/>
      <c r="L488" s="834"/>
      <c r="M488" s="834"/>
      <c r="N488" s="833"/>
      <c r="O488" s="834"/>
      <c r="P488" s="834"/>
      <c r="Q488" s="834"/>
      <c r="R488" s="834"/>
      <c r="S488" s="834"/>
      <c r="T488" s="834"/>
      <c r="U488" s="834"/>
      <c r="V488" s="834"/>
      <c r="W488" s="834"/>
      <c r="X488" s="834"/>
      <c r="Y488" s="834"/>
      <c r="Z488" s="834"/>
    </row>
    <row r="489" spans="1:26" ht="15.75" customHeight="1">
      <c r="A489" s="834"/>
      <c r="B489" s="922"/>
      <c r="C489" s="834"/>
      <c r="D489" s="834"/>
      <c r="E489" s="834"/>
      <c r="F489" s="834"/>
      <c r="G489" s="834"/>
      <c r="H489" s="834"/>
      <c r="I489" s="834"/>
      <c r="J489" s="834"/>
      <c r="K489" s="834"/>
      <c r="L489" s="834"/>
      <c r="M489" s="834"/>
      <c r="N489" s="833"/>
      <c r="O489" s="834"/>
      <c r="P489" s="834"/>
      <c r="Q489" s="834"/>
      <c r="R489" s="834"/>
      <c r="S489" s="834"/>
      <c r="T489" s="834"/>
      <c r="U489" s="834"/>
      <c r="V489" s="834"/>
      <c r="W489" s="834"/>
      <c r="X489" s="834"/>
      <c r="Y489" s="834"/>
      <c r="Z489" s="834"/>
    </row>
    <row r="490" spans="1:26" ht="15.75" customHeight="1">
      <c r="A490" s="834"/>
      <c r="B490" s="922"/>
      <c r="C490" s="834"/>
      <c r="D490" s="834"/>
      <c r="E490" s="834"/>
      <c r="F490" s="834"/>
      <c r="G490" s="834"/>
      <c r="H490" s="834"/>
      <c r="I490" s="834"/>
      <c r="J490" s="834"/>
      <c r="K490" s="834"/>
      <c r="L490" s="834"/>
      <c r="M490" s="834"/>
      <c r="N490" s="833"/>
      <c r="O490" s="834"/>
      <c r="P490" s="834"/>
      <c r="Q490" s="834"/>
      <c r="R490" s="834"/>
      <c r="S490" s="834"/>
      <c r="T490" s="834"/>
      <c r="U490" s="834"/>
      <c r="V490" s="834"/>
      <c r="W490" s="834"/>
      <c r="X490" s="834"/>
      <c r="Y490" s="834"/>
      <c r="Z490" s="834"/>
    </row>
    <row r="491" spans="1:26" ht="15.75" customHeight="1">
      <c r="A491" s="834"/>
      <c r="B491" s="922"/>
      <c r="C491" s="834"/>
      <c r="D491" s="834"/>
      <c r="E491" s="834"/>
      <c r="F491" s="834"/>
      <c r="G491" s="834"/>
      <c r="H491" s="834"/>
      <c r="I491" s="834"/>
      <c r="J491" s="834"/>
      <c r="K491" s="834"/>
      <c r="L491" s="834"/>
      <c r="M491" s="834"/>
      <c r="N491" s="833"/>
      <c r="O491" s="834"/>
      <c r="P491" s="834"/>
      <c r="Q491" s="834"/>
      <c r="R491" s="834"/>
      <c r="S491" s="834"/>
      <c r="T491" s="834"/>
      <c r="U491" s="834"/>
      <c r="V491" s="834"/>
      <c r="W491" s="834"/>
      <c r="X491" s="834"/>
      <c r="Y491" s="834"/>
      <c r="Z491" s="834"/>
    </row>
    <row r="492" spans="1:26" ht="15.75" customHeight="1">
      <c r="A492" s="834"/>
      <c r="B492" s="922"/>
      <c r="C492" s="834"/>
      <c r="D492" s="834"/>
      <c r="E492" s="834"/>
      <c r="F492" s="834"/>
      <c r="G492" s="834"/>
      <c r="H492" s="834"/>
      <c r="I492" s="834"/>
      <c r="J492" s="834"/>
      <c r="K492" s="834"/>
      <c r="L492" s="834"/>
      <c r="M492" s="834"/>
      <c r="N492" s="833"/>
      <c r="O492" s="834"/>
      <c r="P492" s="834"/>
      <c r="Q492" s="834"/>
      <c r="R492" s="834"/>
      <c r="S492" s="834"/>
      <c r="T492" s="834"/>
      <c r="U492" s="834"/>
      <c r="V492" s="834"/>
      <c r="W492" s="834"/>
      <c r="X492" s="834"/>
      <c r="Y492" s="834"/>
      <c r="Z492" s="834"/>
    </row>
    <row r="493" spans="1:26" ht="15.75" customHeight="1">
      <c r="A493" s="834"/>
      <c r="B493" s="922"/>
      <c r="C493" s="834"/>
      <c r="D493" s="834"/>
      <c r="E493" s="834"/>
      <c r="F493" s="834"/>
      <c r="G493" s="834"/>
      <c r="H493" s="834"/>
      <c r="I493" s="834"/>
      <c r="J493" s="834"/>
      <c r="K493" s="834"/>
      <c r="L493" s="834"/>
      <c r="M493" s="834"/>
      <c r="N493" s="833"/>
      <c r="O493" s="834"/>
      <c r="P493" s="834"/>
      <c r="Q493" s="834"/>
      <c r="R493" s="834"/>
      <c r="S493" s="834"/>
      <c r="T493" s="834"/>
      <c r="U493" s="834"/>
      <c r="V493" s="834"/>
      <c r="W493" s="834"/>
      <c r="X493" s="834"/>
      <c r="Y493" s="834"/>
      <c r="Z493" s="834"/>
    </row>
    <row r="494" spans="1:26" ht="15.75" customHeight="1">
      <c r="A494" s="834"/>
      <c r="B494" s="922"/>
      <c r="C494" s="834"/>
      <c r="D494" s="834"/>
      <c r="E494" s="834"/>
      <c r="F494" s="834"/>
      <c r="G494" s="834"/>
      <c r="H494" s="834"/>
      <c r="I494" s="834"/>
      <c r="J494" s="834"/>
      <c r="K494" s="834"/>
      <c r="L494" s="834"/>
      <c r="M494" s="834"/>
      <c r="N494" s="833"/>
      <c r="O494" s="834"/>
      <c r="P494" s="834"/>
      <c r="Q494" s="834"/>
      <c r="R494" s="834"/>
      <c r="S494" s="834"/>
      <c r="T494" s="834"/>
      <c r="U494" s="834"/>
      <c r="V494" s="834"/>
      <c r="W494" s="834"/>
      <c r="X494" s="834"/>
      <c r="Y494" s="834"/>
      <c r="Z494" s="834"/>
    </row>
    <row r="495" spans="1:26" ht="15.75" customHeight="1">
      <c r="A495" s="834"/>
      <c r="B495" s="922"/>
      <c r="C495" s="834"/>
      <c r="D495" s="834"/>
      <c r="E495" s="834"/>
      <c r="F495" s="834"/>
      <c r="G495" s="834"/>
      <c r="H495" s="834"/>
      <c r="I495" s="834"/>
      <c r="J495" s="834"/>
      <c r="K495" s="834"/>
      <c r="L495" s="834"/>
      <c r="M495" s="834"/>
      <c r="N495" s="833"/>
      <c r="O495" s="834"/>
      <c r="P495" s="834"/>
      <c r="Q495" s="834"/>
      <c r="R495" s="834"/>
      <c r="S495" s="834"/>
      <c r="T495" s="834"/>
      <c r="U495" s="834"/>
      <c r="V495" s="834"/>
      <c r="W495" s="834"/>
      <c r="X495" s="834"/>
      <c r="Y495" s="834"/>
      <c r="Z495" s="834"/>
    </row>
    <row r="496" spans="1:26" ht="15.75" customHeight="1">
      <c r="A496" s="834"/>
      <c r="B496" s="922"/>
      <c r="C496" s="834"/>
      <c r="D496" s="834"/>
      <c r="E496" s="834"/>
      <c r="F496" s="834"/>
      <c r="G496" s="834"/>
      <c r="H496" s="834"/>
      <c r="I496" s="834"/>
      <c r="J496" s="834"/>
      <c r="K496" s="834"/>
      <c r="L496" s="834"/>
      <c r="M496" s="834"/>
      <c r="N496" s="833"/>
      <c r="O496" s="834"/>
      <c r="P496" s="834"/>
      <c r="Q496" s="834"/>
      <c r="R496" s="834"/>
      <c r="S496" s="834"/>
      <c r="T496" s="834"/>
      <c r="U496" s="834"/>
      <c r="V496" s="834"/>
      <c r="W496" s="834"/>
      <c r="X496" s="834"/>
      <c r="Y496" s="834"/>
      <c r="Z496" s="834"/>
    </row>
    <row r="497" spans="1:26" ht="15.75" customHeight="1">
      <c r="A497" s="834"/>
      <c r="B497" s="922"/>
      <c r="C497" s="834"/>
      <c r="D497" s="834"/>
      <c r="E497" s="834"/>
      <c r="F497" s="834"/>
      <c r="G497" s="834"/>
      <c r="H497" s="834"/>
      <c r="I497" s="834"/>
      <c r="J497" s="834"/>
      <c r="K497" s="834"/>
      <c r="L497" s="834"/>
      <c r="M497" s="834"/>
      <c r="N497" s="833"/>
      <c r="O497" s="834"/>
      <c r="P497" s="834"/>
      <c r="Q497" s="834"/>
      <c r="R497" s="834"/>
      <c r="S497" s="834"/>
      <c r="T497" s="834"/>
      <c r="U497" s="834"/>
      <c r="V497" s="834"/>
      <c r="W497" s="834"/>
      <c r="X497" s="834"/>
      <c r="Y497" s="834"/>
      <c r="Z497" s="834"/>
    </row>
    <row r="498" spans="1:26" ht="15.75" customHeight="1">
      <c r="A498" s="834"/>
      <c r="B498" s="922"/>
      <c r="C498" s="834"/>
      <c r="D498" s="834"/>
      <c r="E498" s="834"/>
      <c r="F498" s="834"/>
      <c r="G498" s="834"/>
      <c r="H498" s="834"/>
      <c r="I498" s="834"/>
      <c r="J498" s="834"/>
      <c r="K498" s="834"/>
      <c r="L498" s="834"/>
      <c r="M498" s="834"/>
      <c r="N498" s="833"/>
      <c r="O498" s="834"/>
      <c r="P498" s="834"/>
      <c r="Q498" s="834"/>
      <c r="R498" s="834"/>
      <c r="S498" s="834"/>
      <c r="T498" s="834"/>
      <c r="U498" s="834"/>
      <c r="V498" s="834"/>
      <c r="W498" s="834"/>
      <c r="X498" s="834"/>
      <c r="Y498" s="834"/>
      <c r="Z498" s="834"/>
    </row>
    <row r="499" spans="1:26" ht="15.75" customHeight="1">
      <c r="A499" s="834"/>
      <c r="B499" s="922"/>
      <c r="C499" s="834"/>
      <c r="D499" s="834"/>
      <c r="E499" s="834"/>
      <c r="F499" s="834"/>
      <c r="G499" s="834"/>
      <c r="H499" s="834"/>
      <c r="I499" s="834"/>
      <c r="J499" s="834"/>
      <c r="K499" s="834"/>
      <c r="L499" s="834"/>
      <c r="M499" s="834"/>
      <c r="N499" s="833"/>
      <c r="O499" s="834"/>
      <c r="P499" s="834"/>
      <c r="Q499" s="834"/>
      <c r="R499" s="834"/>
      <c r="S499" s="834"/>
      <c r="T499" s="834"/>
      <c r="U499" s="834"/>
      <c r="V499" s="834"/>
      <c r="W499" s="834"/>
      <c r="X499" s="834"/>
      <c r="Y499" s="834"/>
      <c r="Z499" s="834"/>
    </row>
    <row r="500" spans="1:26" ht="15.75" customHeight="1">
      <c r="A500" s="834"/>
      <c r="B500" s="922"/>
      <c r="C500" s="834"/>
      <c r="D500" s="834"/>
      <c r="E500" s="834"/>
      <c r="F500" s="834"/>
      <c r="G500" s="834"/>
      <c r="H500" s="834"/>
      <c r="I500" s="834"/>
      <c r="J500" s="834"/>
      <c r="K500" s="834"/>
      <c r="L500" s="834"/>
      <c r="M500" s="834"/>
      <c r="N500" s="833"/>
      <c r="O500" s="834"/>
      <c r="P500" s="834"/>
      <c r="Q500" s="834"/>
      <c r="R500" s="834"/>
      <c r="S500" s="834"/>
      <c r="T500" s="834"/>
      <c r="U500" s="834"/>
      <c r="V500" s="834"/>
      <c r="W500" s="834"/>
      <c r="X500" s="834"/>
      <c r="Y500" s="834"/>
      <c r="Z500" s="834"/>
    </row>
    <row r="501" spans="1:26" ht="15.75" customHeight="1">
      <c r="A501" s="834"/>
      <c r="B501" s="922"/>
      <c r="C501" s="834"/>
      <c r="D501" s="834"/>
      <c r="E501" s="834"/>
      <c r="F501" s="834"/>
      <c r="G501" s="834"/>
      <c r="H501" s="834"/>
      <c r="I501" s="834"/>
      <c r="J501" s="834"/>
      <c r="K501" s="834"/>
      <c r="L501" s="834"/>
      <c r="M501" s="834"/>
      <c r="N501" s="833"/>
      <c r="O501" s="834"/>
      <c r="P501" s="834"/>
      <c r="Q501" s="834"/>
      <c r="R501" s="834"/>
      <c r="S501" s="834"/>
      <c r="T501" s="834"/>
      <c r="U501" s="834"/>
      <c r="V501" s="834"/>
      <c r="W501" s="834"/>
      <c r="X501" s="834"/>
      <c r="Y501" s="834"/>
      <c r="Z501" s="834"/>
    </row>
    <row r="502" spans="1:26" ht="15.75" customHeight="1">
      <c r="A502" s="834"/>
      <c r="B502" s="922"/>
      <c r="C502" s="834"/>
      <c r="D502" s="834"/>
      <c r="E502" s="834"/>
      <c r="F502" s="834"/>
      <c r="G502" s="834"/>
      <c r="H502" s="834"/>
      <c r="I502" s="834"/>
      <c r="J502" s="834"/>
      <c r="K502" s="834"/>
      <c r="L502" s="834"/>
      <c r="M502" s="834"/>
      <c r="N502" s="833"/>
      <c r="O502" s="834"/>
      <c r="P502" s="834"/>
      <c r="Q502" s="834"/>
      <c r="R502" s="834"/>
      <c r="S502" s="834"/>
      <c r="T502" s="834"/>
      <c r="U502" s="834"/>
      <c r="V502" s="834"/>
      <c r="W502" s="834"/>
      <c r="X502" s="834"/>
      <c r="Y502" s="834"/>
      <c r="Z502" s="834"/>
    </row>
    <row r="503" spans="1:26" ht="15.75" customHeight="1">
      <c r="A503" s="834"/>
      <c r="B503" s="922"/>
      <c r="C503" s="834"/>
      <c r="D503" s="834"/>
      <c r="E503" s="834"/>
      <c r="F503" s="834"/>
      <c r="G503" s="834"/>
      <c r="H503" s="834"/>
      <c r="I503" s="834"/>
      <c r="J503" s="834"/>
      <c r="K503" s="834"/>
      <c r="L503" s="834"/>
      <c r="M503" s="834"/>
      <c r="N503" s="833"/>
      <c r="O503" s="834"/>
      <c r="P503" s="834"/>
      <c r="Q503" s="834"/>
      <c r="R503" s="834"/>
      <c r="S503" s="834"/>
      <c r="T503" s="834"/>
      <c r="U503" s="834"/>
      <c r="V503" s="834"/>
      <c r="W503" s="834"/>
      <c r="X503" s="834"/>
      <c r="Y503" s="834"/>
      <c r="Z503" s="834"/>
    </row>
    <row r="504" spans="1:26" ht="15.75" customHeight="1">
      <c r="A504" s="834"/>
      <c r="B504" s="922"/>
      <c r="C504" s="834"/>
      <c r="D504" s="834"/>
      <c r="E504" s="834"/>
      <c r="F504" s="834"/>
      <c r="G504" s="834"/>
      <c r="H504" s="834"/>
      <c r="I504" s="834"/>
      <c r="J504" s="834"/>
      <c r="K504" s="834"/>
      <c r="L504" s="834"/>
      <c r="M504" s="834"/>
      <c r="N504" s="833"/>
      <c r="O504" s="834"/>
      <c r="P504" s="834"/>
      <c r="Q504" s="834"/>
      <c r="R504" s="834"/>
      <c r="S504" s="834"/>
      <c r="T504" s="834"/>
      <c r="U504" s="834"/>
      <c r="V504" s="834"/>
      <c r="W504" s="834"/>
      <c r="X504" s="834"/>
      <c r="Y504" s="834"/>
      <c r="Z504" s="834"/>
    </row>
    <row r="505" spans="1:26" ht="15.75" customHeight="1">
      <c r="A505" s="834"/>
      <c r="B505" s="922"/>
      <c r="C505" s="834"/>
      <c r="D505" s="834"/>
      <c r="E505" s="834"/>
      <c r="F505" s="834"/>
      <c r="G505" s="834"/>
      <c r="H505" s="834"/>
      <c r="I505" s="834"/>
      <c r="J505" s="834"/>
      <c r="K505" s="834"/>
      <c r="L505" s="834"/>
      <c r="M505" s="834"/>
      <c r="N505" s="833"/>
      <c r="O505" s="834"/>
      <c r="P505" s="834"/>
      <c r="Q505" s="834"/>
      <c r="R505" s="834"/>
      <c r="S505" s="834"/>
      <c r="T505" s="834"/>
      <c r="U505" s="834"/>
      <c r="V505" s="834"/>
      <c r="W505" s="834"/>
      <c r="X505" s="834"/>
      <c r="Y505" s="834"/>
      <c r="Z505" s="834"/>
    </row>
    <row r="506" spans="1:26" ht="15.75" customHeight="1">
      <c r="A506" s="834"/>
      <c r="B506" s="922"/>
      <c r="C506" s="834"/>
      <c r="D506" s="834"/>
      <c r="E506" s="834"/>
      <c r="F506" s="834"/>
      <c r="G506" s="834"/>
      <c r="H506" s="834"/>
      <c r="I506" s="834"/>
      <c r="J506" s="834"/>
      <c r="K506" s="834"/>
      <c r="L506" s="834"/>
      <c r="M506" s="834"/>
      <c r="N506" s="833"/>
      <c r="O506" s="834"/>
      <c r="P506" s="834"/>
      <c r="Q506" s="834"/>
      <c r="R506" s="834"/>
      <c r="S506" s="834"/>
      <c r="T506" s="834"/>
      <c r="U506" s="834"/>
      <c r="V506" s="834"/>
      <c r="W506" s="834"/>
      <c r="X506" s="834"/>
      <c r="Y506" s="834"/>
      <c r="Z506" s="834"/>
    </row>
    <row r="507" spans="1:26" ht="15.75" customHeight="1">
      <c r="A507" s="834"/>
      <c r="B507" s="922"/>
      <c r="C507" s="834"/>
      <c r="D507" s="834"/>
      <c r="E507" s="834"/>
      <c r="F507" s="834"/>
      <c r="G507" s="834"/>
      <c r="H507" s="834"/>
      <c r="I507" s="834"/>
      <c r="J507" s="834"/>
      <c r="K507" s="834"/>
      <c r="L507" s="834"/>
      <c r="M507" s="834"/>
      <c r="N507" s="833"/>
      <c r="O507" s="834"/>
      <c r="P507" s="834"/>
      <c r="Q507" s="834"/>
      <c r="R507" s="834"/>
      <c r="S507" s="834"/>
      <c r="T507" s="834"/>
      <c r="U507" s="834"/>
      <c r="V507" s="834"/>
      <c r="W507" s="834"/>
      <c r="X507" s="834"/>
      <c r="Y507" s="834"/>
      <c r="Z507" s="834"/>
    </row>
    <row r="508" spans="1:26" ht="15.75" customHeight="1">
      <c r="A508" s="834"/>
      <c r="B508" s="922"/>
      <c r="C508" s="834"/>
      <c r="D508" s="834"/>
      <c r="E508" s="834"/>
      <c r="F508" s="834"/>
      <c r="G508" s="834"/>
      <c r="H508" s="834"/>
      <c r="I508" s="834"/>
      <c r="J508" s="834"/>
      <c r="K508" s="834"/>
      <c r="L508" s="834"/>
      <c r="M508" s="834"/>
      <c r="N508" s="833"/>
      <c r="O508" s="834"/>
      <c r="P508" s="834"/>
      <c r="Q508" s="834"/>
      <c r="R508" s="834"/>
      <c r="S508" s="834"/>
      <c r="T508" s="834"/>
      <c r="U508" s="834"/>
      <c r="V508" s="834"/>
      <c r="W508" s="834"/>
      <c r="X508" s="834"/>
      <c r="Y508" s="834"/>
      <c r="Z508" s="834"/>
    </row>
    <row r="509" spans="1:26" ht="15.75" customHeight="1">
      <c r="A509" s="834"/>
      <c r="B509" s="922"/>
      <c r="C509" s="834"/>
      <c r="D509" s="834"/>
      <c r="E509" s="834"/>
      <c r="F509" s="834"/>
      <c r="G509" s="834"/>
      <c r="H509" s="834"/>
      <c r="I509" s="834"/>
      <c r="J509" s="834"/>
      <c r="K509" s="834"/>
      <c r="L509" s="834"/>
      <c r="M509" s="834"/>
      <c r="N509" s="833"/>
      <c r="O509" s="834"/>
      <c r="P509" s="834"/>
      <c r="Q509" s="834"/>
      <c r="R509" s="834"/>
      <c r="S509" s="834"/>
      <c r="T509" s="834"/>
      <c r="U509" s="834"/>
      <c r="V509" s="834"/>
      <c r="W509" s="834"/>
      <c r="X509" s="834"/>
      <c r="Y509" s="834"/>
      <c r="Z509" s="834"/>
    </row>
    <row r="510" spans="1:26" ht="15.75" customHeight="1">
      <c r="A510" s="834"/>
      <c r="B510" s="922"/>
      <c r="C510" s="834"/>
      <c r="D510" s="834"/>
      <c r="E510" s="834"/>
      <c r="F510" s="834"/>
      <c r="G510" s="834"/>
      <c r="H510" s="834"/>
      <c r="I510" s="834"/>
      <c r="J510" s="834"/>
      <c r="K510" s="834"/>
      <c r="L510" s="834"/>
      <c r="M510" s="834"/>
      <c r="N510" s="833"/>
      <c r="O510" s="834"/>
      <c r="P510" s="834"/>
      <c r="Q510" s="834"/>
      <c r="R510" s="834"/>
      <c r="S510" s="834"/>
      <c r="T510" s="834"/>
      <c r="U510" s="834"/>
      <c r="V510" s="834"/>
      <c r="W510" s="834"/>
      <c r="X510" s="834"/>
      <c r="Y510" s="834"/>
      <c r="Z510" s="834"/>
    </row>
    <row r="511" spans="1:26" ht="15.75" customHeight="1">
      <c r="A511" s="834"/>
      <c r="B511" s="922"/>
      <c r="C511" s="834"/>
      <c r="D511" s="834"/>
      <c r="E511" s="834"/>
      <c r="F511" s="834"/>
      <c r="G511" s="834"/>
      <c r="H511" s="834"/>
      <c r="I511" s="834"/>
      <c r="J511" s="834"/>
      <c r="K511" s="834"/>
      <c r="L511" s="834"/>
      <c r="M511" s="834"/>
      <c r="N511" s="833"/>
      <c r="O511" s="834"/>
      <c r="P511" s="834"/>
      <c r="Q511" s="834"/>
      <c r="R511" s="834"/>
      <c r="S511" s="834"/>
      <c r="T511" s="834"/>
      <c r="U511" s="834"/>
      <c r="V511" s="834"/>
      <c r="W511" s="834"/>
      <c r="X511" s="834"/>
      <c r="Y511" s="834"/>
      <c r="Z511" s="834"/>
    </row>
    <row r="512" spans="1:26" ht="15.75" customHeight="1">
      <c r="A512" s="834"/>
      <c r="B512" s="922"/>
      <c r="C512" s="834"/>
      <c r="D512" s="834"/>
      <c r="E512" s="834"/>
      <c r="F512" s="834"/>
      <c r="G512" s="834"/>
      <c r="H512" s="834"/>
      <c r="I512" s="834"/>
      <c r="J512" s="834"/>
      <c r="K512" s="834"/>
      <c r="L512" s="834"/>
      <c r="M512" s="834"/>
      <c r="N512" s="833"/>
      <c r="O512" s="834"/>
      <c r="P512" s="834"/>
      <c r="Q512" s="834"/>
      <c r="R512" s="834"/>
      <c r="S512" s="834"/>
      <c r="T512" s="834"/>
      <c r="U512" s="834"/>
      <c r="V512" s="834"/>
      <c r="W512" s="834"/>
      <c r="X512" s="834"/>
      <c r="Y512" s="834"/>
      <c r="Z512" s="834"/>
    </row>
    <row r="513" spans="1:26" ht="15.75" customHeight="1">
      <c r="A513" s="834"/>
      <c r="B513" s="922"/>
      <c r="C513" s="834"/>
      <c r="D513" s="834"/>
      <c r="E513" s="834"/>
      <c r="F513" s="834"/>
      <c r="G513" s="834"/>
      <c r="H513" s="834"/>
      <c r="I513" s="834"/>
      <c r="J513" s="834"/>
      <c r="K513" s="834"/>
      <c r="L513" s="834"/>
      <c r="M513" s="834"/>
      <c r="N513" s="833"/>
      <c r="O513" s="834"/>
      <c r="P513" s="834"/>
      <c r="Q513" s="834"/>
      <c r="R513" s="834"/>
      <c r="S513" s="834"/>
      <c r="T513" s="834"/>
      <c r="U513" s="834"/>
      <c r="V513" s="834"/>
      <c r="W513" s="834"/>
      <c r="X513" s="834"/>
      <c r="Y513" s="834"/>
      <c r="Z513" s="834"/>
    </row>
    <row r="514" spans="1:26" ht="15.75" customHeight="1">
      <c r="A514" s="834"/>
      <c r="B514" s="922"/>
      <c r="C514" s="834"/>
      <c r="D514" s="834"/>
      <c r="E514" s="834"/>
      <c r="F514" s="834"/>
      <c r="G514" s="834"/>
      <c r="H514" s="834"/>
      <c r="I514" s="834"/>
      <c r="J514" s="834"/>
      <c r="K514" s="834"/>
      <c r="L514" s="834"/>
      <c r="M514" s="834"/>
      <c r="N514" s="833"/>
      <c r="O514" s="834"/>
      <c r="P514" s="834"/>
      <c r="Q514" s="834"/>
      <c r="R514" s="834"/>
      <c r="S514" s="834"/>
      <c r="T514" s="834"/>
      <c r="U514" s="834"/>
      <c r="V514" s="834"/>
      <c r="W514" s="834"/>
      <c r="X514" s="834"/>
      <c r="Y514" s="834"/>
      <c r="Z514" s="834"/>
    </row>
    <row r="515" spans="1:26" ht="15.75" customHeight="1">
      <c r="A515" s="834"/>
      <c r="B515" s="922"/>
      <c r="C515" s="834"/>
      <c r="D515" s="834"/>
      <c r="E515" s="834"/>
      <c r="F515" s="834"/>
      <c r="G515" s="834"/>
      <c r="H515" s="834"/>
      <c r="I515" s="834"/>
      <c r="J515" s="834"/>
      <c r="K515" s="834"/>
      <c r="L515" s="834"/>
      <c r="M515" s="834"/>
      <c r="N515" s="833"/>
      <c r="O515" s="834"/>
      <c r="P515" s="834"/>
      <c r="Q515" s="834"/>
      <c r="R515" s="834"/>
      <c r="S515" s="834"/>
      <c r="T515" s="834"/>
      <c r="U515" s="834"/>
      <c r="V515" s="834"/>
      <c r="W515" s="834"/>
      <c r="X515" s="834"/>
      <c r="Y515" s="834"/>
      <c r="Z515" s="834"/>
    </row>
    <row r="516" spans="1:26" ht="15.75" customHeight="1">
      <c r="A516" s="834"/>
      <c r="B516" s="922"/>
      <c r="C516" s="834"/>
      <c r="D516" s="834"/>
      <c r="E516" s="834"/>
      <c r="F516" s="834"/>
      <c r="G516" s="834"/>
      <c r="H516" s="834"/>
      <c r="I516" s="834"/>
      <c r="J516" s="834"/>
      <c r="K516" s="834"/>
      <c r="L516" s="834"/>
      <c r="M516" s="834"/>
      <c r="N516" s="833"/>
      <c r="O516" s="834"/>
      <c r="P516" s="834"/>
      <c r="Q516" s="834"/>
      <c r="R516" s="834"/>
      <c r="S516" s="834"/>
      <c r="T516" s="834"/>
      <c r="U516" s="834"/>
      <c r="V516" s="834"/>
      <c r="W516" s="834"/>
      <c r="X516" s="834"/>
      <c r="Y516" s="834"/>
      <c r="Z516" s="834"/>
    </row>
    <row r="517" spans="1:26" ht="15.75" customHeight="1">
      <c r="A517" s="834"/>
      <c r="B517" s="922"/>
      <c r="C517" s="834"/>
      <c r="D517" s="834"/>
      <c r="E517" s="834"/>
      <c r="F517" s="834"/>
      <c r="G517" s="834"/>
      <c r="H517" s="834"/>
      <c r="I517" s="834"/>
      <c r="J517" s="834"/>
      <c r="K517" s="834"/>
      <c r="L517" s="834"/>
      <c r="M517" s="834"/>
      <c r="N517" s="833"/>
      <c r="O517" s="834"/>
      <c r="P517" s="834"/>
      <c r="Q517" s="834"/>
      <c r="R517" s="834"/>
      <c r="S517" s="834"/>
      <c r="T517" s="834"/>
      <c r="U517" s="834"/>
      <c r="V517" s="834"/>
      <c r="W517" s="834"/>
      <c r="X517" s="834"/>
      <c r="Y517" s="834"/>
      <c r="Z517" s="834"/>
    </row>
    <row r="518" spans="1:26" ht="15.75" customHeight="1">
      <c r="A518" s="834"/>
      <c r="B518" s="922"/>
      <c r="C518" s="834"/>
      <c r="D518" s="834"/>
      <c r="E518" s="834"/>
      <c r="F518" s="834"/>
      <c r="G518" s="834"/>
      <c r="H518" s="834"/>
      <c r="I518" s="834"/>
      <c r="J518" s="834"/>
      <c r="K518" s="834"/>
      <c r="L518" s="834"/>
      <c r="M518" s="834"/>
      <c r="N518" s="833"/>
      <c r="O518" s="834"/>
      <c r="P518" s="834"/>
      <c r="Q518" s="834"/>
      <c r="R518" s="834"/>
      <c r="S518" s="834"/>
      <c r="T518" s="834"/>
      <c r="U518" s="834"/>
      <c r="V518" s="834"/>
      <c r="W518" s="834"/>
      <c r="X518" s="834"/>
      <c r="Y518" s="834"/>
      <c r="Z518" s="834"/>
    </row>
    <row r="519" spans="1:26" ht="15.75" customHeight="1">
      <c r="A519" s="834"/>
      <c r="B519" s="922"/>
      <c r="C519" s="834"/>
      <c r="D519" s="834"/>
      <c r="E519" s="834"/>
      <c r="F519" s="834"/>
      <c r="G519" s="834"/>
      <c r="H519" s="834"/>
      <c r="I519" s="834"/>
      <c r="J519" s="834"/>
      <c r="K519" s="834"/>
      <c r="L519" s="834"/>
      <c r="M519" s="834"/>
      <c r="N519" s="833"/>
      <c r="O519" s="834"/>
      <c r="P519" s="834"/>
      <c r="Q519" s="834"/>
      <c r="R519" s="834"/>
      <c r="S519" s="834"/>
      <c r="T519" s="834"/>
      <c r="U519" s="834"/>
      <c r="V519" s="834"/>
      <c r="W519" s="834"/>
      <c r="X519" s="834"/>
      <c r="Y519" s="834"/>
      <c r="Z519" s="834"/>
    </row>
    <row r="520" spans="1:26" ht="15.75" customHeight="1">
      <c r="A520" s="834"/>
      <c r="B520" s="922"/>
      <c r="C520" s="834"/>
      <c r="D520" s="834"/>
      <c r="E520" s="834"/>
      <c r="F520" s="834"/>
      <c r="G520" s="834"/>
      <c r="H520" s="834"/>
      <c r="I520" s="834"/>
      <c r="J520" s="834"/>
      <c r="K520" s="834"/>
      <c r="L520" s="834"/>
      <c r="M520" s="834"/>
      <c r="N520" s="833"/>
      <c r="O520" s="834"/>
      <c r="P520" s="834"/>
      <c r="Q520" s="834"/>
      <c r="R520" s="834"/>
      <c r="S520" s="834"/>
      <c r="T520" s="834"/>
      <c r="U520" s="834"/>
      <c r="V520" s="834"/>
      <c r="W520" s="834"/>
      <c r="X520" s="834"/>
      <c r="Y520" s="834"/>
      <c r="Z520" s="834"/>
    </row>
    <row r="521" spans="1:26" ht="15.75" customHeight="1">
      <c r="A521" s="834"/>
      <c r="B521" s="922"/>
      <c r="C521" s="834"/>
      <c r="D521" s="834"/>
      <c r="E521" s="834"/>
      <c r="F521" s="834"/>
      <c r="G521" s="834"/>
      <c r="H521" s="834"/>
      <c r="I521" s="834"/>
      <c r="J521" s="834"/>
      <c r="K521" s="834"/>
      <c r="L521" s="834"/>
      <c r="M521" s="834"/>
      <c r="N521" s="833"/>
      <c r="O521" s="834"/>
      <c r="P521" s="834"/>
      <c r="Q521" s="834"/>
      <c r="R521" s="834"/>
      <c r="S521" s="834"/>
      <c r="T521" s="834"/>
      <c r="U521" s="834"/>
      <c r="V521" s="834"/>
      <c r="W521" s="834"/>
      <c r="X521" s="834"/>
      <c r="Y521" s="834"/>
      <c r="Z521" s="834"/>
    </row>
    <row r="522" spans="1:26" ht="15.75" customHeight="1">
      <c r="A522" s="834"/>
      <c r="B522" s="922"/>
      <c r="C522" s="834"/>
      <c r="D522" s="834"/>
      <c r="E522" s="834"/>
      <c r="F522" s="834"/>
      <c r="G522" s="834"/>
      <c r="H522" s="834"/>
      <c r="I522" s="834"/>
      <c r="J522" s="834"/>
      <c r="K522" s="834"/>
      <c r="L522" s="834"/>
      <c r="M522" s="834"/>
      <c r="N522" s="833"/>
      <c r="O522" s="834"/>
      <c r="P522" s="834"/>
      <c r="Q522" s="834"/>
      <c r="R522" s="834"/>
      <c r="S522" s="834"/>
      <c r="T522" s="834"/>
      <c r="U522" s="834"/>
      <c r="V522" s="834"/>
      <c r="W522" s="834"/>
      <c r="X522" s="834"/>
      <c r="Y522" s="834"/>
      <c r="Z522" s="834"/>
    </row>
    <row r="523" spans="1:26" ht="15.75" customHeight="1">
      <c r="A523" s="834"/>
      <c r="B523" s="922"/>
      <c r="C523" s="834"/>
      <c r="D523" s="834"/>
      <c r="E523" s="834"/>
      <c r="F523" s="834"/>
      <c r="G523" s="834"/>
      <c r="H523" s="834"/>
      <c r="I523" s="834"/>
      <c r="J523" s="834"/>
      <c r="K523" s="834"/>
      <c r="L523" s="834"/>
      <c r="M523" s="834"/>
      <c r="N523" s="833"/>
      <c r="O523" s="834"/>
      <c r="P523" s="834"/>
      <c r="Q523" s="834"/>
      <c r="R523" s="834"/>
      <c r="S523" s="834"/>
      <c r="T523" s="834"/>
      <c r="U523" s="834"/>
      <c r="V523" s="834"/>
      <c r="W523" s="834"/>
      <c r="X523" s="834"/>
      <c r="Y523" s="834"/>
      <c r="Z523" s="834"/>
    </row>
    <row r="524" spans="1:26" ht="15.75" customHeight="1">
      <c r="A524" s="834"/>
      <c r="B524" s="922"/>
      <c r="C524" s="834"/>
      <c r="D524" s="834"/>
      <c r="E524" s="834"/>
      <c r="F524" s="834"/>
      <c r="G524" s="834"/>
      <c r="H524" s="834"/>
      <c r="I524" s="834"/>
      <c r="J524" s="834"/>
      <c r="K524" s="834"/>
      <c r="L524" s="834"/>
      <c r="M524" s="834"/>
      <c r="N524" s="833"/>
      <c r="O524" s="834"/>
      <c r="P524" s="834"/>
      <c r="Q524" s="834"/>
      <c r="R524" s="834"/>
      <c r="S524" s="834"/>
      <c r="T524" s="834"/>
      <c r="U524" s="834"/>
      <c r="V524" s="834"/>
      <c r="W524" s="834"/>
      <c r="X524" s="834"/>
      <c r="Y524" s="834"/>
      <c r="Z524" s="834"/>
    </row>
    <row r="525" spans="1:26" ht="15.75" customHeight="1">
      <c r="A525" s="834"/>
      <c r="B525" s="922"/>
      <c r="C525" s="834"/>
      <c r="D525" s="834"/>
      <c r="E525" s="834"/>
      <c r="F525" s="834"/>
      <c r="G525" s="834"/>
      <c r="H525" s="834"/>
      <c r="I525" s="834"/>
      <c r="J525" s="834"/>
      <c r="K525" s="834"/>
      <c r="L525" s="834"/>
      <c r="M525" s="834"/>
      <c r="N525" s="833"/>
      <c r="O525" s="834"/>
      <c r="P525" s="834"/>
      <c r="Q525" s="834"/>
      <c r="R525" s="834"/>
      <c r="S525" s="834"/>
      <c r="T525" s="834"/>
      <c r="U525" s="834"/>
      <c r="V525" s="834"/>
      <c r="W525" s="834"/>
      <c r="X525" s="834"/>
      <c r="Y525" s="834"/>
      <c r="Z525" s="834"/>
    </row>
    <row r="526" spans="1:26" ht="15.75" customHeight="1">
      <c r="A526" s="834"/>
      <c r="B526" s="922"/>
      <c r="C526" s="834"/>
      <c r="D526" s="834"/>
      <c r="E526" s="834"/>
      <c r="F526" s="834"/>
      <c r="G526" s="834"/>
      <c r="H526" s="834"/>
      <c r="I526" s="834"/>
      <c r="J526" s="834"/>
      <c r="K526" s="834"/>
      <c r="L526" s="834"/>
      <c r="M526" s="834"/>
      <c r="N526" s="833"/>
      <c r="O526" s="834"/>
      <c r="P526" s="834"/>
      <c r="Q526" s="834"/>
      <c r="R526" s="834"/>
      <c r="S526" s="834"/>
      <c r="T526" s="834"/>
      <c r="U526" s="834"/>
      <c r="V526" s="834"/>
      <c r="W526" s="834"/>
      <c r="X526" s="834"/>
      <c r="Y526" s="834"/>
      <c r="Z526" s="834"/>
    </row>
    <row r="527" spans="1:26" ht="15.75" customHeight="1">
      <c r="A527" s="834"/>
      <c r="B527" s="922"/>
      <c r="C527" s="834"/>
      <c r="D527" s="834"/>
      <c r="E527" s="834"/>
      <c r="F527" s="834"/>
      <c r="G527" s="834"/>
      <c r="H527" s="834"/>
      <c r="I527" s="834"/>
      <c r="J527" s="834"/>
      <c r="K527" s="834"/>
      <c r="L527" s="834"/>
      <c r="M527" s="834"/>
      <c r="N527" s="833"/>
      <c r="O527" s="834"/>
      <c r="P527" s="834"/>
      <c r="Q527" s="834"/>
      <c r="R527" s="834"/>
      <c r="S527" s="834"/>
      <c r="T527" s="834"/>
      <c r="U527" s="834"/>
      <c r="V527" s="834"/>
      <c r="W527" s="834"/>
      <c r="X527" s="834"/>
      <c r="Y527" s="834"/>
      <c r="Z527" s="834"/>
    </row>
    <row r="528" spans="1:26" ht="15.75" customHeight="1">
      <c r="A528" s="834"/>
      <c r="B528" s="922"/>
      <c r="C528" s="834"/>
      <c r="D528" s="834"/>
      <c r="E528" s="834"/>
      <c r="F528" s="834"/>
      <c r="G528" s="834"/>
      <c r="H528" s="834"/>
      <c r="I528" s="834"/>
      <c r="J528" s="834"/>
      <c r="K528" s="834"/>
      <c r="L528" s="834"/>
      <c r="M528" s="834"/>
      <c r="N528" s="833"/>
      <c r="O528" s="834"/>
      <c r="P528" s="834"/>
      <c r="Q528" s="834"/>
      <c r="R528" s="834"/>
      <c r="S528" s="834"/>
      <c r="T528" s="834"/>
      <c r="U528" s="834"/>
      <c r="V528" s="834"/>
      <c r="W528" s="834"/>
      <c r="X528" s="834"/>
      <c r="Y528" s="834"/>
      <c r="Z528" s="834"/>
    </row>
    <row r="529" spans="1:26" ht="15.75" customHeight="1">
      <c r="A529" s="834"/>
      <c r="B529" s="922"/>
      <c r="C529" s="834"/>
      <c r="D529" s="834"/>
      <c r="E529" s="834"/>
      <c r="F529" s="834"/>
      <c r="G529" s="834"/>
      <c r="H529" s="834"/>
      <c r="I529" s="834"/>
      <c r="J529" s="834"/>
      <c r="K529" s="834"/>
      <c r="L529" s="834"/>
      <c r="M529" s="834"/>
      <c r="N529" s="833"/>
      <c r="O529" s="834"/>
      <c r="P529" s="834"/>
      <c r="Q529" s="834"/>
      <c r="R529" s="834"/>
      <c r="S529" s="834"/>
      <c r="T529" s="834"/>
      <c r="U529" s="834"/>
      <c r="V529" s="834"/>
      <c r="W529" s="834"/>
      <c r="X529" s="834"/>
      <c r="Y529" s="834"/>
      <c r="Z529" s="834"/>
    </row>
    <row r="530" spans="1:26" ht="15.75" customHeight="1">
      <c r="A530" s="834"/>
      <c r="B530" s="922"/>
      <c r="C530" s="834"/>
      <c r="D530" s="834"/>
      <c r="E530" s="834"/>
      <c r="F530" s="834"/>
      <c r="G530" s="834"/>
      <c r="H530" s="834"/>
      <c r="I530" s="834"/>
      <c r="J530" s="834"/>
      <c r="K530" s="834"/>
      <c r="L530" s="834"/>
      <c r="M530" s="834"/>
      <c r="N530" s="833"/>
      <c r="O530" s="834"/>
      <c r="P530" s="834"/>
      <c r="Q530" s="834"/>
      <c r="R530" s="834"/>
      <c r="S530" s="834"/>
      <c r="T530" s="834"/>
      <c r="U530" s="834"/>
      <c r="V530" s="834"/>
      <c r="W530" s="834"/>
      <c r="X530" s="834"/>
      <c r="Y530" s="834"/>
      <c r="Z530" s="834"/>
    </row>
    <row r="531" spans="1:26" ht="15.75" customHeight="1">
      <c r="A531" s="834"/>
      <c r="B531" s="922"/>
      <c r="C531" s="834"/>
      <c r="D531" s="834"/>
      <c r="E531" s="834"/>
      <c r="F531" s="834"/>
      <c r="G531" s="834"/>
      <c r="H531" s="834"/>
      <c r="I531" s="834"/>
      <c r="J531" s="834"/>
      <c r="K531" s="834"/>
      <c r="L531" s="834"/>
      <c r="M531" s="834"/>
      <c r="N531" s="833"/>
      <c r="O531" s="834"/>
      <c r="P531" s="834"/>
      <c r="Q531" s="834"/>
      <c r="R531" s="834"/>
      <c r="S531" s="834"/>
      <c r="T531" s="834"/>
      <c r="U531" s="834"/>
      <c r="V531" s="834"/>
      <c r="W531" s="834"/>
      <c r="X531" s="834"/>
      <c r="Y531" s="834"/>
      <c r="Z531" s="834"/>
    </row>
    <row r="532" spans="1:26" ht="15.75" customHeight="1">
      <c r="A532" s="834"/>
      <c r="B532" s="922"/>
      <c r="C532" s="834"/>
      <c r="D532" s="834"/>
      <c r="E532" s="834"/>
      <c r="F532" s="834"/>
      <c r="G532" s="834"/>
      <c r="H532" s="834"/>
      <c r="I532" s="834"/>
      <c r="J532" s="834"/>
      <c r="K532" s="834"/>
      <c r="L532" s="834"/>
      <c r="M532" s="834"/>
      <c r="N532" s="833"/>
      <c r="O532" s="834"/>
      <c r="P532" s="834"/>
      <c r="Q532" s="834"/>
      <c r="R532" s="834"/>
      <c r="S532" s="834"/>
      <c r="T532" s="834"/>
      <c r="U532" s="834"/>
      <c r="V532" s="834"/>
      <c r="W532" s="834"/>
      <c r="X532" s="834"/>
      <c r="Y532" s="834"/>
      <c r="Z532" s="834"/>
    </row>
    <row r="533" spans="1:26" ht="15.75" customHeight="1">
      <c r="A533" s="834"/>
      <c r="B533" s="922"/>
      <c r="C533" s="834"/>
      <c r="D533" s="834"/>
      <c r="E533" s="834"/>
      <c r="F533" s="834"/>
      <c r="G533" s="834"/>
      <c r="H533" s="834"/>
      <c r="I533" s="834"/>
      <c r="J533" s="834"/>
      <c r="K533" s="834"/>
      <c r="L533" s="834"/>
      <c r="M533" s="834"/>
      <c r="N533" s="833"/>
      <c r="O533" s="834"/>
      <c r="P533" s="834"/>
      <c r="Q533" s="834"/>
      <c r="R533" s="834"/>
      <c r="S533" s="834"/>
      <c r="T533" s="834"/>
      <c r="U533" s="834"/>
      <c r="V533" s="834"/>
      <c r="W533" s="834"/>
      <c r="X533" s="834"/>
      <c r="Y533" s="834"/>
      <c r="Z533" s="834"/>
    </row>
    <row r="534" spans="1:26" ht="15.75" customHeight="1">
      <c r="A534" s="834"/>
      <c r="B534" s="922"/>
      <c r="C534" s="834"/>
      <c r="D534" s="834"/>
      <c r="E534" s="834"/>
      <c r="F534" s="834"/>
      <c r="G534" s="834"/>
      <c r="H534" s="834"/>
      <c r="I534" s="834"/>
      <c r="J534" s="834"/>
      <c r="K534" s="834"/>
      <c r="L534" s="834"/>
      <c r="M534" s="834"/>
      <c r="N534" s="833"/>
      <c r="O534" s="834"/>
      <c r="P534" s="834"/>
      <c r="Q534" s="834"/>
      <c r="R534" s="834"/>
      <c r="S534" s="834"/>
      <c r="T534" s="834"/>
      <c r="U534" s="834"/>
      <c r="V534" s="834"/>
      <c r="W534" s="834"/>
      <c r="X534" s="834"/>
      <c r="Y534" s="834"/>
      <c r="Z534" s="834"/>
    </row>
    <row r="535" spans="1:26" ht="15.75" customHeight="1">
      <c r="A535" s="834"/>
      <c r="B535" s="922"/>
      <c r="C535" s="834"/>
      <c r="D535" s="834"/>
      <c r="E535" s="834"/>
      <c r="F535" s="834"/>
      <c r="G535" s="834"/>
      <c r="H535" s="834"/>
      <c r="I535" s="834"/>
      <c r="J535" s="834"/>
      <c r="K535" s="834"/>
      <c r="L535" s="834"/>
      <c r="M535" s="834"/>
      <c r="N535" s="833"/>
      <c r="O535" s="834"/>
      <c r="P535" s="834"/>
      <c r="Q535" s="834"/>
      <c r="R535" s="834"/>
      <c r="S535" s="834"/>
      <c r="T535" s="834"/>
      <c r="U535" s="834"/>
      <c r="V535" s="834"/>
      <c r="W535" s="834"/>
      <c r="X535" s="834"/>
      <c r="Y535" s="834"/>
      <c r="Z535" s="834"/>
    </row>
    <row r="536" spans="1:26" ht="15.75" customHeight="1">
      <c r="A536" s="834"/>
      <c r="B536" s="922"/>
      <c r="C536" s="834"/>
      <c r="D536" s="834"/>
      <c r="E536" s="834"/>
      <c r="F536" s="834"/>
      <c r="G536" s="834"/>
      <c r="H536" s="834"/>
      <c r="I536" s="834"/>
      <c r="J536" s="834"/>
      <c r="K536" s="834"/>
      <c r="L536" s="834"/>
      <c r="M536" s="834"/>
      <c r="N536" s="833"/>
      <c r="O536" s="834"/>
      <c r="P536" s="834"/>
      <c r="Q536" s="834"/>
      <c r="R536" s="834"/>
      <c r="S536" s="834"/>
      <c r="T536" s="834"/>
      <c r="U536" s="834"/>
      <c r="V536" s="834"/>
      <c r="W536" s="834"/>
      <c r="X536" s="834"/>
      <c r="Y536" s="834"/>
      <c r="Z536" s="834"/>
    </row>
    <row r="537" spans="1:26" ht="15.75" customHeight="1">
      <c r="A537" s="834"/>
      <c r="B537" s="922"/>
      <c r="C537" s="834"/>
      <c r="D537" s="834"/>
      <c r="E537" s="834"/>
      <c r="F537" s="834"/>
      <c r="G537" s="834"/>
      <c r="H537" s="834"/>
      <c r="I537" s="834"/>
      <c r="J537" s="834"/>
      <c r="K537" s="834"/>
      <c r="L537" s="834"/>
      <c r="M537" s="834"/>
      <c r="N537" s="833"/>
      <c r="O537" s="834"/>
      <c r="P537" s="834"/>
      <c r="Q537" s="834"/>
      <c r="R537" s="834"/>
      <c r="S537" s="834"/>
      <c r="T537" s="834"/>
      <c r="U537" s="834"/>
      <c r="V537" s="834"/>
      <c r="W537" s="834"/>
      <c r="X537" s="834"/>
      <c r="Y537" s="834"/>
      <c r="Z537" s="834"/>
    </row>
    <row r="538" spans="1:26" ht="15.75" customHeight="1">
      <c r="A538" s="834"/>
      <c r="B538" s="922"/>
      <c r="C538" s="834"/>
      <c r="D538" s="834"/>
      <c r="E538" s="834"/>
      <c r="F538" s="834"/>
      <c r="G538" s="834"/>
      <c r="H538" s="834"/>
      <c r="I538" s="834"/>
      <c r="J538" s="834"/>
      <c r="K538" s="834"/>
      <c r="L538" s="834"/>
      <c r="M538" s="834"/>
      <c r="N538" s="833"/>
      <c r="O538" s="834"/>
      <c r="P538" s="834"/>
      <c r="Q538" s="834"/>
      <c r="R538" s="834"/>
      <c r="S538" s="834"/>
      <c r="T538" s="834"/>
      <c r="U538" s="834"/>
      <c r="V538" s="834"/>
      <c r="W538" s="834"/>
      <c r="X538" s="834"/>
      <c r="Y538" s="834"/>
      <c r="Z538" s="834"/>
    </row>
    <row r="539" spans="1:26" ht="15.75" customHeight="1">
      <c r="A539" s="834"/>
      <c r="B539" s="922"/>
      <c r="C539" s="834"/>
      <c r="D539" s="834"/>
      <c r="E539" s="834"/>
      <c r="F539" s="834"/>
      <c r="G539" s="834"/>
      <c r="H539" s="834"/>
      <c r="I539" s="834"/>
      <c r="J539" s="834"/>
      <c r="K539" s="834"/>
      <c r="L539" s="834"/>
      <c r="M539" s="834"/>
      <c r="N539" s="833"/>
      <c r="O539" s="834"/>
      <c r="P539" s="834"/>
      <c r="Q539" s="834"/>
      <c r="R539" s="834"/>
      <c r="S539" s="834"/>
      <c r="T539" s="834"/>
      <c r="U539" s="834"/>
      <c r="V539" s="834"/>
      <c r="W539" s="834"/>
      <c r="X539" s="834"/>
      <c r="Y539" s="834"/>
      <c r="Z539" s="834"/>
    </row>
    <row r="540" spans="1:26" ht="15.75" customHeight="1">
      <c r="A540" s="834"/>
      <c r="B540" s="922"/>
      <c r="C540" s="834"/>
      <c r="D540" s="834"/>
      <c r="E540" s="834"/>
      <c r="F540" s="834"/>
      <c r="G540" s="834"/>
      <c r="H540" s="834"/>
      <c r="I540" s="834"/>
      <c r="J540" s="834"/>
      <c r="K540" s="834"/>
      <c r="L540" s="834"/>
      <c r="M540" s="834"/>
      <c r="N540" s="833"/>
      <c r="O540" s="834"/>
      <c r="P540" s="834"/>
      <c r="Q540" s="834"/>
      <c r="R540" s="834"/>
      <c r="S540" s="834"/>
      <c r="T540" s="834"/>
      <c r="U540" s="834"/>
      <c r="V540" s="834"/>
      <c r="W540" s="834"/>
      <c r="X540" s="834"/>
      <c r="Y540" s="834"/>
      <c r="Z540" s="834"/>
    </row>
    <row r="541" spans="1:26" ht="15.75" customHeight="1">
      <c r="A541" s="834"/>
      <c r="B541" s="922"/>
      <c r="C541" s="834"/>
      <c r="D541" s="834"/>
      <c r="E541" s="834"/>
      <c r="F541" s="834"/>
      <c r="G541" s="834"/>
      <c r="H541" s="834"/>
      <c r="I541" s="834"/>
      <c r="J541" s="834"/>
      <c r="K541" s="834"/>
      <c r="L541" s="834"/>
      <c r="M541" s="834"/>
      <c r="N541" s="833"/>
      <c r="O541" s="834"/>
      <c r="P541" s="834"/>
      <c r="Q541" s="834"/>
      <c r="R541" s="834"/>
      <c r="S541" s="834"/>
      <c r="T541" s="834"/>
      <c r="U541" s="834"/>
      <c r="V541" s="834"/>
      <c r="W541" s="834"/>
      <c r="X541" s="834"/>
      <c r="Y541" s="834"/>
      <c r="Z541" s="834"/>
    </row>
    <row r="542" spans="1:26" ht="15.75" customHeight="1">
      <c r="A542" s="834"/>
      <c r="B542" s="922"/>
      <c r="C542" s="834"/>
      <c r="D542" s="834"/>
      <c r="E542" s="834"/>
      <c r="F542" s="834"/>
      <c r="G542" s="834"/>
      <c r="H542" s="834"/>
      <c r="I542" s="834"/>
      <c r="J542" s="834"/>
      <c r="K542" s="834"/>
      <c r="L542" s="834"/>
      <c r="M542" s="834"/>
      <c r="N542" s="833"/>
      <c r="O542" s="834"/>
      <c r="P542" s="834"/>
      <c r="Q542" s="834"/>
      <c r="R542" s="834"/>
      <c r="S542" s="834"/>
      <c r="T542" s="834"/>
      <c r="U542" s="834"/>
      <c r="V542" s="834"/>
      <c r="W542" s="834"/>
      <c r="X542" s="834"/>
      <c r="Y542" s="834"/>
      <c r="Z542" s="834"/>
    </row>
    <row r="543" spans="1:26" ht="15.75" customHeight="1">
      <c r="A543" s="834"/>
      <c r="B543" s="922"/>
      <c r="C543" s="834"/>
      <c r="D543" s="834"/>
      <c r="E543" s="834"/>
      <c r="F543" s="834"/>
      <c r="G543" s="834"/>
      <c r="H543" s="834"/>
      <c r="I543" s="834"/>
      <c r="J543" s="834"/>
      <c r="K543" s="834"/>
      <c r="L543" s="834"/>
      <c r="M543" s="834"/>
      <c r="N543" s="833"/>
      <c r="O543" s="834"/>
      <c r="P543" s="834"/>
      <c r="Q543" s="834"/>
      <c r="R543" s="834"/>
      <c r="S543" s="834"/>
      <c r="T543" s="834"/>
      <c r="U543" s="834"/>
      <c r="V543" s="834"/>
      <c r="W543" s="834"/>
      <c r="X543" s="834"/>
      <c r="Y543" s="834"/>
      <c r="Z543" s="834"/>
    </row>
    <row r="544" spans="1:26" ht="15.75" customHeight="1">
      <c r="A544" s="834"/>
      <c r="B544" s="922"/>
      <c r="C544" s="834"/>
      <c r="D544" s="834"/>
      <c r="E544" s="834"/>
      <c r="F544" s="834"/>
      <c r="G544" s="834"/>
      <c r="H544" s="834"/>
      <c r="I544" s="834"/>
      <c r="J544" s="834"/>
      <c r="K544" s="834"/>
      <c r="L544" s="834"/>
      <c r="M544" s="834"/>
      <c r="N544" s="833"/>
      <c r="O544" s="834"/>
      <c r="P544" s="834"/>
      <c r="Q544" s="834"/>
      <c r="R544" s="834"/>
      <c r="S544" s="834"/>
      <c r="T544" s="834"/>
      <c r="U544" s="834"/>
      <c r="V544" s="834"/>
      <c r="W544" s="834"/>
      <c r="X544" s="834"/>
      <c r="Y544" s="834"/>
      <c r="Z544" s="834"/>
    </row>
    <row r="545" spans="1:26" ht="15.75" customHeight="1">
      <c r="A545" s="834"/>
      <c r="B545" s="922"/>
      <c r="C545" s="834"/>
      <c r="D545" s="834"/>
      <c r="E545" s="834"/>
      <c r="F545" s="834"/>
      <c r="G545" s="834"/>
      <c r="H545" s="834"/>
      <c r="I545" s="834"/>
      <c r="J545" s="834"/>
      <c r="K545" s="834"/>
      <c r="L545" s="834"/>
      <c r="M545" s="834"/>
      <c r="N545" s="833"/>
      <c r="O545" s="834"/>
      <c r="P545" s="834"/>
      <c r="Q545" s="834"/>
      <c r="R545" s="834"/>
      <c r="S545" s="834"/>
      <c r="T545" s="834"/>
      <c r="U545" s="834"/>
      <c r="V545" s="834"/>
      <c r="W545" s="834"/>
      <c r="X545" s="834"/>
      <c r="Y545" s="834"/>
      <c r="Z545" s="834"/>
    </row>
    <row r="546" spans="1:26" ht="15.75" customHeight="1">
      <c r="A546" s="834"/>
      <c r="B546" s="922"/>
      <c r="C546" s="834"/>
      <c r="D546" s="834"/>
      <c r="E546" s="834"/>
      <c r="F546" s="834"/>
      <c r="G546" s="834"/>
      <c r="H546" s="834"/>
      <c r="I546" s="834"/>
      <c r="J546" s="834"/>
      <c r="K546" s="834"/>
      <c r="L546" s="834"/>
      <c r="M546" s="834"/>
      <c r="N546" s="833"/>
      <c r="O546" s="834"/>
      <c r="P546" s="834"/>
      <c r="Q546" s="834"/>
      <c r="R546" s="834"/>
      <c r="S546" s="834"/>
      <c r="T546" s="834"/>
      <c r="U546" s="834"/>
      <c r="V546" s="834"/>
      <c r="W546" s="834"/>
      <c r="X546" s="834"/>
      <c r="Y546" s="834"/>
      <c r="Z546" s="834"/>
    </row>
    <row r="547" spans="1:26" ht="15.75" customHeight="1">
      <c r="A547" s="834"/>
      <c r="B547" s="922"/>
      <c r="C547" s="834"/>
      <c r="D547" s="834"/>
      <c r="E547" s="834"/>
      <c r="F547" s="834"/>
      <c r="G547" s="834"/>
      <c r="H547" s="834"/>
      <c r="I547" s="834"/>
      <c r="J547" s="834"/>
      <c r="K547" s="834"/>
      <c r="L547" s="834"/>
      <c r="M547" s="834"/>
      <c r="N547" s="833"/>
      <c r="O547" s="834"/>
      <c r="P547" s="834"/>
      <c r="Q547" s="834"/>
      <c r="R547" s="834"/>
      <c r="S547" s="834"/>
      <c r="T547" s="834"/>
      <c r="U547" s="834"/>
      <c r="V547" s="834"/>
      <c r="W547" s="834"/>
      <c r="X547" s="834"/>
      <c r="Y547" s="834"/>
      <c r="Z547" s="834"/>
    </row>
    <row r="548" spans="1:26" ht="15.75" customHeight="1">
      <c r="A548" s="834"/>
      <c r="B548" s="922"/>
      <c r="C548" s="834"/>
      <c r="D548" s="834"/>
      <c r="E548" s="834"/>
      <c r="F548" s="834"/>
      <c r="G548" s="834"/>
      <c r="H548" s="834"/>
      <c r="I548" s="834"/>
      <c r="J548" s="834"/>
      <c r="K548" s="834"/>
      <c r="L548" s="834"/>
      <c r="M548" s="834"/>
      <c r="N548" s="833"/>
      <c r="O548" s="834"/>
      <c r="P548" s="834"/>
      <c r="Q548" s="834"/>
      <c r="R548" s="834"/>
      <c r="S548" s="834"/>
      <c r="T548" s="834"/>
      <c r="U548" s="834"/>
      <c r="V548" s="834"/>
      <c r="W548" s="834"/>
      <c r="X548" s="834"/>
      <c r="Y548" s="834"/>
      <c r="Z548" s="834"/>
    </row>
    <row r="549" spans="1:26" ht="15.75" customHeight="1">
      <c r="A549" s="834"/>
      <c r="B549" s="922"/>
      <c r="C549" s="834"/>
      <c r="D549" s="834"/>
      <c r="E549" s="834"/>
      <c r="F549" s="834"/>
      <c r="G549" s="834"/>
      <c r="H549" s="834"/>
      <c r="I549" s="834"/>
      <c r="J549" s="834"/>
      <c r="K549" s="834"/>
      <c r="L549" s="834"/>
      <c r="M549" s="834"/>
      <c r="N549" s="833"/>
      <c r="O549" s="834"/>
      <c r="P549" s="834"/>
      <c r="Q549" s="834"/>
      <c r="R549" s="834"/>
      <c r="S549" s="834"/>
      <c r="T549" s="834"/>
      <c r="U549" s="834"/>
      <c r="V549" s="834"/>
      <c r="W549" s="834"/>
      <c r="X549" s="834"/>
      <c r="Y549" s="834"/>
      <c r="Z549" s="834"/>
    </row>
    <row r="550" spans="1:26" ht="15.75" customHeight="1">
      <c r="A550" s="834"/>
      <c r="B550" s="922"/>
      <c r="C550" s="834"/>
      <c r="D550" s="834"/>
      <c r="E550" s="834"/>
      <c r="F550" s="834"/>
      <c r="G550" s="834"/>
      <c r="H550" s="834"/>
      <c r="I550" s="834"/>
      <c r="J550" s="834"/>
      <c r="K550" s="834"/>
      <c r="L550" s="834"/>
      <c r="M550" s="834"/>
      <c r="N550" s="833"/>
      <c r="O550" s="834"/>
      <c r="P550" s="834"/>
      <c r="Q550" s="834"/>
      <c r="R550" s="834"/>
      <c r="S550" s="834"/>
      <c r="T550" s="834"/>
      <c r="U550" s="834"/>
      <c r="V550" s="834"/>
      <c r="W550" s="834"/>
      <c r="X550" s="834"/>
      <c r="Y550" s="834"/>
      <c r="Z550" s="834"/>
    </row>
    <row r="551" spans="1:26" ht="15.75" customHeight="1">
      <c r="A551" s="834"/>
      <c r="B551" s="922"/>
      <c r="C551" s="834"/>
      <c r="D551" s="834"/>
      <c r="E551" s="834"/>
      <c r="F551" s="834"/>
      <c r="G551" s="834"/>
      <c r="H551" s="834"/>
      <c r="I551" s="834"/>
      <c r="J551" s="834"/>
      <c r="K551" s="834"/>
      <c r="L551" s="834"/>
      <c r="M551" s="834"/>
      <c r="N551" s="833"/>
      <c r="O551" s="834"/>
      <c r="P551" s="834"/>
      <c r="Q551" s="834"/>
      <c r="R551" s="834"/>
      <c r="S551" s="834"/>
      <c r="T551" s="834"/>
      <c r="U551" s="834"/>
      <c r="V551" s="834"/>
      <c r="W551" s="834"/>
      <c r="X551" s="834"/>
      <c r="Y551" s="834"/>
      <c r="Z551" s="834"/>
    </row>
    <row r="552" spans="1:26" ht="15.75" customHeight="1">
      <c r="A552" s="834"/>
      <c r="B552" s="922"/>
      <c r="C552" s="834"/>
      <c r="D552" s="834"/>
      <c r="E552" s="834"/>
      <c r="F552" s="834"/>
      <c r="G552" s="834"/>
      <c r="H552" s="834"/>
      <c r="I552" s="834"/>
      <c r="J552" s="834"/>
      <c r="K552" s="834"/>
      <c r="L552" s="834"/>
      <c r="M552" s="834"/>
      <c r="N552" s="833"/>
      <c r="O552" s="834"/>
      <c r="P552" s="834"/>
      <c r="Q552" s="834"/>
      <c r="R552" s="834"/>
      <c r="S552" s="834"/>
      <c r="T552" s="834"/>
      <c r="U552" s="834"/>
      <c r="V552" s="834"/>
      <c r="W552" s="834"/>
      <c r="X552" s="834"/>
      <c r="Y552" s="834"/>
      <c r="Z552" s="834"/>
    </row>
    <row r="553" spans="1:26" ht="15.75" customHeight="1">
      <c r="A553" s="834"/>
      <c r="B553" s="922"/>
      <c r="C553" s="834"/>
      <c r="D553" s="834"/>
      <c r="E553" s="834"/>
      <c r="F553" s="834"/>
      <c r="G553" s="834"/>
      <c r="H553" s="834"/>
      <c r="I553" s="834"/>
      <c r="J553" s="834"/>
      <c r="K553" s="834"/>
      <c r="L553" s="834"/>
      <c r="M553" s="834"/>
      <c r="N553" s="833"/>
      <c r="O553" s="834"/>
      <c r="P553" s="834"/>
      <c r="Q553" s="834"/>
      <c r="R553" s="834"/>
      <c r="S553" s="834"/>
      <c r="T553" s="834"/>
      <c r="U553" s="834"/>
      <c r="V553" s="834"/>
      <c r="W553" s="834"/>
      <c r="X553" s="834"/>
      <c r="Y553" s="834"/>
      <c r="Z553" s="834"/>
    </row>
    <row r="554" spans="1:26" ht="15.75" customHeight="1">
      <c r="A554" s="834"/>
      <c r="B554" s="922"/>
      <c r="C554" s="834"/>
      <c r="D554" s="834"/>
      <c r="E554" s="834"/>
      <c r="F554" s="834"/>
      <c r="G554" s="834"/>
      <c r="H554" s="834"/>
      <c r="I554" s="834"/>
      <c r="J554" s="834"/>
      <c r="K554" s="834"/>
      <c r="L554" s="834"/>
      <c r="M554" s="834"/>
      <c r="N554" s="833"/>
      <c r="O554" s="834"/>
      <c r="P554" s="834"/>
      <c r="Q554" s="834"/>
      <c r="R554" s="834"/>
      <c r="S554" s="834"/>
      <c r="T554" s="834"/>
      <c r="U554" s="834"/>
      <c r="V554" s="834"/>
      <c r="W554" s="834"/>
      <c r="X554" s="834"/>
      <c r="Y554" s="834"/>
      <c r="Z554" s="834"/>
    </row>
    <row r="555" spans="1:26" ht="15.75" customHeight="1">
      <c r="A555" s="834"/>
      <c r="B555" s="922"/>
      <c r="C555" s="834"/>
      <c r="D555" s="834"/>
      <c r="E555" s="834"/>
      <c r="F555" s="834"/>
      <c r="G555" s="834"/>
      <c r="H555" s="834"/>
      <c r="I555" s="834"/>
      <c r="J555" s="834"/>
      <c r="K555" s="834"/>
      <c r="L555" s="834"/>
      <c r="M555" s="834"/>
      <c r="N555" s="833"/>
      <c r="O555" s="834"/>
      <c r="P555" s="834"/>
      <c r="Q555" s="834"/>
      <c r="R555" s="834"/>
      <c r="S555" s="834"/>
      <c r="T555" s="834"/>
      <c r="U555" s="834"/>
      <c r="V555" s="834"/>
      <c r="W555" s="834"/>
      <c r="X555" s="834"/>
      <c r="Y555" s="834"/>
      <c r="Z555" s="834"/>
    </row>
    <row r="556" spans="1:26" ht="15.75" customHeight="1">
      <c r="A556" s="834"/>
      <c r="B556" s="922"/>
      <c r="C556" s="834"/>
      <c r="D556" s="834"/>
      <c r="E556" s="834"/>
      <c r="F556" s="834"/>
      <c r="G556" s="834"/>
      <c r="H556" s="834"/>
      <c r="I556" s="834"/>
      <c r="J556" s="834"/>
      <c r="K556" s="834"/>
      <c r="L556" s="834"/>
      <c r="M556" s="834"/>
      <c r="N556" s="833"/>
      <c r="O556" s="834"/>
      <c r="P556" s="834"/>
      <c r="Q556" s="834"/>
      <c r="R556" s="834"/>
      <c r="S556" s="834"/>
      <c r="T556" s="834"/>
      <c r="U556" s="834"/>
      <c r="V556" s="834"/>
      <c r="W556" s="834"/>
      <c r="X556" s="834"/>
      <c r="Y556" s="834"/>
      <c r="Z556" s="834"/>
    </row>
    <row r="557" spans="1:26" ht="15.75" customHeight="1">
      <c r="A557" s="834"/>
      <c r="B557" s="922"/>
      <c r="C557" s="834"/>
      <c r="D557" s="834"/>
      <c r="E557" s="834"/>
      <c r="F557" s="834"/>
      <c r="G557" s="834"/>
      <c r="H557" s="834"/>
      <c r="I557" s="834"/>
      <c r="J557" s="834"/>
      <c r="K557" s="834"/>
      <c r="L557" s="834"/>
      <c r="M557" s="834"/>
      <c r="N557" s="833"/>
      <c r="O557" s="834"/>
      <c r="P557" s="834"/>
      <c r="Q557" s="834"/>
      <c r="R557" s="834"/>
      <c r="S557" s="834"/>
      <c r="T557" s="834"/>
      <c r="U557" s="834"/>
      <c r="V557" s="834"/>
      <c r="W557" s="834"/>
      <c r="X557" s="834"/>
      <c r="Y557" s="834"/>
      <c r="Z557" s="834"/>
    </row>
    <row r="558" spans="1:26" ht="15.75" customHeight="1">
      <c r="A558" s="834"/>
      <c r="B558" s="922"/>
      <c r="C558" s="834"/>
      <c r="D558" s="834"/>
      <c r="E558" s="834"/>
      <c r="F558" s="834"/>
      <c r="G558" s="834"/>
      <c r="H558" s="834"/>
      <c r="I558" s="834"/>
      <c r="J558" s="834"/>
      <c r="K558" s="834"/>
      <c r="L558" s="834"/>
      <c r="M558" s="834"/>
      <c r="N558" s="833"/>
      <c r="O558" s="834"/>
      <c r="P558" s="834"/>
      <c r="Q558" s="834"/>
      <c r="R558" s="834"/>
      <c r="S558" s="834"/>
      <c r="T558" s="834"/>
      <c r="U558" s="834"/>
      <c r="V558" s="834"/>
      <c r="W558" s="834"/>
      <c r="X558" s="834"/>
      <c r="Y558" s="834"/>
      <c r="Z558" s="834"/>
    </row>
    <row r="559" spans="1:26" ht="15.75" customHeight="1">
      <c r="A559" s="834"/>
      <c r="B559" s="922"/>
      <c r="C559" s="834"/>
      <c r="D559" s="834"/>
      <c r="E559" s="834"/>
      <c r="F559" s="834"/>
      <c r="G559" s="834"/>
      <c r="H559" s="834"/>
      <c r="I559" s="834"/>
      <c r="J559" s="834"/>
      <c r="K559" s="834"/>
      <c r="L559" s="834"/>
      <c r="M559" s="834"/>
      <c r="N559" s="833"/>
      <c r="O559" s="834"/>
      <c r="P559" s="834"/>
      <c r="Q559" s="834"/>
      <c r="R559" s="834"/>
      <c r="S559" s="834"/>
      <c r="T559" s="834"/>
      <c r="U559" s="834"/>
      <c r="V559" s="834"/>
      <c r="W559" s="834"/>
      <c r="X559" s="834"/>
      <c r="Y559" s="834"/>
      <c r="Z559" s="834"/>
    </row>
    <row r="560" spans="1:26" ht="15.75" customHeight="1">
      <c r="A560" s="834"/>
      <c r="B560" s="922"/>
      <c r="C560" s="834"/>
      <c r="D560" s="834"/>
      <c r="E560" s="834"/>
      <c r="F560" s="834"/>
      <c r="G560" s="834"/>
      <c r="H560" s="834"/>
      <c r="I560" s="834"/>
      <c r="J560" s="834"/>
      <c r="K560" s="834"/>
      <c r="L560" s="834"/>
      <c r="M560" s="834"/>
      <c r="N560" s="833"/>
      <c r="O560" s="834"/>
      <c r="P560" s="834"/>
      <c r="Q560" s="834"/>
      <c r="R560" s="834"/>
      <c r="S560" s="834"/>
      <c r="T560" s="834"/>
      <c r="U560" s="834"/>
      <c r="V560" s="834"/>
      <c r="W560" s="834"/>
      <c r="X560" s="834"/>
      <c r="Y560" s="834"/>
      <c r="Z560" s="834"/>
    </row>
    <row r="561" spans="1:26" ht="15.75" customHeight="1">
      <c r="A561" s="834"/>
      <c r="B561" s="922"/>
      <c r="C561" s="834"/>
      <c r="D561" s="834"/>
      <c r="E561" s="834"/>
      <c r="F561" s="834"/>
      <c r="G561" s="834"/>
      <c r="H561" s="834"/>
      <c r="I561" s="834"/>
      <c r="J561" s="834"/>
      <c r="K561" s="834"/>
      <c r="L561" s="834"/>
      <c r="M561" s="834"/>
      <c r="N561" s="833"/>
      <c r="O561" s="834"/>
      <c r="P561" s="834"/>
      <c r="Q561" s="834"/>
      <c r="R561" s="834"/>
      <c r="S561" s="834"/>
      <c r="T561" s="834"/>
      <c r="U561" s="834"/>
      <c r="V561" s="834"/>
      <c r="W561" s="834"/>
      <c r="X561" s="834"/>
      <c r="Y561" s="834"/>
      <c r="Z561" s="834"/>
    </row>
    <row r="562" spans="1:26" ht="15.75" customHeight="1">
      <c r="A562" s="834"/>
      <c r="B562" s="922"/>
      <c r="C562" s="834"/>
      <c r="D562" s="834"/>
      <c r="E562" s="834"/>
      <c r="F562" s="834"/>
      <c r="G562" s="834"/>
      <c r="H562" s="834"/>
      <c r="I562" s="834"/>
      <c r="J562" s="834"/>
      <c r="K562" s="834"/>
      <c r="L562" s="834"/>
      <c r="M562" s="834"/>
      <c r="N562" s="833"/>
      <c r="O562" s="834"/>
      <c r="P562" s="834"/>
      <c r="Q562" s="834"/>
      <c r="R562" s="834"/>
      <c r="S562" s="834"/>
      <c r="T562" s="834"/>
      <c r="U562" s="834"/>
      <c r="V562" s="834"/>
      <c r="W562" s="834"/>
      <c r="X562" s="834"/>
      <c r="Y562" s="834"/>
      <c r="Z562" s="834"/>
    </row>
    <row r="563" spans="1:26" ht="15.75" customHeight="1">
      <c r="A563" s="834"/>
      <c r="B563" s="922"/>
      <c r="C563" s="834"/>
      <c r="D563" s="834"/>
      <c r="E563" s="834"/>
      <c r="F563" s="834"/>
      <c r="G563" s="834"/>
      <c r="H563" s="834"/>
      <c r="I563" s="834"/>
      <c r="J563" s="834"/>
      <c r="K563" s="834"/>
      <c r="L563" s="834"/>
      <c r="M563" s="834"/>
      <c r="N563" s="833"/>
      <c r="O563" s="834"/>
      <c r="P563" s="834"/>
      <c r="Q563" s="834"/>
      <c r="R563" s="834"/>
      <c r="S563" s="834"/>
      <c r="T563" s="834"/>
      <c r="U563" s="834"/>
      <c r="V563" s="834"/>
      <c r="W563" s="834"/>
      <c r="X563" s="834"/>
      <c r="Y563" s="834"/>
      <c r="Z563" s="834"/>
    </row>
    <row r="564" spans="1:26" ht="15.75" customHeight="1">
      <c r="A564" s="834"/>
      <c r="B564" s="922"/>
      <c r="C564" s="834"/>
      <c r="D564" s="834"/>
      <c r="E564" s="834"/>
      <c r="F564" s="834"/>
      <c r="G564" s="834"/>
      <c r="H564" s="834"/>
      <c r="I564" s="834"/>
      <c r="J564" s="834"/>
      <c r="K564" s="834"/>
      <c r="L564" s="834"/>
      <c r="M564" s="834"/>
      <c r="N564" s="833"/>
      <c r="O564" s="834"/>
      <c r="P564" s="834"/>
      <c r="Q564" s="834"/>
      <c r="R564" s="834"/>
      <c r="S564" s="834"/>
      <c r="T564" s="834"/>
      <c r="U564" s="834"/>
      <c r="V564" s="834"/>
      <c r="W564" s="834"/>
      <c r="X564" s="834"/>
      <c r="Y564" s="834"/>
      <c r="Z564" s="834"/>
    </row>
    <row r="565" spans="1:26" ht="15.75" customHeight="1">
      <c r="A565" s="834"/>
      <c r="B565" s="922"/>
      <c r="C565" s="834"/>
      <c r="D565" s="834"/>
      <c r="E565" s="834"/>
      <c r="F565" s="834"/>
      <c r="G565" s="834"/>
      <c r="H565" s="834"/>
      <c r="I565" s="834"/>
      <c r="J565" s="834"/>
      <c r="K565" s="834"/>
      <c r="L565" s="834"/>
      <c r="M565" s="834"/>
      <c r="N565" s="833"/>
      <c r="O565" s="834"/>
      <c r="P565" s="834"/>
      <c r="Q565" s="834"/>
      <c r="R565" s="834"/>
      <c r="S565" s="834"/>
      <c r="T565" s="834"/>
      <c r="U565" s="834"/>
      <c r="V565" s="834"/>
      <c r="W565" s="834"/>
      <c r="X565" s="834"/>
      <c r="Y565" s="834"/>
      <c r="Z565" s="834"/>
    </row>
    <row r="566" spans="1:26" ht="15.75" customHeight="1">
      <c r="A566" s="834"/>
      <c r="B566" s="922"/>
      <c r="C566" s="834"/>
      <c r="D566" s="834"/>
      <c r="E566" s="834"/>
      <c r="F566" s="834"/>
      <c r="G566" s="834"/>
      <c r="H566" s="834"/>
      <c r="I566" s="834"/>
      <c r="J566" s="834"/>
      <c r="K566" s="834"/>
      <c r="L566" s="834"/>
      <c r="M566" s="834"/>
      <c r="N566" s="833"/>
      <c r="O566" s="834"/>
      <c r="P566" s="834"/>
      <c r="Q566" s="834"/>
      <c r="R566" s="834"/>
      <c r="S566" s="834"/>
      <c r="T566" s="834"/>
      <c r="U566" s="834"/>
      <c r="V566" s="834"/>
      <c r="W566" s="834"/>
      <c r="X566" s="834"/>
      <c r="Y566" s="834"/>
      <c r="Z566" s="834"/>
    </row>
    <row r="567" spans="1:26" ht="15.75" customHeight="1">
      <c r="A567" s="834"/>
      <c r="B567" s="922"/>
      <c r="C567" s="834"/>
      <c r="D567" s="834"/>
      <c r="E567" s="834"/>
      <c r="F567" s="834"/>
      <c r="G567" s="834"/>
      <c r="H567" s="834"/>
      <c r="I567" s="834"/>
      <c r="J567" s="834"/>
      <c r="K567" s="834"/>
      <c r="L567" s="834"/>
      <c r="M567" s="834"/>
      <c r="N567" s="833"/>
      <c r="O567" s="834"/>
      <c r="P567" s="834"/>
      <c r="Q567" s="834"/>
      <c r="R567" s="834"/>
      <c r="S567" s="834"/>
      <c r="T567" s="834"/>
      <c r="U567" s="834"/>
      <c r="V567" s="834"/>
      <c r="W567" s="834"/>
      <c r="X567" s="834"/>
      <c r="Y567" s="834"/>
      <c r="Z567" s="834"/>
    </row>
    <row r="568" spans="1:26" ht="15.75" customHeight="1">
      <c r="A568" s="834"/>
      <c r="B568" s="922"/>
      <c r="C568" s="834"/>
      <c r="D568" s="834"/>
      <c r="E568" s="834"/>
      <c r="F568" s="834"/>
      <c r="G568" s="834"/>
      <c r="H568" s="834"/>
      <c r="I568" s="834"/>
      <c r="J568" s="834"/>
      <c r="K568" s="834"/>
      <c r="L568" s="834"/>
      <c r="M568" s="834"/>
      <c r="N568" s="833"/>
      <c r="O568" s="834"/>
      <c r="P568" s="834"/>
      <c r="Q568" s="834"/>
      <c r="R568" s="834"/>
      <c r="S568" s="834"/>
      <c r="T568" s="834"/>
      <c r="U568" s="834"/>
      <c r="V568" s="834"/>
      <c r="W568" s="834"/>
      <c r="X568" s="834"/>
      <c r="Y568" s="834"/>
      <c r="Z568" s="834"/>
    </row>
    <row r="569" spans="1:26" ht="15.75" customHeight="1">
      <c r="A569" s="834"/>
      <c r="B569" s="922"/>
      <c r="C569" s="834"/>
      <c r="D569" s="834"/>
      <c r="E569" s="834"/>
      <c r="F569" s="834"/>
      <c r="G569" s="834"/>
      <c r="H569" s="834"/>
      <c r="I569" s="834"/>
      <c r="J569" s="834"/>
      <c r="K569" s="834"/>
      <c r="L569" s="834"/>
      <c r="M569" s="834"/>
      <c r="N569" s="833"/>
      <c r="O569" s="834"/>
      <c r="P569" s="834"/>
      <c r="Q569" s="834"/>
      <c r="R569" s="834"/>
      <c r="S569" s="834"/>
      <c r="T569" s="834"/>
      <c r="U569" s="834"/>
      <c r="V569" s="834"/>
      <c r="W569" s="834"/>
      <c r="X569" s="834"/>
      <c r="Y569" s="834"/>
      <c r="Z569" s="834"/>
    </row>
    <row r="570" spans="1:26" ht="15.75" customHeight="1">
      <c r="A570" s="834"/>
      <c r="B570" s="922"/>
      <c r="C570" s="834"/>
      <c r="D570" s="834"/>
      <c r="E570" s="834"/>
      <c r="F570" s="834"/>
      <c r="G570" s="834"/>
      <c r="H570" s="834"/>
      <c r="I570" s="834"/>
      <c r="J570" s="834"/>
      <c r="K570" s="834"/>
      <c r="L570" s="834"/>
      <c r="M570" s="834"/>
      <c r="N570" s="833"/>
      <c r="O570" s="834"/>
      <c r="P570" s="834"/>
      <c r="Q570" s="834"/>
      <c r="R570" s="834"/>
      <c r="S570" s="834"/>
      <c r="T570" s="834"/>
      <c r="U570" s="834"/>
      <c r="V570" s="834"/>
      <c r="W570" s="834"/>
      <c r="X570" s="834"/>
      <c r="Y570" s="834"/>
      <c r="Z570" s="834"/>
    </row>
    <row r="571" spans="1:26" ht="15.75" customHeight="1">
      <c r="A571" s="834"/>
      <c r="B571" s="922"/>
      <c r="C571" s="834"/>
      <c r="D571" s="834"/>
      <c r="E571" s="834"/>
      <c r="F571" s="834"/>
      <c r="G571" s="834"/>
      <c r="H571" s="834"/>
      <c r="I571" s="834"/>
      <c r="J571" s="834"/>
      <c r="K571" s="834"/>
      <c r="L571" s="834"/>
      <c r="M571" s="834"/>
      <c r="N571" s="833"/>
      <c r="O571" s="834"/>
      <c r="P571" s="834"/>
      <c r="Q571" s="834"/>
      <c r="R571" s="834"/>
      <c r="S571" s="834"/>
      <c r="T571" s="834"/>
      <c r="U571" s="834"/>
      <c r="V571" s="834"/>
      <c r="W571" s="834"/>
      <c r="X571" s="834"/>
      <c r="Y571" s="834"/>
      <c r="Z571" s="834"/>
    </row>
    <row r="572" spans="1:26" ht="15.75" customHeight="1">
      <c r="A572" s="834"/>
      <c r="B572" s="922"/>
      <c r="C572" s="834"/>
      <c r="D572" s="834"/>
      <c r="E572" s="834"/>
      <c r="F572" s="834"/>
      <c r="G572" s="834"/>
      <c r="H572" s="834"/>
      <c r="I572" s="834"/>
      <c r="J572" s="834"/>
      <c r="K572" s="834"/>
      <c r="L572" s="834"/>
      <c r="M572" s="834"/>
      <c r="N572" s="833"/>
      <c r="O572" s="834"/>
      <c r="P572" s="834"/>
      <c r="Q572" s="834"/>
      <c r="R572" s="834"/>
      <c r="S572" s="834"/>
      <c r="T572" s="834"/>
      <c r="U572" s="834"/>
      <c r="V572" s="834"/>
      <c r="W572" s="834"/>
      <c r="X572" s="834"/>
      <c r="Y572" s="834"/>
      <c r="Z572" s="834"/>
    </row>
    <row r="573" spans="1:26" ht="15.75" customHeight="1">
      <c r="A573" s="834"/>
      <c r="B573" s="922"/>
      <c r="C573" s="834"/>
      <c r="D573" s="834"/>
      <c r="E573" s="834"/>
      <c r="F573" s="834"/>
      <c r="G573" s="834"/>
      <c r="H573" s="834"/>
      <c r="I573" s="834"/>
      <c r="J573" s="834"/>
      <c r="K573" s="834"/>
      <c r="L573" s="834"/>
      <c r="M573" s="834"/>
      <c r="N573" s="833"/>
      <c r="O573" s="834"/>
      <c r="P573" s="834"/>
      <c r="Q573" s="834"/>
      <c r="R573" s="834"/>
      <c r="S573" s="834"/>
      <c r="T573" s="834"/>
      <c r="U573" s="834"/>
      <c r="V573" s="834"/>
      <c r="W573" s="834"/>
      <c r="X573" s="834"/>
      <c r="Y573" s="834"/>
      <c r="Z573" s="834"/>
    </row>
    <row r="574" spans="1:26" ht="15.75" customHeight="1">
      <c r="A574" s="834"/>
      <c r="B574" s="922"/>
      <c r="C574" s="834"/>
      <c r="D574" s="834"/>
      <c r="E574" s="834"/>
      <c r="F574" s="834"/>
      <c r="G574" s="834"/>
      <c r="H574" s="834"/>
      <c r="I574" s="834"/>
      <c r="J574" s="834"/>
      <c r="K574" s="834"/>
      <c r="L574" s="834"/>
      <c r="M574" s="834"/>
      <c r="N574" s="833"/>
      <c r="O574" s="834"/>
      <c r="P574" s="834"/>
      <c r="Q574" s="834"/>
      <c r="R574" s="834"/>
      <c r="S574" s="834"/>
      <c r="T574" s="834"/>
      <c r="U574" s="834"/>
      <c r="V574" s="834"/>
      <c r="W574" s="834"/>
      <c r="X574" s="834"/>
      <c r="Y574" s="834"/>
      <c r="Z574" s="834"/>
    </row>
    <row r="575" spans="1:26" ht="15.75" customHeight="1">
      <c r="A575" s="834"/>
      <c r="B575" s="922"/>
      <c r="C575" s="834"/>
      <c r="D575" s="834"/>
      <c r="E575" s="834"/>
      <c r="F575" s="834"/>
      <c r="G575" s="834"/>
      <c r="H575" s="834"/>
      <c r="I575" s="834"/>
      <c r="J575" s="834"/>
      <c r="K575" s="834"/>
      <c r="L575" s="834"/>
      <c r="M575" s="834"/>
      <c r="N575" s="833"/>
      <c r="O575" s="834"/>
      <c r="P575" s="834"/>
      <c r="Q575" s="834"/>
      <c r="R575" s="834"/>
      <c r="S575" s="834"/>
      <c r="T575" s="834"/>
      <c r="U575" s="834"/>
      <c r="V575" s="834"/>
      <c r="W575" s="834"/>
      <c r="X575" s="834"/>
      <c r="Y575" s="834"/>
      <c r="Z575" s="834"/>
    </row>
    <row r="576" spans="1:26" ht="15.75" customHeight="1">
      <c r="A576" s="834"/>
      <c r="B576" s="922"/>
      <c r="C576" s="834"/>
      <c r="D576" s="834"/>
      <c r="E576" s="834"/>
      <c r="F576" s="834"/>
      <c r="G576" s="834"/>
      <c r="H576" s="834"/>
      <c r="I576" s="834"/>
      <c r="J576" s="834"/>
      <c r="K576" s="834"/>
      <c r="L576" s="834"/>
      <c r="M576" s="834"/>
      <c r="N576" s="833"/>
      <c r="O576" s="834"/>
      <c r="P576" s="834"/>
      <c r="Q576" s="834"/>
      <c r="R576" s="834"/>
      <c r="S576" s="834"/>
      <c r="T576" s="834"/>
      <c r="U576" s="834"/>
      <c r="V576" s="834"/>
      <c r="W576" s="834"/>
      <c r="X576" s="834"/>
      <c r="Y576" s="834"/>
      <c r="Z576" s="834"/>
    </row>
    <row r="577" spans="1:26" ht="15.75" customHeight="1">
      <c r="A577" s="834"/>
      <c r="B577" s="922"/>
      <c r="C577" s="834"/>
      <c r="D577" s="834"/>
      <c r="E577" s="834"/>
      <c r="F577" s="834"/>
      <c r="G577" s="834"/>
      <c r="H577" s="834"/>
      <c r="I577" s="834"/>
      <c r="J577" s="834"/>
      <c r="K577" s="834"/>
      <c r="L577" s="834"/>
      <c r="M577" s="834"/>
      <c r="N577" s="833"/>
      <c r="O577" s="834"/>
      <c r="P577" s="834"/>
      <c r="Q577" s="834"/>
      <c r="R577" s="834"/>
      <c r="S577" s="834"/>
      <c r="T577" s="834"/>
      <c r="U577" s="834"/>
      <c r="V577" s="834"/>
      <c r="W577" s="834"/>
      <c r="X577" s="834"/>
      <c r="Y577" s="834"/>
      <c r="Z577" s="834"/>
    </row>
    <row r="578" spans="1:26" ht="15.75" customHeight="1">
      <c r="A578" s="834"/>
      <c r="B578" s="922"/>
      <c r="C578" s="834"/>
      <c r="D578" s="834"/>
      <c r="E578" s="834"/>
      <c r="F578" s="834"/>
      <c r="G578" s="834"/>
      <c r="H578" s="834"/>
      <c r="I578" s="834"/>
      <c r="J578" s="834"/>
      <c r="K578" s="834"/>
      <c r="L578" s="834"/>
      <c r="M578" s="834"/>
      <c r="N578" s="833"/>
      <c r="O578" s="834"/>
      <c r="P578" s="834"/>
      <c r="Q578" s="834"/>
      <c r="R578" s="834"/>
      <c r="S578" s="834"/>
      <c r="T578" s="834"/>
      <c r="U578" s="834"/>
      <c r="V578" s="834"/>
      <c r="W578" s="834"/>
      <c r="X578" s="834"/>
      <c r="Y578" s="834"/>
      <c r="Z578" s="834"/>
    </row>
    <row r="579" spans="1:26" ht="15.75" customHeight="1">
      <c r="A579" s="834"/>
      <c r="B579" s="922"/>
      <c r="C579" s="834"/>
      <c r="D579" s="834"/>
      <c r="E579" s="834"/>
      <c r="F579" s="834"/>
      <c r="G579" s="834"/>
      <c r="H579" s="834"/>
      <c r="I579" s="834"/>
      <c r="J579" s="834"/>
      <c r="K579" s="834"/>
      <c r="L579" s="834"/>
      <c r="M579" s="834"/>
      <c r="N579" s="833"/>
      <c r="O579" s="834"/>
      <c r="P579" s="834"/>
      <c r="Q579" s="834"/>
      <c r="R579" s="834"/>
      <c r="S579" s="834"/>
      <c r="T579" s="834"/>
      <c r="U579" s="834"/>
      <c r="V579" s="834"/>
      <c r="W579" s="834"/>
      <c r="X579" s="834"/>
      <c r="Y579" s="834"/>
      <c r="Z579" s="834"/>
    </row>
    <row r="580" spans="1:26" ht="15.75" customHeight="1">
      <c r="A580" s="834"/>
      <c r="B580" s="922"/>
      <c r="C580" s="834"/>
      <c r="D580" s="834"/>
      <c r="E580" s="834"/>
      <c r="F580" s="834"/>
      <c r="G580" s="834"/>
      <c r="H580" s="834"/>
      <c r="I580" s="834"/>
      <c r="J580" s="834"/>
      <c r="K580" s="834"/>
      <c r="L580" s="834"/>
      <c r="M580" s="834"/>
      <c r="N580" s="833"/>
      <c r="O580" s="834"/>
      <c r="P580" s="834"/>
      <c r="Q580" s="834"/>
      <c r="R580" s="834"/>
      <c r="S580" s="834"/>
      <c r="T580" s="834"/>
      <c r="U580" s="834"/>
      <c r="V580" s="834"/>
      <c r="W580" s="834"/>
      <c r="X580" s="834"/>
      <c r="Y580" s="834"/>
      <c r="Z580" s="834"/>
    </row>
    <row r="581" spans="1:26" ht="15.75" customHeight="1">
      <c r="A581" s="834"/>
      <c r="B581" s="922"/>
      <c r="C581" s="834"/>
      <c r="D581" s="834"/>
      <c r="E581" s="834"/>
      <c r="F581" s="834"/>
      <c r="G581" s="834"/>
      <c r="H581" s="834"/>
      <c r="I581" s="834"/>
      <c r="J581" s="834"/>
      <c r="K581" s="834"/>
      <c r="L581" s="834"/>
      <c r="M581" s="834"/>
      <c r="N581" s="833"/>
      <c r="O581" s="834"/>
      <c r="P581" s="834"/>
      <c r="Q581" s="834"/>
      <c r="R581" s="834"/>
      <c r="S581" s="834"/>
      <c r="T581" s="834"/>
      <c r="U581" s="834"/>
      <c r="V581" s="834"/>
      <c r="W581" s="834"/>
      <c r="X581" s="834"/>
      <c r="Y581" s="834"/>
      <c r="Z581" s="834"/>
    </row>
    <row r="582" spans="1:26" ht="15.75" customHeight="1">
      <c r="A582" s="834"/>
      <c r="B582" s="922"/>
      <c r="C582" s="834"/>
      <c r="D582" s="834"/>
      <c r="E582" s="834"/>
      <c r="F582" s="834"/>
      <c r="G582" s="834"/>
      <c r="H582" s="834"/>
      <c r="I582" s="834"/>
      <c r="J582" s="834"/>
      <c r="K582" s="834"/>
      <c r="L582" s="834"/>
      <c r="M582" s="834"/>
      <c r="N582" s="833"/>
      <c r="O582" s="834"/>
      <c r="P582" s="834"/>
      <c r="Q582" s="834"/>
      <c r="R582" s="834"/>
      <c r="S582" s="834"/>
      <c r="T582" s="834"/>
      <c r="U582" s="834"/>
      <c r="V582" s="834"/>
      <c r="W582" s="834"/>
      <c r="X582" s="834"/>
      <c r="Y582" s="834"/>
      <c r="Z582" s="834"/>
    </row>
    <row r="583" spans="1:26" ht="15.75" customHeight="1">
      <c r="A583" s="834"/>
      <c r="B583" s="922"/>
      <c r="C583" s="834"/>
      <c r="D583" s="834"/>
      <c r="E583" s="834"/>
      <c r="F583" s="834"/>
      <c r="G583" s="834"/>
      <c r="H583" s="834"/>
      <c r="I583" s="834"/>
      <c r="J583" s="834"/>
      <c r="K583" s="834"/>
      <c r="L583" s="834"/>
      <c r="M583" s="834"/>
      <c r="N583" s="833"/>
      <c r="O583" s="834"/>
      <c r="P583" s="834"/>
      <c r="Q583" s="834"/>
      <c r="R583" s="834"/>
      <c r="S583" s="834"/>
      <c r="T583" s="834"/>
      <c r="U583" s="834"/>
      <c r="V583" s="834"/>
      <c r="W583" s="834"/>
      <c r="X583" s="834"/>
      <c r="Y583" s="834"/>
      <c r="Z583" s="834"/>
    </row>
    <row r="584" spans="1:26" ht="15.75" customHeight="1">
      <c r="A584" s="834"/>
      <c r="B584" s="922"/>
      <c r="C584" s="834"/>
      <c r="D584" s="834"/>
      <c r="E584" s="834"/>
      <c r="F584" s="834"/>
      <c r="G584" s="834"/>
      <c r="H584" s="834"/>
      <c r="I584" s="834"/>
      <c r="J584" s="834"/>
      <c r="K584" s="834"/>
      <c r="L584" s="834"/>
      <c r="M584" s="834"/>
      <c r="N584" s="833"/>
      <c r="O584" s="834"/>
      <c r="P584" s="834"/>
      <c r="Q584" s="834"/>
      <c r="R584" s="834"/>
      <c r="S584" s="834"/>
      <c r="T584" s="834"/>
      <c r="U584" s="834"/>
      <c r="V584" s="834"/>
      <c r="W584" s="834"/>
      <c r="X584" s="834"/>
      <c r="Y584" s="834"/>
      <c r="Z584" s="834"/>
    </row>
    <row r="585" spans="1:26" ht="15.75" customHeight="1">
      <c r="A585" s="834"/>
      <c r="B585" s="922"/>
      <c r="C585" s="834"/>
      <c r="D585" s="834"/>
      <c r="E585" s="834"/>
      <c r="F585" s="834"/>
      <c r="G585" s="834"/>
      <c r="H585" s="834"/>
      <c r="I585" s="834"/>
      <c r="J585" s="834"/>
      <c r="K585" s="834"/>
      <c r="L585" s="834"/>
      <c r="M585" s="834"/>
      <c r="N585" s="833"/>
      <c r="O585" s="834"/>
      <c r="P585" s="834"/>
      <c r="Q585" s="834"/>
      <c r="R585" s="834"/>
      <c r="S585" s="834"/>
      <c r="T585" s="834"/>
      <c r="U585" s="834"/>
      <c r="V585" s="834"/>
      <c r="W585" s="834"/>
      <c r="X585" s="834"/>
      <c r="Y585" s="834"/>
      <c r="Z585" s="834"/>
    </row>
    <row r="586" spans="1:26" ht="15.75" customHeight="1">
      <c r="A586" s="834"/>
      <c r="B586" s="922"/>
      <c r="C586" s="834"/>
      <c r="D586" s="834"/>
      <c r="E586" s="834"/>
      <c r="F586" s="834"/>
      <c r="G586" s="834"/>
      <c r="H586" s="834"/>
      <c r="I586" s="834"/>
      <c r="J586" s="834"/>
      <c r="K586" s="834"/>
      <c r="L586" s="834"/>
      <c r="M586" s="834"/>
      <c r="N586" s="833"/>
      <c r="O586" s="834"/>
      <c r="P586" s="834"/>
      <c r="Q586" s="834"/>
      <c r="R586" s="834"/>
      <c r="S586" s="834"/>
      <c r="T586" s="834"/>
      <c r="U586" s="834"/>
      <c r="V586" s="834"/>
      <c r="W586" s="834"/>
      <c r="X586" s="834"/>
      <c r="Y586" s="834"/>
      <c r="Z586" s="834"/>
    </row>
    <row r="587" spans="1:26" ht="15.75" customHeight="1">
      <c r="A587" s="834"/>
      <c r="B587" s="922"/>
      <c r="C587" s="834"/>
      <c r="D587" s="834"/>
      <c r="E587" s="834"/>
      <c r="F587" s="834"/>
      <c r="G587" s="834"/>
      <c r="H587" s="834"/>
      <c r="I587" s="834"/>
      <c r="J587" s="834"/>
      <c r="K587" s="834"/>
      <c r="L587" s="834"/>
      <c r="M587" s="834"/>
      <c r="N587" s="833"/>
      <c r="O587" s="834"/>
      <c r="P587" s="834"/>
      <c r="Q587" s="834"/>
      <c r="R587" s="834"/>
      <c r="S587" s="834"/>
      <c r="T587" s="834"/>
      <c r="U587" s="834"/>
      <c r="V587" s="834"/>
      <c r="W587" s="834"/>
      <c r="X587" s="834"/>
      <c r="Y587" s="834"/>
      <c r="Z587" s="834"/>
    </row>
    <row r="588" spans="1:26" ht="15.75" customHeight="1">
      <c r="A588" s="834"/>
      <c r="B588" s="922"/>
      <c r="C588" s="834"/>
      <c r="D588" s="834"/>
      <c r="E588" s="834"/>
      <c r="F588" s="834"/>
      <c r="G588" s="834"/>
      <c r="H588" s="834"/>
      <c r="I588" s="834"/>
      <c r="J588" s="834"/>
      <c r="K588" s="834"/>
      <c r="L588" s="834"/>
      <c r="M588" s="834"/>
      <c r="N588" s="833"/>
      <c r="O588" s="834"/>
      <c r="P588" s="834"/>
      <c r="Q588" s="834"/>
      <c r="R588" s="834"/>
      <c r="S588" s="834"/>
      <c r="T588" s="834"/>
      <c r="U588" s="834"/>
      <c r="V588" s="834"/>
      <c r="W588" s="834"/>
      <c r="X588" s="834"/>
      <c r="Y588" s="834"/>
      <c r="Z588" s="834"/>
    </row>
    <row r="589" spans="1:26" ht="15.75" customHeight="1">
      <c r="A589" s="834"/>
      <c r="B589" s="922"/>
      <c r="C589" s="834"/>
      <c r="D589" s="834"/>
      <c r="E589" s="834"/>
      <c r="F589" s="834"/>
      <c r="G589" s="834"/>
      <c r="H589" s="834"/>
      <c r="I589" s="834"/>
      <c r="J589" s="834"/>
      <c r="K589" s="834"/>
      <c r="L589" s="834"/>
      <c r="M589" s="834"/>
      <c r="N589" s="833"/>
      <c r="O589" s="834"/>
      <c r="P589" s="834"/>
      <c r="Q589" s="834"/>
      <c r="R589" s="834"/>
      <c r="S589" s="834"/>
      <c r="T589" s="834"/>
      <c r="U589" s="834"/>
      <c r="V589" s="834"/>
      <c r="W589" s="834"/>
      <c r="X589" s="834"/>
      <c r="Y589" s="834"/>
      <c r="Z589" s="834"/>
    </row>
    <row r="590" spans="1:26" ht="15.75" customHeight="1">
      <c r="A590" s="834"/>
      <c r="B590" s="922"/>
      <c r="C590" s="834"/>
      <c r="D590" s="834"/>
      <c r="E590" s="834"/>
      <c r="F590" s="834"/>
      <c r="G590" s="834"/>
      <c r="H590" s="834"/>
      <c r="I590" s="834"/>
      <c r="J590" s="834"/>
      <c r="K590" s="834"/>
      <c r="L590" s="834"/>
      <c r="M590" s="834"/>
      <c r="N590" s="833"/>
      <c r="O590" s="834"/>
      <c r="P590" s="834"/>
      <c r="Q590" s="834"/>
      <c r="R590" s="834"/>
      <c r="S590" s="834"/>
      <c r="T590" s="834"/>
      <c r="U590" s="834"/>
      <c r="V590" s="834"/>
      <c r="W590" s="834"/>
      <c r="X590" s="834"/>
      <c r="Y590" s="834"/>
      <c r="Z590" s="834"/>
    </row>
    <row r="591" spans="1:26" ht="15.75" customHeight="1">
      <c r="A591" s="834"/>
      <c r="B591" s="922"/>
      <c r="C591" s="834"/>
      <c r="D591" s="834"/>
      <c r="E591" s="834"/>
      <c r="F591" s="834"/>
      <c r="G591" s="834"/>
      <c r="H591" s="834"/>
      <c r="I591" s="834"/>
      <c r="J591" s="834"/>
      <c r="K591" s="834"/>
      <c r="L591" s="834"/>
      <c r="M591" s="834"/>
      <c r="N591" s="833"/>
      <c r="O591" s="834"/>
      <c r="P591" s="834"/>
      <c r="Q591" s="834"/>
      <c r="R591" s="834"/>
      <c r="S591" s="834"/>
      <c r="T591" s="834"/>
      <c r="U591" s="834"/>
      <c r="V591" s="834"/>
      <c r="W591" s="834"/>
      <c r="X591" s="834"/>
      <c r="Y591" s="834"/>
      <c r="Z591" s="834"/>
    </row>
    <row r="592" spans="1:26" ht="15.75" customHeight="1">
      <c r="A592" s="834"/>
      <c r="B592" s="922"/>
      <c r="C592" s="834"/>
      <c r="D592" s="834"/>
      <c r="E592" s="834"/>
      <c r="F592" s="834"/>
      <c r="G592" s="834"/>
      <c r="H592" s="834"/>
      <c r="I592" s="834"/>
      <c r="J592" s="834"/>
      <c r="K592" s="834"/>
      <c r="L592" s="834"/>
      <c r="M592" s="834"/>
      <c r="N592" s="833"/>
      <c r="O592" s="834"/>
      <c r="P592" s="834"/>
      <c r="Q592" s="834"/>
      <c r="R592" s="834"/>
      <c r="S592" s="834"/>
      <c r="T592" s="834"/>
      <c r="U592" s="834"/>
      <c r="V592" s="834"/>
      <c r="W592" s="834"/>
      <c r="X592" s="834"/>
      <c r="Y592" s="834"/>
      <c r="Z592" s="834"/>
    </row>
    <row r="593" spans="1:26" ht="15.75" customHeight="1">
      <c r="A593" s="834"/>
      <c r="B593" s="922"/>
      <c r="C593" s="834"/>
      <c r="D593" s="834"/>
      <c r="E593" s="834"/>
      <c r="F593" s="834"/>
      <c r="G593" s="834"/>
      <c r="H593" s="834"/>
      <c r="I593" s="834"/>
      <c r="J593" s="834"/>
      <c r="K593" s="834"/>
      <c r="L593" s="834"/>
      <c r="M593" s="834"/>
      <c r="N593" s="833"/>
      <c r="O593" s="834"/>
      <c r="P593" s="834"/>
      <c r="Q593" s="834"/>
      <c r="R593" s="834"/>
      <c r="S593" s="834"/>
      <c r="T593" s="834"/>
      <c r="U593" s="834"/>
      <c r="V593" s="834"/>
      <c r="W593" s="834"/>
      <c r="X593" s="834"/>
      <c r="Y593" s="834"/>
      <c r="Z593" s="834"/>
    </row>
    <row r="594" spans="1:26" ht="15.75" customHeight="1">
      <c r="A594" s="834"/>
      <c r="B594" s="922"/>
      <c r="C594" s="834"/>
      <c r="D594" s="834"/>
      <c r="E594" s="834"/>
      <c r="F594" s="834"/>
      <c r="G594" s="834"/>
      <c r="H594" s="834"/>
      <c r="I594" s="834"/>
      <c r="J594" s="834"/>
      <c r="K594" s="834"/>
      <c r="L594" s="834"/>
      <c r="M594" s="834"/>
      <c r="N594" s="833"/>
      <c r="O594" s="834"/>
      <c r="P594" s="834"/>
      <c r="Q594" s="834"/>
      <c r="R594" s="834"/>
      <c r="S594" s="834"/>
      <c r="T594" s="834"/>
      <c r="U594" s="834"/>
      <c r="V594" s="834"/>
      <c r="W594" s="834"/>
      <c r="X594" s="834"/>
      <c r="Y594" s="834"/>
      <c r="Z594" s="834"/>
    </row>
    <row r="595" spans="1:26" ht="15.75" customHeight="1">
      <c r="A595" s="834"/>
      <c r="B595" s="922"/>
      <c r="C595" s="834"/>
      <c r="D595" s="834"/>
      <c r="E595" s="834"/>
      <c r="F595" s="834"/>
      <c r="G595" s="834"/>
      <c r="H595" s="834"/>
      <c r="I595" s="834"/>
      <c r="J595" s="834"/>
      <c r="K595" s="834"/>
      <c r="L595" s="834"/>
      <c r="M595" s="834"/>
      <c r="N595" s="833"/>
      <c r="O595" s="834"/>
      <c r="P595" s="834"/>
      <c r="Q595" s="834"/>
      <c r="R595" s="834"/>
      <c r="S595" s="834"/>
      <c r="T595" s="834"/>
      <c r="U595" s="834"/>
      <c r="V595" s="834"/>
      <c r="W595" s="834"/>
      <c r="X595" s="834"/>
      <c r="Y595" s="834"/>
      <c r="Z595" s="834"/>
    </row>
    <row r="596" spans="1:26" ht="15.75" customHeight="1">
      <c r="A596" s="834"/>
      <c r="B596" s="922"/>
      <c r="C596" s="834"/>
      <c r="D596" s="834"/>
      <c r="E596" s="834"/>
      <c r="F596" s="834"/>
      <c r="G596" s="834"/>
      <c r="H596" s="834"/>
      <c r="I596" s="834"/>
      <c r="J596" s="834"/>
      <c r="K596" s="834"/>
      <c r="L596" s="834"/>
      <c r="M596" s="834"/>
      <c r="N596" s="833"/>
      <c r="O596" s="834"/>
      <c r="P596" s="834"/>
      <c r="Q596" s="834"/>
      <c r="R596" s="834"/>
      <c r="S596" s="834"/>
      <c r="T596" s="834"/>
      <c r="U596" s="834"/>
      <c r="V596" s="834"/>
      <c r="W596" s="834"/>
      <c r="X596" s="834"/>
      <c r="Y596" s="834"/>
      <c r="Z596" s="834"/>
    </row>
    <row r="597" spans="1:26" ht="15.75" customHeight="1">
      <c r="A597" s="834"/>
      <c r="B597" s="922"/>
      <c r="C597" s="834"/>
      <c r="D597" s="834"/>
      <c r="E597" s="834"/>
      <c r="F597" s="834"/>
      <c r="G597" s="834"/>
      <c r="H597" s="834"/>
      <c r="I597" s="834"/>
      <c r="J597" s="834"/>
      <c r="K597" s="834"/>
      <c r="L597" s="834"/>
      <c r="M597" s="834"/>
      <c r="N597" s="833"/>
      <c r="O597" s="834"/>
      <c r="P597" s="834"/>
      <c r="Q597" s="834"/>
      <c r="R597" s="834"/>
      <c r="S597" s="834"/>
      <c r="T597" s="834"/>
      <c r="U597" s="834"/>
      <c r="V597" s="834"/>
      <c r="W597" s="834"/>
      <c r="X597" s="834"/>
      <c r="Y597" s="834"/>
      <c r="Z597" s="834"/>
    </row>
    <row r="598" spans="1:26" ht="15.75" customHeight="1">
      <c r="A598" s="834"/>
      <c r="B598" s="922"/>
      <c r="C598" s="834"/>
      <c r="D598" s="834"/>
      <c r="E598" s="834"/>
      <c r="F598" s="834"/>
      <c r="G598" s="834"/>
      <c r="H598" s="834"/>
      <c r="I598" s="834"/>
      <c r="J598" s="834"/>
      <c r="K598" s="834"/>
      <c r="L598" s="834"/>
      <c r="M598" s="834"/>
      <c r="N598" s="833"/>
      <c r="O598" s="834"/>
      <c r="P598" s="834"/>
      <c r="Q598" s="834"/>
      <c r="R598" s="834"/>
      <c r="S598" s="834"/>
      <c r="T598" s="834"/>
      <c r="U598" s="834"/>
      <c r="V598" s="834"/>
      <c r="W598" s="834"/>
      <c r="X598" s="834"/>
      <c r="Y598" s="834"/>
      <c r="Z598" s="834"/>
    </row>
    <row r="599" spans="1:26" ht="15.75" customHeight="1">
      <c r="A599" s="834"/>
      <c r="B599" s="922"/>
      <c r="C599" s="834"/>
      <c r="D599" s="834"/>
      <c r="E599" s="834"/>
      <c r="F599" s="834"/>
      <c r="G599" s="834"/>
      <c r="H599" s="834"/>
      <c r="I599" s="834"/>
      <c r="J599" s="834"/>
      <c r="K599" s="834"/>
      <c r="L599" s="834"/>
      <c r="M599" s="834"/>
      <c r="N599" s="833"/>
      <c r="O599" s="834"/>
      <c r="P599" s="834"/>
      <c r="Q599" s="834"/>
      <c r="R599" s="834"/>
      <c r="S599" s="834"/>
      <c r="T599" s="834"/>
      <c r="U599" s="834"/>
      <c r="V599" s="834"/>
      <c r="W599" s="834"/>
      <c r="X599" s="834"/>
      <c r="Y599" s="834"/>
      <c r="Z599" s="834"/>
    </row>
    <row r="600" spans="1:26" ht="15.75" customHeight="1">
      <c r="A600" s="834"/>
      <c r="B600" s="922"/>
      <c r="C600" s="834"/>
      <c r="D600" s="834"/>
      <c r="E600" s="834"/>
      <c r="F600" s="834"/>
      <c r="G600" s="834"/>
      <c r="H600" s="834"/>
      <c r="I600" s="834"/>
      <c r="J600" s="834"/>
      <c r="K600" s="834"/>
      <c r="L600" s="834"/>
      <c r="M600" s="834"/>
      <c r="N600" s="833"/>
      <c r="O600" s="834"/>
      <c r="P600" s="834"/>
      <c r="Q600" s="834"/>
      <c r="R600" s="834"/>
      <c r="S600" s="834"/>
      <c r="T600" s="834"/>
      <c r="U600" s="834"/>
      <c r="V600" s="834"/>
      <c r="W600" s="834"/>
      <c r="X600" s="834"/>
      <c r="Y600" s="834"/>
      <c r="Z600" s="834"/>
    </row>
    <row r="601" spans="1:26" ht="15.75" customHeight="1">
      <c r="A601" s="834"/>
      <c r="B601" s="922"/>
      <c r="C601" s="834"/>
      <c r="D601" s="834"/>
      <c r="E601" s="834"/>
      <c r="F601" s="834"/>
      <c r="G601" s="834"/>
      <c r="H601" s="834"/>
      <c r="I601" s="834"/>
      <c r="J601" s="834"/>
      <c r="K601" s="834"/>
      <c r="L601" s="834"/>
      <c r="M601" s="834"/>
      <c r="N601" s="833"/>
      <c r="O601" s="834"/>
      <c r="P601" s="834"/>
      <c r="Q601" s="834"/>
      <c r="R601" s="834"/>
      <c r="S601" s="834"/>
      <c r="T601" s="834"/>
      <c r="U601" s="834"/>
      <c r="V601" s="834"/>
      <c r="W601" s="834"/>
      <c r="X601" s="834"/>
      <c r="Y601" s="834"/>
      <c r="Z601" s="834"/>
    </row>
    <row r="602" spans="1:26" ht="15.75" customHeight="1">
      <c r="A602" s="834"/>
      <c r="B602" s="922"/>
      <c r="C602" s="834"/>
      <c r="D602" s="834"/>
      <c r="E602" s="834"/>
      <c r="F602" s="834"/>
      <c r="G602" s="834"/>
      <c r="H602" s="834"/>
      <c r="I602" s="834"/>
      <c r="J602" s="834"/>
      <c r="K602" s="834"/>
      <c r="L602" s="834"/>
      <c r="M602" s="834"/>
      <c r="N602" s="833"/>
      <c r="O602" s="834"/>
      <c r="P602" s="834"/>
      <c r="Q602" s="834"/>
      <c r="R602" s="834"/>
      <c r="S602" s="834"/>
      <c r="T602" s="834"/>
      <c r="U602" s="834"/>
      <c r="V602" s="834"/>
      <c r="W602" s="834"/>
      <c r="X602" s="834"/>
      <c r="Y602" s="834"/>
      <c r="Z602" s="834"/>
    </row>
    <row r="603" spans="1:26" ht="15.75" customHeight="1">
      <c r="A603" s="834"/>
      <c r="B603" s="922"/>
      <c r="C603" s="834"/>
      <c r="D603" s="834"/>
      <c r="E603" s="834"/>
      <c r="F603" s="834"/>
      <c r="G603" s="834"/>
      <c r="H603" s="834"/>
      <c r="I603" s="834"/>
      <c r="J603" s="834"/>
      <c r="K603" s="834"/>
      <c r="L603" s="834"/>
      <c r="M603" s="834"/>
      <c r="N603" s="833"/>
      <c r="O603" s="834"/>
      <c r="P603" s="834"/>
      <c r="Q603" s="834"/>
      <c r="R603" s="834"/>
      <c r="S603" s="834"/>
      <c r="T603" s="834"/>
      <c r="U603" s="834"/>
      <c r="V603" s="834"/>
      <c r="W603" s="834"/>
      <c r="X603" s="834"/>
      <c r="Y603" s="834"/>
      <c r="Z603" s="834"/>
    </row>
    <row r="604" spans="1:26" ht="15.75" customHeight="1">
      <c r="A604" s="834"/>
      <c r="B604" s="922"/>
      <c r="C604" s="834"/>
      <c r="D604" s="834"/>
      <c r="E604" s="834"/>
      <c r="F604" s="834"/>
      <c r="G604" s="834"/>
      <c r="H604" s="834"/>
      <c r="I604" s="834"/>
      <c r="J604" s="834"/>
      <c r="K604" s="834"/>
      <c r="L604" s="834"/>
      <c r="M604" s="834"/>
      <c r="N604" s="833"/>
      <c r="O604" s="834"/>
      <c r="P604" s="834"/>
      <c r="Q604" s="834"/>
      <c r="R604" s="834"/>
      <c r="S604" s="834"/>
      <c r="T604" s="834"/>
      <c r="U604" s="834"/>
      <c r="V604" s="834"/>
      <c r="W604" s="834"/>
      <c r="X604" s="834"/>
      <c r="Y604" s="834"/>
      <c r="Z604" s="834"/>
    </row>
    <row r="605" spans="1:26" ht="15.75" customHeight="1">
      <c r="A605" s="834"/>
      <c r="B605" s="922"/>
      <c r="C605" s="834"/>
      <c r="D605" s="834"/>
      <c r="E605" s="834"/>
      <c r="F605" s="834"/>
      <c r="G605" s="834"/>
      <c r="H605" s="834"/>
      <c r="I605" s="834"/>
      <c r="J605" s="834"/>
      <c r="K605" s="834"/>
      <c r="L605" s="834"/>
      <c r="M605" s="834"/>
      <c r="N605" s="833"/>
      <c r="O605" s="834"/>
      <c r="P605" s="834"/>
      <c r="Q605" s="834"/>
      <c r="R605" s="834"/>
      <c r="S605" s="834"/>
      <c r="T605" s="834"/>
      <c r="U605" s="834"/>
      <c r="V605" s="834"/>
      <c r="W605" s="834"/>
      <c r="X605" s="834"/>
      <c r="Y605" s="834"/>
      <c r="Z605" s="834"/>
    </row>
    <row r="606" spans="1:26" ht="15.75" customHeight="1">
      <c r="A606" s="834"/>
      <c r="B606" s="922"/>
      <c r="C606" s="834"/>
      <c r="D606" s="834"/>
      <c r="E606" s="834"/>
      <c r="F606" s="834"/>
      <c r="G606" s="834"/>
      <c r="H606" s="834"/>
      <c r="I606" s="834"/>
      <c r="J606" s="834"/>
      <c r="K606" s="834"/>
      <c r="L606" s="834"/>
      <c r="M606" s="834"/>
      <c r="N606" s="833"/>
      <c r="O606" s="834"/>
      <c r="P606" s="834"/>
      <c r="Q606" s="834"/>
      <c r="R606" s="834"/>
      <c r="S606" s="834"/>
      <c r="T606" s="834"/>
      <c r="U606" s="834"/>
      <c r="V606" s="834"/>
      <c r="W606" s="834"/>
      <c r="X606" s="834"/>
      <c r="Y606" s="834"/>
      <c r="Z606" s="834"/>
    </row>
    <row r="607" spans="1:26" ht="15.75" customHeight="1">
      <c r="A607" s="834"/>
      <c r="B607" s="922"/>
      <c r="C607" s="834"/>
      <c r="D607" s="834"/>
      <c r="E607" s="834"/>
      <c r="F607" s="834"/>
      <c r="G607" s="834"/>
      <c r="H607" s="834"/>
      <c r="I607" s="834"/>
      <c r="J607" s="834"/>
      <c r="K607" s="834"/>
      <c r="L607" s="834"/>
      <c r="M607" s="834"/>
      <c r="N607" s="833"/>
      <c r="O607" s="834"/>
      <c r="P607" s="834"/>
      <c r="Q607" s="834"/>
      <c r="R607" s="834"/>
      <c r="S607" s="834"/>
      <c r="T607" s="834"/>
      <c r="U607" s="834"/>
      <c r="V607" s="834"/>
      <c r="W607" s="834"/>
      <c r="X607" s="834"/>
      <c r="Y607" s="834"/>
      <c r="Z607" s="834"/>
    </row>
    <row r="608" spans="1:26" ht="15.75" customHeight="1">
      <c r="A608" s="834"/>
      <c r="B608" s="922"/>
      <c r="C608" s="834"/>
      <c r="D608" s="834"/>
      <c r="E608" s="834"/>
      <c r="F608" s="834"/>
      <c r="G608" s="834"/>
      <c r="H608" s="834"/>
      <c r="I608" s="834"/>
      <c r="J608" s="834"/>
      <c r="K608" s="834"/>
      <c r="L608" s="834"/>
      <c r="M608" s="834"/>
      <c r="N608" s="833"/>
      <c r="O608" s="834"/>
      <c r="P608" s="834"/>
      <c r="Q608" s="834"/>
      <c r="R608" s="834"/>
      <c r="S608" s="834"/>
      <c r="T608" s="834"/>
      <c r="U608" s="834"/>
      <c r="V608" s="834"/>
      <c r="W608" s="834"/>
      <c r="X608" s="834"/>
      <c r="Y608" s="834"/>
      <c r="Z608" s="834"/>
    </row>
    <row r="609" spans="1:26" ht="15.75" customHeight="1">
      <c r="A609" s="834"/>
      <c r="B609" s="922"/>
      <c r="C609" s="834"/>
      <c r="D609" s="834"/>
      <c r="E609" s="834"/>
      <c r="F609" s="834"/>
      <c r="G609" s="834"/>
      <c r="H609" s="834"/>
      <c r="I609" s="834"/>
      <c r="J609" s="834"/>
      <c r="K609" s="834"/>
      <c r="L609" s="834"/>
      <c r="M609" s="834"/>
      <c r="N609" s="833"/>
      <c r="O609" s="834"/>
      <c r="P609" s="834"/>
      <c r="Q609" s="834"/>
      <c r="R609" s="834"/>
      <c r="S609" s="834"/>
      <c r="T609" s="834"/>
      <c r="U609" s="834"/>
      <c r="V609" s="834"/>
      <c r="W609" s="834"/>
      <c r="X609" s="834"/>
      <c r="Y609" s="834"/>
      <c r="Z609" s="834"/>
    </row>
    <row r="610" spans="1:26" ht="15.75" customHeight="1">
      <c r="A610" s="834"/>
      <c r="B610" s="922"/>
      <c r="C610" s="834"/>
      <c r="D610" s="834"/>
      <c r="E610" s="834"/>
      <c r="F610" s="834"/>
      <c r="G610" s="834"/>
      <c r="H610" s="834"/>
      <c r="I610" s="834"/>
      <c r="J610" s="834"/>
      <c r="K610" s="834"/>
      <c r="L610" s="834"/>
      <c r="M610" s="834"/>
      <c r="N610" s="833"/>
      <c r="O610" s="834"/>
      <c r="P610" s="834"/>
      <c r="Q610" s="834"/>
      <c r="R610" s="834"/>
      <c r="S610" s="834"/>
      <c r="T610" s="834"/>
      <c r="U610" s="834"/>
      <c r="V610" s="834"/>
      <c r="W610" s="834"/>
      <c r="X610" s="834"/>
      <c r="Y610" s="834"/>
      <c r="Z610" s="834"/>
    </row>
    <row r="611" spans="1:26" ht="15.75" customHeight="1">
      <c r="A611" s="834"/>
      <c r="B611" s="922"/>
      <c r="C611" s="834"/>
      <c r="D611" s="834"/>
      <c r="E611" s="834"/>
      <c r="F611" s="834"/>
      <c r="G611" s="834"/>
      <c r="H611" s="834"/>
      <c r="I611" s="834"/>
      <c r="J611" s="834"/>
      <c r="K611" s="834"/>
      <c r="L611" s="834"/>
      <c r="M611" s="834"/>
      <c r="N611" s="833"/>
      <c r="O611" s="834"/>
      <c r="P611" s="834"/>
      <c r="Q611" s="834"/>
      <c r="R611" s="834"/>
      <c r="S611" s="834"/>
      <c r="T611" s="834"/>
      <c r="U611" s="834"/>
      <c r="V611" s="834"/>
      <c r="W611" s="834"/>
      <c r="X611" s="834"/>
      <c r="Y611" s="834"/>
      <c r="Z611" s="834"/>
    </row>
    <row r="612" spans="1:26" ht="15.75" customHeight="1">
      <c r="A612" s="834"/>
      <c r="B612" s="922"/>
      <c r="C612" s="834"/>
      <c r="D612" s="834"/>
      <c r="E612" s="834"/>
      <c r="F612" s="834"/>
      <c r="G612" s="834"/>
      <c r="H612" s="834"/>
      <c r="I612" s="834"/>
      <c r="J612" s="834"/>
      <c r="K612" s="834"/>
      <c r="L612" s="834"/>
      <c r="M612" s="834"/>
      <c r="N612" s="833"/>
      <c r="O612" s="834"/>
      <c r="P612" s="834"/>
      <c r="Q612" s="834"/>
      <c r="R612" s="834"/>
      <c r="S612" s="834"/>
      <c r="T612" s="834"/>
      <c r="U612" s="834"/>
      <c r="V612" s="834"/>
      <c r="W612" s="834"/>
      <c r="X612" s="834"/>
      <c r="Y612" s="834"/>
      <c r="Z612" s="834"/>
    </row>
    <row r="613" spans="1:26" ht="15.75" customHeight="1">
      <c r="A613" s="834"/>
      <c r="B613" s="922"/>
      <c r="C613" s="834"/>
      <c r="D613" s="834"/>
      <c r="E613" s="834"/>
      <c r="F613" s="834"/>
      <c r="G613" s="834"/>
      <c r="H613" s="834"/>
      <c r="I613" s="834"/>
      <c r="J613" s="834"/>
      <c r="K613" s="834"/>
      <c r="L613" s="834"/>
      <c r="M613" s="834"/>
      <c r="N613" s="833"/>
      <c r="O613" s="834"/>
      <c r="P613" s="834"/>
      <c r="Q613" s="834"/>
      <c r="R613" s="834"/>
      <c r="S613" s="834"/>
      <c r="T613" s="834"/>
      <c r="U613" s="834"/>
      <c r="V613" s="834"/>
      <c r="W613" s="834"/>
      <c r="X613" s="834"/>
      <c r="Y613" s="834"/>
      <c r="Z613" s="834"/>
    </row>
    <row r="614" spans="1:26" ht="15.75" customHeight="1">
      <c r="A614" s="834"/>
      <c r="B614" s="922"/>
      <c r="C614" s="834"/>
      <c r="D614" s="834"/>
      <c r="E614" s="834"/>
      <c r="F614" s="834"/>
      <c r="G614" s="834"/>
      <c r="H614" s="834"/>
      <c r="I614" s="834"/>
      <c r="J614" s="834"/>
      <c r="K614" s="834"/>
      <c r="L614" s="834"/>
      <c r="M614" s="834"/>
      <c r="N614" s="833"/>
      <c r="O614" s="834"/>
      <c r="P614" s="834"/>
      <c r="Q614" s="834"/>
      <c r="R614" s="834"/>
      <c r="S614" s="834"/>
      <c r="T614" s="834"/>
      <c r="U614" s="834"/>
      <c r="V614" s="834"/>
      <c r="W614" s="834"/>
      <c r="X614" s="834"/>
      <c r="Y614" s="834"/>
      <c r="Z614" s="834"/>
    </row>
    <row r="615" spans="1:26" ht="15.75" customHeight="1">
      <c r="A615" s="834"/>
      <c r="B615" s="922"/>
      <c r="C615" s="834"/>
      <c r="D615" s="834"/>
      <c r="E615" s="834"/>
      <c r="F615" s="834"/>
      <c r="G615" s="834"/>
      <c r="H615" s="834"/>
      <c r="I615" s="834"/>
      <c r="J615" s="834"/>
      <c r="K615" s="834"/>
      <c r="L615" s="834"/>
      <c r="M615" s="834"/>
      <c r="N615" s="833"/>
      <c r="O615" s="834"/>
      <c r="P615" s="834"/>
      <c r="Q615" s="834"/>
      <c r="R615" s="834"/>
      <c r="S615" s="834"/>
      <c r="T615" s="834"/>
      <c r="U615" s="834"/>
      <c r="V615" s="834"/>
      <c r="W615" s="834"/>
      <c r="X615" s="834"/>
      <c r="Y615" s="834"/>
      <c r="Z615" s="834"/>
    </row>
    <row r="616" spans="1:26" ht="15.75" customHeight="1">
      <c r="A616" s="834"/>
      <c r="B616" s="922"/>
      <c r="C616" s="834"/>
      <c r="D616" s="834"/>
      <c r="E616" s="834"/>
      <c r="F616" s="834"/>
      <c r="G616" s="834"/>
      <c r="H616" s="834"/>
      <c r="I616" s="834"/>
      <c r="J616" s="834"/>
      <c r="K616" s="834"/>
      <c r="L616" s="834"/>
      <c r="M616" s="834"/>
      <c r="N616" s="833"/>
      <c r="O616" s="834"/>
      <c r="P616" s="834"/>
      <c r="Q616" s="834"/>
      <c r="R616" s="834"/>
      <c r="S616" s="834"/>
      <c r="T616" s="834"/>
      <c r="U616" s="834"/>
      <c r="V616" s="834"/>
      <c r="W616" s="834"/>
      <c r="X616" s="834"/>
      <c r="Y616" s="834"/>
      <c r="Z616" s="834"/>
    </row>
    <row r="617" spans="1:26" ht="15.75" customHeight="1">
      <c r="A617" s="834"/>
      <c r="B617" s="922"/>
      <c r="C617" s="834"/>
      <c r="D617" s="834"/>
      <c r="E617" s="834"/>
      <c r="F617" s="834"/>
      <c r="G617" s="834"/>
      <c r="H617" s="834"/>
      <c r="I617" s="834"/>
      <c r="J617" s="834"/>
      <c r="K617" s="834"/>
      <c r="L617" s="834"/>
      <c r="M617" s="834"/>
      <c r="N617" s="833"/>
      <c r="O617" s="834"/>
      <c r="P617" s="834"/>
      <c r="Q617" s="834"/>
      <c r="R617" s="834"/>
      <c r="S617" s="834"/>
      <c r="T617" s="834"/>
      <c r="U617" s="834"/>
      <c r="V617" s="834"/>
      <c r="W617" s="834"/>
      <c r="X617" s="834"/>
      <c r="Y617" s="834"/>
      <c r="Z617" s="834"/>
    </row>
    <row r="618" spans="1:26" ht="15.75" customHeight="1">
      <c r="A618" s="834"/>
      <c r="B618" s="922"/>
      <c r="C618" s="834"/>
      <c r="D618" s="834"/>
      <c r="E618" s="834"/>
      <c r="F618" s="834"/>
      <c r="G618" s="834"/>
      <c r="H618" s="834"/>
      <c r="I618" s="834"/>
      <c r="J618" s="834"/>
      <c r="K618" s="834"/>
      <c r="L618" s="834"/>
      <c r="M618" s="834"/>
      <c r="N618" s="833"/>
      <c r="O618" s="834"/>
      <c r="P618" s="834"/>
      <c r="Q618" s="834"/>
      <c r="R618" s="834"/>
      <c r="S618" s="834"/>
      <c r="T618" s="834"/>
      <c r="U618" s="834"/>
      <c r="V618" s="834"/>
      <c r="W618" s="834"/>
      <c r="X618" s="834"/>
      <c r="Y618" s="834"/>
      <c r="Z618" s="834"/>
    </row>
    <row r="619" spans="1:26" ht="15.75" customHeight="1">
      <c r="A619" s="834"/>
      <c r="B619" s="922"/>
      <c r="C619" s="834"/>
      <c r="D619" s="834"/>
      <c r="E619" s="834"/>
      <c r="F619" s="834"/>
      <c r="G619" s="834"/>
      <c r="H619" s="834"/>
      <c r="I619" s="834"/>
      <c r="J619" s="834"/>
      <c r="K619" s="834"/>
      <c r="L619" s="834"/>
      <c r="M619" s="834"/>
      <c r="N619" s="833"/>
      <c r="O619" s="834"/>
      <c r="P619" s="834"/>
      <c r="Q619" s="834"/>
      <c r="R619" s="834"/>
      <c r="S619" s="834"/>
      <c r="T619" s="834"/>
      <c r="U619" s="834"/>
      <c r="V619" s="834"/>
      <c r="W619" s="834"/>
      <c r="X619" s="834"/>
      <c r="Y619" s="834"/>
      <c r="Z619" s="834"/>
    </row>
    <row r="620" spans="1:26" ht="15.75" customHeight="1">
      <c r="A620" s="834"/>
      <c r="B620" s="922"/>
      <c r="C620" s="834"/>
      <c r="D620" s="834"/>
      <c r="E620" s="834"/>
      <c r="F620" s="834"/>
      <c r="G620" s="834"/>
      <c r="H620" s="834"/>
      <c r="I620" s="834"/>
      <c r="J620" s="834"/>
      <c r="K620" s="834"/>
      <c r="L620" s="834"/>
      <c r="M620" s="834"/>
      <c r="N620" s="833"/>
      <c r="O620" s="834"/>
      <c r="P620" s="834"/>
      <c r="Q620" s="834"/>
      <c r="R620" s="834"/>
      <c r="S620" s="834"/>
      <c r="T620" s="834"/>
      <c r="U620" s="834"/>
      <c r="V620" s="834"/>
      <c r="W620" s="834"/>
      <c r="X620" s="834"/>
      <c r="Y620" s="834"/>
      <c r="Z620" s="834"/>
    </row>
    <row r="621" spans="1:26" ht="15.75" customHeight="1">
      <c r="A621" s="834"/>
      <c r="B621" s="922"/>
      <c r="C621" s="834"/>
      <c r="D621" s="834"/>
      <c r="E621" s="834"/>
      <c r="F621" s="834"/>
      <c r="G621" s="834"/>
      <c r="H621" s="834"/>
      <c r="I621" s="834"/>
      <c r="J621" s="834"/>
      <c r="K621" s="834"/>
      <c r="L621" s="834"/>
      <c r="M621" s="834"/>
      <c r="N621" s="833"/>
      <c r="O621" s="834"/>
      <c r="P621" s="834"/>
      <c r="Q621" s="834"/>
      <c r="R621" s="834"/>
      <c r="S621" s="834"/>
      <c r="T621" s="834"/>
      <c r="U621" s="834"/>
      <c r="V621" s="834"/>
      <c r="W621" s="834"/>
      <c r="X621" s="834"/>
      <c r="Y621" s="834"/>
      <c r="Z621" s="834"/>
    </row>
    <row r="622" spans="1:26" ht="15.75" customHeight="1">
      <c r="A622" s="834"/>
      <c r="B622" s="922"/>
      <c r="C622" s="834"/>
      <c r="D622" s="834"/>
      <c r="E622" s="834"/>
      <c r="F622" s="834"/>
      <c r="G622" s="834"/>
      <c r="H622" s="834"/>
      <c r="I622" s="834"/>
      <c r="J622" s="834"/>
      <c r="K622" s="834"/>
      <c r="L622" s="834"/>
      <c r="M622" s="834"/>
      <c r="N622" s="833"/>
      <c r="O622" s="834"/>
      <c r="P622" s="834"/>
      <c r="Q622" s="834"/>
      <c r="R622" s="834"/>
      <c r="S622" s="834"/>
      <c r="T622" s="834"/>
      <c r="U622" s="834"/>
      <c r="V622" s="834"/>
      <c r="W622" s="834"/>
      <c r="X622" s="834"/>
      <c r="Y622" s="834"/>
      <c r="Z622" s="834"/>
    </row>
    <row r="623" spans="1:26" ht="15.75" customHeight="1">
      <c r="A623" s="834"/>
      <c r="B623" s="922"/>
      <c r="C623" s="834"/>
      <c r="D623" s="834"/>
      <c r="E623" s="834"/>
      <c r="F623" s="834"/>
      <c r="G623" s="834"/>
      <c r="H623" s="834"/>
      <c r="I623" s="834"/>
      <c r="J623" s="834"/>
      <c r="K623" s="834"/>
      <c r="L623" s="834"/>
      <c r="M623" s="834"/>
      <c r="N623" s="833"/>
      <c r="O623" s="834"/>
      <c r="P623" s="834"/>
      <c r="Q623" s="834"/>
      <c r="R623" s="834"/>
      <c r="S623" s="834"/>
      <c r="T623" s="834"/>
      <c r="U623" s="834"/>
      <c r="V623" s="834"/>
      <c r="W623" s="834"/>
      <c r="X623" s="834"/>
      <c r="Y623" s="834"/>
      <c r="Z623" s="834"/>
    </row>
    <row r="624" spans="1:26" ht="15.75" customHeight="1">
      <c r="A624" s="834"/>
      <c r="B624" s="922"/>
      <c r="C624" s="834"/>
      <c r="D624" s="834"/>
      <c r="E624" s="834"/>
      <c r="F624" s="834"/>
      <c r="G624" s="834"/>
      <c r="H624" s="834"/>
      <c r="I624" s="834"/>
      <c r="J624" s="834"/>
      <c r="K624" s="834"/>
      <c r="L624" s="834"/>
      <c r="M624" s="834"/>
      <c r="N624" s="833"/>
      <c r="O624" s="834"/>
      <c r="P624" s="834"/>
      <c r="Q624" s="834"/>
      <c r="R624" s="834"/>
      <c r="S624" s="834"/>
      <c r="T624" s="834"/>
      <c r="U624" s="834"/>
      <c r="V624" s="834"/>
      <c r="W624" s="834"/>
      <c r="X624" s="834"/>
      <c r="Y624" s="834"/>
      <c r="Z624" s="834"/>
    </row>
    <row r="625" spans="1:26" ht="15.75" customHeight="1">
      <c r="A625" s="834"/>
      <c r="B625" s="922"/>
      <c r="C625" s="834"/>
      <c r="D625" s="834"/>
      <c r="E625" s="834"/>
      <c r="F625" s="834"/>
      <c r="G625" s="834"/>
      <c r="H625" s="834"/>
      <c r="I625" s="834"/>
      <c r="J625" s="834"/>
      <c r="K625" s="834"/>
      <c r="L625" s="834"/>
      <c r="M625" s="834"/>
      <c r="N625" s="833"/>
      <c r="O625" s="834"/>
      <c r="P625" s="834"/>
      <c r="Q625" s="834"/>
      <c r="R625" s="834"/>
      <c r="S625" s="834"/>
      <c r="T625" s="834"/>
      <c r="U625" s="834"/>
      <c r="V625" s="834"/>
      <c r="W625" s="834"/>
      <c r="X625" s="834"/>
      <c r="Y625" s="834"/>
      <c r="Z625" s="834"/>
    </row>
    <row r="626" spans="1:26" ht="15.75" customHeight="1">
      <c r="A626" s="834"/>
      <c r="B626" s="922"/>
      <c r="C626" s="834"/>
      <c r="D626" s="834"/>
      <c r="E626" s="834"/>
      <c r="F626" s="834"/>
      <c r="G626" s="834"/>
      <c r="H626" s="834"/>
      <c r="I626" s="834"/>
      <c r="J626" s="834"/>
      <c r="K626" s="834"/>
      <c r="L626" s="834"/>
      <c r="M626" s="834"/>
      <c r="N626" s="833"/>
      <c r="O626" s="834"/>
      <c r="P626" s="834"/>
      <c r="Q626" s="834"/>
      <c r="R626" s="834"/>
      <c r="S626" s="834"/>
      <c r="T626" s="834"/>
      <c r="U626" s="834"/>
      <c r="V626" s="834"/>
      <c r="W626" s="834"/>
      <c r="X626" s="834"/>
      <c r="Y626" s="834"/>
      <c r="Z626" s="834"/>
    </row>
    <row r="627" spans="1:26" ht="15.75" customHeight="1">
      <c r="A627" s="834"/>
      <c r="B627" s="922"/>
      <c r="C627" s="834"/>
      <c r="D627" s="834"/>
      <c r="E627" s="834"/>
      <c r="F627" s="834"/>
      <c r="G627" s="834"/>
      <c r="H627" s="834"/>
      <c r="I627" s="834"/>
      <c r="J627" s="834"/>
      <c r="K627" s="834"/>
      <c r="L627" s="834"/>
      <c r="M627" s="834"/>
      <c r="N627" s="833"/>
      <c r="O627" s="834"/>
      <c r="P627" s="834"/>
      <c r="Q627" s="834"/>
      <c r="R627" s="834"/>
      <c r="S627" s="834"/>
      <c r="T627" s="834"/>
      <c r="U627" s="834"/>
      <c r="V627" s="834"/>
      <c r="W627" s="834"/>
      <c r="X627" s="834"/>
      <c r="Y627" s="834"/>
      <c r="Z627" s="834"/>
    </row>
    <row r="628" spans="1:26" ht="15.75" customHeight="1">
      <c r="A628" s="834"/>
      <c r="B628" s="922"/>
      <c r="C628" s="834"/>
      <c r="D628" s="834"/>
      <c r="E628" s="834"/>
      <c r="F628" s="834"/>
      <c r="G628" s="834"/>
      <c r="H628" s="834"/>
      <c r="I628" s="834"/>
      <c r="J628" s="834"/>
      <c r="K628" s="834"/>
      <c r="L628" s="834"/>
      <c r="M628" s="834"/>
      <c r="N628" s="833"/>
      <c r="O628" s="834"/>
      <c r="P628" s="834"/>
      <c r="Q628" s="834"/>
      <c r="R628" s="834"/>
      <c r="S628" s="834"/>
      <c r="T628" s="834"/>
      <c r="U628" s="834"/>
      <c r="V628" s="834"/>
      <c r="W628" s="834"/>
      <c r="X628" s="834"/>
      <c r="Y628" s="834"/>
      <c r="Z628" s="834"/>
    </row>
    <row r="629" spans="1:26" ht="15.75" customHeight="1">
      <c r="A629" s="834"/>
      <c r="B629" s="922"/>
      <c r="C629" s="834"/>
      <c r="D629" s="834"/>
      <c r="E629" s="834"/>
      <c r="F629" s="834"/>
      <c r="G629" s="834"/>
      <c r="H629" s="834"/>
      <c r="I629" s="834"/>
      <c r="J629" s="834"/>
      <c r="K629" s="834"/>
      <c r="L629" s="834"/>
      <c r="M629" s="834"/>
      <c r="N629" s="833"/>
      <c r="O629" s="834"/>
      <c r="P629" s="834"/>
      <c r="Q629" s="834"/>
      <c r="R629" s="834"/>
      <c r="S629" s="834"/>
      <c r="T629" s="834"/>
      <c r="U629" s="834"/>
      <c r="V629" s="834"/>
      <c r="W629" s="834"/>
      <c r="X629" s="834"/>
      <c r="Y629" s="834"/>
      <c r="Z629" s="834"/>
    </row>
    <row r="630" spans="1:26" ht="15.75" customHeight="1">
      <c r="A630" s="834"/>
      <c r="B630" s="922"/>
      <c r="C630" s="834"/>
      <c r="D630" s="834"/>
      <c r="E630" s="834"/>
      <c r="F630" s="834"/>
      <c r="G630" s="834"/>
      <c r="H630" s="834"/>
      <c r="I630" s="834"/>
      <c r="J630" s="834"/>
      <c r="K630" s="834"/>
      <c r="L630" s="834"/>
      <c r="M630" s="834"/>
      <c r="N630" s="833"/>
      <c r="O630" s="834"/>
      <c r="P630" s="834"/>
      <c r="Q630" s="834"/>
      <c r="R630" s="834"/>
      <c r="S630" s="834"/>
      <c r="T630" s="834"/>
      <c r="U630" s="834"/>
      <c r="V630" s="834"/>
      <c r="W630" s="834"/>
      <c r="X630" s="834"/>
      <c r="Y630" s="834"/>
      <c r="Z630" s="834"/>
    </row>
    <row r="631" spans="1:26" ht="15.75" customHeight="1">
      <c r="A631" s="834"/>
      <c r="B631" s="922"/>
      <c r="C631" s="834"/>
      <c r="D631" s="834"/>
      <c r="E631" s="834"/>
      <c r="F631" s="834"/>
      <c r="G631" s="834"/>
      <c r="H631" s="834"/>
      <c r="I631" s="834"/>
      <c r="J631" s="834"/>
      <c r="K631" s="834"/>
      <c r="L631" s="834"/>
      <c r="M631" s="834"/>
      <c r="N631" s="833"/>
      <c r="O631" s="834"/>
      <c r="P631" s="834"/>
      <c r="Q631" s="834"/>
      <c r="R631" s="834"/>
      <c r="S631" s="834"/>
      <c r="T631" s="834"/>
      <c r="U631" s="834"/>
      <c r="V631" s="834"/>
      <c r="W631" s="834"/>
      <c r="X631" s="834"/>
      <c r="Y631" s="834"/>
      <c r="Z631" s="834"/>
    </row>
    <row r="632" spans="1:26" ht="15.75" customHeight="1">
      <c r="A632" s="834"/>
      <c r="B632" s="922"/>
      <c r="C632" s="834"/>
      <c r="D632" s="834"/>
      <c r="E632" s="834"/>
      <c r="F632" s="834"/>
      <c r="G632" s="834"/>
      <c r="H632" s="834"/>
      <c r="I632" s="834"/>
      <c r="J632" s="834"/>
      <c r="K632" s="834"/>
      <c r="L632" s="834"/>
      <c r="M632" s="834"/>
      <c r="N632" s="833"/>
      <c r="O632" s="834"/>
      <c r="P632" s="834"/>
      <c r="Q632" s="834"/>
      <c r="R632" s="834"/>
      <c r="S632" s="834"/>
      <c r="T632" s="834"/>
      <c r="U632" s="834"/>
      <c r="V632" s="834"/>
      <c r="W632" s="834"/>
      <c r="X632" s="834"/>
      <c r="Y632" s="834"/>
      <c r="Z632" s="834"/>
    </row>
    <row r="633" spans="1:26" ht="15.75" customHeight="1">
      <c r="A633" s="834"/>
      <c r="B633" s="922"/>
      <c r="C633" s="834"/>
      <c r="D633" s="834"/>
      <c r="E633" s="834"/>
      <c r="F633" s="834"/>
      <c r="G633" s="834"/>
      <c r="H633" s="834"/>
      <c r="I633" s="834"/>
      <c r="J633" s="834"/>
      <c r="K633" s="834"/>
      <c r="L633" s="834"/>
      <c r="M633" s="834"/>
      <c r="N633" s="833"/>
      <c r="O633" s="834"/>
      <c r="P633" s="834"/>
      <c r="Q633" s="834"/>
      <c r="R633" s="834"/>
      <c r="S633" s="834"/>
      <c r="T633" s="834"/>
      <c r="U633" s="834"/>
      <c r="V633" s="834"/>
      <c r="W633" s="834"/>
      <c r="X633" s="834"/>
      <c r="Y633" s="834"/>
      <c r="Z633" s="834"/>
    </row>
    <row r="634" spans="1:26" ht="15.75" customHeight="1">
      <c r="A634" s="834"/>
      <c r="B634" s="922"/>
      <c r="C634" s="834"/>
      <c r="D634" s="834"/>
      <c r="E634" s="834"/>
      <c r="F634" s="834"/>
      <c r="G634" s="834"/>
      <c r="H634" s="834"/>
      <c r="I634" s="834"/>
      <c r="J634" s="834"/>
      <c r="K634" s="834"/>
      <c r="L634" s="834"/>
      <c r="M634" s="834"/>
      <c r="N634" s="833"/>
      <c r="O634" s="834"/>
      <c r="P634" s="834"/>
      <c r="Q634" s="834"/>
      <c r="R634" s="834"/>
      <c r="S634" s="834"/>
      <c r="T634" s="834"/>
      <c r="U634" s="834"/>
      <c r="V634" s="834"/>
      <c r="W634" s="834"/>
      <c r="X634" s="834"/>
      <c r="Y634" s="834"/>
      <c r="Z634" s="834"/>
    </row>
    <row r="635" spans="1:26" ht="15.75" customHeight="1">
      <c r="A635" s="834"/>
      <c r="B635" s="922"/>
      <c r="C635" s="834"/>
      <c r="D635" s="834"/>
      <c r="E635" s="834"/>
      <c r="F635" s="834"/>
      <c r="G635" s="834"/>
      <c r="H635" s="834"/>
      <c r="I635" s="834"/>
      <c r="J635" s="834"/>
      <c r="K635" s="834"/>
      <c r="L635" s="834"/>
      <c r="M635" s="834"/>
      <c r="N635" s="833"/>
      <c r="O635" s="834"/>
      <c r="P635" s="834"/>
      <c r="Q635" s="834"/>
      <c r="R635" s="834"/>
      <c r="S635" s="834"/>
      <c r="T635" s="834"/>
      <c r="U635" s="834"/>
      <c r="V635" s="834"/>
      <c r="W635" s="834"/>
      <c r="X635" s="834"/>
      <c r="Y635" s="834"/>
      <c r="Z635" s="834"/>
    </row>
    <row r="636" spans="1:26" ht="15.75" customHeight="1">
      <c r="A636" s="834"/>
      <c r="B636" s="922"/>
      <c r="C636" s="834"/>
      <c r="D636" s="834"/>
      <c r="E636" s="834"/>
      <c r="F636" s="834"/>
      <c r="G636" s="834"/>
      <c r="H636" s="834"/>
      <c r="I636" s="834"/>
      <c r="J636" s="834"/>
      <c r="K636" s="834"/>
      <c r="L636" s="834"/>
      <c r="M636" s="834"/>
      <c r="N636" s="833"/>
      <c r="O636" s="834"/>
      <c r="P636" s="834"/>
      <c r="Q636" s="834"/>
      <c r="R636" s="834"/>
      <c r="S636" s="834"/>
      <c r="T636" s="834"/>
      <c r="U636" s="834"/>
      <c r="V636" s="834"/>
      <c r="W636" s="834"/>
      <c r="X636" s="834"/>
      <c r="Y636" s="834"/>
      <c r="Z636" s="834"/>
    </row>
    <row r="637" spans="1:26" ht="15.75" customHeight="1">
      <c r="A637" s="834"/>
      <c r="B637" s="922"/>
      <c r="C637" s="834"/>
      <c r="D637" s="834"/>
      <c r="E637" s="834"/>
      <c r="F637" s="834"/>
      <c r="G637" s="834"/>
      <c r="H637" s="834"/>
      <c r="I637" s="834"/>
      <c r="J637" s="834"/>
      <c r="K637" s="834"/>
      <c r="L637" s="834"/>
      <c r="M637" s="834"/>
      <c r="N637" s="833"/>
      <c r="O637" s="834"/>
      <c r="P637" s="834"/>
      <c r="Q637" s="834"/>
      <c r="R637" s="834"/>
      <c r="S637" s="834"/>
      <c r="T637" s="834"/>
      <c r="U637" s="834"/>
      <c r="V637" s="834"/>
      <c r="W637" s="834"/>
      <c r="X637" s="834"/>
      <c r="Y637" s="834"/>
      <c r="Z637" s="834"/>
    </row>
    <row r="638" spans="1:26" ht="15.75" customHeight="1">
      <c r="A638" s="834"/>
      <c r="B638" s="922"/>
      <c r="C638" s="834"/>
      <c r="D638" s="834"/>
      <c r="E638" s="834"/>
      <c r="F638" s="834"/>
      <c r="G638" s="834"/>
      <c r="H638" s="834"/>
      <c r="I638" s="834"/>
      <c r="J638" s="834"/>
      <c r="K638" s="834"/>
      <c r="L638" s="834"/>
      <c r="M638" s="834"/>
      <c r="N638" s="833"/>
      <c r="O638" s="834"/>
      <c r="P638" s="834"/>
      <c r="Q638" s="834"/>
      <c r="R638" s="834"/>
      <c r="S638" s="834"/>
      <c r="T638" s="834"/>
      <c r="U638" s="834"/>
      <c r="V638" s="834"/>
      <c r="W638" s="834"/>
      <c r="X638" s="834"/>
      <c r="Y638" s="834"/>
      <c r="Z638" s="834"/>
    </row>
    <row r="639" spans="1:26" ht="15.75" customHeight="1">
      <c r="A639" s="834"/>
      <c r="B639" s="922"/>
      <c r="C639" s="834"/>
      <c r="D639" s="834"/>
      <c r="E639" s="834"/>
      <c r="F639" s="834"/>
      <c r="G639" s="834"/>
      <c r="H639" s="834"/>
      <c r="I639" s="834"/>
      <c r="J639" s="834"/>
      <c r="K639" s="834"/>
      <c r="L639" s="834"/>
      <c r="M639" s="834"/>
      <c r="N639" s="833"/>
      <c r="O639" s="834"/>
      <c r="P639" s="834"/>
      <c r="Q639" s="834"/>
      <c r="R639" s="834"/>
      <c r="S639" s="834"/>
      <c r="T639" s="834"/>
      <c r="U639" s="834"/>
      <c r="V639" s="834"/>
      <c r="W639" s="834"/>
      <c r="X639" s="834"/>
      <c r="Y639" s="834"/>
      <c r="Z639" s="834"/>
    </row>
    <row r="640" spans="1:26" ht="15.75" customHeight="1">
      <c r="A640" s="834"/>
      <c r="B640" s="922"/>
      <c r="C640" s="834"/>
      <c r="D640" s="834"/>
      <c r="E640" s="834"/>
      <c r="F640" s="834"/>
      <c r="G640" s="834"/>
      <c r="H640" s="834"/>
      <c r="I640" s="834"/>
      <c r="J640" s="834"/>
      <c r="K640" s="834"/>
      <c r="L640" s="834"/>
      <c r="M640" s="834"/>
      <c r="N640" s="833"/>
      <c r="O640" s="834"/>
      <c r="P640" s="834"/>
      <c r="Q640" s="834"/>
      <c r="R640" s="834"/>
      <c r="S640" s="834"/>
      <c r="T640" s="834"/>
      <c r="U640" s="834"/>
      <c r="V640" s="834"/>
      <c r="W640" s="834"/>
      <c r="X640" s="834"/>
      <c r="Y640" s="834"/>
      <c r="Z640" s="834"/>
    </row>
    <row r="641" spans="1:26" ht="15.75" customHeight="1">
      <c r="A641" s="834"/>
      <c r="B641" s="922"/>
      <c r="C641" s="834"/>
      <c r="D641" s="834"/>
      <c r="E641" s="834"/>
      <c r="F641" s="834"/>
      <c r="G641" s="834"/>
      <c r="H641" s="834"/>
      <c r="I641" s="834"/>
      <c r="J641" s="834"/>
      <c r="K641" s="834"/>
      <c r="L641" s="834"/>
      <c r="M641" s="834"/>
      <c r="N641" s="833"/>
      <c r="O641" s="834"/>
      <c r="P641" s="834"/>
      <c r="Q641" s="834"/>
      <c r="R641" s="834"/>
      <c r="S641" s="834"/>
      <c r="T641" s="834"/>
      <c r="U641" s="834"/>
      <c r="V641" s="834"/>
      <c r="W641" s="834"/>
      <c r="X641" s="834"/>
      <c r="Y641" s="834"/>
      <c r="Z641" s="834"/>
    </row>
    <row r="642" spans="1:26" ht="15.75" customHeight="1">
      <c r="A642" s="834"/>
      <c r="B642" s="922"/>
      <c r="C642" s="834"/>
      <c r="D642" s="834"/>
      <c r="E642" s="834"/>
      <c r="F642" s="834"/>
      <c r="G642" s="834"/>
      <c r="H642" s="834"/>
      <c r="I642" s="834"/>
      <c r="J642" s="834"/>
      <c r="K642" s="834"/>
      <c r="L642" s="834"/>
      <c r="M642" s="834"/>
      <c r="N642" s="833"/>
      <c r="O642" s="834"/>
      <c r="P642" s="834"/>
      <c r="Q642" s="834"/>
      <c r="R642" s="834"/>
      <c r="S642" s="834"/>
      <c r="T642" s="834"/>
      <c r="U642" s="834"/>
      <c r="V642" s="834"/>
      <c r="W642" s="834"/>
      <c r="X642" s="834"/>
      <c r="Y642" s="834"/>
      <c r="Z642" s="834"/>
    </row>
    <row r="643" spans="1:26" ht="15.75" customHeight="1">
      <c r="A643" s="834"/>
      <c r="B643" s="922"/>
      <c r="C643" s="834"/>
      <c r="D643" s="834"/>
      <c r="E643" s="834"/>
      <c r="F643" s="834"/>
      <c r="G643" s="834"/>
      <c r="H643" s="834"/>
      <c r="I643" s="834"/>
      <c r="J643" s="834"/>
      <c r="K643" s="834"/>
      <c r="L643" s="834"/>
      <c r="M643" s="834"/>
      <c r="N643" s="833"/>
      <c r="O643" s="834"/>
      <c r="P643" s="834"/>
      <c r="Q643" s="834"/>
      <c r="R643" s="834"/>
      <c r="S643" s="834"/>
      <c r="T643" s="834"/>
      <c r="U643" s="834"/>
      <c r="V643" s="834"/>
      <c r="W643" s="834"/>
      <c r="X643" s="834"/>
      <c r="Y643" s="834"/>
      <c r="Z643" s="834"/>
    </row>
    <row r="644" spans="1:26" ht="15.75" customHeight="1">
      <c r="A644" s="834"/>
      <c r="B644" s="922"/>
      <c r="C644" s="834"/>
      <c r="D644" s="834"/>
      <c r="E644" s="834"/>
      <c r="F644" s="834"/>
      <c r="G644" s="834"/>
      <c r="H644" s="834"/>
      <c r="I644" s="834"/>
      <c r="J644" s="834"/>
      <c r="K644" s="834"/>
      <c r="L644" s="834"/>
      <c r="M644" s="834"/>
      <c r="N644" s="833"/>
      <c r="O644" s="834"/>
      <c r="P644" s="834"/>
      <c r="Q644" s="834"/>
      <c r="R644" s="834"/>
      <c r="S644" s="834"/>
      <c r="T644" s="834"/>
      <c r="U644" s="834"/>
      <c r="V644" s="834"/>
      <c r="W644" s="834"/>
      <c r="X644" s="834"/>
      <c r="Y644" s="834"/>
      <c r="Z644" s="834"/>
    </row>
    <row r="645" spans="1:26" ht="15.75" customHeight="1">
      <c r="A645" s="834"/>
      <c r="B645" s="922"/>
      <c r="C645" s="834"/>
      <c r="D645" s="834"/>
      <c r="E645" s="834"/>
      <c r="F645" s="834"/>
      <c r="G645" s="834"/>
      <c r="H645" s="834"/>
      <c r="I645" s="834"/>
      <c r="J645" s="834"/>
      <c r="K645" s="834"/>
      <c r="L645" s="834"/>
      <c r="M645" s="834"/>
      <c r="N645" s="833"/>
      <c r="O645" s="834"/>
      <c r="P645" s="834"/>
      <c r="Q645" s="834"/>
      <c r="R645" s="834"/>
      <c r="S645" s="834"/>
      <c r="T645" s="834"/>
      <c r="U645" s="834"/>
      <c r="V645" s="834"/>
      <c r="W645" s="834"/>
      <c r="X645" s="834"/>
      <c r="Y645" s="834"/>
      <c r="Z645" s="834"/>
    </row>
    <row r="646" spans="1:26" ht="15.75" customHeight="1">
      <c r="A646" s="834"/>
      <c r="B646" s="922"/>
      <c r="C646" s="834"/>
      <c r="D646" s="834"/>
      <c r="E646" s="834"/>
      <c r="F646" s="834"/>
      <c r="G646" s="834"/>
      <c r="H646" s="834"/>
      <c r="I646" s="834"/>
      <c r="J646" s="834"/>
      <c r="K646" s="834"/>
      <c r="L646" s="834"/>
      <c r="M646" s="834"/>
      <c r="N646" s="833"/>
      <c r="O646" s="834"/>
      <c r="P646" s="834"/>
      <c r="Q646" s="834"/>
      <c r="R646" s="834"/>
      <c r="S646" s="834"/>
      <c r="T646" s="834"/>
      <c r="U646" s="834"/>
      <c r="V646" s="834"/>
      <c r="W646" s="834"/>
      <c r="X646" s="834"/>
      <c r="Y646" s="834"/>
      <c r="Z646" s="834"/>
    </row>
    <row r="647" spans="1:26" ht="15.75" customHeight="1">
      <c r="A647" s="834"/>
      <c r="B647" s="922"/>
      <c r="C647" s="834"/>
      <c r="D647" s="834"/>
      <c r="E647" s="834"/>
      <c r="F647" s="834"/>
      <c r="G647" s="834"/>
      <c r="H647" s="834"/>
      <c r="I647" s="834"/>
      <c r="J647" s="834"/>
      <c r="K647" s="834"/>
      <c r="L647" s="834"/>
      <c r="M647" s="834"/>
      <c r="N647" s="833"/>
      <c r="O647" s="834"/>
      <c r="P647" s="834"/>
      <c r="Q647" s="834"/>
      <c r="R647" s="834"/>
      <c r="S647" s="834"/>
      <c r="T647" s="834"/>
      <c r="U647" s="834"/>
      <c r="V647" s="834"/>
      <c r="W647" s="834"/>
      <c r="X647" s="834"/>
      <c r="Y647" s="834"/>
      <c r="Z647" s="834"/>
    </row>
    <row r="648" spans="1:26" ht="15.75" customHeight="1">
      <c r="A648" s="834"/>
      <c r="B648" s="922"/>
      <c r="C648" s="834"/>
      <c r="D648" s="834"/>
      <c r="E648" s="834"/>
      <c r="F648" s="834"/>
      <c r="G648" s="834"/>
      <c r="H648" s="834"/>
      <c r="I648" s="834"/>
      <c r="J648" s="834"/>
      <c r="K648" s="834"/>
      <c r="L648" s="834"/>
      <c r="M648" s="834"/>
      <c r="N648" s="833"/>
      <c r="O648" s="834"/>
      <c r="P648" s="834"/>
      <c r="Q648" s="834"/>
      <c r="R648" s="834"/>
      <c r="S648" s="834"/>
      <c r="T648" s="834"/>
      <c r="U648" s="834"/>
      <c r="V648" s="834"/>
      <c r="W648" s="834"/>
      <c r="X648" s="834"/>
      <c r="Y648" s="834"/>
      <c r="Z648" s="834"/>
    </row>
    <row r="649" spans="1:26" ht="15.75" customHeight="1">
      <c r="A649" s="834"/>
      <c r="B649" s="922"/>
      <c r="C649" s="834"/>
      <c r="D649" s="834"/>
      <c r="E649" s="834"/>
      <c r="F649" s="834"/>
      <c r="G649" s="834"/>
      <c r="H649" s="834"/>
      <c r="I649" s="834"/>
      <c r="J649" s="834"/>
      <c r="K649" s="834"/>
      <c r="L649" s="834"/>
      <c r="M649" s="834"/>
      <c r="N649" s="833"/>
      <c r="O649" s="834"/>
      <c r="P649" s="834"/>
      <c r="Q649" s="834"/>
      <c r="R649" s="834"/>
      <c r="S649" s="834"/>
      <c r="T649" s="834"/>
      <c r="U649" s="834"/>
      <c r="V649" s="834"/>
      <c r="W649" s="834"/>
      <c r="X649" s="834"/>
      <c r="Y649" s="834"/>
      <c r="Z649" s="834"/>
    </row>
    <row r="650" spans="1:26" ht="15.75" customHeight="1">
      <c r="A650" s="834"/>
      <c r="B650" s="922"/>
      <c r="C650" s="834"/>
      <c r="D650" s="834"/>
      <c r="E650" s="834"/>
      <c r="F650" s="834"/>
      <c r="G650" s="834"/>
      <c r="H650" s="834"/>
      <c r="I650" s="834"/>
      <c r="J650" s="834"/>
      <c r="K650" s="834"/>
      <c r="L650" s="834"/>
      <c r="M650" s="834"/>
      <c r="N650" s="833"/>
      <c r="O650" s="834"/>
      <c r="P650" s="834"/>
      <c r="Q650" s="834"/>
      <c r="R650" s="834"/>
      <c r="S650" s="834"/>
      <c r="T650" s="834"/>
      <c r="U650" s="834"/>
      <c r="V650" s="834"/>
      <c r="W650" s="834"/>
      <c r="X650" s="834"/>
      <c r="Y650" s="834"/>
      <c r="Z650" s="834"/>
    </row>
    <row r="651" spans="1:26" ht="15.75" customHeight="1">
      <c r="A651" s="834"/>
      <c r="B651" s="922"/>
      <c r="C651" s="834"/>
      <c r="D651" s="834"/>
      <c r="E651" s="834"/>
      <c r="F651" s="834"/>
      <c r="G651" s="834"/>
      <c r="H651" s="834"/>
      <c r="I651" s="834"/>
      <c r="J651" s="834"/>
      <c r="K651" s="834"/>
      <c r="L651" s="834"/>
      <c r="M651" s="834"/>
      <c r="N651" s="833"/>
      <c r="O651" s="834"/>
      <c r="P651" s="834"/>
      <c r="Q651" s="834"/>
      <c r="R651" s="834"/>
      <c r="S651" s="834"/>
      <c r="T651" s="834"/>
      <c r="U651" s="834"/>
      <c r="V651" s="834"/>
      <c r="W651" s="834"/>
      <c r="X651" s="834"/>
      <c r="Y651" s="834"/>
      <c r="Z651" s="834"/>
    </row>
    <row r="652" spans="1:26" ht="15.75" customHeight="1">
      <c r="A652" s="834"/>
      <c r="B652" s="922"/>
      <c r="C652" s="834"/>
      <c r="D652" s="834"/>
      <c r="E652" s="834"/>
      <c r="F652" s="834"/>
      <c r="G652" s="834"/>
      <c r="H652" s="834"/>
      <c r="I652" s="834"/>
      <c r="J652" s="834"/>
      <c r="K652" s="834"/>
      <c r="L652" s="834"/>
      <c r="M652" s="834"/>
      <c r="N652" s="833"/>
      <c r="O652" s="834"/>
      <c r="P652" s="834"/>
      <c r="Q652" s="834"/>
      <c r="R652" s="834"/>
      <c r="S652" s="834"/>
      <c r="T652" s="834"/>
      <c r="U652" s="834"/>
      <c r="V652" s="834"/>
      <c r="W652" s="834"/>
      <c r="X652" s="834"/>
      <c r="Y652" s="834"/>
      <c r="Z652" s="834"/>
    </row>
    <row r="653" spans="1:26" ht="15.75" customHeight="1">
      <c r="A653" s="834"/>
      <c r="B653" s="922"/>
      <c r="C653" s="834"/>
      <c r="D653" s="834"/>
      <c r="E653" s="834"/>
      <c r="F653" s="834"/>
      <c r="G653" s="834"/>
      <c r="H653" s="834"/>
      <c r="I653" s="834"/>
      <c r="J653" s="834"/>
      <c r="K653" s="834"/>
      <c r="L653" s="834"/>
      <c r="M653" s="834"/>
      <c r="N653" s="833"/>
      <c r="O653" s="834"/>
      <c r="P653" s="834"/>
      <c r="Q653" s="834"/>
      <c r="R653" s="834"/>
      <c r="S653" s="834"/>
      <c r="T653" s="834"/>
      <c r="U653" s="834"/>
      <c r="V653" s="834"/>
      <c r="W653" s="834"/>
      <c r="X653" s="834"/>
      <c r="Y653" s="834"/>
      <c r="Z653" s="834"/>
    </row>
    <row r="654" spans="1:26" ht="15.75" customHeight="1">
      <c r="A654" s="834"/>
      <c r="B654" s="922"/>
      <c r="C654" s="834"/>
      <c r="D654" s="834"/>
      <c r="E654" s="834"/>
      <c r="F654" s="834"/>
      <c r="G654" s="834"/>
      <c r="H654" s="834"/>
      <c r="I654" s="834"/>
      <c r="J654" s="834"/>
      <c r="K654" s="834"/>
      <c r="L654" s="834"/>
      <c r="M654" s="834"/>
      <c r="N654" s="833"/>
      <c r="O654" s="834"/>
      <c r="P654" s="834"/>
      <c r="Q654" s="834"/>
      <c r="R654" s="834"/>
      <c r="S654" s="834"/>
      <c r="T654" s="834"/>
      <c r="U654" s="834"/>
      <c r="V654" s="834"/>
      <c r="W654" s="834"/>
      <c r="X654" s="834"/>
      <c r="Y654" s="834"/>
      <c r="Z654" s="834"/>
    </row>
    <row r="655" spans="1:26" ht="15.75" customHeight="1">
      <c r="A655" s="834"/>
      <c r="B655" s="922"/>
      <c r="C655" s="834"/>
      <c r="D655" s="834"/>
      <c r="E655" s="834"/>
      <c r="F655" s="834"/>
      <c r="G655" s="834"/>
      <c r="H655" s="834"/>
      <c r="I655" s="834"/>
      <c r="J655" s="834"/>
      <c r="K655" s="834"/>
      <c r="L655" s="834"/>
      <c r="M655" s="834"/>
      <c r="N655" s="833"/>
      <c r="O655" s="834"/>
      <c r="P655" s="834"/>
      <c r="Q655" s="834"/>
      <c r="R655" s="834"/>
      <c r="S655" s="834"/>
      <c r="T655" s="834"/>
      <c r="U655" s="834"/>
      <c r="V655" s="834"/>
      <c r="W655" s="834"/>
      <c r="X655" s="834"/>
      <c r="Y655" s="834"/>
      <c r="Z655" s="834"/>
    </row>
    <row r="656" spans="1:26" ht="15.75" customHeight="1">
      <c r="A656" s="834"/>
      <c r="B656" s="922"/>
      <c r="C656" s="834"/>
      <c r="D656" s="834"/>
      <c r="E656" s="834"/>
      <c r="F656" s="834"/>
      <c r="G656" s="834"/>
      <c r="H656" s="834"/>
      <c r="I656" s="834"/>
      <c r="J656" s="834"/>
      <c r="K656" s="834"/>
      <c r="L656" s="834"/>
      <c r="M656" s="834"/>
      <c r="N656" s="833"/>
      <c r="O656" s="834"/>
      <c r="P656" s="834"/>
      <c r="Q656" s="834"/>
      <c r="R656" s="834"/>
      <c r="S656" s="834"/>
      <c r="T656" s="834"/>
      <c r="U656" s="834"/>
      <c r="V656" s="834"/>
      <c r="W656" s="834"/>
      <c r="X656" s="834"/>
      <c r="Y656" s="834"/>
      <c r="Z656" s="834"/>
    </row>
    <row r="657" spans="1:26" ht="15.75" customHeight="1">
      <c r="A657" s="834"/>
      <c r="B657" s="922"/>
      <c r="C657" s="834"/>
      <c r="D657" s="834"/>
      <c r="E657" s="834"/>
      <c r="F657" s="834"/>
      <c r="G657" s="834"/>
      <c r="H657" s="834"/>
      <c r="I657" s="834"/>
      <c r="J657" s="834"/>
      <c r="K657" s="834"/>
      <c r="L657" s="834"/>
      <c r="M657" s="834"/>
      <c r="N657" s="833"/>
      <c r="O657" s="834"/>
      <c r="P657" s="834"/>
      <c r="Q657" s="834"/>
      <c r="R657" s="834"/>
      <c r="S657" s="834"/>
      <c r="T657" s="834"/>
      <c r="U657" s="834"/>
      <c r="V657" s="834"/>
      <c r="W657" s="834"/>
      <c r="X657" s="834"/>
      <c r="Y657" s="834"/>
      <c r="Z657" s="834"/>
    </row>
    <row r="658" spans="1:26" ht="15.75" customHeight="1">
      <c r="A658" s="834"/>
      <c r="B658" s="922"/>
      <c r="C658" s="834"/>
      <c r="D658" s="834"/>
      <c r="E658" s="834"/>
      <c r="F658" s="834"/>
      <c r="G658" s="834"/>
      <c r="H658" s="834"/>
      <c r="I658" s="834"/>
      <c r="J658" s="834"/>
      <c r="K658" s="834"/>
      <c r="L658" s="834"/>
      <c r="M658" s="834"/>
      <c r="N658" s="833"/>
      <c r="O658" s="834"/>
      <c r="P658" s="834"/>
      <c r="Q658" s="834"/>
      <c r="R658" s="834"/>
      <c r="S658" s="834"/>
      <c r="T658" s="834"/>
      <c r="U658" s="834"/>
      <c r="V658" s="834"/>
      <c r="W658" s="834"/>
      <c r="X658" s="834"/>
      <c r="Y658" s="834"/>
      <c r="Z658" s="834"/>
    </row>
    <row r="659" spans="1:26" ht="15.75" customHeight="1">
      <c r="A659" s="834"/>
      <c r="B659" s="922"/>
      <c r="C659" s="834"/>
      <c r="D659" s="834"/>
      <c r="E659" s="834"/>
      <c r="F659" s="834"/>
      <c r="G659" s="834"/>
      <c r="H659" s="834"/>
      <c r="I659" s="834"/>
      <c r="J659" s="834"/>
      <c r="K659" s="834"/>
      <c r="L659" s="834"/>
      <c r="M659" s="834"/>
      <c r="N659" s="833"/>
      <c r="O659" s="834"/>
      <c r="P659" s="834"/>
      <c r="Q659" s="834"/>
      <c r="R659" s="834"/>
      <c r="S659" s="834"/>
      <c r="T659" s="834"/>
      <c r="U659" s="834"/>
      <c r="V659" s="834"/>
      <c r="W659" s="834"/>
      <c r="X659" s="834"/>
      <c r="Y659" s="834"/>
      <c r="Z659" s="834"/>
    </row>
    <row r="660" spans="1:26" ht="15.75" customHeight="1">
      <c r="A660" s="834"/>
      <c r="B660" s="922"/>
      <c r="C660" s="834"/>
      <c r="D660" s="834"/>
      <c r="E660" s="834"/>
      <c r="F660" s="834"/>
      <c r="G660" s="834"/>
      <c r="H660" s="834"/>
      <c r="I660" s="834"/>
      <c r="J660" s="834"/>
      <c r="K660" s="834"/>
      <c r="L660" s="834"/>
      <c r="M660" s="834"/>
      <c r="N660" s="833"/>
      <c r="O660" s="834"/>
      <c r="P660" s="834"/>
      <c r="Q660" s="834"/>
      <c r="R660" s="834"/>
      <c r="S660" s="834"/>
      <c r="T660" s="834"/>
      <c r="U660" s="834"/>
      <c r="V660" s="834"/>
      <c r="W660" s="834"/>
      <c r="X660" s="834"/>
      <c r="Y660" s="834"/>
      <c r="Z660" s="834"/>
    </row>
    <row r="661" spans="1:26" ht="15.75" customHeight="1">
      <c r="A661" s="834"/>
      <c r="B661" s="922"/>
      <c r="C661" s="834"/>
      <c r="D661" s="834"/>
      <c r="E661" s="834"/>
      <c r="F661" s="834"/>
      <c r="G661" s="834"/>
      <c r="H661" s="834"/>
      <c r="I661" s="834"/>
      <c r="J661" s="834"/>
      <c r="K661" s="834"/>
      <c r="L661" s="834"/>
      <c r="M661" s="834"/>
      <c r="N661" s="833"/>
      <c r="O661" s="834"/>
      <c r="P661" s="834"/>
      <c r="Q661" s="834"/>
      <c r="R661" s="834"/>
      <c r="S661" s="834"/>
      <c r="T661" s="834"/>
      <c r="U661" s="834"/>
      <c r="V661" s="834"/>
      <c r="W661" s="834"/>
      <c r="X661" s="834"/>
      <c r="Y661" s="834"/>
      <c r="Z661" s="834"/>
    </row>
    <row r="662" spans="1:26" ht="15.75" customHeight="1">
      <c r="A662" s="834"/>
      <c r="B662" s="922"/>
      <c r="C662" s="834"/>
      <c r="D662" s="834"/>
      <c r="E662" s="834"/>
      <c r="F662" s="834"/>
      <c r="G662" s="834"/>
      <c r="H662" s="834"/>
      <c r="I662" s="834"/>
      <c r="J662" s="834"/>
      <c r="K662" s="834"/>
      <c r="L662" s="834"/>
      <c r="M662" s="834"/>
      <c r="N662" s="833"/>
      <c r="O662" s="834"/>
      <c r="P662" s="834"/>
      <c r="Q662" s="834"/>
      <c r="R662" s="834"/>
      <c r="S662" s="834"/>
      <c r="T662" s="834"/>
      <c r="U662" s="834"/>
      <c r="V662" s="834"/>
      <c r="W662" s="834"/>
      <c r="X662" s="834"/>
      <c r="Y662" s="834"/>
      <c r="Z662" s="834"/>
    </row>
    <row r="663" spans="1:26" ht="15.75" customHeight="1">
      <c r="A663" s="834"/>
      <c r="B663" s="922"/>
      <c r="C663" s="834"/>
      <c r="D663" s="834"/>
      <c r="E663" s="834"/>
      <c r="F663" s="834"/>
      <c r="G663" s="834"/>
      <c r="H663" s="834"/>
      <c r="I663" s="834"/>
      <c r="J663" s="834"/>
      <c r="K663" s="834"/>
      <c r="L663" s="834"/>
      <c r="M663" s="834"/>
      <c r="N663" s="833"/>
      <c r="O663" s="834"/>
      <c r="P663" s="834"/>
      <c r="Q663" s="834"/>
      <c r="R663" s="834"/>
      <c r="S663" s="834"/>
      <c r="T663" s="834"/>
      <c r="U663" s="834"/>
      <c r="V663" s="834"/>
      <c r="W663" s="834"/>
      <c r="X663" s="834"/>
      <c r="Y663" s="834"/>
      <c r="Z663" s="834"/>
    </row>
    <row r="664" spans="1:26" ht="15.75" customHeight="1">
      <c r="A664" s="834"/>
      <c r="B664" s="922"/>
      <c r="C664" s="834"/>
      <c r="D664" s="834"/>
      <c r="E664" s="834"/>
      <c r="F664" s="834"/>
      <c r="G664" s="834"/>
      <c r="H664" s="834"/>
      <c r="I664" s="834"/>
      <c r="J664" s="834"/>
      <c r="K664" s="834"/>
      <c r="L664" s="834"/>
      <c r="M664" s="834"/>
      <c r="N664" s="833"/>
      <c r="O664" s="834"/>
      <c r="P664" s="834"/>
      <c r="Q664" s="834"/>
      <c r="R664" s="834"/>
      <c r="S664" s="834"/>
      <c r="T664" s="834"/>
      <c r="U664" s="834"/>
      <c r="V664" s="834"/>
      <c r="W664" s="834"/>
      <c r="X664" s="834"/>
      <c r="Y664" s="834"/>
      <c r="Z664" s="834"/>
    </row>
    <row r="665" spans="1:26" ht="15.75" customHeight="1">
      <c r="A665" s="834"/>
      <c r="B665" s="922"/>
      <c r="C665" s="834"/>
      <c r="D665" s="834"/>
      <c r="E665" s="834"/>
      <c r="F665" s="834"/>
      <c r="G665" s="834"/>
      <c r="H665" s="834"/>
      <c r="I665" s="834"/>
      <c r="J665" s="834"/>
      <c r="K665" s="834"/>
      <c r="L665" s="834"/>
      <c r="M665" s="834"/>
      <c r="N665" s="833"/>
      <c r="O665" s="834"/>
      <c r="P665" s="834"/>
      <c r="Q665" s="834"/>
      <c r="R665" s="834"/>
      <c r="S665" s="834"/>
      <c r="T665" s="834"/>
      <c r="U665" s="834"/>
      <c r="V665" s="834"/>
      <c r="W665" s="834"/>
      <c r="X665" s="834"/>
      <c r="Y665" s="834"/>
      <c r="Z665" s="834"/>
    </row>
    <row r="666" spans="1:26" ht="15.75" customHeight="1">
      <c r="A666" s="834"/>
      <c r="B666" s="922"/>
      <c r="C666" s="834"/>
      <c r="D666" s="834"/>
      <c r="E666" s="834"/>
      <c r="F666" s="834"/>
      <c r="G666" s="834"/>
      <c r="H666" s="834"/>
      <c r="I666" s="834"/>
      <c r="J666" s="834"/>
      <c r="K666" s="834"/>
      <c r="L666" s="834"/>
      <c r="M666" s="834"/>
      <c r="N666" s="833"/>
      <c r="O666" s="834"/>
      <c r="P666" s="834"/>
      <c r="Q666" s="834"/>
      <c r="R666" s="834"/>
      <c r="S666" s="834"/>
      <c r="T666" s="834"/>
      <c r="U666" s="834"/>
      <c r="V666" s="834"/>
      <c r="W666" s="834"/>
      <c r="X666" s="834"/>
      <c r="Y666" s="834"/>
      <c r="Z666" s="834"/>
    </row>
    <row r="667" spans="1:26" ht="15.75" customHeight="1">
      <c r="A667" s="834"/>
      <c r="B667" s="922"/>
      <c r="C667" s="834"/>
      <c r="D667" s="834"/>
      <c r="E667" s="834"/>
      <c r="F667" s="834"/>
      <c r="G667" s="834"/>
      <c r="H667" s="834"/>
      <c r="I667" s="834"/>
      <c r="J667" s="834"/>
      <c r="K667" s="834"/>
      <c r="L667" s="834"/>
      <c r="M667" s="834"/>
      <c r="N667" s="833"/>
      <c r="O667" s="834"/>
      <c r="P667" s="834"/>
      <c r="Q667" s="834"/>
      <c r="R667" s="834"/>
      <c r="S667" s="834"/>
      <c r="T667" s="834"/>
      <c r="U667" s="834"/>
      <c r="V667" s="834"/>
      <c r="W667" s="834"/>
      <c r="X667" s="834"/>
      <c r="Y667" s="834"/>
      <c r="Z667" s="834"/>
    </row>
    <row r="668" spans="1:26" ht="15.75" customHeight="1">
      <c r="A668" s="834"/>
      <c r="B668" s="922"/>
      <c r="C668" s="834"/>
      <c r="D668" s="834"/>
      <c r="E668" s="834"/>
      <c r="F668" s="834"/>
      <c r="G668" s="834"/>
      <c r="H668" s="834"/>
      <c r="I668" s="834"/>
      <c r="J668" s="834"/>
      <c r="K668" s="834"/>
      <c r="L668" s="834"/>
      <c r="M668" s="834"/>
      <c r="N668" s="833"/>
      <c r="O668" s="834"/>
      <c r="P668" s="834"/>
      <c r="Q668" s="834"/>
      <c r="R668" s="834"/>
      <c r="S668" s="834"/>
      <c r="T668" s="834"/>
      <c r="U668" s="834"/>
      <c r="V668" s="834"/>
      <c r="W668" s="834"/>
      <c r="X668" s="834"/>
      <c r="Y668" s="834"/>
      <c r="Z668" s="834"/>
    </row>
    <row r="669" spans="1:26" ht="15.75" customHeight="1">
      <c r="A669" s="834"/>
      <c r="B669" s="922"/>
      <c r="C669" s="834"/>
      <c r="D669" s="834"/>
      <c r="E669" s="834"/>
      <c r="F669" s="834"/>
      <c r="G669" s="834"/>
      <c r="H669" s="834"/>
      <c r="I669" s="834"/>
      <c r="J669" s="834"/>
      <c r="K669" s="834"/>
      <c r="L669" s="834"/>
      <c r="M669" s="834"/>
      <c r="N669" s="833"/>
      <c r="O669" s="834"/>
      <c r="P669" s="834"/>
      <c r="Q669" s="834"/>
      <c r="R669" s="834"/>
      <c r="S669" s="834"/>
      <c r="T669" s="834"/>
      <c r="U669" s="834"/>
      <c r="V669" s="834"/>
      <c r="W669" s="834"/>
      <c r="X669" s="834"/>
      <c r="Y669" s="834"/>
      <c r="Z669" s="834"/>
    </row>
    <row r="670" spans="1:26" ht="15.75" customHeight="1">
      <c r="A670" s="834"/>
      <c r="B670" s="922"/>
      <c r="C670" s="834"/>
      <c r="D670" s="834"/>
      <c r="E670" s="834"/>
      <c r="F670" s="834"/>
      <c r="G670" s="834"/>
      <c r="H670" s="834"/>
      <c r="I670" s="834"/>
      <c r="J670" s="834"/>
      <c r="K670" s="834"/>
      <c r="L670" s="834"/>
      <c r="M670" s="834"/>
      <c r="N670" s="833"/>
      <c r="O670" s="834"/>
      <c r="P670" s="834"/>
      <c r="Q670" s="834"/>
      <c r="R670" s="834"/>
      <c r="S670" s="834"/>
      <c r="T670" s="834"/>
      <c r="U670" s="834"/>
      <c r="V670" s="834"/>
      <c r="W670" s="834"/>
      <c r="X670" s="834"/>
      <c r="Y670" s="834"/>
      <c r="Z670" s="834"/>
    </row>
    <row r="671" spans="1:26" ht="15.75" customHeight="1">
      <c r="A671" s="834"/>
      <c r="B671" s="922"/>
      <c r="C671" s="834"/>
      <c r="D671" s="834"/>
      <c r="E671" s="834"/>
      <c r="F671" s="834"/>
      <c r="G671" s="834"/>
      <c r="H671" s="834"/>
      <c r="I671" s="834"/>
      <c r="J671" s="834"/>
      <c r="K671" s="834"/>
      <c r="L671" s="834"/>
      <c r="M671" s="834"/>
      <c r="N671" s="833"/>
      <c r="O671" s="834"/>
      <c r="P671" s="834"/>
      <c r="Q671" s="834"/>
      <c r="R671" s="834"/>
      <c r="S671" s="834"/>
      <c r="T671" s="834"/>
      <c r="U671" s="834"/>
      <c r="V671" s="834"/>
      <c r="W671" s="834"/>
      <c r="X671" s="834"/>
      <c r="Y671" s="834"/>
      <c r="Z671" s="834"/>
    </row>
    <row r="672" spans="1:26" ht="15.75" customHeight="1">
      <c r="A672" s="834"/>
      <c r="B672" s="922"/>
      <c r="C672" s="834"/>
      <c r="D672" s="834"/>
      <c r="E672" s="834"/>
      <c r="F672" s="834"/>
      <c r="G672" s="834"/>
      <c r="H672" s="834"/>
      <c r="I672" s="834"/>
      <c r="J672" s="834"/>
      <c r="K672" s="834"/>
      <c r="L672" s="834"/>
      <c r="M672" s="834"/>
      <c r="N672" s="833"/>
      <c r="O672" s="834"/>
      <c r="P672" s="834"/>
      <c r="Q672" s="834"/>
      <c r="R672" s="834"/>
      <c r="S672" s="834"/>
      <c r="T672" s="834"/>
      <c r="U672" s="834"/>
      <c r="V672" s="834"/>
      <c r="W672" s="834"/>
      <c r="X672" s="834"/>
      <c r="Y672" s="834"/>
      <c r="Z672" s="834"/>
    </row>
    <row r="673" spans="1:26" ht="15.75" customHeight="1">
      <c r="A673" s="834"/>
      <c r="B673" s="922"/>
      <c r="C673" s="834"/>
      <c r="D673" s="834"/>
      <c r="E673" s="834"/>
      <c r="F673" s="834"/>
      <c r="G673" s="834"/>
      <c r="H673" s="834"/>
      <c r="I673" s="834"/>
      <c r="J673" s="834"/>
      <c r="K673" s="834"/>
      <c r="L673" s="834"/>
      <c r="M673" s="834"/>
      <c r="N673" s="833"/>
      <c r="O673" s="834"/>
      <c r="P673" s="834"/>
      <c r="Q673" s="834"/>
      <c r="R673" s="834"/>
      <c r="S673" s="834"/>
      <c r="T673" s="834"/>
      <c r="U673" s="834"/>
      <c r="V673" s="834"/>
      <c r="W673" s="834"/>
      <c r="X673" s="834"/>
      <c r="Y673" s="834"/>
      <c r="Z673" s="834"/>
    </row>
    <row r="674" spans="1:26" ht="15.75" customHeight="1">
      <c r="A674" s="834"/>
      <c r="B674" s="922"/>
      <c r="C674" s="834"/>
      <c r="D674" s="834"/>
      <c r="E674" s="834"/>
      <c r="F674" s="834"/>
      <c r="G674" s="834"/>
      <c r="H674" s="834"/>
      <c r="I674" s="834"/>
      <c r="J674" s="834"/>
      <c r="K674" s="834"/>
      <c r="L674" s="834"/>
      <c r="M674" s="834"/>
      <c r="N674" s="833"/>
      <c r="O674" s="834"/>
      <c r="P674" s="834"/>
      <c r="Q674" s="834"/>
      <c r="R674" s="834"/>
      <c r="S674" s="834"/>
      <c r="T674" s="834"/>
      <c r="U674" s="834"/>
      <c r="V674" s="834"/>
      <c r="W674" s="834"/>
      <c r="X674" s="834"/>
      <c r="Y674" s="834"/>
      <c r="Z674" s="834"/>
    </row>
    <row r="675" spans="1:26" ht="15.75" customHeight="1">
      <c r="A675" s="834"/>
      <c r="B675" s="922"/>
      <c r="C675" s="834"/>
      <c r="D675" s="834"/>
      <c r="E675" s="834"/>
      <c r="F675" s="834"/>
      <c r="G675" s="834"/>
      <c r="H675" s="834"/>
      <c r="I675" s="834"/>
      <c r="J675" s="834"/>
      <c r="K675" s="834"/>
      <c r="L675" s="834"/>
      <c r="M675" s="834"/>
      <c r="N675" s="833"/>
      <c r="O675" s="834"/>
      <c r="P675" s="834"/>
      <c r="Q675" s="834"/>
      <c r="R675" s="834"/>
      <c r="S675" s="834"/>
      <c r="T675" s="834"/>
      <c r="U675" s="834"/>
      <c r="V675" s="834"/>
      <c r="W675" s="834"/>
      <c r="X675" s="834"/>
      <c r="Y675" s="834"/>
      <c r="Z675" s="834"/>
    </row>
    <row r="676" spans="1:26" ht="15.75" customHeight="1">
      <c r="A676" s="834"/>
      <c r="B676" s="922"/>
      <c r="C676" s="834"/>
      <c r="D676" s="834"/>
      <c r="E676" s="834"/>
      <c r="F676" s="834"/>
      <c r="G676" s="834"/>
      <c r="H676" s="834"/>
      <c r="I676" s="834"/>
      <c r="J676" s="834"/>
      <c r="K676" s="834"/>
      <c r="L676" s="834"/>
      <c r="M676" s="834"/>
      <c r="N676" s="833"/>
      <c r="O676" s="834"/>
      <c r="P676" s="834"/>
      <c r="Q676" s="834"/>
      <c r="R676" s="834"/>
      <c r="S676" s="834"/>
      <c r="T676" s="834"/>
      <c r="U676" s="834"/>
      <c r="V676" s="834"/>
      <c r="W676" s="834"/>
      <c r="X676" s="834"/>
      <c r="Y676" s="834"/>
      <c r="Z676" s="834"/>
    </row>
    <row r="677" spans="1:26" ht="15.75" customHeight="1">
      <c r="A677" s="834"/>
      <c r="B677" s="922"/>
      <c r="C677" s="834"/>
      <c r="D677" s="834"/>
      <c r="E677" s="834"/>
      <c r="F677" s="834"/>
      <c r="G677" s="834"/>
      <c r="H677" s="834"/>
      <c r="I677" s="834"/>
      <c r="J677" s="834"/>
      <c r="K677" s="834"/>
      <c r="L677" s="834"/>
      <c r="M677" s="834"/>
      <c r="N677" s="833"/>
      <c r="O677" s="834"/>
      <c r="P677" s="834"/>
      <c r="Q677" s="834"/>
      <c r="R677" s="834"/>
      <c r="S677" s="834"/>
      <c r="T677" s="834"/>
      <c r="U677" s="834"/>
      <c r="V677" s="834"/>
      <c r="W677" s="834"/>
      <c r="X677" s="834"/>
      <c r="Y677" s="834"/>
      <c r="Z677" s="834"/>
    </row>
    <row r="678" spans="1:26" ht="15.75" customHeight="1">
      <c r="A678" s="834"/>
      <c r="B678" s="922"/>
      <c r="C678" s="834"/>
      <c r="D678" s="834"/>
      <c r="E678" s="834"/>
      <c r="F678" s="834"/>
      <c r="G678" s="834"/>
      <c r="H678" s="834"/>
      <c r="I678" s="834"/>
      <c r="J678" s="834"/>
      <c r="K678" s="834"/>
      <c r="L678" s="834"/>
      <c r="M678" s="834"/>
      <c r="N678" s="833"/>
      <c r="O678" s="834"/>
      <c r="P678" s="834"/>
      <c r="Q678" s="834"/>
      <c r="R678" s="834"/>
      <c r="S678" s="834"/>
      <c r="T678" s="834"/>
      <c r="U678" s="834"/>
      <c r="V678" s="834"/>
      <c r="W678" s="834"/>
      <c r="X678" s="834"/>
      <c r="Y678" s="834"/>
      <c r="Z678" s="834"/>
    </row>
    <row r="679" spans="1:26" ht="15.75" customHeight="1">
      <c r="A679" s="834"/>
      <c r="B679" s="922"/>
      <c r="C679" s="834"/>
      <c r="D679" s="834"/>
      <c r="E679" s="834"/>
      <c r="F679" s="834"/>
      <c r="G679" s="834"/>
      <c r="H679" s="834"/>
      <c r="I679" s="834"/>
      <c r="J679" s="834"/>
      <c r="K679" s="834"/>
      <c r="L679" s="834"/>
      <c r="M679" s="834"/>
      <c r="N679" s="833"/>
      <c r="O679" s="834"/>
      <c r="P679" s="834"/>
      <c r="Q679" s="834"/>
      <c r="R679" s="834"/>
      <c r="S679" s="834"/>
      <c r="T679" s="834"/>
      <c r="U679" s="834"/>
      <c r="V679" s="834"/>
      <c r="W679" s="834"/>
      <c r="X679" s="834"/>
      <c r="Y679" s="834"/>
      <c r="Z679" s="834"/>
    </row>
    <row r="680" spans="1:26" ht="15.75" customHeight="1">
      <c r="A680" s="834"/>
      <c r="B680" s="922"/>
      <c r="C680" s="834"/>
      <c r="D680" s="834"/>
      <c r="E680" s="834"/>
      <c r="F680" s="834"/>
      <c r="G680" s="834"/>
      <c r="H680" s="834"/>
      <c r="I680" s="834"/>
      <c r="J680" s="834"/>
      <c r="K680" s="834"/>
      <c r="L680" s="834"/>
      <c r="M680" s="834"/>
      <c r="N680" s="833"/>
      <c r="O680" s="834"/>
      <c r="P680" s="834"/>
      <c r="Q680" s="834"/>
      <c r="R680" s="834"/>
      <c r="S680" s="834"/>
      <c r="T680" s="834"/>
      <c r="U680" s="834"/>
      <c r="V680" s="834"/>
      <c r="W680" s="834"/>
      <c r="X680" s="834"/>
      <c r="Y680" s="834"/>
      <c r="Z680" s="834"/>
    </row>
    <row r="681" spans="1:26" ht="15.75" customHeight="1">
      <c r="A681" s="834"/>
      <c r="B681" s="922"/>
      <c r="C681" s="834"/>
      <c r="D681" s="834"/>
      <c r="E681" s="834"/>
      <c r="F681" s="834"/>
      <c r="G681" s="834"/>
      <c r="H681" s="834"/>
      <c r="I681" s="834"/>
      <c r="J681" s="834"/>
      <c r="K681" s="834"/>
      <c r="L681" s="834"/>
      <c r="M681" s="834"/>
      <c r="N681" s="833"/>
      <c r="O681" s="834"/>
      <c r="P681" s="834"/>
      <c r="Q681" s="834"/>
      <c r="R681" s="834"/>
      <c r="S681" s="834"/>
      <c r="T681" s="834"/>
      <c r="U681" s="834"/>
      <c r="V681" s="834"/>
      <c r="W681" s="834"/>
      <c r="X681" s="834"/>
      <c r="Y681" s="834"/>
      <c r="Z681" s="834"/>
    </row>
    <row r="682" spans="1:26" ht="15.75" customHeight="1">
      <c r="A682" s="834"/>
      <c r="B682" s="922"/>
      <c r="C682" s="834"/>
      <c r="D682" s="834"/>
      <c r="E682" s="834"/>
      <c r="F682" s="834"/>
      <c r="G682" s="834"/>
      <c r="H682" s="834"/>
      <c r="I682" s="834"/>
      <c r="J682" s="834"/>
      <c r="K682" s="834"/>
      <c r="L682" s="834"/>
      <c r="M682" s="834"/>
      <c r="N682" s="833"/>
      <c r="O682" s="834"/>
      <c r="P682" s="834"/>
      <c r="Q682" s="834"/>
      <c r="R682" s="834"/>
      <c r="S682" s="834"/>
      <c r="T682" s="834"/>
      <c r="U682" s="834"/>
      <c r="V682" s="834"/>
      <c r="W682" s="834"/>
      <c r="X682" s="834"/>
      <c r="Y682" s="834"/>
      <c r="Z682" s="834"/>
    </row>
    <row r="683" spans="1:26" ht="15.75" customHeight="1">
      <c r="A683" s="834"/>
      <c r="B683" s="922"/>
      <c r="C683" s="834"/>
      <c r="D683" s="834"/>
      <c r="E683" s="834"/>
      <c r="F683" s="834"/>
      <c r="G683" s="834"/>
      <c r="H683" s="834"/>
      <c r="I683" s="834"/>
      <c r="J683" s="834"/>
      <c r="K683" s="834"/>
      <c r="L683" s="834"/>
      <c r="M683" s="834"/>
      <c r="N683" s="833"/>
      <c r="O683" s="834"/>
      <c r="P683" s="834"/>
      <c r="Q683" s="834"/>
      <c r="R683" s="834"/>
      <c r="S683" s="834"/>
      <c r="T683" s="834"/>
      <c r="U683" s="834"/>
      <c r="V683" s="834"/>
      <c r="W683" s="834"/>
      <c r="X683" s="834"/>
      <c r="Y683" s="834"/>
      <c r="Z683" s="834"/>
    </row>
    <row r="684" spans="1:26" ht="15.75" customHeight="1">
      <c r="A684" s="834"/>
      <c r="B684" s="922"/>
      <c r="C684" s="834"/>
      <c r="D684" s="834"/>
      <c r="E684" s="834"/>
      <c r="F684" s="834"/>
      <c r="G684" s="834"/>
      <c r="H684" s="834"/>
      <c r="I684" s="834"/>
      <c r="J684" s="834"/>
      <c r="K684" s="834"/>
      <c r="L684" s="834"/>
      <c r="M684" s="834"/>
      <c r="N684" s="833"/>
      <c r="O684" s="834"/>
      <c r="P684" s="834"/>
      <c r="Q684" s="834"/>
      <c r="R684" s="834"/>
      <c r="S684" s="834"/>
      <c r="T684" s="834"/>
      <c r="U684" s="834"/>
      <c r="V684" s="834"/>
      <c r="W684" s="834"/>
      <c r="X684" s="834"/>
      <c r="Y684" s="834"/>
      <c r="Z684" s="834"/>
    </row>
    <row r="685" spans="1:26" ht="15.75" customHeight="1">
      <c r="A685" s="834"/>
      <c r="B685" s="922"/>
      <c r="C685" s="834"/>
      <c r="D685" s="834"/>
      <c r="E685" s="834"/>
      <c r="F685" s="834"/>
      <c r="G685" s="834"/>
      <c r="H685" s="834"/>
      <c r="I685" s="834"/>
      <c r="J685" s="834"/>
      <c r="K685" s="834"/>
      <c r="L685" s="834"/>
      <c r="M685" s="834"/>
      <c r="N685" s="833"/>
      <c r="O685" s="834"/>
      <c r="P685" s="834"/>
      <c r="Q685" s="834"/>
      <c r="R685" s="834"/>
      <c r="S685" s="834"/>
      <c r="T685" s="834"/>
      <c r="U685" s="834"/>
      <c r="V685" s="834"/>
      <c r="W685" s="834"/>
      <c r="X685" s="834"/>
      <c r="Y685" s="834"/>
      <c r="Z685" s="834"/>
    </row>
    <row r="686" spans="1:26" ht="15.75" customHeight="1">
      <c r="A686" s="834"/>
      <c r="B686" s="922"/>
      <c r="C686" s="834"/>
      <c r="D686" s="834"/>
      <c r="E686" s="834"/>
      <c r="F686" s="834"/>
      <c r="G686" s="834"/>
      <c r="H686" s="834"/>
      <c r="I686" s="834"/>
      <c r="J686" s="834"/>
      <c r="K686" s="834"/>
      <c r="L686" s="834"/>
      <c r="M686" s="834"/>
      <c r="N686" s="833"/>
      <c r="O686" s="834"/>
      <c r="P686" s="834"/>
      <c r="Q686" s="834"/>
      <c r="R686" s="834"/>
      <c r="S686" s="834"/>
      <c r="T686" s="834"/>
      <c r="U686" s="834"/>
      <c r="V686" s="834"/>
      <c r="W686" s="834"/>
      <c r="X686" s="834"/>
      <c r="Y686" s="834"/>
      <c r="Z686" s="834"/>
    </row>
    <row r="687" spans="1:26" ht="15.75" customHeight="1">
      <c r="A687" s="834"/>
      <c r="B687" s="922"/>
      <c r="C687" s="834"/>
      <c r="D687" s="834"/>
      <c r="E687" s="834"/>
      <c r="F687" s="834"/>
      <c r="G687" s="834"/>
      <c r="H687" s="834"/>
      <c r="I687" s="834"/>
      <c r="J687" s="834"/>
      <c r="K687" s="834"/>
      <c r="L687" s="834"/>
      <c r="M687" s="834"/>
      <c r="N687" s="833"/>
      <c r="O687" s="834"/>
      <c r="P687" s="834"/>
      <c r="Q687" s="834"/>
      <c r="R687" s="834"/>
      <c r="S687" s="834"/>
      <c r="T687" s="834"/>
      <c r="U687" s="834"/>
      <c r="V687" s="834"/>
      <c r="W687" s="834"/>
      <c r="X687" s="834"/>
      <c r="Y687" s="834"/>
      <c r="Z687" s="834"/>
    </row>
    <row r="688" spans="1:26" ht="15.75" customHeight="1">
      <c r="A688" s="834"/>
      <c r="B688" s="922"/>
      <c r="C688" s="834"/>
      <c r="D688" s="834"/>
      <c r="E688" s="834"/>
      <c r="F688" s="834"/>
      <c r="G688" s="834"/>
      <c r="H688" s="834"/>
      <c r="I688" s="834"/>
      <c r="J688" s="834"/>
      <c r="K688" s="834"/>
      <c r="L688" s="834"/>
      <c r="M688" s="834"/>
      <c r="N688" s="833"/>
      <c r="O688" s="834"/>
      <c r="P688" s="834"/>
      <c r="Q688" s="834"/>
      <c r="R688" s="834"/>
      <c r="S688" s="834"/>
      <c r="T688" s="834"/>
      <c r="U688" s="834"/>
      <c r="V688" s="834"/>
      <c r="W688" s="834"/>
      <c r="X688" s="834"/>
      <c r="Y688" s="834"/>
      <c r="Z688" s="834"/>
    </row>
    <row r="689" spans="1:26" ht="15.75" customHeight="1">
      <c r="A689" s="834"/>
      <c r="B689" s="922"/>
      <c r="C689" s="834"/>
      <c r="D689" s="834"/>
      <c r="E689" s="834"/>
      <c r="F689" s="834"/>
      <c r="G689" s="834"/>
      <c r="H689" s="834"/>
      <c r="I689" s="834"/>
      <c r="J689" s="834"/>
      <c r="K689" s="834"/>
      <c r="L689" s="834"/>
      <c r="M689" s="834"/>
      <c r="N689" s="833"/>
      <c r="O689" s="834"/>
      <c r="P689" s="834"/>
      <c r="Q689" s="834"/>
      <c r="R689" s="834"/>
      <c r="S689" s="834"/>
      <c r="T689" s="834"/>
      <c r="U689" s="834"/>
      <c r="V689" s="834"/>
      <c r="W689" s="834"/>
      <c r="X689" s="834"/>
      <c r="Y689" s="834"/>
      <c r="Z689" s="834"/>
    </row>
    <row r="690" spans="1:26" ht="15.75" customHeight="1">
      <c r="A690" s="834"/>
      <c r="B690" s="922"/>
      <c r="C690" s="834"/>
      <c r="D690" s="834"/>
      <c r="E690" s="834"/>
      <c r="F690" s="834"/>
      <c r="G690" s="834"/>
      <c r="H690" s="834"/>
      <c r="I690" s="834"/>
      <c r="J690" s="834"/>
      <c r="K690" s="834"/>
      <c r="L690" s="834"/>
      <c r="M690" s="834"/>
      <c r="N690" s="833"/>
      <c r="O690" s="834"/>
      <c r="P690" s="834"/>
      <c r="Q690" s="834"/>
      <c r="R690" s="834"/>
      <c r="S690" s="834"/>
      <c r="T690" s="834"/>
      <c r="U690" s="834"/>
      <c r="V690" s="834"/>
      <c r="W690" s="834"/>
      <c r="X690" s="834"/>
      <c r="Y690" s="834"/>
      <c r="Z690" s="834"/>
    </row>
    <row r="691" spans="1:26" ht="15.75" customHeight="1">
      <c r="A691" s="834"/>
      <c r="B691" s="922"/>
      <c r="C691" s="834"/>
      <c r="D691" s="834"/>
      <c r="E691" s="834"/>
      <c r="F691" s="834"/>
      <c r="G691" s="834"/>
      <c r="H691" s="834"/>
      <c r="I691" s="834"/>
      <c r="J691" s="834"/>
      <c r="K691" s="834"/>
      <c r="L691" s="834"/>
      <c r="M691" s="834"/>
      <c r="N691" s="833"/>
      <c r="O691" s="834"/>
      <c r="P691" s="834"/>
      <c r="Q691" s="834"/>
      <c r="R691" s="834"/>
      <c r="S691" s="834"/>
      <c r="T691" s="834"/>
      <c r="U691" s="834"/>
      <c r="V691" s="834"/>
      <c r="W691" s="834"/>
      <c r="X691" s="834"/>
      <c r="Y691" s="834"/>
      <c r="Z691" s="834"/>
    </row>
    <row r="692" spans="1:26" ht="15.75" customHeight="1">
      <c r="A692" s="834"/>
      <c r="B692" s="922"/>
      <c r="C692" s="834"/>
      <c r="D692" s="834"/>
      <c r="E692" s="834"/>
      <c r="F692" s="834"/>
      <c r="G692" s="834"/>
      <c r="H692" s="834"/>
      <c r="I692" s="834"/>
      <c r="J692" s="834"/>
      <c r="K692" s="834"/>
      <c r="L692" s="834"/>
      <c r="M692" s="834"/>
      <c r="N692" s="833"/>
      <c r="O692" s="834"/>
      <c r="P692" s="834"/>
      <c r="Q692" s="834"/>
      <c r="R692" s="834"/>
      <c r="S692" s="834"/>
      <c r="T692" s="834"/>
      <c r="U692" s="834"/>
      <c r="V692" s="834"/>
      <c r="W692" s="834"/>
      <c r="X692" s="834"/>
      <c r="Y692" s="834"/>
      <c r="Z692" s="834"/>
    </row>
    <row r="693" spans="1:26" ht="15.75" customHeight="1">
      <c r="A693" s="834"/>
      <c r="B693" s="922"/>
      <c r="C693" s="834"/>
      <c r="D693" s="834"/>
      <c r="E693" s="834"/>
      <c r="F693" s="834"/>
      <c r="G693" s="834"/>
      <c r="H693" s="834"/>
      <c r="I693" s="834"/>
      <c r="J693" s="834"/>
      <c r="K693" s="834"/>
      <c r="L693" s="834"/>
      <c r="M693" s="834"/>
      <c r="N693" s="833"/>
      <c r="O693" s="834"/>
      <c r="P693" s="834"/>
      <c r="Q693" s="834"/>
      <c r="R693" s="834"/>
      <c r="S693" s="834"/>
      <c r="T693" s="834"/>
      <c r="U693" s="834"/>
      <c r="V693" s="834"/>
      <c r="W693" s="834"/>
      <c r="X693" s="834"/>
      <c r="Y693" s="834"/>
      <c r="Z693" s="834"/>
    </row>
    <row r="694" spans="1:26" ht="15.75" customHeight="1">
      <c r="A694" s="834"/>
      <c r="B694" s="922"/>
      <c r="C694" s="834"/>
      <c r="D694" s="834"/>
      <c r="E694" s="834"/>
      <c r="F694" s="834"/>
      <c r="G694" s="834"/>
      <c r="H694" s="834"/>
      <c r="I694" s="834"/>
      <c r="J694" s="834"/>
      <c r="K694" s="834"/>
      <c r="L694" s="834"/>
      <c r="M694" s="834"/>
      <c r="N694" s="833"/>
      <c r="O694" s="834"/>
      <c r="P694" s="834"/>
      <c r="Q694" s="834"/>
      <c r="R694" s="834"/>
      <c r="S694" s="834"/>
      <c r="T694" s="834"/>
      <c r="U694" s="834"/>
      <c r="V694" s="834"/>
      <c r="W694" s="834"/>
      <c r="X694" s="834"/>
      <c r="Y694" s="834"/>
      <c r="Z694" s="834"/>
    </row>
    <row r="695" spans="1:26" ht="15.75" customHeight="1">
      <c r="A695" s="834"/>
      <c r="B695" s="922"/>
      <c r="C695" s="834"/>
      <c r="D695" s="834"/>
      <c r="E695" s="834"/>
      <c r="F695" s="834"/>
      <c r="G695" s="834"/>
      <c r="H695" s="834"/>
      <c r="I695" s="834"/>
      <c r="J695" s="834"/>
      <c r="K695" s="834"/>
      <c r="L695" s="834"/>
      <c r="M695" s="834"/>
      <c r="N695" s="833"/>
      <c r="O695" s="834"/>
      <c r="P695" s="834"/>
      <c r="Q695" s="834"/>
      <c r="R695" s="834"/>
      <c r="S695" s="834"/>
      <c r="T695" s="834"/>
      <c r="U695" s="834"/>
      <c r="V695" s="834"/>
      <c r="W695" s="834"/>
      <c r="X695" s="834"/>
      <c r="Y695" s="834"/>
      <c r="Z695" s="834"/>
    </row>
    <row r="696" spans="1:26" ht="15.75" customHeight="1">
      <c r="A696" s="834"/>
      <c r="B696" s="922"/>
      <c r="C696" s="834"/>
      <c r="D696" s="834"/>
      <c r="E696" s="834"/>
      <c r="F696" s="834"/>
      <c r="G696" s="834"/>
      <c r="H696" s="834"/>
      <c r="I696" s="834"/>
      <c r="J696" s="834"/>
      <c r="K696" s="834"/>
      <c r="L696" s="834"/>
      <c r="M696" s="834"/>
      <c r="N696" s="833"/>
      <c r="O696" s="834"/>
      <c r="P696" s="834"/>
      <c r="Q696" s="834"/>
      <c r="R696" s="834"/>
      <c r="S696" s="834"/>
      <c r="T696" s="834"/>
      <c r="U696" s="834"/>
      <c r="V696" s="834"/>
      <c r="W696" s="834"/>
      <c r="X696" s="834"/>
      <c r="Y696" s="834"/>
      <c r="Z696" s="834"/>
    </row>
    <row r="697" spans="1:26" ht="15.75" customHeight="1">
      <c r="A697" s="834"/>
      <c r="B697" s="922"/>
      <c r="C697" s="834"/>
      <c r="D697" s="834"/>
      <c r="E697" s="834"/>
      <c r="F697" s="834"/>
      <c r="G697" s="834"/>
      <c r="H697" s="834"/>
      <c r="I697" s="834"/>
      <c r="J697" s="834"/>
      <c r="K697" s="834"/>
      <c r="L697" s="834"/>
      <c r="M697" s="834"/>
      <c r="N697" s="833"/>
      <c r="O697" s="834"/>
      <c r="P697" s="834"/>
      <c r="Q697" s="834"/>
      <c r="R697" s="834"/>
      <c r="S697" s="834"/>
      <c r="T697" s="834"/>
      <c r="U697" s="834"/>
      <c r="V697" s="834"/>
      <c r="W697" s="834"/>
      <c r="X697" s="834"/>
      <c r="Y697" s="834"/>
      <c r="Z697" s="834"/>
    </row>
    <row r="698" spans="1:26" ht="15.75" customHeight="1">
      <c r="A698" s="834"/>
      <c r="B698" s="922"/>
      <c r="C698" s="834"/>
      <c r="D698" s="834"/>
      <c r="E698" s="834"/>
      <c r="F698" s="834"/>
      <c r="G698" s="834"/>
      <c r="H698" s="834"/>
      <c r="I698" s="834"/>
      <c r="J698" s="834"/>
      <c r="K698" s="834"/>
      <c r="L698" s="834"/>
      <c r="M698" s="834"/>
      <c r="N698" s="833"/>
      <c r="O698" s="834"/>
      <c r="P698" s="834"/>
      <c r="Q698" s="834"/>
      <c r="R698" s="834"/>
      <c r="S698" s="834"/>
      <c r="T698" s="834"/>
      <c r="U698" s="834"/>
      <c r="V698" s="834"/>
      <c r="W698" s="834"/>
      <c r="X698" s="834"/>
      <c r="Y698" s="834"/>
      <c r="Z698" s="834"/>
    </row>
    <row r="699" spans="1:26" ht="15.75" customHeight="1">
      <c r="A699" s="834"/>
      <c r="B699" s="922"/>
      <c r="C699" s="834"/>
      <c r="D699" s="834"/>
      <c r="E699" s="834"/>
      <c r="F699" s="834"/>
      <c r="G699" s="834"/>
      <c r="H699" s="834"/>
      <c r="I699" s="834"/>
      <c r="J699" s="834"/>
      <c r="K699" s="834"/>
      <c r="L699" s="834"/>
      <c r="M699" s="834"/>
      <c r="N699" s="833"/>
      <c r="O699" s="834"/>
      <c r="P699" s="834"/>
      <c r="Q699" s="834"/>
      <c r="R699" s="834"/>
      <c r="S699" s="834"/>
      <c r="T699" s="834"/>
      <c r="U699" s="834"/>
      <c r="V699" s="834"/>
      <c r="W699" s="834"/>
      <c r="X699" s="834"/>
      <c r="Y699" s="834"/>
      <c r="Z699" s="834"/>
    </row>
    <row r="700" spans="1:26" ht="15.75" customHeight="1">
      <c r="A700" s="834"/>
      <c r="B700" s="922"/>
      <c r="C700" s="834"/>
      <c r="D700" s="834"/>
      <c r="E700" s="834"/>
      <c r="F700" s="834"/>
      <c r="G700" s="834"/>
      <c r="H700" s="834"/>
      <c r="I700" s="834"/>
      <c r="J700" s="834"/>
      <c r="K700" s="834"/>
      <c r="L700" s="834"/>
      <c r="M700" s="834"/>
      <c r="N700" s="833"/>
      <c r="O700" s="834"/>
      <c r="P700" s="834"/>
      <c r="Q700" s="834"/>
      <c r="R700" s="834"/>
      <c r="S700" s="834"/>
      <c r="T700" s="834"/>
      <c r="U700" s="834"/>
      <c r="V700" s="834"/>
      <c r="W700" s="834"/>
      <c r="X700" s="834"/>
      <c r="Y700" s="834"/>
      <c r="Z700" s="834"/>
    </row>
    <row r="701" spans="1:26" ht="15.75" customHeight="1">
      <c r="A701" s="834"/>
      <c r="B701" s="922"/>
      <c r="C701" s="834"/>
      <c r="D701" s="834"/>
      <c r="E701" s="834"/>
      <c r="F701" s="834"/>
      <c r="G701" s="834"/>
      <c r="H701" s="834"/>
      <c r="I701" s="834"/>
      <c r="J701" s="834"/>
      <c r="K701" s="834"/>
      <c r="L701" s="834"/>
      <c r="M701" s="834"/>
      <c r="N701" s="833"/>
      <c r="O701" s="834"/>
      <c r="P701" s="834"/>
      <c r="Q701" s="834"/>
      <c r="R701" s="834"/>
      <c r="S701" s="834"/>
      <c r="T701" s="834"/>
      <c r="U701" s="834"/>
      <c r="V701" s="834"/>
      <c r="W701" s="834"/>
      <c r="X701" s="834"/>
      <c r="Y701" s="834"/>
      <c r="Z701" s="834"/>
    </row>
    <row r="702" spans="1:26" ht="15.75" customHeight="1">
      <c r="A702" s="834"/>
      <c r="B702" s="922"/>
      <c r="C702" s="834"/>
      <c r="D702" s="834"/>
      <c r="E702" s="834"/>
      <c r="F702" s="834"/>
      <c r="G702" s="834"/>
      <c r="H702" s="834"/>
      <c r="I702" s="834"/>
      <c r="J702" s="834"/>
      <c r="K702" s="834"/>
      <c r="L702" s="834"/>
      <c r="M702" s="834"/>
      <c r="N702" s="833"/>
      <c r="O702" s="834"/>
      <c r="P702" s="834"/>
      <c r="Q702" s="834"/>
      <c r="R702" s="834"/>
      <c r="S702" s="834"/>
      <c r="T702" s="834"/>
      <c r="U702" s="834"/>
      <c r="V702" s="834"/>
      <c r="W702" s="834"/>
      <c r="X702" s="834"/>
      <c r="Y702" s="834"/>
      <c r="Z702" s="834"/>
    </row>
    <row r="703" spans="1:26" ht="15.75" customHeight="1">
      <c r="A703" s="834"/>
      <c r="B703" s="922"/>
      <c r="C703" s="834"/>
      <c r="D703" s="834"/>
      <c r="E703" s="834"/>
      <c r="F703" s="834"/>
      <c r="G703" s="834"/>
      <c r="H703" s="834"/>
      <c r="I703" s="834"/>
      <c r="J703" s="834"/>
      <c r="K703" s="834"/>
      <c r="L703" s="834"/>
      <c r="M703" s="834"/>
      <c r="N703" s="833"/>
      <c r="O703" s="834"/>
      <c r="P703" s="834"/>
      <c r="Q703" s="834"/>
      <c r="R703" s="834"/>
      <c r="S703" s="834"/>
      <c r="T703" s="834"/>
      <c r="U703" s="834"/>
      <c r="V703" s="834"/>
      <c r="W703" s="834"/>
      <c r="X703" s="834"/>
      <c r="Y703" s="834"/>
      <c r="Z703" s="834"/>
    </row>
    <row r="704" spans="1:26" ht="15.75" customHeight="1">
      <c r="A704" s="834"/>
      <c r="B704" s="922"/>
      <c r="C704" s="834"/>
      <c r="D704" s="834"/>
      <c r="E704" s="834"/>
      <c r="F704" s="834"/>
      <c r="G704" s="834"/>
      <c r="H704" s="834"/>
      <c r="I704" s="834"/>
      <c r="J704" s="834"/>
      <c r="K704" s="834"/>
      <c r="L704" s="834"/>
      <c r="M704" s="834"/>
      <c r="N704" s="833"/>
      <c r="O704" s="834"/>
      <c r="P704" s="834"/>
      <c r="Q704" s="834"/>
      <c r="R704" s="834"/>
      <c r="S704" s="834"/>
      <c r="T704" s="834"/>
      <c r="U704" s="834"/>
      <c r="V704" s="834"/>
      <c r="W704" s="834"/>
      <c r="X704" s="834"/>
      <c r="Y704" s="834"/>
      <c r="Z704" s="834"/>
    </row>
    <row r="705" spans="1:26" ht="15.75" customHeight="1">
      <c r="A705" s="834"/>
      <c r="B705" s="922"/>
      <c r="C705" s="834"/>
      <c r="D705" s="834"/>
      <c r="E705" s="834"/>
      <c r="F705" s="834"/>
      <c r="G705" s="834"/>
      <c r="H705" s="834"/>
      <c r="I705" s="834"/>
      <c r="J705" s="834"/>
      <c r="K705" s="834"/>
      <c r="L705" s="834"/>
      <c r="M705" s="834"/>
      <c r="N705" s="833"/>
      <c r="O705" s="834"/>
      <c r="P705" s="834"/>
      <c r="Q705" s="834"/>
      <c r="R705" s="834"/>
      <c r="S705" s="834"/>
      <c r="T705" s="834"/>
      <c r="U705" s="834"/>
      <c r="V705" s="834"/>
      <c r="W705" s="834"/>
      <c r="X705" s="834"/>
      <c r="Y705" s="834"/>
      <c r="Z705" s="834"/>
    </row>
    <row r="706" spans="1:26" ht="15.75" customHeight="1">
      <c r="A706" s="834"/>
      <c r="B706" s="922"/>
      <c r="C706" s="834"/>
      <c r="D706" s="834"/>
      <c r="E706" s="834"/>
      <c r="F706" s="834"/>
      <c r="G706" s="834"/>
      <c r="H706" s="834"/>
      <c r="I706" s="834"/>
      <c r="J706" s="834"/>
      <c r="K706" s="834"/>
      <c r="L706" s="834"/>
      <c r="M706" s="834"/>
      <c r="N706" s="833"/>
      <c r="O706" s="834"/>
      <c r="P706" s="834"/>
      <c r="Q706" s="834"/>
      <c r="R706" s="834"/>
      <c r="S706" s="834"/>
      <c r="T706" s="834"/>
      <c r="U706" s="834"/>
      <c r="V706" s="834"/>
      <c r="W706" s="834"/>
      <c r="X706" s="834"/>
      <c r="Y706" s="834"/>
      <c r="Z706" s="834"/>
    </row>
    <row r="707" spans="1:26" ht="15.75" customHeight="1">
      <c r="A707" s="834"/>
      <c r="B707" s="922"/>
      <c r="C707" s="834"/>
      <c r="D707" s="834"/>
      <c r="E707" s="834"/>
      <c r="F707" s="834"/>
      <c r="G707" s="834"/>
      <c r="H707" s="834"/>
      <c r="I707" s="834"/>
      <c r="J707" s="834"/>
      <c r="K707" s="834"/>
      <c r="L707" s="834"/>
      <c r="M707" s="834"/>
      <c r="N707" s="833"/>
      <c r="O707" s="834"/>
      <c r="P707" s="834"/>
      <c r="Q707" s="834"/>
      <c r="R707" s="834"/>
      <c r="S707" s="834"/>
      <c r="T707" s="834"/>
      <c r="U707" s="834"/>
      <c r="V707" s="834"/>
      <c r="W707" s="834"/>
      <c r="X707" s="834"/>
      <c r="Y707" s="834"/>
      <c r="Z707" s="834"/>
    </row>
    <row r="708" spans="1:26" ht="15.75" customHeight="1">
      <c r="A708" s="834"/>
      <c r="B708" s="922"/>
      <c r="C708" s="834"/>
      <c r="D708" s="834"/>
      <c r="E708" s="834"/>
      <c r="F708" s="834"/>
      <c r="G708" s="834"/>
      <c r="H708" s="834"/>
      <c r="I708" s="834"/>
      <c r="J708" s="834"/>
      <c r="K708" s="834"/>
      <c r="L708" s="834"/>
      <c r="M708" s="834"/>
      <c r="N708" s="833"/>
      <c r="O708" s="834"/>
      <c r="P708" s="834"/>
      <c r="Q708" s="834"/>
      <c r="R708" s="834"/>
      <c r="S708" s="834"/>
      <c r="T708" s="834"/>
      <c r="U708" s="834"/>
      <c r="V708" s="834"/>
      <c r="W708" s="834"/>
      <c r="X708" s="834"/>
      <c r="Y708" s="834"/>
      <c r="Z708" s="834"/>
    </row>
    <row r="709" spans="1:26" ht="15.75" customHeight="1">
      <c r="A709" s="834"/>
      <c r="B709" s="922"/>
      <c r="C709" s="834"/>
      <c r="D709" s="834"/>
      <c r="E709" s="834"/>
      <c r="F709" s="834"/>
      <c r="G709" s="834"/>
      <c r="H709" s="834"/>
      <c r="I709" s="834"/>
      <c r="J709" s="834"/>
      <c r="K709" s="834"/>
      <c r="L709" s="834"/>
      <c r="M709" s="834"/>
      <c r="N709" s="833"/>
      <c r="O709" s="834"/>
      <c r="P709" s="834"/>
      <c r="Q709" s="834"/>
      <c r="R709" s="834"/>
      <c r="S709" s="834"/>
      <c r="T709" s="834"/>
      <c r="U709" s="834"/>
      <c r="V709" s="834"/>
      <c r="W709" s="834"/>
      <c r="X709" s="834"/>
      <c r="Y709" s="834"/>
      <c r="Z709" s="834"/>
    </row>
    <row r="710" spans="1:26" ht="15.75" customHeight="1">
      <c r="A710" s="834"/>
      <c r="B710" s="922"/>
      <c r="C710" s="834"/>
      <c r="D710" s="834"/>
      <c r="E710" s="834"/>
      <c r="F710" s="834"/>
      <c r="G710" s="834"/>
      <c r="H710" s="834"/>
      <c r="I710" s="834"/>
      <c r="J710" s="834"/>
      <c r="K710" s="834"/>
      <c r="L710" s="834"/>
      <c r="M710" s="834"/>
      <c r="N710" s="833"/>
      <c r="O710" s="834"/>
      <c r="P710" s="834"/>
      <c r="Q710" s="834"/>
      <c r="R710" s="834"/>
      <c r="S710" s="834"/>
      <c r="T710" s="834"/>
      <c r="U710" s="834"/>
      <c r="V710" s="834"/>
      <c r="W710" s="834"/>
      <c r="X710" s="834"/>
      <c r="Y710" s="834"/>
      <c r="Z710" s="834"/>
    </row>
    <row r="711" spans="1:26" ht="15.75" customHeight="1">
      <c r="A711" s="834"/>
      <c r="B711" s="922"/>
      <c r="C711" s="834"/>
      <c r="D711" s="834"/>
      <c r="E711" s="834"/>
      <c r="F711" s="834"/>
      <c r="G711" s="834"/>
      <c r="H711" s="834"/>
      <c r="I711" s="834"/>
      <c r="J711" s="834"/>
      <c r="K711" s="834"/>
      <c r="L711" s="834"/>
      <c r="M711" s="834"/>
      <c r="N711" s="833"/>
      <c r="O711" s="834"/>
      <c r="P711" s="834"/>
      <c r="Q711" s="834"/>
      <c r="R711" s="834"/>
      <c r="S711" s="834"/>
      <c r="T711" s="834"/>
      <c r="U711" s="834"/>
      <c r="V711" s="834"/>
      <c r="W711" s="834"/>
      <c r="X711" s="834"/>
      <c r="Y711" s="834"/>
      <c r="Z711" s="834"/>
    </row>
    <row r="712" spans="1:26" ht="15.75" customHeight="1">
      <c r="A712" s="834"/>
      <c r="B712" s="922"/>
      <c r="C712" s="834"/>
      <c r="D712" s="834"/>
      <c r="E712" s="834"/>
      <c r="F712" s="834"/>
      <c r="G712" s="834"/>
      <c r="H712" s="834"/>
      <c r="I712" s="834"/>
      <c r="J712" s="834"/>
      <c r="K712" s="834"/>
      <c r="L712" s="834"/>
      <c r="M712" s="834"/>
      <c r="N712" s="833"/>
      <c r="O712" s="834"/>
      <c r="P712" s="834"/>
      <c r="Q712" s="834"/>
      <c r="R712" s="834"/>
      <c r="S712" s="834"/>
      <c r="T712" s="834"/>
      <c r="U712" s="834"/>
      <c r="V712" s="834"/>
      <c r="W712" s="834"/>
      <c r="X712" s="834"/>
      <c r="Y712" s="834"/>
      <c r="Z712" s="834"/>
    </row>
    <row r="713" spans="1:26" ht="15.75" customHeight="1">
      <c r="A713" s="834"/>
      <c r="B713" s="922"/>
      <c r="C713" s="834"/>
      <c r="D713" s="834"/>
      <c r="E713" s="834"/>
      <c r="F713" s="834"/>
      <c r="G713" s="834"/>
      <c r="H713" s="834"/>
      <c r="I713" s="834"/>
      <c r="J713" s="834"/>
      <c r="K713" s="834"/>
      <c r="L713" s="834"/>
      <c r="M713" s="834"/>
      <c r="N713" s="833"/>
      <c r="O713" s="834"/>
      <c r="P713" s="834"/>
      <c r="Q713" s="834"/>
      <c r="R713" s="834"/>
      <c r="S713" s="834"/>
      <c r="T713" s="834"/>
      <c r="U713" s="834"/>
      <c r="V713" s="834"/>
      <c r="W713" s="834"/>
      <c r="X713" s="834"/>
      <c r="Y713" s="834"/>
      <c r="Z713" s="834"/>
    </row>
    <row r="714" spans="1:26" ht="15.75" customHeight="1">
      <c r="A714" s="834"/>
      <c r="B714" s="922"/>
      <c r="C714" s="834"/>
      <c r="D714" s="834"/>
      <c r="E714" s="834"/>
      <c r="F714" s="834"/>
      <c r="G714" s="834"/>
      <c r="H714" s="834"/>
      <c r="I714" s="834"/>
      <c r="J714" s="834"/>
      <c r="K714" s="834"/>
      <c r="L714" s="834"/>
      <c r="M714" s="834"/>
      <c r="N714" s="833"/>
      <c r="O714" s="834"/>
      <c r="P714" s="834"/>
      <c r="Q714" s="834"/>
      <c r="R714" s="834"/>
      <c r="S714" s="834"/>
      <c r="T714" s="834"/>
      <c r="U714" s="834"/>
      <c r="V714" s="834"/>
      <c r="W714" s="834"/>
      <c r="X714" s="834"/>
      <c r="Y714" s="834"/>
      <c r="Z714" s="834"/>
    </row>
    <row r="715" spans="1:26" ht="15.75" customHeight="1">
      <c r="A715" s="834"/>
      <c r="B715" s="922"/>
      <c r="C715" s="834"/>
      <c r="D715" s="834"/>
      <c r="E715" s="834"/>
      <c r="F715" s="834"/>
      <c r="G715" s="834"/>
      <c r="H715" s="834"/>
      <c r="I715" s="834"/>
      <c r="J715" s="834"/>
      <c r="K715" s="834"/>
      <c r="L715" s="834"/>
      <c r="M715" s="834"/>
      <c r="N715" s="833"/>
      <c r="O715" s="834"/>
      <c r="P715" s="834"/>
      <c r="Q715" s="834"/>
      <c r="R715" s="834"/>
      <c r="S715" s="834"/>
      <c r="T715" s="834"/>
      <c r="U715" s="834"/>
      <c r="V715" s="834"/>
      <c r="W715" s="834"/>
      <c r="X715" s="834"/>
      <c r="Y715" s="834"/>
      <c r="Z715" s="834"/>
    </row>
    <row r="716" spans="1:26" ht="15.75" customHeight="1">
      <c r="A716" s="834"/>
      <c r="B716" s="922"/>
      <c r="C716" s="834"/>
      <c r="D716" s="834"/>
      <c r="E716" s="834"/>
      <c r="F716" s="834"/>
      <c r="G716" s="834"/>
      <c r="H716" s="834"/>
      <c r="I716" s="834"/>
      <c r="J716" s="834"/>
      <c r="K716" s="834"/>
      <c r="L716" s="834"/>
      <c r="M716" s="834"/>
      <c r="N716" s="833"/>
      <c r="O716" s="834"/>
      <c r="P716" s="834"/>
      <c r="Q716" s="834"/>
      <c r="R716" s="834"/>
      <c r="S716" s="834"/>
      <c r="T716" s="834"/>
      <c r="U716" s="834"/>
      <c r="V716" s="834"/>
      <c r="W716" s="834"/>
      <c r="X716" s="834"/>
      <c r="Y716" s="834"/>
      <c r="Z716" s="834"/>
    </row>
    <row r="717" spans="1:26" ht="15.75" customHeight="1">
      <c r="A717" s="834"/>
      <c r="B717" s="922"/>
      <c r="C717" s="834"/>
      <c r="D717" s="834"/>
      <c r="E717" s="834"/>
      <c r="F717" s="834"/>
      <c r="G717" s="834"/>
      <c r="H717" s="834"/>
      <c r="I717" s="834"/>
      <c r="J717" s="834"/>
      <c r="K717" s="834"/>
      <c r="L717" s="834"/>
      <c r="M717" s="834"/>
      <c r="N717" s="833"/>
      <c r="O717" s="834"/>
      <c r="P717" s="834"/>
      <c r="Q717" s="834"/>
      <c r="R717" s="834"/>
      <c r="S717" s="834"/>
      <c r="T717" s="834"/>
      <c r="U717" s="834"/>
      <c r="V717" s="834"/>
      <c r="W717" s="834"/>
      <c r="X717" s="834"/>
      <c r="Y717" s="834"/>
      <c r="Z717" s="834"/>
    </row>
    <row r="718" spans="1:26" ht="15.75" customHeight="1">
      <c r="A718" s="834"/>
      <c r="B718" s="922"/>
      <c r="C718" s="834"/>
      <c r="D718" s="834"/>
      <c r="E718" s="834"/>
      <c r="F718" s="834"/>
      <c r="G718" s="834"/>
      <c r="H718" s="834"/>
      <c r="I718" s="834"/>
      <c r="J718" s="834"/>
      <c r="K718" s="834"/>
      <c r="L718" s="834"/>
      <c r="M718" s="834"/>
      <c r="N718" s="833"/>
      <c r="O718" s="834"/>
      <c r="P718" s="834"/>
      <c r="Q718" s="834"/>
      <c r="R718" s="834"/>
      <c r="S718" s="834"/>
      <c r="T718" s="834"/>
      <c r="U718" s="834"/>
      <c r="V718" s="834"/>
      <c r="W718" s="834"/>
      <c r="X718" s="834"/>
      <c r="Y718" s="834"/>
      <c r="Z718" s="834"/>
    </row>
    <row r="719" spans="1:26" ht="15.75" customHeight="1">
      <c r="A719" s="834"/>
      <c r="B719" s="922"/>
      <c r="C719" s="834"/>
      <c r="D719" s="834"/>
      <c r="E719" s="834"/>
      <c r="F719" s="834"/>
      <c r="G719" s="834"/>
      <c r="H719" s="834"/>
      <c r="I719" s="834"/>
      <c r="J719" s="834"/>
      <c r="K719" s="834"/>
      <c r="L719" s="834"/>
      <c r="M719" s="834"/>
      <c r="N719" s="833"/>
      <c r="O719" s="834"/>
      <c r="P719" s="834"/>
      <c r="Q719" s="834"/>
      <c r="R719" s="834"/>
      <c r="S719" s="834"/>
      <c r="T719" s="834"/>
      <c r="U719" s="834"/>
      <c r="V719" s="834"/>
      <c r="W719" s="834"/>
      <c r="X719" s="834"/>
      <c r="Y719" s="834"/>
      <c r="Z719" s="834"/>
    </row>
    <row r="720" spans="1:26" ht="15.75" customHeight="1">
      <c r="A720" s="834"/>
      <c r="B720" s="922"/>
      <c r="C720" s="834"/>
      <c r="D720" s="834"/>
      <c r="E720" s="834"/>
      <c r="F720" s="834"/>
      <c r="G720" s="834"/>
      <c r="H720" s="834"/>
      <c r="I720" s="834"/>
      <c r="J720" s="834"/>
      <c r="K720" s="834"/>
      <c r="L720" s="834"/>
      <c r="M720" s="834"/>
      <c r="N720" s="833"/>
      <c r="O720" s="834"/>
      <c r="P720" s="834"/>
      <c r="Q720" s="834"/>
      <c r="R720" s="834"/>
      <c r="S720" s="834"/>
      <c r="T720" s="834"/>
      <c r="U720" s="834"/>
      <c r="V720" s="834"/>
      <c r="W720" s="834"/>
      <c r="X720" s="834"/>
      <c r="Y720" s="834"/>
      <c r="Z720" s="834"/>
    </row>
    <row r="721" spans="1:26" ht="15.75" customHeight="1">
      <c r="A721" s="834"/>
      <c r="B721" s="922"/>
      <c r="C721" s="834"/>
      <c r="D721" s="834"/>
      <c r="E721" s="834"/>
      <c r="F721" s="834"/>
      <c r="G721" s="834"/>
      <c r="H721" s="834"/>
      <c r="I721" s="834"/>
      <c r="J721" s="834"/>
      <c r="K721" s="834"/>
      <c r="L721" s="834"/>
      <c r="M721" s="834"/>
      <c r="N721" s="833"/>
      <c r="O721" s="834"/>
      <c r="P721" s="834"/>
      <c r="Q721" s="834"/>
      <c r="R721" s="834"/>
      <c r="S721" s="834"/>
      <c r="T721" s="834"/>
      <c r="U721" s="834"/>
      <c r="V721" s="834"/>
      <c r="W721" s="834"/>
      <c r="X721" s="834"/>
      <c r="Y721" s="834"/>
      <c r="Z721" s="834"/>
    </row>
    <row r="722" spans="1:26" ht="15.75" customHeight="1">
      <c r="A722" s="834"/>
      <c r="B722" s="922"/>
      <c r="C722" s="834"/>
      <c r="D722" s="834"/>
      <c r="E722" s="834"/>
      <c r="F722" s="834"/>
      <c r="G722" s="834"/>
      <c r="H722" s="834"/>
      <c r="I722" s="834"/>
      <c r="J722" s="834"/>
      <c r="K722" s="834"/>
      <c r="L722" s="834"/>
      <c r="M722" s="834"/>
      <c r="N722" s="833"/>
      <c r="O722" s="834"/>
      <c r="P722" s="834"/>
      <c r="Q722" s="834"/>
      <c r="R722" s="834"/>
      <c r="S722" s="834"/>
      <c r="T722" s="834"/>
      <c r="U722" s="834"/>
      <c r="V722" s="834"/>
      <c r="W722" s="834"/>
      <c r="X722" s="834"/>
      <c r="Y722" s="834"/>
      <c r="Z722" s="834"/>
    </row>
    <row r="723" spans="1:26" ht="15.75" customHeight="1">
      <c r="A723" s="834"/>
      <c r="B723" s="922"/>
      <c r="C723" s="834"/>
      <c r="D723" s="834"/>
      <c r="E723" s="834"/>
      <c r="F723" s="834"/>
      <c r="G723" s="834"/>
      <c r="H723" s="834"/>
      <c r="I723" s="834"/>
      <c r="J723" s="834"/>
      <c r="K723" s="834"/>
      <c r="L723" s="834"/>
      <c r="M723" s="834"/>
      <c r="N723" s="833"/>
      <c r="O723" s="834"/>
      <c r="P723" s="834"/>
      <c r="Q723" s="834"/>
      <c r="R723" s="834"/>
      <c r="S723" s="834"/>
      <c r="T723" s="834"/>
      <c r="U723" s="834"/>
      <c r="V723" s="834"/>
      <c r="W723" s="834"/>
      <c r="X723" s="834"/>
      <c r="Y723" s="834"/>
      <c r="Z723" s="834"/>
    </row>
    <row r="724" spans="1:26" ht="15.75" customHeight="1">
      <c r="A724" s="834"/>
      <c r="B724" s="922"/>
      <c r="C724" s="834"/>
      <c r="D724" s="834"/>
      <c r="E724" s="834"/>
      <c r="F724" s="834"/>
      <c r="G724" s="834"/>
      <c r="H724" s="834"/>
      <c r="I724" s="834"/>
      <c r="J724" s="834"/>
      <c r="K724" s="834"/>
      <c r="L724" s="834"/>
      <c r="M724" s="834"/>
      <c r="N724" s="833"/>
      <c r="O724" s="834"/>
      <c r="P724" s="834"/>
      <c r="Q724" s="834"/>
      <c r="R724" s="834"/>
      <c r="S724" s="834"/>
      <c r="T724" s="834"/>
      <c r="U724" s="834"/>
      <c r="V724" s="834"/>
      <c r="W724" s="834"/>
      <c r="X724" s="834"/>
      <c r="Y724" s="834"/>
      <c r="Z724" s="834"/>
    </row>
    <row r="725" spans="1:26" ht="15.75" customHeight="1">
      <c r="A725" s="834"/>
      <c r="B725" s="922"/>
      <c r="C725" s="834"/>
      <c r="D725" s="834"/>
      <c r="E725" s="834"/>
      <c r="F725" s="834"/>
      <c r="G725" s="834"/>
      <c r="H725" s="834"/>
      <c r="I725" s="834"/>
      <c r="J725" s="834"/>
      <c r="K725" s="834"/>
      <c r="L725" s="834"/>
      <c r="M725" s="834"/>
      <c r="N725" s="833"/>
      <c r="O725" s="834"/>
      <c r="P725" s="834"/>
      <c r="Q725" s="834"/>
      <c r="R725" s="834"/>
      <c r="S725" s="834"/>
      <c r="T725" s="834"/>
      <c r="U725" s="834"/>
      <c r="V725" s="834"/>
      <c r="W725" s="834"/>
      <c r="X725" s="834"/>
      <c r="Y725" s="834"/>
      <c r="Z725" s="834"/>
    </row>
    <row r="726" spans="1:26" ht="15.75" customHeight="1">
      <c r="A726" s="834"/>
      <c r="B726" s="922"/>
      <c r="C726" s="834"/>
      <c r="D726" s="834"/>
      <c r="E726" s="834"/>
      <c r="F726" s="834"/>
      <c r="G726" s="834"/>
      <c r="H726" s="834"/>
      <c r="I726" s="834"/>
      <c r="J726" s="834"/>
      <c r="K726" s="834"/>
      <c r="L726" s="834"/>
      <c r="M726" s="834"/>
      <c r="N726" s="833"/>
      <c r="O726" s="834"/>
      <c r="P726" s="834"/>
      <c r="Q726" s="834"/>
      <c r="R726" s="834"/>
      <c r="S726" s="834"/>
      <c r="T726" s="834"/>
      <c r="U726" s="834"/>
      <c r="V726" s="834"/>
      <c r="W726" s="834"/>
      <c r="X726" s="834"/>
      <c r="Y726" s="834"/>
      <c r="Z726" s="834"/>
    </row>
    <row r="727" spans="1:26" ht="15.75" customHeight="1">
      <c r="A727" s="834"/>
      <c r="B727" s="922"/>
      <c r="C727" s="834"/>
      <c r="D727" s="834"/>
      <c r="E727" s="834"/>
      <c r="F727" s="834"/>
      <c r="G727" s="834"/>
      <c r="H727" s="834"/>
      <c r="I727" s="834"/>
      <c r="J727" s="834"/>
      <c r="K727" s="834"/>
      <c r="L727" s="834"/>
      <c r="M727" s="834"/>
      <c r="N727" s="833"/>
      <c r="O727" s="834"/>
      <c r="P727" s="834"/>
      <c r="Q727" s="834"/>
      <c r="R727" s="834"/>
      <c r="S727" s="834"/>
      <c r="T727" s="834"/>
      <c r="U727" s="834"/>
      <c r="V727" s="834"/>
      <c r="W727" s="834"/>
      <c r="X727" s="834"/>
      <c r="Y727" s="834"/>
      <c r="Z727" s="834"/>
    </row>
    <row r="728" spans="1:26" ht="15.75" customHeight="1">
      <c r="A728" s="834"/>
      <c r="B728" s="922"/>
      <c r="C728" s="834"/>
      <c r="D728" s="834"/>
      <c r="E728" s="834"/>
      <c r="F728" s="834"/>
      <c r="G728" s="834"/>
      <c r="H728" s="834"/>
      <c r="I728" s="834"/>
      <c r="J728" s="834"/>
      <c r="K728" s="834"/>
      <c r="L728" s="834"/>
      <c r="M728" s="834"/>
      <c r="N728" s="833"/>
      <c r="O728" s="834"/>
      <c r="P728" s="834"/>
      <c r="Q728" s="834"/>
      <c r="R728" s="834"/>
      <c r="S728" s="834"/>
      <c r="T728" s="834"/>
      <c r="U728" s="834"/>
      <c r="V728" s="834"/>
      <c r="W728" s="834"/>
      <c r="X728" s="834"/>
      <c r="Y728" s="834"/>
      <c r="Z728" s="834"/>
    </row>
    <row r="729" spans="1:26" ht="15.75" customHeight="1">
      <c r="A729" s="834"/>
      <c r="B729" s="922"/>
      <c r="C729" s="834"/>
      <c r="D729" s="834"/>
      <c r="E729" s="834"/>
      <c r="F729" s="834"/>
      <c r="G729" s="834"/>
      <c r="H729" s="834"/>
      <c r="I729" s="834"/>
      <c r="J729" s="834"/>
      <c r="K729" s="834"/>
      <c r="L729" s="834"/>
      <c r="M729" s="834"/>
      <c r="N729" s="833"/>
      <c r="O729" s="834"/>
      <c r="P729" s="834"/>
      <c r="Q729" s="834"/>
      <c r="R729" s="834"/>
      <c r="S729" s="834"/>
      <c r="T729" s="834"/>
      <c r="U729" s="834"/>
      <c r="V729" s="834"/>
      <c r="W729" s="834"/>
      <c r="X729" s="834"/>
      <c r="Y729" s="834"/>
      <c r="Z729" s="834"/>
    </row>
    <row r="730" spans="1:26" ht="15.75" customHeight="1">
      <c r="A730" s="834"/>
      <c r="B730" s="922"/>
      <c r="C730" s="834"/>
      <c r="D730" s="834"/>
      <c r="E730" s="834"/>
      <c r="F730" s="834"/>
      <c r="G730" s="834"/>
      <c r="H730" s="834"/>
      <c r="I730" s="834"/>
      <c r="J730" s="834"/>
      <c r="K730" s="834"/>
      <c r="L730" s="834"/>
      <c r="M730" s="834"/>
      <c r="N730" s="833"/>
      <c r="O730" s="834"/>
      <c r="P730" s="834"/>
      <c r="Q730" s="834"/>
      <c r="R730" s="834"/>
      <c r="S730" s="834"/>
      <c r="T730" s="834"/>
      <c r="U730" s="834"/>
      <c r="V730" s="834"/>
      <c r="W730" s="834"/>
      <c r="X730" s="834"/>
      <c r="Y730" s="834"/>
      <c r="Z730" s="834"/>
    </row>
    <row r="731" spans="1:26" ht="15.75" customHeight="1">
      <c r="A731" s="834"/>
      <c r="B731" s="922"/>
      <c r="C731" s="834"/>
      <c r="D731" s="834"/>
      <c r="E731" s="834"/>
      <c r="F731" s="834"/>
      <c r="G731" s="834"/>
      <c r="H731" s="834"/>
      <c r="I731" s="834"/>
      <c r="J731" s="834"/>
      <c r="K731" s="834"/>
      <c r="L731" s="834"/>
      <c r="M731" s="834"/>
      <c r="N731" s="833"/>
      <c r="O731" s="834"/>
      <c r="P731" s="834"/>
      <c r="Q731" s="834"/>
      <c r="R731" s="834"/>
      <c r="S731" s="834"/>
      <c r="T731" s="834"/>
      <c r="U731" s="834"/>
      <c r="V731" s="834"/>
      <c r="W731" s="834"/>
      <c r="X731" s="834"/>
      <c r="Y731" s="834"/>
      <c r="Z731" s="834"/>
    </row>
    <row r="732" spans="1:26" ht="15.75" customHeight="1">
      <c r="A732" s="834"/>
      <c r="B732" s="922"/>
      <c r="C732" s="834"/>
      <c r="D732" s="834"/>
      <c r="E732" s="834"/>
      <c r="F732" s="834"/>
      <c r="G732" s="834"/>
      <c r="H732" s="834"/>
      <c r="I732" s="834"/>
      <c r="J732" s="834"/>
      <c r="K732" s="834"/>
      <c r="L732" s="834"/>
      <c r="M732" s="834"/>
      <c r="N732" s="833"/>
      <c r="O732" s="834"/>
      <c r="P732" s="834"/>
      <c r="Q732" s="834"/>
      <c r="R732" s="834"/>
      <c r="S732" s="834"/>
      <c r="T732" s="834"/>
      <c r="U732" s="834"/>
      <c r="V732" s="834"/>
      <c r="W732" s="834"/>
      <c r="X732" s="834"/>
      <c r="Y732" s="834"/>
      <c r="Z732" s="834"/>
    </row>
    <row r="733" spans="1:26" ht="15.75" customHeight="1">
      <c r="A733" s="834"/>
      <c r="B733" s="922"/>
      <c r="C733" s="834"/>
      <c r="D733" s="834"/>
      <c r="E733" s="834"/>
      <c r="F733" s="834"/>
      <c r="G733" s="834"/>
      <c r="H733" s="834"/>
      <c r="I733" s="834"/>
      <c r="J733" s="834"/>
      <c r="K733" s="834"/>
      <c r="L733" s="834"/>
      <c r="M733" s="834"/>
      <c r="N733" s="833"/>
      <c r="O733" s="834"/>
      <c r="P733" s="834"/>
      <c r="Q733" s="834"/>
      <c r="R733" s="834"/>
      <c r="S733" s="834"/>
      <c r="T733" s="834"/>
      <c r="U733" s="834"/>
      <c r="V733" s="834"/>
      <c r="W733" s="834"/>
      <c r="X733" s="834"/>
      <c r="Y733" s="834"/>
      <c r="Z733" s="834"/>
    </row>
    <row r="734" spans="1:26" ht="15.75" customHeight="1">
      <c r="A734" s="834"/>
      <c r="B734" s="922"/>
      <c r="C734" s="834"/>
      <c r="D734" s="834"/>
      <c r="E734" s="834"/>
      <c r="F734" s="834"/>
      <c r="G734" s="834"/>
      <c r="H734" s="834"/>
      <c r="I734" s="834"/>
      <c r="J734" s="834"/>
      <c r="K734" s="834"/>
      <c r="L734" s="834"/>
      <c r="M734" s="834"/>
      <c r="N734" s="833"/>
      <c r="O734" s="834"/>
      <c r="P734" s="834"/>
      <c r="Q734" s="834"/>
      <c r="R734" s="834"/>
      <c r="S734" s="834"/>
      <c r="T734" s="834"/>
      <c r="U734" s="834"/>
      <c r="V734" s="834"/>
      <c r="W734" s="834"/>
      <c r="X734" s="834"/>
      <c r="Y734" s="834"/>
      <c r="Z734" s="834"/>
    </row>
    <row r="735" spans="1:26" ht="15.75" customHeight="1">
      <c r="A735" s="834"/>
      <c r="B735" s="922"/>
      <c r="C735" s="834"/>
      <c r="D735" s="834"/>
      <c r="E735" s="834"/>
      <c r="F735" s="834"/>
      <c r="G735" s="834"/>
      <c r="H735" s="834"/>
      <c r="I735" s="834"/>
      <c r="J735" s="834"/>
      <c r="K735" s="834"/>
      <c r="L735" s="834"/>
      <c r="M735" s="834"/>
      <c r="N735" s="833"/>
      <c r="O735" s="834"/>
      <c r="P735" s="834"/>
      <c r="Q735" s="834"/>
      <c r="R735" s="834"/>
      <c r="S735" s="834"/>
      <c r="T735" s="834"/>
      <c r="U735" s="834"/>
      <c r="V735" s="834"/>
      <c r="W735" s="834"/>
      <c r="X735" s="834"/>
      <c r="Y735" s="834"/>
      <c r="Z735" s="834"/>
    </row>
    <row r="736" spans="1:26" ht="15.75" customHeight="1">
      <c r="A736" s="834"/>
      <c r="B736" s="922"/>
      <c r="C736" s="834"/>
      <c r="D736" s="834"/>
      <c r="E736" s="834"/>
      <c r="F736" s="834"/>
      <c r="G736" s="834"/>
      <c r="H736" s="834"/>
      <c r="I736" s="834"/>
      <c r="J736" s="834"/>
      <c r="K736" s="834"/>
      <c r="L736" s="834"/>
      <c r="M736" s="834"/>
      <c r="N736" s="833"/>
      <c r="O736" s="834"/>
      <c r="P736" s="834"/>
      <c r="Q736" s="834"/>
      <c r="R736" s="834"/>
      <c r="S736" s="834"/>
      <c r="T736" s="834"/>
      <c r="U736" s="834"/>
      <c r="V736" s="834"/>
      <c r="W736" s="834"/>
      <c r="X736" s="834"/>
      <c r="Y736" s="834"/>
      <c r="Z736" s="834"/>
    </row>
    <row r="737" spans="1:26" ht="15.75" customHeight="1">
      <c r="A737" s="834"/>
      <c r="B737" s="922"/>
      <c r="C737" s="834"/>
      <c r="D737" s="834"/>
      <c r="E737" s="834"/>
      <c r="F737" s="834"/>
      <c r="G737" s="834"/>
      <c r="H737" s="834"/>
      <c r="I737" s="834"/>
      <c r="J737" s="834"/>
      <c r="K737" s="834"/>
      <c r="L737" s="834"/>
      <c r="M737" s="834"/>
      <c r="N737" s="833"/>
      <c r="O737" s="834"/>
      <c r="P737" s="834"/>
      <c r="Q737" s="834"/>
      <c r="R737" s="834"/>
      <c r="S737" s="834"/>
      <c r="T737" s="834"/>
      <c r="U737" s="834"/>
      <c r="V737" s="834"/>
      <c r="W737" s="834"/>
      <c r="X737" s="834"/>
      <c r="Y737" s="834"/>
      <c r="Z737" s="834"/>
    </row>
    <row r="738" spans="1:26" ht="15.75" customHeight="1">
      <c r="A738" s="834"/>
      <c r="B738" s="922"/>
      <c r="C738" s="834"/>
      <c r="D738" s="834"/>
      <c r="E738" s="834"/>
      <c r="F738" s="834"/>
      <c r="G738" s="834"/>
      <c r="H738" s="834"/>
      <c r="I738" s="834"/>
      <c r="J738" s="834"/>
      <c r="K738" s="834"/>
      <c r="L738" s="834"/>
      <c r="M738" s="834"/>
      <c r="N738" s="833"/>
      <c r="O738" s="834"/>
      <c r="P738" s="834"/>
      <c r="Q738" s="834"/>
      <c r="R738" s="834"/>
      <c r="S738" s="834"/>
      <c r="T738" s="834"/>
      <c r="U738" s="834"/>
      <c r="V738" s="834"/>
      <c r="W738" s="834"/>
      <c r="X738" s="834"/>
      <c r="Y738" s="834"/>
      <c r="Z738" s="834"/>
    </row>
    <row r="739" spans="1:26" ht="15.75" customHeight="1">
      <c r="A739" s="834"/>
      <c r="B739" s="922"/>
      <c r="C739" s="834"/>
      <c r="D739" s="834"/>
      <c r="E739" s="834"/>
      <c r="F739" s="834"/>
      <c r="G739" s="834"/>
      <c r="H739" s="834"/>
      <c r="I739" s="834"/>
      <c r="J739" s="834"/>
      <c r="K739" s="834"/>
      <c r="L739" s="834"/>
      <c r="M739" s="834"/>
      <c r="N739" s="833"/>
      <c r="O739" s="834"/>
      <c r="P739" s="834"/>
      <c r="Q739" s="834"/>
      <c r="R739" s="834"/>
      <c r="S739" s="834"/>
      <c r="T739" s="834"/>
      <c r="U739" s="834"/>
      <c r="V739" s="834"/>
      <c r="W739" s="834"/>
      <c r="X739" s="834"/>
      <c r="Y739" s="834"/>
      <c r="Z739" s="834"/>
    </row>
    <row r="740" spans="1:26" ht="15.75" customHeight="1">
      <c r="A740" s="834"/>
      <c r="B740" s="922"/>
      <c r="C740" s="834"/>
      <c r="D740" s="834"/>
      <c r="E740" s="834"/>
      <c r="F740" s="834"/>
      <c r="G740" s="834"/>
      <c r="H740" s="834"/>
      <c r="I740" s="834"/>
      <c r="J740" s="834"/>
      <c r="K740" s="834"/>
      <c r="L740" s="834"/>
      <c r="M740" s="834"/>
      <c r="N740" s="833"/>
      <c r="O740" s="834"/>
      <c r="P740" s="834"/>
      <c r="Q740" s="834"/>
      <c r="R740" s="834"/>
      <c r="S740" s="834"/>
      <c r="T740" s="834"/>
      <c r="U740" s="834"/>
      <c r="V740" s="834"/>
      <c r="W740" s="834"/>
      <c r="X740" s="834"/>
      <c r="Y740" s="834"/>
      <c r="Z740" s="834"/>
    </row>
    <row r="741" spans="1:26" ht="15.75" customHeight="1">
      <c r="A741" s="834"/>
      <c r="B741" s="922"/>
      <c r="C741" s="834"/>
      <c r="D741" s="834"/>
      <c r="E741" s="834"/>
      <c r="F741" s="834"/>
      <c r="G741" s="834"/>
      <c r="H741" s="834"/>
      <c r="I741" s="834"/>
      <c r="J741" s="834"/>
      <c r="K741" s="834"/>
      <c r="L741" s="834"/>
      <c r="M741" s="834"/>
      <c r="N741" s="833"/>
      <c r="O741" s="834"/>
      <c r="P741" s="834"/>
      <c r="Q741" s="834"/>
      <c r="R741" s="834"/>
      <c r="S741" s="834"/>
      <c r="T741" s="834"/>
      <c r="U741" s="834"/>
      <c r="V741" s="834"/>
      <c r="W741" s="834"/>
      <c r="X741" s="834"/>
      <c r="Y741" s="834"/>
      <c r="Z741" s="834"/>
    </row>
    <row r="742" spans="1:26" ht="15.75" customHeight="1">
      <c r="A742" s="834"/>
      <c r="B742" s="922"/>
      <c r="C742" s="834"/>
      <c r="D742" s="834"/>
      <c r="E742" s="834"/>
      <c r="F742" s="834"/>
      <c r="G742" s="834"/>
      <c r="H742" s="834"/>
      <c r="I742" s="834"/>
      <c r="J742" s="834"/>
      <c r="K742" s="834"/>
      <c r="L742" s="834"/>
      <c r="M742" s="834"/>
      <c r="N742" s="833"/>
      <c r="O742" s="834"/>
      <c r="P742" s="834"/>
      <c r="Q742" s="834"/>
      <c r="R742" s="834"/>
      <c r="S742" s="834"/>
      <c r="T742" s="834"/>
      <c r="U742" s="834"/>
      <c r="V742" s="834"/>
      <c r="W742" s="834"/>
      <c r="X742" s="834"/>
      <c r="Y742" s="834"/>
      <c r="Z742" s="834"/>
    </row>
    <row r="743" spans="1:26" ht="15.75" customHeight="1">
      <c r="A743" s="834"/>
      <c r="B743" s="922"/>
      <c r="C743" s="834"/>
      <c r="D743" s="834"/>
      <c r="E743" s="834"/>
      <c r="F743" s="834"/>
      <c r="G743" s="834"/>
      <c r="H743" s="834"/>
      <c r="I743" s="834"/>
      <c r="J743" s="834"/>
      <c r="K743" s="834"/>
      <c r="L743" s="834"/>
      <c r="M743" s="834"/>
      <c r="N743" s="833"/>
      <c r="O743" s="834"/>
      <c r="P743" s="834"/>
      <c r="Q743" s="834"/>
      <c r="R743" s="834"/>
      <c r="S743" s="834"/>
      <c r="T743" s="834"/>
      <c r="U743" s="834"/>
      <c r="V743" s="834"/>
      <c r="W743" s="834"/>
      <c r="X743" s="834"/>
      <c r="Y743" s="834"/>
      <c r="Z743" s="834"/>
    </row>
    <row r="744" spans="1:26" ht="15.75" customHeight="1">
      <c r="A744" s="834"/>
      <c r="B744" s="922"/>
      <c r="C744" s="834"/>
      <c r="D744" s="834"/>
      <c r="E744" s="834"/>
      <c r="F744" s="834"/>
      <c r="G744" s="834"/>
      <c r="H744" s="834"/>
      <c r="I744" s="834"/>
      <c r="J744" s="834"/>
      <c r="K744" s="834"/>
      <c r="L744" s="834"/>
      <c r="M744" s="834"/>
      <c r="N744" s="833"/>
      <c r="O744" s="834"/>
      <c r="P744" s="834"/>
      <c r="Q744" s="834"/>
      <c r="R744" s="834"/>
      <c r="S744" s="834"/>
      <c r="T744" s="834"/>
      <c r="U744" s="834"/>
      <c r="V744" s="834"/>
      <c r="W744" s="834"/>
      <c r="X744" s="834"/>
      <c r="Y744" s="834"/>
      <c r="Z744" s="834"/>
    </row>
    <row r="745" spans="1:26" ht="15.75" customHeight="1">
      <c r="A745" s="834"/>
      <c r="B745" s="922"/>
      <c r="C745" s="834"/>
      <c r="D745" s="834"/>
      <c r="E745" s="834"/>
      <c r="F745" s="834"/>
      <c r="G745" s="834"/>
      <c r="H745" s="834"/>
      <c r="I745" s="834"/>
      <c r="J745" s="834"/>
      <c r="K745" s="834"/>
      <c r="L745" s="834"/>
      <c r="M745" s="834"/>
      <c r="N745" s="833"/>
      <c r="O745" s="834"/>
      <c r="P745" s="834"/>
      <c r="Q745" s="834"/>
      <c r="R745" s="834"/>
      <c r="S745" s="834"/>
      <c r="T745" s="834"/>
      <c r="U745" s="834"/>
      <c r="V745" s="834"/>
      <c r="W745" s="834"/>
      <c r="X745" s="834"/>
      <c r="Y745" s="834"/>
      <c r="Z745" s="834"/>
    </row>
    <row r="746" spans="1:26" ht="15.75" customHeight="1">
      <c r="A746" s="834"/>
      <c r="B746" s="922"/>
      <c r="C746" s="834"/>
      <c r="D746" s="834"/>
      <c r="E746" s="834"/>
      <c r="F746" s="834"/>
      <c r="G746" s="834"/>
      <c r="H746" s="834"/>
      <c r="I746" s="834"/>
      <c r="J746" s="834"/>
      <c r="K746" s="834"/>
      <c r="L746" s="834"/>
      <c r="M746" s="834"/>
      <c r="N746" s="833"/>
      <c r="O746" s="834"/>
      <c r="P746" s="834"/>
      <c r="Q746" s="834"/>
      <c r="R746" s="834"/>
      <c r="S746" s="834"/>
      <c r="T746" s="834"/>
      <c r="U746" s="834"/>
      <c r="V746" s="834"/>
      <c r="W746" s="834"/>
      <c r="X746" s="834"/>
      <c r="Y746" s="834"/>
      <c r="Z746" s="834"/>
    </row>
    <row r="747" spans="1:26" ht="15.75" customHeight="1">
      <c r="A747" s="834"/>
      <c r="B747" s="922"/>
      <c r="C747" s="834"/>
      <c r="D747" s="834"/>
      <c r="E747" s="834"/>
      <c r="F747" s="834"/>
      <c r="G747" s="834"/>
      <c r="H747" s="834"/>
      <c r="I747" s="834"/>
      <c r="J747" s="834"/>
      <c r="K747" s="834"/>
      <c r="L747" s="834"/>
      <c r="M747" s="834"/>
      <c r="N747" s="833"/>
      <c r="O747" s="834"/>
      <c r="P747" s="834"/>
      <c r="Q747" s="834"/>
      <c r="R747" s="834"/>
      <c r="S747" s="834"/>
      <c r="T747" s="834"/>
      <c r="U747" s="834"/>
      <c r="V747" s="834"/>
      <c r="W747" s="834"/>
      <c r="X747" s="834"/>
      <c r="Y747" s="834"/>
      <c r="Z747" s="834"/>
    </row>
    <row r="748" spans="1:26" ht="15.75" customHeight="1">
      <c r="A748" s="834"/>
      <c r="B748" s="922"/>
      <c r="C748" s="834"/>
      <c r="D748" s="834"/>
      <c r="E748" s="834"/>
      <c r="F748" s="834"/>
      <c r="G748" s="834"/>
      <c r="H748" s="834"/>
      <c r="I748" s="834"/>
      <c r="J748" s="834"/>
      <c r="K748" s="834"/>
      <c r="L748" s="834"/>
      <c r="M748" s="834"/>
      <c r="N748" s="833"/>
      <c r="O748" s="834"/>
      <c r="P748" s="834"/>
      <c r="Q748" s="834"/>
      <c r="R748" s="834"/>
      <c r="S748" s="834"/>
      <c r="T748" s="834"/>
      <c r="U748" s="834"/>
      <c r="V748" s="834"/>
      <c r="W748" s="834"/>
      <c r="X748" s="834"/>
      <c r="Y748" s="834"/>
      <c r="Z748" s="834"/>
    </row>
    <row r="749" spans="1:26" ht="15.75" customHeight="1">
      <c r="A749" s="834"/>
      <c r="B749" s="922"/>
      <c r="C749" s="834"/>
      <c r="D749" s="834"/>
      <c r="E749" s="834"/>
      <c r="F749" s="834"/>
      <c r="G749" s="834"/>
      <c r="H749" s="834"/>
      <c r="I749" s="834"/>
      <c r="J749" s="834"/>
      <c r="K749" s="834"/>
      <c r="L749" s="834"/>
      <c r="M749" s="834"/>
      <c r="N749" s="833"/>
      <c r="O749" s="834"/>
      <c r="P749" s="834"/>
      <c r="Q749" s="834"/>
      <c r="R749" s="834"/>
      <c r="S749" s="834"/>
      <c r="T749" s="834"/>
      <c r="U749" s="834"/>
      <c r="V749" s="834"/>
      <c r="W749" s="834"/>
      <c r="X749" s="834"/>
      <c r="Y749" s="834"/>
      <c r="Z749" s="834"/>
    </row>
    <row r="750" spans="1:26" ht="15.75" customHeight="1">
      <c r="A750" s="834"/>
      <c r="B750" s="922"/>
      <c r="C750" s="834"/>
      <c r="D750" s="834"/>
      <c r="E750" s="834"/>
      <c r="F750" s="834"/>
      <c r="G750" s="834"/>
      <c r="H750" s="834"/>
      <c r="I750" s="834"/>
      <c r="J750" s="834"/>
      <c r="K750" s="834"/>
      <c r="L750" s="834"/>
      <c r="M750" s="834"/>
      <c r="N750" s="833"/>
      <c r="O750" s="834"/>
      <c r="P750" s="834"/>
      <c r="Q750" s="834"/>
      <c r="R750" s="834"/>
      <c r="S750" s="834"/>
      <c r="T750" s="834"/>
      <c r="U750" s="834"/>
      <c r="V750" s="834"/>
      <c r="W750" s="834"/>
      <c r="X750" s="834"/>
      <c r="Y750" s="834"/>
      <c r="Z750" s="834"/>
    </row>
    <row r="751" spans="1:26" ht="15.75" customHeight="1">
      <c r="A751" s="834"/>
      <c r="B751" s="922"/>
      <c r="C751" s="834"/>
      <c r="D751" s="834"/>
      <c r="E751" s="834"/>
      <c r="F751" s="834"/>
      <c r="G751" s="834"/>
      <c r="H751" s="834"/>
      <c r="I751" s="834"/>
      <c r="J751" s="834"/>
      <c r="K751" s="834"/>
      <c r="L751" s="834"/>
      <c r="M751" s="834"/>
      <c r="N751" s="833"/>
      <c r="O751" s="834"/>
      <c r="P751" s="834"/>
      <c r="Q751" s="834"/>
      <c r="R751" s="834"/>
      <c r="S751" s="834"/>
      <c r="T751" s="834"/>
      <c r="U751" s="834"/>
      <c r="V751" s="834"/>
      <c r="W751" s="834"/>
      <c r="X751" s="834"/>
      <c r="Y751" s="834"/>
      <c r="Z751" s="834"/>
    </row>
    <row r="752" spans="1:26" ht="15.75" customHeight="1">
      <c r="A752" s="834"/>
      <c r="B752" s="922"/>
      <c r="C752" s="834"/>
      <c r="D752" s="834"/>
      <c r="E752" s="834"/>
      <c r="F752" s="834"/>
      <c r="G752" s="834"/>
      <c r="H752" s="834"/>
      <c r="I752" s="834"/>
      <c r="J752" s="834"/>
      <c r="K752" s="834"/>
      <c r="L752" s="834"/>
      <c r="M752" s="834"/>
      <c r="N752" s="833"/>
      <c r="O752" s="834"/>
      <c r="P752" s="834"/>
      <c r="Q752" s="834"/>
      <c r="R752" s="834"/>
      <c r="S752" s="834"/>
      <c r="T752" s="834"/>
      <c r="U752" s="834"/>
      <c r="V752" s="834"/>
      <c r="W752" s="834"/>
      <c r="X752" s="834"/>
      <c r="Y752" s="834"/>
      <c r="Z752" s="834"/>
    </row>
    <row r="753" spans="1:26" ht="15.75" customHeight="1">
      <c r="A753" s="834"/>
      <c r="B753" s="922"/>
      <c r="C753" s="834"/>
      <c r="D753" s="834"/>
      <c r="E753" s="834"/>
      <c r="F753" s="834"/>
      <c r="G753" s="834"/>
      <c r="H753" s="834"/>
      <c r="I753" s="834"/>
      <c r="J753" s="834"/>
      <c r="K753" s="834"/>
      <c r="L753" s="834"/>
      <c r="M753" s="834"/>
      <c r="N753" s="833"/>
      <c r="O753" s="834"/>
      <c r="P753" s="834"/>
      <c r="Q753" s="834"/>
      <c r="R753" s="834"/>
      <c r="S753" s="834"/>
      <c r="T753" s="834"/>
      <c r="U753" s="834"/>
      <c r="V753" s="834"/>
      <c r="W753" s="834"/>
      <c r="X753" s="834"/>
      <c r="Y753" s="834"/>
      <c r="Z753" s="834"/>
    </row>
    <row r="754" spans="1:26" ht="15.75" customHeight="1">
      <c r="A754" s="834"/>
      <c r="B754" s="922"/>
      <c r="C754" s="834"/>
      <c r="D754" s="834"/>
      <c r="E754" s="834"/>
      <c r="F754" s="834"/>
      <c r="G754" s="834"/>
      <c r="H754" s="834"/>
      <c r="I754" s="834"/>
      <c r="J754" s="834"/>
      <c r="K754" s="834"/>
      <c r="L754" s="834"/>
      <c r="M754" s="834"/>
      <c r="N754" s="833"/>
      <c r="O754" s="834"/>
      <c r="P754" s="834"/>
      <c r="Q754" s="834"/>
      <c r="R754" s="834"/>
      <c r="S754" s="834"/>
      <c r="T754" s="834"/>
      <c r="U754" s="834"/>
      <c r="V754" s="834"/>
      <c r="W754" s="834"/>
      <c r="X754" s="834"/>
      <c r="Y754" s="834"/>
      <c r="Z754" s="834"/>
    </row>
    <row r="755" spans="1:26" ht="15.75" customHeight="1">
      <c r="A755" s="834"/>
      <c r="B755" s="922"/>
      <c r="C755" s="834"/>
      <c r="D755" s="834"/>
      <c r="E755" s="834"/>
      <c r="F755" s="834"/>
      <c r="G755" s="834"/>
      <c r="H755" s="834"/>
      <c r="I755" s="834"/>
      <c r="J755" s="834"/>
      <c r="K755" s="834"/>
      <c r="L755" s="834"/>
      <c r="M755" s="834"/>
      <c r="N755" s="833"/>
      <c r="O755" s="834"/>
      <c r="P755" s="834"/>
      <c r="Q755" s="834"/>
      <c r="R755" s="834"/>
      <c r="S755" s="834"/>
      <c r="T755" s="834"/>
      <c r="U755" s="834"/>
      <c r="V755" s="834"/>
      <c r="W755" s="834"/>
      <c r="X755" s="834"/>
      <c r="Y755" s="834"/>
      <c r="Z755" s="834"/>
    </row>
    <row r="756" spans="1:26" ht="15.75" customHeight="1">
      <c r="A756" s="834"/>
      <c r="B756" s="922"/>
      <c r="C756" s="834"/>
      <c r="D756" s="834"/>
      <c r="E756" s="834"/>
      <c r="F756" s="834"/>
      <c r="G756" s="834"/>
      <c r="H756" s="834"/>
      <c r="I756" s="834"/>
      <c r="J756" s="834"/>
      <c r="K756" s="834"/>
      <c r="L756" s="834"/>
      <c r="M756" s="834"/>
      <c r="N756" s="833"/>
      <c r="O756" s="834"/>
      <c r="P756" s="834"/>
      <c r="Q756" s="834"/>
      <c r="R756" s="834"/>
      <c r="S756" s="834"/>
      <c r="T756" s="834"/>
      <c r="U756" s="834"/>
      <c r="V756" s="834"/>
      <c r="W756" s="834"/>
      <c r="X756" s="834"/>
      <c r="Y756" s="834"/>
      <c r="Z756" s="834"/>
    </row>
    <row r="757" spans="1:26" ht="15.75" customHeight="1">
      <c r="A757" s="834"/>
      <c r="B757" s="922"/>
      <c r="C757" s="834"/>
      <c r="D757" s="834"/>
      <c r="E757" s="834"/>
      <c r="F757" s="834"/>
      <c r="G757" s="834"/>
      <c r="H757" s="834"/>
      <c r="I757" s="834"/>
      <c r="J757" s="834"/>
      <c r="K757" s="834"/>
      <c r="L757" s="834"/>
      <c r="M757" s="834"/>
      <c r="N757" s="833"/>
      <c r="O757" s="834"/>
      <c r="P757" s="834"/>
      <c r="Q757" s="834"/>
      <c r="R757" s="834"/>
      <c r="S757" s="834"/>
      <c r="T757" s="834"/>
      <c r="U757" s="834"/>
      <c r="V757" s="834"/>
      <c r="W757" s="834"/>
      <c r="X757" s="834"/>
      <c r="Y757" s="834"/>
      <c r="Z757" s="834"/>
    </row>
    <row r="758" spans="1:26" ht="15.75" customHeight="1">
      <c r="A758" s="834"/>
      <c r="B758" s="922"/>
      <c r="C758" s="834"/>
      <c r="D758" s="834"/>
      <c r="E758" s="834"/>
      <c r="F758" s="834"/>
      <c r="G758" s="834"/>
      <c r="H758" s="834"/>
      <c r="I758" s="834"/>
      <c r="J758" s="834"/>
      <c r="K758" s="834"/>
      <c r="L758" s="834"/>
      <c r="M758" s="834"/>
      <c r="N758" s="833"/>
      <c r="O758" s="834"/>
      <c r="P758" s="834"/>
      <c r="Q758" s="834"/>
      <c r="R758" s="834"/>
      <c r="S758" s="834"/>
      <c r="T758" s="834"/>
      <c r="U758" s="834"/>
      <c r="V758" s="834"/>
      <c r="W758" s="834"/>
      <c r="X758" s="834"/>
      <c r="Y758" s="834"/>
      <c r="Z758" s="834"/>
    </row>
    <row r="759" spans="1:26" ht="15.75" customHeight="1">
      <c r="A759" s="834"/>
      <c r="B759" s="922"/>
      <c r="C759" s="834"/>
      <c r="D759" s="834"/>
      <c r="E759" s="834"/>
      <c r="F759" s="834"/>
      <c r="G759" s="834"/>
      <c r="H759" s="834"/>
      <c r="I759" s="834"/>
      <c r="J759" s="834"/>
      <c r="K759" s="834"/>
      <c r="L759" s="834"/>
      <c r="M759" s="834"/>
      <c r="N759" s="833"/>
      <c r="O759" s="834"/>
      <c r="P759" s="834"/>
      <c r="Q759" s="834"/>
      <c r="R759" s="834"/>
      <c r="S759" s="834"/>
      <c r="T759" s="834"/>
      <c r="U759" s="834"/>
      <c r="V759" s="834"/>
      <c r="W759" s="834"/>
      <c r="X759" s="834"/>
      <c r="Y759" s="834"/>
      <c r="Z759" s="834"/>
    </row>
    <row r="760" spans="1:26" ht="15.75" customHeight="1">
      <c r="A760" s="834"/>
      <c r="B760" s="922"/>
      <c r="C760" s="834"/>
      <c r="D760" s="834"/>
      <c r="E760" s="834"/>
      <c r="F760" s="834"/>
      <c r="G760" s="834"/>
      <c r="H760" s="834"/>
      <c r="I760" s="834"/>
      <c r="J760" s="834"/>
      <c r="K760" s="834"/>
      <c r="L760" s="834"/>
      <c r="M760" s="834"/>
      <c r="N760" s="833"/>
      <c r="O760" s="834"/>
      <c r="P760" s="834"/>
      <c r="Q760" s="834"/>
      <c r="R760" s="834"/>
      <c r="S760" s="834"/>
      <c r="T760" s="834"/>
      <c r="U760" s="834"/>
      <c r="V760" s="834"/>
      <c r="W760" s="834"/>
      <c r="X760" s="834"/>
      <c r="Y760" s="834"/>
      <c r="Z760" s="834"/>
    </row>
    <row r="761" spans="1:26" ht="15.75" customHeight="1">
      <c r="A761" s="834"/>
      <c r="B761" s="922"/>
      <c r="C761" s="834"/>
      <c r="D761" s="834"/>
      <c r="E761" s="834"/>
      <c r="F761" s="834"/>
      <c r="G761" s="834"/>
      <c r="H761" s="834"/>
      <c r="I761" s="834"/>
      <c r="J761" s="834"/>
      <c r="K761" s="834"/>
      <c r="L761" s="834"/>
      <c r="M761" s="834"/>
      <c r="N761" s="833"/>
      <c r="O761" s="834"/>
      <c r="P761" s="834"/>
      <c r="Q761" s="834"/>
      <c r="R761" s="834"/>
      <c r="S761" s="834"/>
      <c r="T761" s="834"/>
      <c r="U761" s="834"/>
      <c r="V761" s="834"/>
      <c r="W761" s="834"/>
      <c r="X761" s="834"/>
      <c r="Y761" s="834"/>
      <c r="Z761" s="834"/>
    </row>
    <row r="762" spans="1:26" ht="15.75" customHeight="1">
      <c r="A762" s="834"/>
      <c r="B762" s="922"/>
      <c r="C762" s="834"/>
      <c r="D762" s="834"/>
      <c r="E762" s="834"/>
      <c r="F762" s="834"/>
      <c r="G762" s="834"/>
      <c r="H762" s="834"/>
      <c r="I762" s="834"/>
      <c r="J762" s="834"/>
      <c r="K762" s="834"/>
      <c r="L762" s="834"/>
      <c r="M762" s="834"/>
      <c r="N762" s="833"/>
      <c r="O762" s="834"/>
      <c r="P762" s="834"/>
      <c r="Q762" s="834"/>
      <c r="R762" s="834"/>
      <c r="S762" s="834"/>
      <c r="T762" s="834"/>
      <c r="U762" s="834"/>
      <c r="V762" s="834"/>
      <c r="W762" s="834"/>
      <c r="X762" s="834"/>
      <c r="Y762" s="834"/>
      <c r="Z762" s="834"/>
    </row>
    <row r="763" spans="1:26" ht="15.75" customHeight="1">
      <c r="A763" s="834"/>
      <c r="B763" s="922"/>
      <c r="C763" s="834"/>
      <c r="D763" s="834"/>
      <c r="E763" s="834"/>
      <c r="F763" s="834"/>
      <c r="G763" s="834"/>
      <c r="H763" s="834"/>
      <c r="I763" s="834"/>
      <c r="J763" s="834"/>
      <c r="K763" s="834"/>
      <c r="L763" s="834"/>
      <c r="M763" s="834"/>
      <c r="N763" s="833"/>
      <c r="O763" s="834"/>
      <c r="P763" s="834"/>
      <c r="Q763" s="834"/>
      <c r="R763" s="834"/>
      <c r="S763" s="834"/>
      <c r="T763" s="834"/>
      <c r="U763" s="834"/>
      <c r="V763" s="834"/>
      <c r="W763" s="834"/>
      <c r="X763" s="834"/>
      <c r="Y763" s="834"/>
      <c r="Z763" s="834"/>
    </row>
    <row r="764" spans="1:26" ht="15.75" customHeight="1">
      <c r="A764" s="834"/>
      <c r="B764" s="922"/>
      <c r="C764" s="834"/>
      <c r="D764" s="834"/>
      <c r="E764" s="834"/>
      <c r="F764" s="834"/>
      <c r="G764" s="834"/>
      <c r="H764" s="834"/>
      <c r="I764" s="834"/>
      <c r="J764" s="834"/>
      <c r="K764" s="834"/>
      <c r="L764" s="834"/>
      <c r="M764" s="834"/>
      <c r="N764" s="833"/>
      <c r="O764" s="834"/>
      <c r="P764" s="834"/>
      <c r="Q764" s="834"/>
      <c r="R764" s="834"/>
      <c r="S764" s="834"/>
      <c r="T764" s="834"/>
      <c r="U764" s="834"/>
      <c r="V764" s="834"/>
      <c r="W764" s="834"/>
      <c r="X764" s="834"/>
      <c r="Y764" s="834"/>
      <c r="Z764" s="834"/>
    </row>
    <row r="765" spans="1:26" ht="15.75" customHeight="1">
      <c r="A765" s="834"/>
      <c r="B765" s="922"/>
      <c r="C765" s="834"/>
      <c r="D765" s="834"/>
      <c r="E765" s="834"/>
      <c r="F765" s="834"/>
      <c r="G765" s="834"/>
      <c r="H765" s="834"/>
      <c r="I765" s="834"/>
      <c r="J765" s="834"/>
      <c r="K765" s="834"/>
      <c r="L765" s="834"/>
      <c r="M765" s="834"/>
      <c r="N765" s="833"/>
      <c r="O765" s="834"/>
      <c r="P765" s="834"/>
      <c r="Q765" s="834"/>
      <c r="R765" s="834"/>
      <c r="S765" s="834"/>
      <c r="T765" s="834"/>
      <c r="U765" s="834"/>
      <c r="V765" s="834"/>
      <c r="W765" s="834"/>
      <c r="X765" s="834"/>
      <c r="Y765" s="834"/>
      <c r="Z765" s="834"/>
    </row>
    <row r="766" spans="1:26" ht="15.75" customHeight="1">
      <c r="A766" s="834"/>
      <c r="B766" s="922"/>
      <c r="C766" s="834"/>
      <c r="D766" s="834"/>
      <c r="E766" s="834"/>
      <c r="F766" s="834"/>
      <c r="G766" s="834"/>
      <c r="H766" s="834"/>
      <c r="I766" s="834"/>
      <c r="J766" s="834"/>
      <c r="K766" s="834"/>
      <c r="L766" s="834"/>
      <c r="M766" s="834"/>
      <c r="N766" s="833"/>
      <c r="O766" s="834"/>
      <c r="P766" s="834"/>
      <c r="Q766" s="834"/>
      <c r="R766" s="834"/>
      <c r="S766" s="834"/>
      <c r="T766" s="834"/>
      <c r="U766" s="834"/>
      <c r="V766" s="834"/>
      <c r="W766" s="834"/>
      <c r="X766" s="834"/>
      <c r="Y766" s="834"/>
      <c r="Z766" s="834"/>
    </row>
    <row r="767" spans="1:26" ht="15.75" customHeight="1">
      <c r="A767" s="834"/>
      <c r="B767" s="922"/>
      <c r="C767" s="834"/>
      <c r="D767" s="834"/>
      <c r="E767" s="834"/>
      <c r="F767" s="834"/>
      <c r="G767" s="834"/>
      <c r="H767" s="834"/>
      <c r="I767" s="834"/>
      <c r="J767" s="834"/>
      <c r="K767" s="834"/>
      <c r="L767" s="834"/>
      <c r="M767" s="834"/>
      <c r="N767" s="833"/>
      <c r="O767" s="834"/>
      <c r="P767" s="834"/>
      <c r="Q767" s="834"/>
      <c r="R767" s="834"/>
      <c r="S767" s="834"/>
      <c r="T767" s="834"/>
      <c r="U767" s="834"/>
      <c r="V767" s="834"/>
      <c r="W767" s="834"/>
      <c r="X767" s="834"/>
      <c r="Y767" s="834"/>
      <c r="Z767" s="834"/>
    </row>
    <row r="768" spans="1:26" ht="15.75" customHeight="1">
      <c r="A768" s="834"/>
      <c r="B768" s="922"/>
      <c r="C768" s="834"/>
      <c r="D768" s="834"/>
      <c r="E768" s="834"/>
      <c r="F768" s="834"/>
      <c r="G768" s="834"/>
      <c r="H768" s="834"/>
      <c r="I768" s="834"/>
      <c r="J768" s="834"/>
      <c r="K768" s="834"/>
      <c r="L768" s="834"/>
      <c r="M768" s="834"/>
      <c r="N768" s="833"/>
      <c r="O768" s="834"/>
      <c r="P768" s="834"/>
      <c r="Q768" s="834"/>
      <c r="R768" s="834"/>
      <c r="S768" s="834"/>
      <c r="T768" s="834"/>
      <c r="U768" s="834"/>
      <c r="V768" s="834"/>
      <c r="W768" s="834"/>
      <c r="X768" s="834"/>
      <c r="Y768" s="834"/>
      <c r="Z768" s="834"/>
    </row>
    <row r="769" spans="1:26" ht="15.75" customHeight="1">
      <c r="A769" s="834"/>
      <c r="B769" s="922"/>
      <c r="C769" s="834"/>
      <c r="D769" s="834"/>
      <c r="E769" s="834"/>
      <c r="F769" s="834"/>
      <c r="G769" s="834"/>
      <c r="H769" s="834"/>
      <c r="I769" s="834"/>
      <c r="J769" s="834"/>
      <c r="K769" s="834"/>
      <c r="L769" s="834"/>
      <c r="M769" s="834"/>
      <c r="N769" s="833"/>
      <c r="O769" s="834"/>
      <c r="P769" s="834"/>
      <c r="Q769" s="834"/>
      <c r="R769" s="834"/>
      <c r="S769" s="834"/>
      <c r="T769" s="834"/>
      <c r="U769" s="834"/>
      <c r="V769" s="834"/>
      <c r="W769" s="834"/>
      <c r="X769" s="834"/>
      <c r="Y769" s="834"/>
      <c r="Z769" s="834"/>
    </row>
    <row r="770" spans="1:26" ht="15.75" customHeight="1">
      <c r="A770" s="834"/>
      <c r="B770" s="922"/>
      <c r="C770" s="834"/>
      <c r="D770" s="834"/>
      <c r="E770" s="834"/>
      <c r="F770" s="834"/>
      <c r="G770" s="834"/>
      <c r="H770" s="834"/>
      <c r="I770" s="834"/>
      <c r="J770" s="834"/>
      <c r="K770" s="834"/>
      <c r="L770" s="834"/>
      <c r="M770" s="834"/>
      <c r="N770" s="833"/>
      <c r="O770" s="834"/>
      <c r="P770" s="834"/>
      <c r="Q770" s="834"/>
      <c r="R770" s="834"/>
      <c r="S770" s="834"/>
      <c r="T770" s="834"/>
      <c r="U770" s="834"/>
      <c r="V770" s="834"/>
      <c r="W770" s="834"/>
      <c r="X770" s="834"/>
      <c r="Y770" s="834"/>
      <c r="Z770" s="834"/>
    </row>
    <row r="771" spans="1:26" ht="15.75" customHeight="1">
      <c r="A771" s="834"/>
      <c r="B771" s="922"/>
      <c r="C771" s="834"/>
      <c r="D771" s="834"/>
      <c r="E771" s="834"/>
      <c r="F771" s="834"/>
      <c r="G771" s="834"/>
      <c r="H771" s="834"/>
      <c r="I771" s="834"/>
      <c r="J771" s="834"/>
      <c r="K771" s="834"/>
      <c r="L771" s="834"/>
      <c r="M771" s="834"/>
      <c r="N771" s="833"/>
      <c r="O771" s="834"/>
      <c r="P771" s="834"/>
      <c r="Q771" s="834"/>
      <c r="R771" s="834"/>
      <c r="S771" s="834"/>
      <c r="T771" s="834"/>
      <c r="U771" s="834"/>
      <c r="V771" s="834"/>
      <c r="W771" s="834"/>
      <c r="X771" s="834"/>
      <c r="Y771" s="834"/>
      <c r="Z771" s="834"/>
    </row>
    <row r="772" spans="1:26" ht="15.75" customHeight="1">
      <c r="A772" s="834"/>
      <c r="B772" s="922"/>
      <c r="C772" s="834"/>
      <c r="D772" s="834"/>
      <c r="E772" s="834"/>
      <c r="F772" s="834"/>
      <c r="G772" s="834"/>
      <c r="H772" s="834"/>
      <c r="I772" s="834"/>
      <c r="J772" s="834"/>
      <c r="K772" s="834"/>
      <c r="L772" s="834"/>
      <c r="M772" s="834"/>
      <c r="N772" s="833"/>
      <c r="O772" s="834"/>
      <c r="P772" s="834"/>
      <c r="Q772" s="834"/>
      <c r="R772" s="834"/>
      <c r="S772" s="834"/>
      <c r="T772" s="834"/>
      <c r="U772" s="834"/>
      <c r="V772" s="834"/>
      <c r="W772" s="834"/>
      <c r="X772" s="834"/>
      <c r="Y772" s="834"/>
      <c r="Z772" s="834"/>
    </row>
    <row r="773" spans="1:26" ht="15.75" customHeight="1">
      <c r="A773" s="834"/>
      <c r="B773" s="922"/>
      <c r="C773" s="834"/>
      <c r="D773" s="834"/>
      <c r="E773" s="834"/>
      <c r="F773" s="834"/>
      <c r="G773" s="834"/>
      <c r="H773" s="834"/>
      <c r="I773" s="834"/>
      <c r="J773" s="834"/>
      <c r="K773" s="834"/>
      <c r="L773" s="834"/>
      <c r="M773" s="834"/>
      <c r="N773" s="833"/>
      <c r="O773" s="834"/>
      <c r="P773" s="834"/>
      <c r="Q773" s="834"/>
      <c r="R773" s="834"/>
      <c r="S773" s="834"/>
      <c r="T773" s="834"/>
      <c r="U773" s="834"/>
      <c r="V773" s="834"/>
      <c r="W773" s="834"/>
      <c r="X773" s="834"/>
      <c r="Y773" s="834"/>
      <c r="Z773" s="834"/>
    </row>
    <row r="774" spans="1:26" ht="15.75" customHeight="1">
      <c r="A774" s="834"/>
      <c r="B774" s="922"/>
      <c r="C774" s="834"/>
      <c r="D774" s="834"/>
      <c r="E774" s="834"/>
      <c r="F774" s="834"/>
      <c r="G774" s="834"/>
      <c r="H774" s="834"/>
      <c r="I774" s="834"/>
      <c r="J774" s="834"/>
      <c r="K774" s="834"/>
      <c r="L774" s="834"/>
      <c r="M774" s="834"/>
      <c r="N774" s="833"/>
      <c r="O774" s="834"/>
      <c r="P774" s="834"/>
      <c r="Q774" s="834"/>
      <c r="R774" s="834"/>
      <c r="S774" s="834"/>
      <c r="T774" s="834"/>
      <c r="U774" s="834"/>
      <c r="V774" s="834"/>
      <c r="W774" s="834"/>
      <c r="X774" s="834"/>
      <c r="Y774" s="834"/>
      <c r="Z774" s="834"/>
    </row>
    <row r="775" spans="1:26" ht="15.75" customHeight="1">
      <c r="A775" s="834"/>
      <c r="B775" s="922"/>
      <c r="C775" s="834"/>
      <c r="D775" s="834"/>
      <c r="E775" s="834"/>
      <c r="F775" s="834"/>
      <c r="G775" s="834"/>
      <c r="H775" s="834"/>
      <c r="I775" s="834"/>
      <c r="J775" s="834"/>
      <c r="K775" s="834"/>
      <c r="L775" s="834"/>
      <c r="M775" s="834"/>
      <c r="N775" s="833"/>
      <c r="O775" s="834"/>
      <c r="P775" s="834"/>
      <c r="Q775" s="834"/>
      <c r="R775" s="834"/>
      <c r="S775" s="834"/>
      <c r="T775" s="834"/>
      <c r="U775" s="834"/>
      <c r="V775" s="834"/>
      <c r="W775" s="834"/>
      <c r="X775" s="834"/>
      <c r="Y775" s="834"/>
      <c r="Z775" s="834"/>
    </row>
    <row r="776" spans="1:26" ht="15.75" customHeight="1">
      <c r="A776" s="834"/>
      <c r="B776" s="922"/>
      <c r="C776" s="834"/>
      <c r="D776" s="834"/>
      <c r="E776" s="834"/>
      <c r="F776" s="834"/>
      <c r="G776" s="834"/>
      <c r="H776" s="834"/>
      <c r="I776" s="834"/>
      <c r="J776" s="834"/>
      <c r="K776" s="834"/>
      <c r="L776" s="834"/>
      <c r="M776" s="834"/>
      <c r="N776" s="833"/>
      <c r="O776" s="834"/>
      <c r="P776" s="834"/>
      <c r="Q776" s="834"/>
      <c r="R776" s="834"/>
      <c r="S776" s="834"/>
      <c r="T776" s="834"/>
      <c r="U776" s="834"/>
      <c r="V776" s="834"/>
      <c r="W776" s="834"/>
      <c r="X776" s="834"/>
      <c r="Y776" s="834"/>
      <c r="Z776" s="834"/>
    </row>
    <row r="777" spans="1:26" ht="15.75" customHeight="1">
      <c r="A777" s="834"/>
      <c r="B777" s="922"/>
      <c r="C777" s="834"/>
      <c r="D777" s="834"/>
      <c r="E777" s="834"/>
      <c r="F777" s="834"/>
      <c r="G777" s="834"/>
      <c r="H777" s="834"/>
      <c r="I777" s="834"/>
      <c r="J777" s="834"/>
      <c r="K777" s="834"/>
      <c r="L777" s="834"/>
      <c r="M777" s="834"/>
      <c r="N777" s="833"/>
      <c r="O777" s="834"/>
      <c r="P777" s="834"/>
      <c r="Q777" s="834"/>
      <c r="R777" s="834"/>
      <c r="S777" s="834"/>
      <c r="T777" s="834"/>
      <c r="U777" s="834"/>
      <c r="V777" s="834"/>
      <c r="W777" s="834"/>
      <c r="X777" s="834"/>
      <c r="Y777" s="834"/>
      <c r="Z777" s="834"/>
    </row>
    <row r="778" spans="1:26" ht="15.75" customHeight="1">
      <c r="A778" s="834"/>
      <c r="B778" s="922"/>
      <c r="C778" s="834"/>
      <c r="D778" s="834"/>
      <c r="E778" s="834"/>
      <c r="F778" s="834"/>
      <c r="G778" s="834"/>
      <c r="H778" s="834"/>
      <c r="I778" s="834"/>
      <c r="J778" s="834"/>
      <c r="K778" s="834"/>
      <c r="L778" s="834"/>
      <c r="M778" s="834"/>
      <c r="N778" s="833"/>
      <c r="O778" s="834"/>
      <c r="P778" s="834"/>
      <c r="Q778" s="834"/>
      <c r="R778" s="834"/>
      <c r="S778" s="834"/>
      <c r="T778" s="834"/>
      <c r="U778" s="834"/>
      <c r="V778" s="834"/>
      <c r="W778" s="834"/>
      <c r="X778" s="834"/>
      <c r="Y778" s="834"/>
      <c r="Z778" s="834"/>
    </row>
    <row r="779" spans="1:26" ht="15.75" customHeight="1">
      <c r="A779" s="834"/>
      <c r="B779" s="922"/>
      <c r="C779" s="834"/>
      <c r="D779" s="834"/>
      <c r="E779" s="834"/>
      <c r="F779" s="834"/>
      <c r="G779" s="834"/>
      <c r="H779" s="834"/>
      <c r="I779" s="834"/>
      <c r="J779" s="834"/>
      <c r="K779" s="834"/>
      <c r="L779" s="834"/>
      <c r="M779" s="834"/>
      <c r="N779" s="833"/>
      <c r="O779" s="834"/>
      <c r="P779" s="834"/>
      <c r="Q779" s="834"/>
      <c r="R779" s="834"/>
      <c r="S779" s="834"/>
      <c r="T779" s="834"/>
      <c r="U779" s="834"/>
      <c r="V779" s="834"/>
      <c r="W779" s="834"/>
      <c r="X779" s="834"/>
      <c r="Y779" s="834"/>
      <c r="Z779" s="834"/>
    </row>
    <row r="780" spans="1:26" ht="15.75" customHeight="1">
      <c r="A780" s="834"/>
      <c r="B780" s="922"/>
      <c r="C780" s="834"/>
      <c r="D780" s="834"/>
      <c r="E780" s="834"/>
      <c r="F780" s="834"/>
      <c r="G780" s="834"/>
      <c r="H780" s="834"/>
      <c r="I780" s="834"/>
      <c r="J780" s="834"/>
      <c r="K780" s="834"/>
      <c r="L780" s="834"/>
      <c r="M780" s="834"/>
      <c r="N780" s="833"/>
      <c r="O780" s="834"/>
      <c r="P780" s="834"/>
      <c r="Q780" s="834"/>
      <c r="R780" s="834"/>
      <c r="S780" s="834"/>
      <c r="T780" s="834"/>
      <c r="U780" s="834"/>
      <c r="V780" s="834"/>
      <c r="W780" s="834"/>
      <c r="X780" s="834"/>
      <c r="Y780" s="834"/>
      <c r="Z780" s="834"/>
    </row>
    <row r="781" spans="1:26" ht="15.75" customHeight="1">
      <c r="A781" s="834"/>
      <c r="B781" s="922"/>
      <c r="C781" s="834"/>
      <c r="D781" s="834"/>
      <c r="E781" s="834"/>
      <c r="F781" s="834"/>
      <c r="G781" s="834"/>
      <c r="H781" s="834"/>
      <c r="I781" s="834"/>
      <c r="J781" s="834"/>
      <c r="K781" s="834"/>
      <c r="L781" s="834"/>
      <c r="M781" s="834"/>
      <c r="N781" s="833"/>
      <c r="O781" s="834"/>
      <c r="P781" s="834"/>
      <c r="Q781" s="834"/>
      <c r="R781" s="834"/>
      <c r="S781" s="834"/>
      <c r="T781" s="834"/>
      <c r="U781" s="834"/>
      <c r="V781" s="834"/>
      <c r="W781" s="834"/>
      <c r="X781" s="834"/>
      <c r="Y781" s="834"/>
      <c r="Z781" s="834"/>
    </row>
    <row r="782" spans="1:26" ht="15.75" customHeight="1">
      <c r="A782" s="834"/>
      <c r="B782" s="922"/>
      <c r="C782" s="834"/>
      <c r="D782" s="834"/>
      <c r="E782" s="834"/>
      <c r="F782" s="834"/>
      <c r="G782" s="834"/>
      <c r="H782" s="834"/>
      <c r="I782" s="834"/>
      <c r="J782" s="834"/>
      <c r="K782" s="834"/>
      <c r="L782" s="834"/>
      <c r="M782" s="834"/>
      <c r="N782" s="833"/>
      <c r="O782" s="834"/>
      <c r="P782" s="834"/>
      <c r="Q782" s="834"/>
      <c r="R782" s="834"/>
      <c r="S782" s="834"/>
      <c r="T782" s="834"/>
      <c r="U782" s="834"/>
      <c r="V782" s="834"/>
      <c r="W782" s="834"/>
      <c r="X782" s="834"/>
      <c r="Y782" s="834"/>
      <c r="Z782" s="834"/>
    </row>
    <row r="783" spans="1:26" ht="15.75" customHeight="1">
      <c r="A783" s="834"/>
      <c r="B783" s="922"/>
      <c r="C783" s="834"/>
      <c r="D783" s="834"/>
      <c r="E783" s="834"/>
      <c r="F783" s="834"/>
      <c r="G783" s="834"/>
      <c r="H783" s="834"/>
      <c r="I783" s="834"/>
      <c r="J783" s="834"/>
      <c r="K783" s="834"/>
      <c r="L783" s="834"/>
      <c r="M783" s="834"/>
      <c r="N783" s="833"/>
      <c r="O783" s="834"/>
      <c r="P783" s="834"/>
      <c r="Q783" s="834"/>
      <c r="R783" s="834"/>
      <c r="S783" s="834"/>
      <c r="T783" s="834"/>
      <c r="U783" s="834"/>
      <c r="V783" s="834"/>
      <c r="W783" s="834"/>
      <c r="X783" s="834"/>
      <c r="Y783" s="834"/>
      <c r="Z783" s="834"/>
    </row>
    <row r="784" spans="1:26" ht="15.75" customHeight="1">
      <c r="A784" s="834"/>
      <c r="B784" s="922"/>
      <c r="C784" s="834"/>
      <c r="D784" s="834"/>
      <c r="E784" s="834"/>
      <c r="F784" s="834"/>
      <c r="G784" s="834"/>
      <c r="H784" s="834"/>
      <c r="I784" s="834"/>
      <c r="J784" s="834"/>
      <c r="K784" s="834"/>
      <c r="L784" s="834"/>
      <c r="M784" s="834"/>
      <c r="N784" s="833"/>
      <c r="O784" s="834"/>
      <c r="P784" s="834"/>
      <c r="Q784" s="834"/>
      <c r="R784" s="834"/>
      <c r="S784" s="834"/>
      <c r="T784" s="834"/>
      <c r="U784" s="834"/>
      <c r="V784" s="834"/>
      <c r="W784" s="834"/>
      <c r="X784" s="834"/>
      <c r="Y784" s="834"/>
      <c r="Z784" s="834"/>
    </row>
    <row r="785" spans="1:26" ht="15.75" customHeight="1">
      <c r="A785" s="834"/>
      <c r="B785" s="922"/>
      <c r="C785" s="834"/>
      <c r="D785" s="834"/>
      <c r="E785" s="834"/>
      <c r="F785" s="834"/>
      <c r="G785" s="834"/>
      <c r="H785" s="834"/>
      <c r="I785" s="834"/>
      <c r="J785" s="834"/>
      <c r="K785" s="834"/>
      <c r="L785" s="834"/>
      <c r="M785" s="834"/>
      <c r="N785" s="833"/>
      <c r="O785" s="834"/>
      <c r="P785" s="834"/>
      <c r="Q785" s="834"/>
      <c r="R785" s="834"/>
      <c r="S785" s="834"/>
      <c r="T785" s="834"/>
      <c r="U785" s="834"/>
      <c r="V785" s="834"/>
      <c r="W785" s="834"/>
      <c r="X785" s="834"/>
      <c r="Y785" s="834"/>
      <c r="Z785" s="834"/>
    </row>
    <row r="786" spans="1:26" ht="15.75" customHeight="1">
      <c r="A786" s="834"/>
      <c r="B786" s="922"/>
      <c r="C786" s="834"/>
      <c r="D786" s="834"/>
      <c r="E786" s="834"/>
      <c r="F786" s="834"/>
      <c r="G786" s="834"/>
      <c r="H786" s="834"/>
      <c r="I786" s="834"/>
      <c r="J786" s="834"/>
      <c r="K786" s="834"/>
      <c r="L786" s="834"/>
      <c r="M786" s="834"/>
      <c r="N786" s="833"/>
      <c r="O786" s="834"/>
      <c r="P786" s="834"/>
      <c r="Q786" s="834"/>
      <c r="R786" s="834"/>
      <c r="S786" s="834"/>
      <c r="T786" s="834"/>
      <c r="U786" s="834"/>
      <c r="V786" s="834"/>
      <c r="W786" s="834"/>
      <c r="X786" s="834"/>
      <c r="Y786" s="834"/>
      <c r="Z786" s="834"/>
    </row>
    <row r="787" spans="1:26" ht="15.75" customHeight="1">
      <c r="A787" s="834"/>
      <c r="B787" s="922"/>
      <c r="C787" s="834"/>
      <c r="D787" s="834"/>
      <c r="E787" s="834"/>
      <c r="F787" s="834"/>
      <c r="G787" s="834"/>
      <c r="H787" s="834"/>
      <c r="I787" s="834"/>
      <c r="J787" s="834"/>
      <c r="K787" s="834"/>
      <c r="L787" s="834"/>
      <c r="M787" s="834"/>
      <c r="N787" s="833"/>
      <c r="O787" s="834"/>
      <c r="P787" s="834"/>
      <c r="Q787" s="834"/>
      <c r="R787" s="834"/>
      <c r="S787" s="834"/>
      <c r="T787" s="834"/>
      <c r="U787" s="834"/>
      <c r="V787" s="834"/>
      <c r="W787" s="834"/>
      <c r="X787" s="834"/>
      <c r="Y787" s="834"/>
      <c r="Z787" s="834"/>
    </row>
    <row r="788" spans="1:26" ht="15.75" customHeight="1">
      <c r="A788" s="834"/>
      <c r="B788" s="922"/>
      <c r="C788" s="834"/>
      <c r="D788" s="834"/>
      <c r="E788" s="834"/>
      <c r="F788" s="834"/>
      <c r="G788" s="834"/>
      <c r="H788" s="834"/>
      <c r="I788" s="834"/>
      <c r="J788" s="834"/>
      <c r="K788" s="834"/>
      <c r="L788" s="834"/>
      <c r="M788" s="834"/>
      <c r="N788" s="833"/>
      <c r="O788" s="834"/>
      <c r="P788" s="834"/>
      <c r="Q788" s="834"/>
      <c r="R788" s="834"/>
      <c r="S788" s="834"/>
      <c r="T788" s="834"/>
      <c r="U788" s="834"/>
      <c r="V788" s="834"/>
      <c r="W788" s="834"/>
      <c r="X788" s="834"/>
      <c r="Y788" s="834"/>
      <c r="Z788" s="834"/>
    </row>
    <row r="789" spans="1:26" ht="15.75" customHeight="1">
      <c r="A789" s="834"/>
      <c r="B789" s="922"/>
      <c r="C789" s="834"/>
      <c r="D789" s="834"/>
      <c r="E789" s="834"/>
      <c r="F789" s="834"/>
      <c r="G789" s="834"/>
      <c r="H789" s="834"/>
      <c r="I789" s="834"/>
      <c r="J789" s="834"/>
      <c r="K789" s="834"/>
      <c r="L789" s="834"/>
      <c r="M789" s="834"/>
      <c r="N789" s="833"/>
      <c r="O789" s="834"/>
      <c r="P789" s="834"/>
      <c r="Q789" s="834"/>
      <c r="R789" s="834"/>
      <c r="S789" s="834"/>
      <c r="T789" s="834"/>
      <c r="U789" s="834"/>
      <c r="V789" s="834"/>
      <c r="W789" s="834"/>
      <c r="X789" s="834"/>
      <c r="Y789" s="834"/>
      <c r="Z789" s="834"/>
    </row>
    <row r="790" spans="1:26" ht="15.75" customHeight="1">
      <c r="A790" s="834"/>
      <c r="B790" s="922"/>
      <c r="C790" s="834"/>
      <c r="D790" s="834"/>
      <c r="E790" s="834"/>
      <c r="F790" s="834"/>
      <c r="G790" s="834"/>
      <c r="H790" s="834"/>
      <c r="I790" s="834"/>
      <c r="J790" s="834"/>
      <c r="K790" s="834"/>
      <c r="L790" s="834"/>
      <c r="M790" s="834"/>
      <c r="N790" s="833"/>
      <c r="O790" s="834"/>
      <c r="P790" s="834"/>
      <c r="Q790" s="834"/>
      <c r="R790" s="834"/>
      <c r="S790" s="834"/>
      <c r="T790" s="834"/>
      <c r="U790" s="834"/>
      <c r="V790" s="834"/>
      <c r="W790" s="834"/>
      <c r="X790" s="834"/>
      <c r="Y790" s="834"/>
      <c r="Z790" s="834"/>
    </row>
    <row r="791" spans="1:26" ht="15.75" customHeight="1">
      <c r="A791" s="834"/>
      <c r="B791" s="922"/>
      <c r="C791" s="834"/>
      <c r="D791" s="834"/>
      <c r="E791" s="834"/>
      <c r="F791" s="834"/>
      <c r="G791" s="834"/>
      <c r="H791" s="834"/>
      <c r="I791" s="834"/>
      <c r="J791" s="834"/>
      <c r="K791" s="834"/>
      <c r="L791" s="834"/>
      <c r="M791" s="834"/>
      <c r="N791" s="833"/>
      <c r="O791" s="834"/>
      <c r="P791" s="834"/>
      <c r="Q791" s="834"/>
      <c r="R791" s="834"/>
      <c r="S791" s="834"/>
      <c r="T791" s="834"/>
      <c r="U791" s="834"/>
      <c r="V791" s="834"/>
      <c r="W791" s="834"/>
      <c r="X791" s="834"/>
      <c r="Y791" s="834"/>
      <c r="Z791" s="834"/>
    </row>
    <row r="792" spans="1:26" ht="15.75" customHeight="1">
      <c r="A792" s="834"/>
      <c r="B792" s="922"/>
      <c r="C792" s="834"/>
      <c r="D792" s="834"/>
      <c r="E792" s="834"/>
      <c r="F792" s="834"/>
      <c r="G792" s="834"/>
      <c r="H792" s="834"/>
      <c r="I792" s="834"/>
      <c r="J792" s="834"/>
      <c r="K792" s="834"/>
      <c r="L792" s="834"/>
      <c r="M792" s="834"/>
      <c r="N792" s="833"/>
      <c r="O792" s="834"/>
      <c r="P792" s="834"/>
      <c r="Q792" s="834"/>
      <c r="R792" s="834"/>
      <c r="S792" s="834"/>
      <c r="T792" s="834"/>
      <c r="U792" s="834"/>
      <c r="V792" s="834"/>
      <c r="W792" s="834"/>
      <c r="X792" s="834"/>
      <c r="Y792" s="834"/>
      <c r="Z792" s="834"/>
    </row>
    <row r="793" spans="1:26" ht="15.75" customHeight="1">
      <c r="A793" s="834"/>
      <c r="B793" s="922"/>
      <c r="C793" s="834"/>
      <c r="D793" s="834"/>
      <c r="E793" s="834"/>
      <c r="F793" s="834"/>
      <c r="G793" s="834"/>
      <c r="H793" s="834"/>
      <c r="I793" s="834"/>
      <c r="J793" s="834"/>
      <c r="K793" s="834"/>
      <c r="L793" s="834"/>
      <c r="M793" s="834"/>
      <c r="N793" s="833"/>
      <c r="O793" s="834"/>
      <c r="P793" s="834"/>
      <c r="Q793" s="834"/>
      <c r="R793" s="834"/>
      <c r="S793" s="834"/>
      <c r="T793" s="834"/>
      <c r="U793" s="834"/>
      <c r="V793" s="834"/>
      <c r="W793" s="834"/>
      <c r="X793" s="834"/>
      <c r="Y793" s="834"/>
      <c r="Z793" s="834"/>
    </row>
    <row r="794" spans="1:26" ht="15.75" customHeight="1">
      <c r="A794" s="834"/>
      <c r="B794" s="922"/>
      <c r="C794" s="834"/>
      <c r="D794" s="834"/>
      <c r="E794" s="834"/>
      <c r="F794" s="834"/>
      <c r="G794" s="834"/>
      <c r="H794" s="834"/>
      <c r="I794" s="834"/>
      <c r="J794" s="834"/>
      <c r="K794" s="834"/>
      <c r="L794" s="834"/>
      <c r="M794" s="834"/>
      <c r="N794" s="833"/>
      <c r="O794" s="834"/>
      <c r="P794" s="834"/>
      <c r="Q794" s="834"/>
      <c r="R794" s="834"/>
      <c r="S794" s="834"/>
      <c r="T794" s="834"/>
      <c r="U794" s="834"/>
      <c r="V794" s="834"/>
      <c r="W794" s="834"/>
      <c r="X794" s="834"/>
      <c r="Y794" s="834"/>
      <c r="Z794" s="834"/>
    </row>
    <row r="795" spans="1:26" ht="15.75" customHeight="1">
      <c r="A795" s="834"/>
      <c r="B795" s="922"/>
      <c r="C795" s="834"/>
      <c r="D795" s="834"/>
      <c r="E795" s="834"/>
      <c r="F795" s="834"/>
      <c r="G795" s="834"/>
      <c r="H795" s="834"/>
      <c r="I795" s="834"/>
      <c r="J795" s="834"/>
      <c r="K795" s="834"/>
      <c r="L795" s="834"/>
      <c r="M795" s="834"/>
      <c r="N795" s="833"/>
      <c r="O795" s="834"/>
      <c r="P795" s="834"/>
      <c r="Q795" s="834"/>
      <c r="R795" s="834"/>
      <c r="S795" s="834"/>
      <c r="T795" s="834"/>
      <c r="U795" s="834"/>
      <c r="V795" s="834"/>
      <c r="W795" s="834"/>
      <c r="X795" s="834"/>
      <c r="Y795" s="834"/>
      <c r="Z795" s="834"/>
    </row>
    <row r="796" spans="1:26" ht="15.75" customHeight="1">
      <c r="A796" s="834"/>
      <c r="B796" s="922"/>
      <c r="C796" s="834"/>
      <c r="D796" s="834"/>
      <c r="E796" s="834"/>
      <c r="F796" s="834"/>
      <c r="G796" s="834"/>
      <c r="H796" s="834"/>
      <c r="I796" s="834"/>
      <c r="J796" s="834"/>
      <c r="K796" s="834"/>
      <c r="L796" s="834"/>
      <c r="M796" s="834"/>
      <c r="N796" s="833"/>
      <c r="O796" s="834"/>
      <c r="P796" s="834"/>
      <c r="Q796" s="834"/>
      <c r="R796" s="834"/>
      <c r="S796" s="834"/>
      <c r="T796" s="834"/>
      <c r="U796" s="834"/>
      <c r="V796" s="834"/>
      <c r="W796" s="834"/>
      <c r="X796" s="834"/>
      <c r="Y796" s="834"/>
      <c r="Z796" s="834"/>
    </row>
    <row r="797" spans="1:26" ht="15.75" customHeight="1">
      <c r="A797" s="834"/>
      <c r="B797" s="922"/>
      <c r="C797" s="834"/>
      <c r="D797" s="834"/>
      <c r="E797" s="834"/>
      <c r="F797" s="834"/>
      <c r="G797" s="834"/>
      <c r="H797" s="834"/>
      <c r="I797" s="834"/>
      <c r="J797" s="834"/>
      <c r="K797" s="834"/>
      <c r="L797" s="834"/>
      <c r="M797" s="834"/>
      <c r="N797" s="833"/>
      <c r="O797" s="834"/>
      <c r="P797" s="834"/>
      <c r="Q797" s="834"/>
      <c r="R797" s="834"/>
      <c r="S797" s="834"/>
      <c r="T797" s="834"/>
      <c r="U797" s="834"/>
      <c r="V797" s="834"/>
      <c r="W797" s="834"/>
      <c r="X797" s="834"/>
      <c r="Y797" s="834"/>
      <c r="Z797" s="834"/>
    </row>
    <row r="798" spans="1:26" ht="15.75" customHeight="1">
      <c r="A798" s="834"/>
      <c r="B798" s="922"/>
      <c r="C798" s="834"/>
      <c r="D798" s="834"/>
      <c r="E798" s="834"/>
      <c r="F798" s="834"/>
      <c r="G798" s="834"/>
      <c r="H798" s="834"/>
      <c r="I798" s="834"/>
      <c r="J798" s="834"/>
      <c r="K798" s="834"/>
      <c r="L798" s="834"/>
      <c r="M798" s="834"/>
      <c r="N798" s="833"/>
      <c r="O798" s="834"/>
      <c r="P798" s="834"/>
      <c r="Q798" s="834"/>
      <c r="R798" s="834"/>
      <c r="S798" s="834"/>
      <c r="T798" s="834"/>
      <c r="U798" s="834"/>
      <c r="V798" s="834"/>
      <c r="W798" s="834"/>
      <c r="X798" s="834"/>
      <c r="Y798" s="834"/>
      <c r="Z798" s="834"/>
    </row>
    <row r="799" spans="1:26" ht="15.75" customHeight="1">
      <c r="A799" s="834"/>
      <c r="B799" s="922"/>
      <c r="C799" s="834"/>
      <c r="D799" s="834"/>
      <c r="E799" s="834"/>
      <c r="F799" s="834"/>
      <c r="G799" s="834"/>
      <c r="H799" s="834"/>
      <c r="I799" s="834"/>
      <c r="J799" s="834"/>
      <c r="K799" s="834"/>
      <c r="L799" s="834"/>
      <c r="M799" s="834"/>
      <c r="N799" s="833"/>
      <c r="O799" s="834"/>
      <c r="P799" s="834"/>
      <c r="Q799" s="834"/>
      <c r="R799" s="834"/>
      <c r="S799" s="834"/>
      <c r="T799" s="834"/>
      <c r="U799" s="834"/>
      <c r="V799" s="834"/>
      <c r="W799" s="834"/>
      <c r="X799" s="834"/>
      <c r="Y799" s="834"/>
      <c r="Z799" s="834"/>
    </row>
    <row r="800" spans="1:26" ht="15.75" customHeight="1">
      <c r="A800" s="834"/>
      <c r="B800" s="922"/>
      <c r="C800" s="834"/>
      <c r="D800" s="834"/>
      <c r="E800" s="834"/>
      <c r="F800" s="834"/>
      <c r="G800" s="834"/>
      <c r="H800" s="834"/>
      <c r="I800" s="834"/>
      <c r="J800" s="834"/>
      <c r="K800" s="834"/>
      <c r="L800" s="834"/>
      <c r="M800" s="834"/>
      <c r="N800" s="833"/>
      <c r="O800" s="834"/>
      <c r="P800" s="834"/>
      <c r="Q800" s="834"/>
      <c r="R800" s="834"/>
      <c r="S800" s="834"/>
      <c r="T800" s="834"/>
      <c r="U800" s="834"/>
      <c r="V800" s="834"/>
      <c r="W800" s="834"/>
      <c r="X800" s="834"/>
      <c r="Y800" s="834"/>
      <c r="Z800" s="834"/>
    </row>
    <row r="801" spans="1:26" ht="15.75" customHeight="1">
      <c r="A801" s="834"/>
      <c r="B801" s="922"/>
      <c r="C801" s="834"/>
      <c r="D801" s="834"/>
      <c r="E801" s="834"/>
      <c r="F801" s="834"/>
      <c r="G801" s="834"/>
      <c r="H801" s="834"/>
      <c r="I801" s="834"/>
      <c r="J801" s="834"/>
      <c r="K801" s="834"/>
      <c r="L801" s="834"/>
      <c r="M801" s="834"/>
      <c r="N801" s="833"/>
      <c r="O801" s="834"/>
      <c r="P801" s="834"/>
      <c r="Q801" s="834"/>
      <c r="R801" s="834"/>
      <c r="S801" s="834"/>
      <c r="T801" s="834"/>
      <c r="U801" s="834"/>
      <c r="V801" s="834"/>
      <c r="W801" s="834"/>
      <c r="X801" s="834"/>
      <c r="Y801" s="834"/>
      <c r="Z801" s="834"/>
    </row>
    <row r="802" spans="1:26" ht="15.75" customHeight="1">
      <c r="A802" s="834"/>
      <c r="B802" s="922"/>
      <c r="C802" s="834"/>
      <c r="D802" s="834"/>
      <c r="E802" s="834"/>
      <c r="F802" s="834"/>
      <c r="G802" s="834"/>
      <c r="H802" s="834"/>
      <c r="I802" s="834"/>
      <c r="J802" s="834"/>
      <c r="K802" s="834"/>
      <c r="L802" s="834"/>
      <c r="M802" s="834"/>
      <c r="N802" s="833"/>
      <c r="O802" s="834"/>
      <c r="P802" s="834"/>
      <c r="Q802" s="834"/>
      <c r="R802" s="834"/>
      <c r="S802" s="834"/>
      <c r="T802" s="834"/>
      <c r="U802" s="834"/>
      <c r="V802" s="834"/>
      <c r="W802" s="834"/>
      <c r="X802" s="834"/>
      <c r="Y802" s="834"/>
      <c r="Z802" s="834"/>
    </row>
    <row r="803" spans="1:26" ht="15.75" customHeight="1">
      <c r="A803" s="834"/>
      <c r="B803" s="922"/>
      <c r="C803" s="834"/>
      <c r="D803" s="834"/>
      <c r="E803" s="834"/>
      <c r="F803" s="834"/>
      <c r="G803" s="834"/>
      <c r="H803" s="834"/>
      <c r="I803" s="834"/>
      <c r="J803" s="834"/>
      <c r="K803" s="834"/>
      <c r="L803" s="834"/>
      <c r="M803" s="834"/>
      <c r="N803" s="833"/>
      <c r="O803" s="834"/>
      <c r="P803" s="834"/>
      <c r="Q803" s="834"/>
      <c r="R803" s="834"/>
      <c r="S803" s="834"/>
      <c r="T803" s="834"/>
      <c r="U803" s="834"/>
      <c r="V803" s="834"/>
      <c r="W803" s="834"/>
      <c r="X803" s="834"/>
      <c r="Y803" s="834"/>
      <c r="Z803" s="834"/>
    </row>
    <row r="804" spans="1:26" ht="15.75" customHeight="1">
      <c r="A804" s="834"/>
      <c r="B804" s="922"/>
      <c r="C804" s="834"/>
      <c r="D804" s="834"/>
      <c r="E804" s="834"/>
      <c r="F804" s="834"/>
      <c r="G804" s="834"/>
      <c r="H804" s="834"/>
      <c r="I804" s="834"/>
      <c r="J804" s="834"/>
      <c r="K804" s="834"/>
      <c r="L804" s="834"/>
      <c r="M804" s="834"/>
      <c r="N804" s="833"/>
      <c r="O804" s="834"/>
      <c r="P804" s="834"/>
      <c r="Q804" s="834"/>
      <c r="R804" s="834"/>
      <c r="S804" s="834"/>
      <c r="T804" s="834"/>
      <c r="U804" s="834"/>
      <c r="V804" s="834"/>
      <c r="W804" s="834"/>
      <c r="X804" s="834"/>
      <c r="Y804" s="834"/>
      <c r="Z804" s="834"/>
    </row>
    <row r="805" spans="1:26" ht="15.75" customHeight="1">
      <c r="A805" s="834"/>
      <c r="B805" s="922"/>
      <c r="C805" s="834"/>
      <c r="D805" s="834"/>
      <c r="E805" s="834"/>
      <c r="F805" s="834"/>
      <c r="G805" s="834"/>
      <c r="H805" s="834"/>
      <c r="I805" s="834"/>
      <c r="J805" s="834"/>
      <c r="K805" s="834"/>
      <c r="L805" s="834"/>
      <c r="M805" s="834"/>
      <c r="N805" s="833"/>
      <c r="O805" s="834"/>
      <c r="P805" s="834"/>
      <c r="Q805" s="834"/>
      <c r="R805" s="834"/>
      <c r="S805" s="834"/>
      <c r="T805" s="834"/>
      <c r="U805" s="834"/>
      <c r="V805" s="834"/>
      <c r="W805" s="834"/>
      <c r="X805" s="834"/>
      <c r="Y805" s="834"/>
      <c r="Z805" s="834"/>
    </row>
    <row r="806" spans="1:26" ht="15.75" customHeight="1">
      <c r="A806" s="834"/>
      <c r="B806" s="922"/>
      <c r="C806" s="834"/>
      <c r="D806" s="834"/>
      <c r="E806" s="834"/>
      <c r="F806" s="834"/>
      <c r="G806" s="834"/>
      <c r="H806" s="834"/>
      <c r="I806" s="834"/>
      <c r="J806" s="834"/>
      <c r="K806" s="834"/>
      <c r="L806" s="834"/>
      <c r="M806" s="834"/>
      <c r="N806" s="833"/>
      <c r="O806" s="834"/>
      <c r="P806" s="834"/>
      <c r="Q806" s="834"/>
      <c r="R806" s="834"/>
      <c r="S806" s="834"/>
      <c r="T806" s="834"/>
      <c r="U806" s="834"/>
      <c r="V806" s="834"/>
      <c r="W806" s="834"/>
      <c r="X806" s="834"/>
      <c r="Y806" s="834"/>
      <c r="Z806" s="834"/>
    </row>
    <row r="807" spans="1:26" ht="15.75" customHeight="1">
      <c r="A807" s="834"/>
      <c r="B807" s="922"/>
      <c r="C807" s="834"/>
      <c r="D807" s="834"/>
      <c r="E807" s="834"/>
      <c r="F807" s="834"/>
      <c r="G807" s="834"/>
      <c r="H807" s="834"/>
      <c r="I807" s="834"/>
      <c r="J807" s="834"/>
      <c r="K807" s="834"/>
      <c r="L807" s="834"/>
      <c r="M807" s="834"/>
      <c r="N807" s="833"/>
      <c r="O807" s="834"/>
      <c r="P807" s="834"/>
      <c r="Q807" s="834"/>
      <c r="R807" s="834"/>
      <c r="S807" s="834"/>
      <c r="T807" s="834"/>
      <c r="U807" s="834"/>
      <c r="V807" s="834"/>
      <c r="W807" s="834"/>
      <c r="X807" s="834"/>
      <c r="Y807" s="834"/>
      <c r="Z807" s="834"/>
    </row>
    <row r="808" spans="1:26" ht="15.75" customHeight="1">
      <c r="A808" s="834"/>
      <c r="B808" s="922"/>
      <c r="C808" s="834"/>
      <c r="D808" s="834"/>
      <c r="E808" s="834"/>
      <c r="F808" s="834"/>
      <c r="G808" s="834"/>
      <c r="H808" s="834"/>
      <c r="I808" s="834"/>
      <c r="J808" s="834"/>
      <c r="K808" s="834"/>
      <c r="L808" s="834"/>
      <c r="M808" s="834"/>
      <c r="N808" s="833"/>
      <c r="O808" s="834"/>
      <c r="P808" s="834"/>
      <c r="Q808" s="834"/>
      <c r="R808" s="834"/>
      <c r="S808" s="834"/>
      <c r="T808" s="834"/>
      <c r="U808" s="834"/>
      <c r="V808" s="834"/>
      <c r="W808" s="834"/>
      <c r="X808" s="834"/>
      <c r="Y808" s="834"/>
      <c r="Z808" s="834"/>
    </row>
    <row r="809" spans="1:26" ht="15.75" customHeight="1">
      <c r="A809" s="834"/>
      <c r="B809" s="922"/>
      <c r="C809" s="834"/>
      <c r="D809" s="834"/>
      <c r="E809" s="834"/>
      <c r="F809" s="834"/>
      <c r="G809" s="834"/>
      <c r="H809" s="834"/>
      <c r="I809" s="834"/>
      <c r="J809" s="834"/>
      <c r="K809" s="834"/>
      <c r="L809" s="834"/>
      <c r="M809" s="834"/>
      <c r="N809" s="833"/>
      <c r="O809" s="834"/>
      <c r="P809" s="834"/>
      <c r="Q809" s="834"/>
      <c r="R809" s="834"/>
      <c r="S809" s="834"/>
      <c r="T809" s="834"/>
      <c r="U809" s="834"/>
      <c r="V809" s="834"/>
      <c r="W809" s="834"/>
      <c r="X809" s="834"/>
      <c r="Y809" s="834"/>
      <c r="Z809" s="834"/>
    </row>
    <row r="810" spans="1:26" ht="15.75" customHeight="1">
      <c r="A810" s="834"/>
      <c r="B810" s="922"/>
      <c r="C810" s="834"/>
      <c r="D810" s="834"/>
      <c r="E810" s="834"/>
      <c r="F810" s="834"/>
      <c r="G810" s="834"/>
      <c r="H810" s="834"/>
      <c r="I810" s="834"/>
      <c r="J810" s="834"/>
      <c r="K810" s="834"/>
      <c r="L810" s="834"/>
      <c r="M810" s="834"/>
      <c r="N810" s="833"/>
      <c r="O810" s="834"/>
      <c r="P810" s="834"/>
      <c r="Q810" s="834"/>
      <c r="R810" s="834"/>
      <c r="S810" s="834"/>
      <c r="T810" s="834"/>
      <c r="U810" s="834"/>
      <c r="V810" s="834"/>
      <c r="W810" s="834"/>
      <c r="X810" s="834"/>
      <c r="Y810" s="834"/>
      <c r="Z810" s="834"/>
    </row>
    <row r="811" spans="1:26" ht="15.75" customHeight="1">
      <c r="A811" s="834"/>
      <c r="B811" s="922"/>
      <c r="C811" s="834"/>
      <c r="D811" s="834"/>
      <c r="E811" s="834"/>
      <c r="F811" s="834"/>
      <c r="G811" s="834"/>
      <c r="H811" s="834"/>
      <c r="I811" s="834"/>
      <c r="J811" s="834"/>
      <c r="K811" s="834"/>
      <c r="L811" s="834"/>
      <c r="M811" s="834"/>
      <c r="N811" s="833"/>
      <c r="O811" s="834"/>
      <c r="P811" s="834"/>
      <c r="Q811" s="834"/>
      <c r="R811" s="834"/>
      <c r="S811" s="834"/>
      <c r="T811" s="834"/>
      <c r="U811" s="834"/>
      <c r="V811" s="834"/>
      <c r="W811" s="834"/>
      <c r="X811" s="834"/>
      <c r="Y811" s="834"/>
      <c r="Z811" s="834"/>
    </row>
    <row r="812" spans="1:26" ht="15.75" customHeight="1">
      <c r="A812" s="834"/>
      <c r="B812" s="922"/>
      <c r="C812" s="834"/>
      <c r="D812" s="834"/>
      <c r="E812" s="834"/>
      <c r="F812" s="834"/>
      <c r="G812" s="834"/>
      <c r="H812" s="834"/>
      <c r="I812" s="834"/>
      <c r="J812" s="834"/>
      <c r="K812" s="834"/>
      <c r="L812" s="834"/>
      <c r="M812" s="834"/>
      <c r="N812" s="833"/>
      <c r="O812" s="834"/>
      <c r="P812" s="834"/>
      <c r="Q812" s="834"/>
      <c r="R812" s="834"/>
      <c r="S812" s="834"/>
      <c r="T812" s="834"/>
      <c r="U812" s="834"/>
      <c r="V812" s="834"/>
      <c r="W812" s="834"/>
      <c r="X812" s="834"/>
      <c r="Y812" s="834"/>
      <c r="Z812" s="834"/>
    </row>
    <row r="813" spans="1:26" ht="15.75" customHeight="1">
      <c r="A813" s="834"/>
      <c r="B813" s="922"/>
      <c r="C813" s="834"/>
      <c r="D813" s="834"/>
      <c r="E813" s="834"/>
      <c r="F813" s="834"/>
      <c r="G813" s="834"/>
      <c r="H813" s="834"/>
      <c r="I813" s="834"/>
      <c r="J813" s="834"/>
      <c r="K813" s="834"/>
      <c r="L813" s="834"/>
      <c r="M813" s="834"/>
      <c r="N813" s="833"/>
      <c r="O813" s="834"/>
      <c r="P813" s="834"/>
      <c r="Q813" s="834"/>
      <c r="R813" s="834"/>
      <c r="S813" s="834"/>
      <c r="T813" s="834"/>
      <c r="U813" s="834"/>
      <c r="V813" s="834"/>
      <c r="W813" s="834"/>
      <c r="X813" s="834"/>
      <c r="Y813" s="834"/>
      <c r="Z813" s="834"/>
    </row>
    <row r="814" spans="1:26" ht="15.75" customHeight="1">
      <c r="A814" s="834"/>
      <c r="B814" s="922"/>
      <c r="C814" s="834"/>
      <c r="D814" s="834"/>
      <c r="E814" s="834"/>
      <c r="F814" s="834"/>
      <c r="G814" s="834"/>
      <c r="H814" s="834"/>
      <c r="I814" s="834"/>
      <c r="J814" s="834"/>
      <c r="K814" s="834"/>
      <c r="L814" s="834"/>
      <c r="M814" s="834"/>
      <c r="N814" s="833"/>
      <c r="O814" s="834"/>
      <c r="P814" s="834"/>
      <c r="Q814" s="834"/>
      <c r="R814" s="834"/>
      <c r="S814" s="834"/>
      <c r="T814" s="834"/>
      <c r="U814" s="834"/>
      <c r="V814" s="834"/>
      <c r="W814" s="834"/>
      <c r="X814" s="834"/>
      <c r="Y814" s="834"/>
      <c r="Z814" s="834"/>
    </row>
    <row r="815" spans="1:26" ht="15.75" customHeight="1">
      <c r="A815" s="834"/>
      <c r="B815" s="922"/>
      <c r="C815" s="834"/>
      <c r="D815" s="834"/>
      <c r="E815" s="834"/>
      <c r="F815" s="834"/>
      <c r="G815" s="834"/>
      <c r="H815" s="834"/>
      <c r="I815" s="834"/>
      <c r="J815" s="834"/>
      <c r="K815" s="834"/>
      <c r="L815" s="834"/>
      <c r="M815" s="834"/>
      <c r="N815" s="833"/>
      <c r="O815" s="834"/>
      <c r="P815" s="834"/>
      <c r="Q815" s="834"/>
      <c r="R815" s="834"/>
      <c r="S815" s="834"/>
      <c r="T815" s="834"/>
      <c r="U815" s="834"/>
      <c r="V815" s="834"/>
      <c r="W815" s="834"/>
      <c r="X815" s="834"/>
      <c r="Y815" s="834"/>
      <c r="Z815" s="834"/>
    </row>
    <row r="816" spans="1:26" ht="15.75" customHeight="1">
      <c r="A816" s="834"/>
      <c r="B816" s="922"/>
      <c r="C816" s="834"/>
      <c r="D816" s="834"/>
      <c r="E816" s="834"/>
      <c r="F816" s="834"/>
      <c r="G816" s="834"/>
      <c r="H816" s="834"/>
      <c r="I816" s="834"/>
      <c r="J816" s="834"/>
      <c r="K816" s="834"/>
      <c r="L816" s="834"/>
      <c r="M816" s="834"/>
      <c r="N816" s="833"/>
      <c r="O816" s="834"/>
      <c r="P816" s="834"/>
      <c r="Q816" s="834"/>
      <c r="R816" s="834"/>
      <c r="S816" s="834"/>
      <c r="T816" s="834"/>
      <c r="U816" s="834"/>
      <c r="V816" s="834"/>
      <c r="W816" s="834"/>
      <c r="X816" s="834"/>
      <c r="Y816" s="834"/>
      <c r="Z816" s="834"/>
    </row>
    <row r="817" spans="1:26" ht="15.75" customHeight="1">
      <c r="A817" s="834"/>
      <c r="B817" s="922"/>
      <c r="C817" s="834"/>
      <c r="D817" s="834"/>
      <c r="E817" s="834"/>
      <c r="F817" s="834"/>
      <c r="G817" s="834"/>
      <c r="H817" s="834"/>
      <c r="I817" s="834"/>
      <c r="J817" s="834"/>
      <c r="K817" s="834"/>
      <c r="L817" s="834"/>
      <c r="M817" s="834"/>
      <c r="N817" s="833"/>
      <c r="O817" s="834"/>
      <c r="P817" s="834"/>
      <c r="Q817" s="834"/>
      <c r="R817" s="834"/>
      <c r="S817" s="834"/>
      <c r="T817" s="834"/>
      <c r="U817" s="834"/>
      <c r="V817" s="834"/>
      <c r="W817" s="834"/>
      <c r="X817" s="834"/>
      <c r="Y817" s="834"/>
      <c r="Z817" s="834"/>
    </row>
    <row r="818" spans="1:26" ht="15.75" customHeight="1">
      <c r="A818" s="834"/>
      <c r="B818" s="922"/>
      <c r="C818" s="834"/>
      <c r="D818" s="834"/>
      <c r="E818" s="834"/>
      <c r="F818" s="834"/>
      <c r="G818" s="834"/>
      <c r="H818" s="834"/>
      <c r="I818" s="834"/>
      <c r="J818" s="834"/>
      <c r="K818" s="834"/>
      <c r="L818" s="834"/>
      <c r="M818" s="834"/>
      <c r="N818" s="833"/>
      <c r="O818" s="834"/>
      <c r="P818" s="834"/>
      <c r="Q818" s="834"/>
      <c r="R818" s="834"/>
      <c r="S818" s="834"/>
      <c r="T818" s="834"/>
      <c r="U818" s="834"/>
      <c r="V818" s="834"/>
      <c r="W818" s="834"/>
      <c r="X818" s="834"/>
      <c r="Y818" s="834"/>
      <c r="Z818" s="834"/>
    </row>
    <row r="819" spans="1:26" ht="15.75" customHeight="1">
      <c r="A819" s="834"/>
      <c r="B819" s="922"/>
      <c r="C819" s="834"/>
      <c r="D819" s="834"/>
      <c r="E819" s="834"/>
      <c r="F819" s="834"/>
      <c r="G819" s="834"/>
      <c r="H819" s="834"/>
      <c r="I819" s="834"/>
      <c r="J819" s="834"/>
      <c r="K819" s="834"/>
      <c r="L819" s="834"/>
      <c r="M819" s="834"/>
      <c r="N819" s="833"/>
      <c r="O819" s="834"/>
      <c r="P819" s="834"/>
      <c r="Q819" s="834"/>
      <c r="R819" s="834"/>
      <c r="S819" s="834"/>
      <c r="T819" s="834"/>
      <c r="U819" s="834"/>
      <c r="V819" s="834"/>
      <c r="W819" s="834"/>
      <c r="X819" s="834"/>
      <c r="Y819" s="834"/>
      <c r="Z819" s="834"/>
    </row>
    <row r="820" spans="1:26" ht="15.75" customHeight="1">
      <c r="A820" s="834"/>
      <c r="B820" s="922"/>
      <c r="C820" s="834"/>
      <c r="D820" s="834"/>
      <c r="E820" s="834"/>
      <c r="F820" s="834"/>
      <c r="G820" s="834"/>
      <c r="H820" s="834"/>
      <c r="I820" s="834"/>
      <c r="J820" s="834"/>
      <c r="K820" s="834"/>
      <c r="L820" s="834"/>
      <c r="M820" s="834"/>
      <c r="N820" s="833"/>
      <c r="O820" s="834"/>
      <c r="P820" s="834"/>
      <c r="Q820" s="834"/>
      <c r="R820" s="834"/>
      <c r="S820" s="834"/>
      <c r="T820" s="834"/>
      <c r="U820" s="834"/>
      <c r="V820" s="834"/>
      <c r="W820" s="834"/>
      <c r="X820" s="834"/>
      <c r="Y820" s="834"/>
      <c r="Z820" s="834"/>
    </row>
    <row r="821" spans="1:26" ht="15.75" customHeight="1">
      <c r="A821" s="834"/>
      <c r="B821" s="922"/>
      <c r="C821" s="834"/>
      <c r="D821" s="834"/>
      <c r="E821" s="834"/>
      <c r="F821" s="834"/>
      <c r="G821" s="834"/>
      <c r="H821" s="834"/>
      <c r="I821" s="834"/>
      <c r="J821" s="834"/>
      <c r="K821" s="834"/>
      <c r="L821" s="834"/>
      <c r="M821" s="834"/>
      <c r="N821" s="833"/>
      <c r="O821" s="834"/>
      <c r="P821" s="834"/>
      <c r="Q821" s="834"/>
      <c r="R821" s="834"/>
      <c r="S821" s="834"/>
      <c r="T821" s="834"/>
      <c r="U821" s="834"/>
      <c r="V821" s="834"/>
      <c r="W821" s="834"/>
      <c r="X821" s="834"/>
      <c r="Y821" s="834"/>
      <c r="Z821" s="834"/>
    </row>
    <row r="822" spans="1:26" ht="15.75" customHeight="1">
      <c r="A822" s="834"/>
      <c r="B822" s="922"/>
      <c r="C822" s="834"/>
      <c r="D822" s="834"/>
      <c r="E822" s="834"/>
      <c r="F822" s="834"/>
      <c r="G822" s="834"/>
      <c r="H822" s="834"/>
      <c r="I822" s="834"/>
      <c r="J822" s="834"/>
      <c r="K822" s="834"/>
      <c r="L822" s="834"/>
      <c r="M822" s="834"/>
      <c r="N822" s="833"/>
      <c r="O822" s="834"/>
      <c r="P822" s="834"/>
      <c r="Q822" s="834"/>
      <c r="R822" s="834"/>
      <c r="S822" s="834"/>
      <c r="T822" s="834"/>
      <c r="U822" s="834"/>
      <c r="V822" s="834"/>
      <c r="W822" s="834"/>
      <c r="X822" s="834"/>
      <c r="Y822" s="834"/>
      <c r="Z822" s="834"/>
    </row>
    <row r="823" spans="1:26" ht="15.75" customHeight="1">
      <c r="A823" s="834"/>
      <c r="B823" s="922"/>
      <c r="C823" s="834"/>
      <c r="D823" s="834"/>
      <c r="E823" s="834"/>
      <c r="F823" s="834"/>
      <c r="G823" s="834"/>
      <c r="H823" s="834"/>
      <c r="I823" s="834"/>
      <c r="J823" s="834"/>
      <c r="K823" s="834"/>
      <c r="L823" s="834"/>
      <c r="M823" s="834"/>
      <c r="N823" s="833"/>
      <c r="O823" s="834"/>
      <c r="P823" s="834"/>
      <c r="Q823" s="834"/>
      <c r="R823" s="834"/>
      <c r="S823" s="834"/>
      <c r="T823" s="834"/>
      <c r="U823" s="834"/>
      <c r="V823" s="834"/>
      <c r="W823" s="834"/>
      <c r="X823" s="834"/>
      <c r="Y823" s="834"/>
      <c r="Z823" s="834"/>
    </row>
    <row r="824" spans="1:26" ht="15.75" customHeight="1">
      <c r="A824" s="834"/>
      <c r="B824" s="922"/>
      <c r="C824" s="834"/>
      <c r="D824" s="834"/>
      <c r="E824" s="834"/>
      <c r="F824" s="834"/>
      <c r="G824" s="834"/>
      <c r="H824" s="834"/>
      <c r="I824" s="834"/>
      <c r="J824" s="834"/>
      <c r="K824" s="834"/>
      <c r="L824" s="834"/>
      <c r="M824" s="834"/>
      <c r="N824" s="833"/>
      <c r="O824" s="834"/>
      <c r="P824" s="834"/>
      <c r="Q824" s="834"/>
      <c r="R824" s="834"/>
      <c r="S824" s="834"/>
      <c r="T824" s="834"/>
      <c r="U824" s="834"/>
      <c r="V824" s="834"/>
      <c r="W824" s="834"/>
      <c r="X824" s="834"/>
      <c r="Y824" s="834"/>
      <c r="Z824" s="834"/>
    </row>
    <row r="825" spans="1:26" ht="15.75" customHeight="1">
      <c r="A825" s="834"/>
      <c r="B825" s="922"/>
      <c r="C825" s="834"/>
      <c r="D825" s="834"/>
      <c r="E825" s="834"/>
      <c r="F825" s="834"/>
      <c r="G825" s="834"/>
      <c r="H825" s="834"/>
      <c r="I825" s="834"/>
      <c r="J825" s="834"/>
      <c r="K825" s="834"/>
      <c r="L825" s="834"/>
      <c r="M825" s="834"/>
      <c r="N825" s="833"/>
      <c r="O825" s="834"/>
      <c r="P825" s="834"/>
      <c r="Q825" s="834"/>
      <c r="R825" s="834"/>
      <c r="S825" s="834"/>
      <c r="T825" s="834"/>
      <c r="U825" s="834"/>
      <c r="V825" s="834"/>
      <c r="W825" s="834"/>
      <c r="X825" s="834"/>
      <c r="Y825" s="834"/>
      <c r="Z825" s="834"/>
    </row>
    <row r="826" spans="1:26" ht="15.75" customHeight="1">
      <c r="A826" s="834"/>
      <c r="B826" s="922"/>
      <c r="C826" s="834"/>
      <c r="D826" s="834"/>
      <c r="E826" s="834"/>
      <c r="F826" s="834"/>
      <c r="G826" s="834"/>
      <c r="H826" s="834"/>
      <c r="I826" s="834"/>
      <c r="J826" s="834"/>
      <c r="K826" s="834"/>
      <c r="L826" s="834"/>
      <c r="M826" s="834"/>
      <c r="N826" s="833"/>
      <c r="O826" s="834"/>
      <c r="P826" s="834"/>
      <c r="Q826" s="834"/>
      <c r="R826" s="834"/>
      <c r="S826" s="834"/>
      <c r="T826" s="834"/>
      <c r="U826" s="834"/>
      <c r="V826" s="834"/>
      <c r="W826" s="834"/>
      <c r="X826" s="834"/>
      <c r="Y826" s="834"/>
      <c r="Z826" s="834"/>
    </row>
    <row r="827" spans="1:26" ht="15.75" customHeight="1">
      <c r="A827" s="834"/>
      <c r="B827" s="922"/>
      <c r="C827" s="834"/>
      <c r="D827" s="834"/>
      <c r="E827" s="834"/>
      <c r="F827" s="834"/>
      <c r="G827" s="834"/>
      <c r="H827" s="834"/>
      <c r="I827" s="834"/>
      <c r="J827" s="834"/>
      <c r="K827" s="834"/>
      <c r="L827" s="834"/>
      <c r="M827" s="834"/>
      <c r="N827" s="833"/>
      <c r="O827" s="834"/>
      <c r="P827" s="834"/>
      <c r="Q827" s="834"/>
      <c r="R827" s="834"/>
      <c r="S827" s="834"/>
      <c r="T827" s="834"/>
      <c r="U827" s="834"/>
      <c r="V827" s="834"/>
      <c r="W827" s="834"/>
      <c r="X827" s="834"/>
      <c r="Y827" s="834"/>
      <c r="Z827" s="834"/>
    </row>
    <row r="828" spans="1:26" ht="15.75" customHeight="1">
      <c r="A828" s="834"/>
      <c r="B828" s="922"/>
      <c r="C828" s="834"/>
      <c r="D828" s="834"/>
      <c r="E828" s="834"/>
      <c r="F828" s="834"/>
      <c r="G828" s="834"/>
      <c r="H828" s="834"/>
      <c r="I828" s="834"/>
      <c r="J828" s="834"/>
      <c r="K828" s="834"/>
      <c r="L828" s="834"/>
      <c r="M828" s="834"/>
      <c r="N828" s="833"/>
      <c r="O828" s="834"/>
      <c r="P828" s="834"/>
      <c r="Q828" s="834"/>
      <c r="R828" s="834"/>
      <c r="S828" s="834"/>
      <c r="T828" s="834"/>
      <c r="U828" s="834"/>
      <c r="V828" s="834"/>
      <c r="W828" s="834"/>
      <c r="X828" s="834"/>
      <c r="Y828" s="834"/>
      <c r="Z828" s="834"/>
    </row>
    <row r="829" spans="1:26" ht="15.75" customHeight="1">
      <c r="A829" s="834"/>
      <c r="B829" s="922"/>
      <c r="C829" s="834"/>
      <c r="D829" s="834"/>
      <c r="E829" s="834"/>
      <c r="F829" s="834"/>
      <c r="G829" s="834"/>
      <c r="H829" s="834"/>
      <c r="I829" s="834"/>
      <c r="J829" s="834"/>
      <c r="K829" s="834"/>
      <c r="L829" s="834"/>
      <c r="M829" s="834"/>
      <c r="N829" s="833"/>
      <c r="O829" s="834"/>
      <c r="P829" s="834"/>
      <c r="Q829" s="834"/>
      <c r="R829" s="834"/>
      <c r="S829" s="834"/>
      <c r="T829" s="834"/>
      <c r="U829" s="834"/>
      <c r="V829" s="834"/>
      <c r="W829" s="834"/>
      <c r="X829" s="834"/>
      <c r="Y829" s="834"/>
      <c r="Z829" s="834"/>
    </row>
    <row r="830" spans="1:26" ht="15.75" customHeight="1">
      <c r="A830" s="834"/>
      <c r="B830" s="922"/>
      <c r="C830" s="834"/>
      <c r="D830" s="834"/>
      <c r="E830" s="834"/>
      <c r="F830" s="834"/>
      <c r="G830" s="834"/>
      <c r="H830" s="834"/>
      <c r="I830" s="834"/>
      <c r="J830" s="834"/>
      <c r="K830" s="834"/>
      <c r="L830" s="834"/>
      <c r="M830" s="834"/>
      <c r="N830" s="833"/>
      <c r="O830" s="834"/>
      <c r="P830" s="834"/>
      <c r="Q830" s="834"/>
      <c r="R830" s="834"/>
      <c r="S830" s="834"/>
      <c r="T830" s="834"/>
      <c r="U830" s="834"/>
      <c r="V830" s="834"/>
      <c r="W830" s="834"/>
      <c r="X830" s="834"/>
      <c r="Y830" s="834"/>
      <c r="Z830" s="834"/>
    </row>
    <row r="831" spans="1:26" ht="15.75" customHeight="1">
      <c r="A831" s="834"/>
      <c r="B831" s="922"/>
      <c r="C831" s="834"/>
      <c r="D831" s="834"/>
      <c r="E831" s="834"/>
      <c r="F831" s="834"/>
      <c r="G831" s="834"/>
      <c r="H831" s="834"/>
      <c r="I831" s="834"/>
      <c r="J831" s="834"/>
      <c r="K831" s="834"/>
      <c r="L831" s="834"/>
      <c r="M831" s="834"/>
      <c r="N831" s="833"/>
      <c r="O831" s="834"/>
      <c r="P831" s="834"/>
      <c r="Q831" s="834"/>
      <c r="R831" s="834"/>
      <c r="S831" s="834"/>
      <c r="T831" s="834"/>
      <c r="U831" s="834"/>
      <c r="V831" s="834"/>
      <c r="W831" s="834"/>
      <c r="X831" s="834"/>
      <c r="Y831" s="834"/>
      <c r="Z831" s="834"/>
    </row>
    <row r="832" spans="1:26" ht="15.75" customHeight="1">
      <c r="A832" s="834"/>
      <c r="B832" s="922"/>
      <c r="C832" s="834"/>
      <c r="D832" s="834"/>
      <c r="E832" s="834"/>
      <c r="F832" s="834"/>
      <c r="G832" s="834"/>
      <c r="H832" s="834"/>
      <c r="I832" s="834"/>
      <c r="J832" s="834"/>
      <c r="K832" s="834"/>
      <c r="L832" s="834"/>
      <c r="M832" s="834"/>
      <c r="N832" s="833"/>
      <c r="O832" s="834"/>
      <c r="P832" s="834"/>
      <c r="Q832" s="834"/>
      <c r="R832" s="834"/>
      <c r="S832" s="834"/>
      <c r="T832" s="834"/>
      <c r="U832" s="834"/>
      <c r="V832" s="834"/>
      <c r="W832" s="834"/>
      <c r="X832" s="834"/>
      <c r="Y832" s="834"/>
      <c r="Z832" s="834"/>
    </row>
    <row r="833" spans="1:26" ht="15.75" customHeight="1">
      <c r="A833" s="834"/>
      <c r="B833" s="922"/>
      <c r="C833" s="834"/>
      <c r="D833" s="834"/>
      <c r="E833" s="834"/>
      <c r="F833" s="834"/>
      <c r="G833" s="834"/>
      <c r="H833" s="834"/>
      <c r="I833" s="834"/>
      <c r="J833" s="834"/>
      <c r="K833" s="834"/>
      <c r="L833" s="834"/>
      <c r="M833" s="834"/>
      <c r="N833" s="833"/>
      <c r="O833" s="834"/>
      <c r="P833" s="834"/>
      <c r="Q833" s="834"/>
      <c r="R833" s="834"/>
      <c r="S833" s="834"/>
      <c r="T833" s="834"/>
      <c r="U833" s="834"/>
      <c r="V833" s="834"/>
      <c r="W833" s="834"/>
      <c r="X833" s="834"/>
      <c r="Y833" s="834"/>
      <c r="Z833" s="834"/>
    </row>
    <row r="834" spans="1:26" ht="15.75" customHeight="1">
      <c r="A834" s="834"/>
      <c r="B834" s="922"/>
      <c r="C834" s="834"/>
      <c r="D834" s="834"/>
      <c r="E834" s="834"/>
      <c r="F834" s="834"/>
      <c r="G834" s="834"/>
      <c r="H834" s="834"/>
      <c r="I834" s="834"/>
      <c r="J834" s="834"/>
      <c r="K834" s="834"/>
      <c r="L834" s="834"/>
      <c r="M834" s="834"/>
      <c r="N834" s="833"/>
      <c r="O834" s="834"/>
      <c r="P834" s="834"/>
      <c r="Q834" s="834"/>
      <c r="R834" s="834"/>
      <c r="S834" s="834"/>
      <c r="T834" s="834"/>
      <c r="U834" s="834"/>
      <c r="V834" s="834"/>
      <c r="W834" s="834"/>
      <c r="X834" s="834"/>
      <c r="Y834" s="834"/>
      <c r="Z834" s="834"/>
    </row>
    <row r="835" spans="1:26" ht="15.75" customHeight="1">
      <c r="A835" s="834"/>
      <c r="B835" s="922"/>
      <c r="C835" s="834"/>
      <c r="D835" s="834"/>
      <c r="E835" s="834"/>
      <c r="F835" s="834"/>
      <c r="G835" s="834"/>
      <c r="H835" s="834"/>
      <c r="I835" s="834"/>
      <c r="J835" s="834"/>
      <c r="K835" s="834"/>
      <c r="L835" s="834"/>
      <c r="M835" s="834"/>
      <c r="N835" s="833"/>
      <c r="O835" s="834"/>
      <c r="P835" s="834"/>
      <c r="Q835" s="834"/>
      <c r="R835" s="834"/>
      <c r="S835" s="834"/>
      <c r="T835" s="834"/>
      <c r="U835" s="834"/>
      <c r="V835" s="834"/>
      <c r="W835" s="834"/>
      <c r="X835" s="834"/>
      <c r="Y835" s="834"/>
      <c r="Z835" s="834"/>
    </row>
    <row r="836" spans="1:26" ht="15.75" customHeight="1">
      <c r="A836" s="834"/>
      <c r="B836" s="922"/>
      <c r="C836" s="834"/>
      <c r="D836" s="834"/>
      <c r="E836" s="834"/>
      <c r="F836" s="834"/>
      <c r="G836" s="834"/>
      <c r="H836" s="834"/>
      <c r="I836" s="834"/>
      <c r="J836" s="834"/>
      <c r="K836" s="834"/>
      <c r="L836" s="834"/>
      <c r="M836" s="834"/>
      <c r="N836" s="833"/>
      <c r="O836" s="834"/>
      <c r="P836" s="834"/>
      <c r="Q836" s="834"/>
      <c r="R836" s="834"/>
      <c r="S836" s="834"/>
      <c r="T836" s="834"/>
      <c r="U836" s="834"/>
      <c r="V836" s="834"/>
      <c r="W836" s="834"/>
      <c r="X836" s="834"/>
      <c r="Y836" s="834"/>
      <c r="Z836" s="834"/>
    </row>
    <row r="837" spans="1:26" ht="15.75" customHeight="1">
      <c r="A837" s="834"/>
      <c r="B837" s="922"/>
      <c r="C837" s="834"/>
      <c r="D837" s="834"/>
      <c r="E837" s="834"/>
      <c r="F837" s="834"/>
      <c r="G837" s="834"/>
      <c r="H837" s="834"/>
      <c r="I837" s="834"/>
      <c r="J837" s="834"/>
      <c r="K837" s="834"/>
      <c r="L837" s="834"/>
      <c r="M837" s="834"/>
      <c r="N837" s="833"/>
      <c r="O837" s="834"/>
      <c r="P837" s="834"/>
      <c r="Q837" s="834"/>
      <c r="R837" s="834"/>
      <c r="S837" s="834"/>
      <c r="T837" s="834"/>
      <c r="U837" s="834"/>
      <c r="V837" s="834"/>
      <c r="W837" s="834"/>
      <c r="X837" s="834"/>
      <c r="Y837" s="834"/>
      <c r="Z837" s="834"/>
    </row>
    <row r="838" spans="1:26" ht="15.75" customHeight="1">
      <c r="A838" s="834"/>
      <c r="B838" s="922"/>
      <c r="C838" s="834"/>
      <c r="D838" s="834"/>
      <c r="E838" s="834"/>
      <c r="F838" s="834"/>
      <c r="G838" s="834"/>
      <c r="H838" s="834"/>
      <c r="I838" s="834"/>
      <c r="J838" s="834"/>
      <c r="K838" s="834"/>
      <c r="L838" s="834"/>
      <c r="M838" s="834"/>
      <c r="N838" s="833"/>
      <c r="O838" s="834"/>
      <c r="P838" s="834"/>
      <c r="Q838" s="834"/>
      <c r="R838" s="834"/>
      <c r="S838" s="834"/>
      <c r="T838" s="834"/>
      <c r="U838" s="834"/>
      <c r="V838" s="834"/>
      <c r="W838" s="834"/>
      <c r="X838" s="834"/>
      <c r="Y838" s="834"/>
      <c r="Z838" s="834"/>
    </row>
    <row r="839" spans="1:26" ht="15.75" customHeight="1">
      <c r="A839" s="834"/>
      <c r="B839" s="922"/>
      <c r="C839" s="834"/>
      <c r="D839" s="834"/>
      <c r="E839" s="834"/>
      <c r="F839" s="834"/>
      <c r="G839" s="834"/>
      <c r="H839" s="834"/>
      <c r="I839" s="834"/>
      <c r="J839" s="834"/>
      <c r="K839" s="834"/>
      <c r="L839" s="834"/>
      <c r="M839" s="834"/>
      <c r="N839" s="833"/>
      <c r="O839" s="834"/>
      <c r="P839" s="834"/>
      <c r="Q839" s="834"/>
      <c r="R839" s="834"/>
      <c r="S839" s="834"/>
      <c r="T839" s="834"/>
      <c r="U839" s="834"/>
      <c r="V839" s="834"/>
      <c r="W839" s="834"/>
      <c r="X839" s="834"/>
      <c r="Y839" s="834"/>
      <c r="Z839" s="834"/>
    </row>
    <row r="840" spans="1:26" ht="15.75" customHeight="1">
      <c r="A840" s="834"/>
      <c r="B840" s="922"/>
      <c r="C840" s="834"/>
      <c r="D840" s="834"/>
      <c r="E840" s="834"/>
      <c r="F840" s="834"/>
      <c r="G840" s="834"/>
      <c r="H840" s="834"/>
      <c r="I840" s="834"/>
      <c r="J840" s="834"/>
      <c r="K840" s="834"/>
      <c r="L840" s="834"/>
      <c r="M840" s="834"/>
      <c r="N840" s="833"/>
      <c r="O840" s="834"/>
      <c r="P840" s="834"/>
      <c r="Q840" s="834"/>
      <c r="R840" s="834"/>
      <c r="S840" s="834"/>
      <c r="T840" s="834"/>
      <c r="U840" s="834"/>
      <c r="V840" s="834"/>
      <c r="W840" s="834"/>
      <c r="X840" s="834"/>
      <c r="Y840" s="834"/>
      <c r="Z840" s="834"/>
    </row>
    <row r="841" spans="1:26" ht="15.75" customHeight="1">
      <c r="A841" s="834"/>
      <c r="B841" s="922"/>
      <c r="C841" s="834"/>
      <c r="D841" s="834"/>
      <c r="E841" s="834"/>
      <c r="F841" s="834"/>
      <c r="G841" s="834"/>
      <c r="H841" s="834"/>
      <c r="I841" s="834"/>
      <c r="J841" s="834"/>
      <c r="K841" s="834"/>
      <c r="L841" s="834"/>
      <c r="M841" s="834"/>
      <c r="N841" s="833"/>
      <c r="O841" s="834"/>
      <c r="P841" s="834"/>
      <c r="Q841" s="834"/>
      <c r="R841" s="834"/>
      <c r="S841" s="834"/>
      <c r="T841" s="834"/>
      <c r="U841" s="834"/>
      <c r="V841" s="834"/>
      <c r="W841" s="834"/>
      <c r="X841" s="834"/>
      <c r="Y841" s="834"/>
      <c r="Z841" s="834"/>
    </row>
    <row r="842" spans="1:26" ht="15.75" customHeight="1">
      <c r="A842" s="834"/>
      <c r="B842" s="922"/>
      <c r="C842" s="834"/>
      <c r="D842" s="834"/>
      <c r="E842" s="834"/>
      <c r="F842" s="834"/>
      <c r="G842" s="834"/>
      <c r="H842" s="834"/>
      <c r="I842" s="834"/>
      <c r="J842" s="834"/>
      <c r="K842" s="834"/>
      <c r="L842" s="834"/>
      <c r="M842" s="834"/>
      <c r="N842" s="833"/>
      <c r="O842" s="834"/>
      <c r="P842" s="834"/>
      <c r="Q842" s="834"/>
      <c r="R842" s="834"/>
      <c r="S842" s="834"/>
      <c r="T842" s="834"/>
      <c r="U842" s="834"/>
      <c r="V842" s="834"/>
      <c r="W842" s="834"/>
      <c r="X842" s="834"/>
      <c r="Y842" s="834"/>
      <c r="Z842" s="834"/>
    </row>
    <row r="843" spans="1:26" ht="15.75" customHeight="1">
      <c r="A843" s="834"/>
      <c r="B843" s="922"/>
      <c r="C843" s="834"/>
      <c r="D843" s="834"/>
      <c r="E843" s="834"/>
      <c r="F843" s="834"/>
      <c r="G843" s="834"/>
      <c r="H843" s="834"/>
      <c r="I843" s="834"/>
      <c r="J843" s="834"/>
      <c r="K843" s="834"/>
      <c r="L843" s="834"/>
      <c r="M843" s="834"/>
      <c r="N843" s="833"/>
      <c r="O843" s="834"/>
      <c r="P843" s="834"/>
      <c r="Q843" s="834"/>
      <c r="R843" s="834"/>
      <c r="S843" s="834"/>
      <c r="T843" s="834"/>
      <c r="U843" s="834"/>
      <c r="V843" s="834"/>
      <c r="W843" s="834"/>
      <c r="X843" s="834"/>
      <c r="Y843" s="834"/>
      <c r="Z843" s="834"/>
    </row>
    <row r="844" spans="1:26" ht="15.75" customHeight="1">
      <c r="A844" s="834"/>
      <c r="B844" s="922"/>
      <c r="C844" s="834"/>
      <c r="D844" s="834"/>
      <c r="E844" s="834"/>
      <c r="F844" s="834"/>
      <c r="G844" s="834"/>
      <c r="H844" s="834"/>
      <c r="I844" s="834"/>
      <c r="J844" s="834"/>
      <c r="K844" s="834"/>
      <c r="L844" s="834"/>
      <c r="M844" s="834"/>
      <c r="N844" s="833"/>
      <c r="O844" s="834"/>
      <c r="P844" s="834"/>
      <c r="Q844" s="834"/>
      <c r="R844" s="834"/>
      <c r="S844" s="834"/>
      <c r="T844" s="834"/>
      <c r="U844" s="834"/>
      <c r="V844" s="834"/>
      <c r="W844" s="834"/>
      <c r="X844" s="834"/>
      <c r="Y844" s="834"/>
      <c r="Z844" s="834"/>
    </row>
    <row r="845" spans="1:26" ht="15.75" customHeight="1">
      <c r="A845" s="834"/>
      <c r="B845" s="922"/>
      <c r="C845" s="834"/>
      <c r="D845" s="834"/>
      <c r="E845" s="834"/>
      <c r="F845" s="834"/>
      <c r="G845" s="834"/>
      <c r="H845" s="834"/>
      <c r="I845" s="834"/>
      <c r="J845" s="834"/>
      <c r="K845" s="834"/>
      <c r="L845" s="834"/>
      <c r="M845" s="834"/>
      <c r="N845" s="833"/>
      <c r="O845" s="834"/>
      <c r="P845" s="834"/>
      <c r="Q845" s="834"/>
      <c r="R845" s="834"/>
      <c r="S845" s="834"/>
      <c r="T845" s="834"/>
      <c r="U845" s="834"/>
      <c r="V845" s="834"/>
      <c r="W845" s="834"/>
      <c r="X845" s="834"/>
      <c r="Y845" s="834"/>
      <c r="Z845" s="834"/>
    </row>
    <row r="846" spans="1:26" ht="15.75" customHeight="1">
      <c r="A846" s="834"/>
      <c r="B846" s="922"/>
      <c r="C846" s="834"/>
      <c r="D846" s="834"/>
      <c r="E846" s="834"/>
      <c r="F846" s="834"/>
      <c r="G846" s="834"/>
      <c r="H846" s="834"/>
      <c r="I846" s="834"/>
      <c r="J846" s="834"/>
      <c r="K846" s="834"/>
      <c r="L846" s="834"/>
      <c r="M846" s="834"/>
      <c r="N846" s="833"/>
      <c r="O846" s="834"/>
      <c r="P846" s="834"/>
      <c r="Q846" s="834"/>
      <c r="R846" s="834"/>
      <c r="S846" s="834"/>
      <c r="T846" s="834"/>
      <c r="U846" s="834"/>
      <c r="V846" s="834"/>
      <c r="W846" s="834"/>
      <c r="X846" s="834"/>
      <c r="Y846" s="834"/>
      <c r="Z846" s="834"/>
    </row>
    <row r="847" spans="1:26" ht="15.75" customHeight="1">
      <c r="A847" s="834"/>
      <c r="B847" s="922"/>
      <c r="C847" s="834"/>
      <c r="D847" s="834"/>
      <c r="E847" s="834"/>
      <c r="F847" s="834"/>
      <c r="G847" s="834"/>
      <c r="H847" s="834"/>
      <c r="I847" s="834"/>
      <c r="J847" s="834"/>
      <c r="K847" s="834"/>
      <c r="L847" s="834"/>
      <c r="M847" s="834"/>
      <c r="N847" s="833"/>
      <c r="O847" s="834"/>
      <c r="P847" s="834"/>
      <c r="Q847" s="834"/>
      <c r="R847" s="834"/>
      <c r="S847" s="834"/>
      <c r="T847" s="834"/>
      <c r="U847" s="834"/>
      <c r="V847" s="834"/>
      <c r="W847" s="834"/>
      <c r="X847" s="834"/>
      <c r="Y847" s="834"/>
      <c r="Z847" s="834"/>
    </row>
    <row r="848" spans="1:26" ht="15.75" customHeight="1">
      <c r="A848" s="834"/>
      <c r="B848" s="922"/>
      <c r="C848" s="834"/>
      <c r="D848" s="834"/>
      <c r="E848" s="834"/>
      <c r="F848" s="834"/>
      <c r="G848" s="834"/>
      <c r="H848" s="834"/>
      <c r="I848" s="834"/>
      <c r="J848" s="834"/>
      <c r="K848" s="834"/>
      <c r="L848" s="834"/>
      <c r="M848" s="834"/>
      <c r="N848" s="833"/>
      <c r="O848" s="834"/>
      <c r="P848" s="834"/>
      <c r="Q848" s="834"/>
      <c r="R848" s="834"/>
      <c r="S848" s="834"/>
      <c r="T848" s="834"/>
      <c r="U848" s="834"/>
      <c r="V848" s="834"/>
      <c r="W848" s="834"/>
      <c r="X848" s="834"/>
      <c r="Y848" s="834"/>
      <c r="Z848" s="834"/>
    </row>
    <row r="849" spans="1:26" ht="15.75" customHeight="1">
      <c r="A849" s="834"/>
      <c r="B849" s="922"/>
      <c r="C849" s="834"/>
      <c r="D849" s="834"/>
      <c r="E849" s="834"/>
      <c r="F849" s="834"/>
      <c r="G849" s="834"/>
      <c r="H849" s="834"/>
      <c r="I849" s="834"/>
      <c r="J849" s="834"/>
      <c r="K849" s="834"/>
      <c r="L849" s="834"/>
      <c r="M849" s="834"/>
      <c r="N849" s="833"/>
      <c r="O849" s="834"/>
      <c r="P849" s="834"/>
      <c r="Q849" s="834"/>
      <c r="R849" s="834"/>
      <c r="S849" s="834"/>
      <c r="T849" s="834"/>
      <c r="U849" s="834"/>
      <c r="V849" s="834"/>
      <c r="W849" s="834"/>
      <c r="X849" s="834"/>
      <c r="Y849" s="834"/>
      <c r="Z849" s="834"/>
    </row>
    <row r="850" spans="1:26" ht="15.75" customHeight="1">
      <c r="A850" s="834"/>
      <c r="B850" s="922"/>
      <c r="C850" s="834"/>
      <c r="D850" s="834"/>
      <c r="E850" s="834"/>
      <c r="F850" s="834"/>
      <c r="G850" s="834"/>
      <c r="H850" s="834"/>
      <c r="I850" s="834"/>
      <c r="J850" s="834"/>
      <c r="K850" s="834"/>
      <c r="L850" s="834"/>
      <c r="M850" s="834"/>
      <c r="N850" s="833"/>
      <c r="O850" s="834"/>
      <c r="P850" s="834"/>
      <c r="Q850" s="834"/>
      <c r="R850" s="834"/>
      <c r="S850" s="834"/>
      <c r="T850" s="834"/>
      <c r="U850" s="834"/>
      <c r="V850" s="834"/>
      <c r="W850" s="834"/>
      <c r="X850" s="834"/>
      <c r="Y850" s="834"/>
      <c r="Z850" s="834"/>
    </row>
    <row r="851" spans="1:26" ht="15.75" customHeight="1">
      <c r="A851" s="834"/>
      <c r="B851" s="922"/>
      <c r="C851" s="834"/>
      <c r="D851" s="834"/>
      <c r="E851" s="834"/>
      <c r="F851" s="834"/>
      <c r="G851" s="834"/>
      <c r="H851" s="834"/>
      <c r="I851" s="834"/>
      <c r="J851" s="834"/>
      <c r="K851" s="834"/>
      <c r="L851" s="834"/>
      <c r="M851" s="834"/>
      <c r="N851" s="833"/>
      <c r="O851" s="834"/>
      <c r="P851" s="834"/>
      <c r="Q851" s="834"/>
      <c r="R851" s="834"/>
      <c r="S851" s="834"/>
      <c r="T851" s="834"/>
      <c r="U851" s="834"/>
      <c r="V851" s="834"/>
      <c r="W851" s="834"/>
      <c r="X851" s="834"/>
      <c r="Y851" s="834"/>
      <c r="Z851" s="834"/>
    </row>
    <row r="852" spans="1:26" ht="15.75" customHeight="1">
      <c r="A852" s="834"/>
      <c r="B852" s="922"/>
      <c r="C852" s="834"/>
      <c r="D852" s="834"/>
      <c r="E852" s="834"/>
      <c r="F852" s="834"/>
      <c r="G852" s="834"/>
      <c r="H852" s="834"/>
      <c r="I852" s="834"/>
      <c r="J852" s="834"/>
      <c r="K852" s="834"/>
      <c r="L852" s="834"/>
      <c r="M852" s="834"/>
      <c r="N852" s="833"/>
      <c r="O852" s="834"/>
      <c r="P852" s="834"/>
      <c r="Q852" s="834"/>
      <c r="R852" s="834"/>
      <c r="S852" s="834"/>
      <c r="T852" s="834"/>
      <c r="U852" s="834"/>
      <c r="V852" s="834"/>
      <c r="W852" s="834"/>
      <c r="X852" s="834"/>
      <c r="Y852" s="834"/>
      <c r="Z852" s="834"/>
    </row>
    <row r="853" spans="1:26" ht="15.75" customHeight="1">
      <c r="A853" s="834"/>
      <c r="B853" s="922"/>
      <c r="C853" s="834"/>
      <c r="D853" s="834"/>
      <c r="E853" s="834"/>
      <c r="F853" s="834"/>
      <c r="G853" s="834"/>
      <c r="H853" s="834"/>
      <c r="I853" s="834"/>
      <c r="J853" s="834"/>
      <c r="K853" s="834"/>
      <c r="L853" s="834"/>
      <c r="M853" s="834"/>
      <c r="N853" s="833"/>
      <c r="O853" s="834"/>
      <c r="P853" s="834"/>
      <c r="Q853" s="834"/>
      <c r="R853" s="834"/>
      <c r="S853" s="834"/>
      <c r="T853" s="834"/>
      <c r="U853" s="834"/>
      <c r="V853" s="834"/>
      <c r="W853" s="834"/>
      <c r="X853" s="834"/>
      <c r="Y853" s="834"/>
      <c r="Z853" s="834"/>
    </row>
    <row r="854" spans="1:26" ht="15.75" customHeight="1">
      <c r="A854" s="834"/>
      <c r="B854" s="922"/>
      <c r="C854" s="834"/>
      <c r="D854" s="834"/>
      <c r="E854" s="834"/>
      <c r="F854" s="834"/>
      <c r="G854" s="834"/>
      <c r="H854" s="834"/>
      <c r="I854" s="834"/>
      <c r="J854" s="834"/>
      <c r="K854" s="834"/>
      <c r="L854" s="834"/>
      <c r="M854" s="834"/>
      <c r="N854" s="833"/>
      <c r="O854" s="834"/>
      <c r="P854" s="834"/>
      <c r="Q854" s="834"/>
      <c r="R854" s="834"/>
      <c r="S854" s="834"/>
      <c r="T854" s="834"/>
      <c r="U854" s="834"/>
      <c r="V854" s="834"/>
      <c r="W854" s="834"/>
      <c r="X854" s="834"/>
      <c r="Y854" s="834"/>
      <c r="Z854" s="834"/>
    </row>
    <row r="855" spans="1:26" ht="15.75" customHeight="1">
      <c r="A855" s="834"/>
      <c r="B855" s="922"/>
      <c r="C855" s="834"/>
      <c r="D855" s="834"/>
      <c r="E855" s="834"/>
      <c r="F855" s="834"/>
      <c r="G855" s="834"/>
      <c r="H855" s="834"/>
      <c r="I855" s="834"/>
      <c r="J855" s="834"/>
      <c r="K855" s="834"/>
      <c r="L855" s="834"/>
      <c r="M855" s="834"/>
      <c r="N855" s="833"/>
      <c r="O855" s="834"/>
      <c r="P855" s="834"/>
      <c r="Q855" s="834"/>
      <c r="R855" s="834"/>
      <c r="S855" s="834"/>
      <c r="T855" s="834"/>
      <c r="U855" s="834"/>
      <c r="V855" s="834"/>
      <c r="W855" s="834"/>
      <c r="X855" s="834"/>
      <c r="Y855" s="834"/>
      <c r="Z855" s="834"/>
    </row>
    <row r="856" spans="1:26" ht="15.75" customHeight="1">
      <c r="A856" s="834"/>
      <c r="B856" s="922"/>
      <c r="C856" s="834"/>
      <c r="D856" s="834"/>
      <c r="E856" s="834"/>
      <c r="F856" s="834"/>
      <c r="G856" s="834"/>
      <c r="H856" s="834"/>
      <c r="I856" s="834"/>
      <c r="J856" s="834"/>
      <c r="K856" s="834"/>
      <c r="L856" s="834"/>
      <c r="M856" s="834"/>
      <c r="N856" s="833"/>
      <c r="O856" s="834"/>
      <c r="P856" s="834"/>
      <c r="Q856" s="834"/>
      <c r="R856" s="834"/>
      <c r="S856" s="834"/>
      <c r="T856" s="834"/>
      <c r="U856" s="834"/>
      <c r="V856" s="834"/>
      <c r="W856" s="834"/>
      <c r="X856" s="834"/>
      <c r="Y856" s="834"/>
      <c r="Z856" s="834"/>
    </row>
    <row r="857" spans="1:26" ht="15.75" customHeight="1">
      <c r="A857" s="834"/>
      <c r="B857" s="922"/>
      <c r="C857" s="834"/>
      <c r="D857" s="834"/>
      <c r="E857" s="834"/>
      <c r="F857" s="834"/>
      <c r="G857" s="834"/>
      <c r="H857" s="834"/>
      <c r="I857" s="834"/>
      <c r="J857" s="834"/>
      <c r="K857" s="834"/>
      <c r="L857" s="834"/>
      <c r="M857" s="834"/>
      <c r="N857" s="833"/>
      <c r="O857" s="834"/>
      <c r="P857" s="834"/>
      <c r="Q857" s="834"/>
      <c r="R857" s="834"/>
      <c r="S857" s="834"/>
      <c r="T857" s="834"/>
      <c r="U857" s="834"/>
      <c r="V857" s="834"/>
      <c r="W857" s="834"/>
      <c r="X857" s="834"/>
      <c r="Y857" s="834"/>
      <c r="Z857" s="834"/>
    </row>
    <row r="858" spans="1:26" ht="15.75" customHeight="1">
      <c r="A858" s="834"/>
      <c r="B858" s="922"/>
      <c r="C858" s="834"/>
      <c r="D858" s="834"/>
      <c r="E858" s="834"/>
      <c r="F858" s="834"/>
      <c r="G858" s="834"/>
      <c r="H858" s="834"/>
      <c r="I858" s="834"/>
      <c r="J858" s="834"/>
      <c r="K858" s="834"/>
      <c r="L858" s="834"/>
      <c r="M858" s="834"/>
      <c r="N858" s="833"/>
      <c r="O858" s="834"/>
      <c r="P858" s="834"/>
      <c r="Q858" s="834"/>
      <c r="R858" s="834"/>
      <c r="S858" s="834"/>
      <c r="T858" s="834"/>
      <c r="U858" s="834"/>
      <c r="V858" s="834"/>
      <c r="W858" s="834"/>
      <c r="X858" s="834"/>
      <c r="Y858" s="834"/>
      <c r="Z858" s="834"/>
    </row>
    <row r="859" spans="1:26" ht="15.75" customHeight="1">
      <c r="A859" s="834"/>
      <c r="B859" s="922"/>
      <c r="C859" s="834"/>
      <c r="D859" s="834"/>
      <c r="E859" s="834"/>
      <c r="F859" s="834"/>
      <c r="G859" s="834"/>
      <c r="H859" s="834"/>
      <c r="I859" s="834"/>
      <c r="J859" s="834"/>
      <c r="K859" s="834"/>
      <c r="L859" s="834"/>
      <c r="M859" s="834"/>
      <c r="N859" s="833"/>
      <c r="O859" s="834"/>
      <c r="P859" s="834"/>
      <c r="Q859" s="834"/>
      <c r="R859" s="834"/>
      <c r="S859" s="834"/>
      <c r="T859" s="834"/>
      <c r="U859" s="834"/>
      <c r="V859" s="834"/>
      <c r="W859" s="834"/>
      <c r="X859" s="834"/>
      <c r="Y859" s="834"/>
      <c r="Z859" s="834"/>
    </row>
    <row r="860" spans="1:26" ht="15.75" customHeight="1">
      <c r="A860" s="834"/>
      <c r="B860" s="922"/>
      <c r="C860" s="834"/>
      <c r="D860" s="834"/>
      <c r="E860" s="834"/>
      <c r="F860" s="834"/>
      <c r="G860" s="834"/>
      <c r="H860" s="834"/>
      <c r="I860" s="834"/>
      <c r="J860" s="834"/>
      <c r="K860" s="834"/>
      <c r="L860" s="834"/>
      <c r="M860" s="834"/>
      <c r="N860" s="833"/>
      <c r="O860" s="834"/>
      <c r="P860" s="834"/>
      <c r="Q860" s="834"/>
      <c r="R860" s="834"/>
      <c r="S860" s="834"/>
      <c r="T860" s="834"/>
      <c r="U860" s="834"/>
      <c r="V860" s="834"/>
      <c r="W860" s="834"/>
      <c r="X860" s="834"/>
      <c r="Y860" s="834"/>
      <c r="Z860" s="834"/>
    </row>
    <row r="861" spans="1:26" ht="15.75" customHeight="1">
      <c r="A861" s="834"/>
      <c r="B861" s="922"/>
      <c r="C861" s="834"/>
      <c r="D861" s="834"/>
      <c r="E861" s="834"/>
      <c r="F861" s="834"/>
      <c r="G861" s="834"/>
      <c r="H861" s="834"/>
      <c r="I861" s="834"/>
      <c r="J861" s="834"/>
      <c r="K861" s="834"/>
      <c r="L861" s="834"/>
      <c r="M861" s="834"/>
      <c r="N861" s="833"/>
      <c r="O861" s="834"/>
      <c r="P861" s="834"/>
      <c r="Q861" s="834"/>
      <c r="R861" s="834"/>
      <c r="S861" s="834"/>
      <c r="T861" s="834"/>
      <c r="U861" s="834"/>
      <c r="V861" s="834"/>
      <c r="W861" s="834"/>
      <c r="X861" s="834"/>
      <c r="Y861" s="834"/>
      <c r="Z861" s="834"/>
    </row>
    <row r="862" spans="1:26" ht="15.75" customHeight="1">
      <c r="A862" s="834"/>
      <c r="B862" s="922"/>
      <c r="C862" s="834"/>
      <c r="D862" s="834"/>
      <c r="E862" s="834"/>
      <c r="F862" s="834"/>
      <c r="G862" s="834"/>
      <c r="H862" s="834"/>
      <c r="I862" s="834"/>
      <c r="J862" s="834"/>
      <c r="K862" s="834"/>
      <c r="L862" s="834"/>
      <c r="M862" s="834"/>
      <c r="N862" s="833"/>
      <c r="O862" s="834"/>
      <c r="P862" s="834"/>
      <c r="Q862" s="834"/>
      <c r="R862" s="834"/>
      <c r="S862" s="834"/>
      <c r="T862" s="834"/>
      <c r="U862" s="834"/>
      <c r="V862" s="834"/>
      <c r="W862" s="834"/>
      <c r="X862" s="834"/>
      <c r="Y862" s="834"/>
      <c r="Z862" s="834"/>
    </row>
    <row r="863" spans="1:26" ht="15.75" customHeight="1">
      <c r="A863" s="834"/>
      <c r="B863" s="922"/>
      <c r="C863" s="834"/>
      <c r="D863" s="834"/>
      <c r="E863" s="834"/>
      <c r="F863" s="834"/>
      <c r="G863" s="834"/>
      <c r="H863" s="834"/>
      <c r="I863" s="834"/>
      <c r="J863" s="834"/>
      <c r="K863" s="834"/>
      <c r="L863" s="834"/>
      <c r="M863" s="834"/>
      <c r="N863" s="833"/>
      <c r="O863" s="834"/>
      <c r="P863" s="834"/>
      <c r="Q863" s="834"/>
      <c r="R863" s="834"/>
      <c r="S863" s="834"/>
      <c r="T863" s="834"/>
      <c r="U863" s="834"/>
      <c r="V863" s="834"/>
      <c r="W863" s="834"/>
      <c r="X863" s="834"/>
      <c r="Y863" s="834"/>
      <c r="Z863" s="834"/>
    </row>
    <row r="864" spans="1:26" ht="15.75" customHeight="1">
      <c r="A864" s="834"/>
      <c r="B864" s="922"/>
      <c r="C864" s="834"/>
      <c r="D864" s="834"/>
      <c r="E864" s="834"/>
      <c r="F864" s="834"/>
      <c r="G864" s="834"/>
      <c r="H864" s="834"/>
      <c r="I864" s="834"/>
      <c r="J864" s="834"/>
      <c r="K864" s="834"/>
      <c r="L864" s="834"/>
      <c r="M864" s="834"/>
      <c r="N864" s="833"/>
      <c r="O864" s="834"/>
      <c r="P864" s="834"/>
      <c r="Q864" s="834"/>
      <c r="R864" s="834"/>
      <c r="S864" s="834"/>
      <c r="T864" s="834"/>
      <c r="U864" s="834"/>
      <c r="V864" s="834"/>
      <c r="W864" s="834"/>
      <c r="X864" s="834"/>
      <c r="Y864" s="834"/>
      <c r="Z864" s="834"/>
    </row>
    <row r="865" spans="1:26" ht="15.75" customHeight="1">
      <c r="A865" s="834"/>
      <c r="B865" s="922"/>
      <c r="C865" s="834"/>
      <c r="D865" s="834"/>
      <c r="E865" s="834"/>
      <c r="F865" s="834"/>
      <c r="G865" s="834"/>
      <c r="H865" s="834"/>
      <c r="I865" s="834"/>
      <c r="J865" s="834"/>
      <c r="K865" s="834"/>
      <c r="L865" s="834"/>
      <c r="M865" s="834"/>
      <c r="N865" s="833"/>
      <c r="O865" s="834"/>
      <c r="P865" s="834"/>
      <c r="Q865" s="834"/>
      <c r="R865" s="834"/>
      <c r="S865" s="834"/>
      <c r="T865" s="834"/>
      <c r="U865" s="834"/>
      <c r="V865" s="834"/>
      <c r="W865" s="834"/>
      <c r="X865" s="834"/>
      <c r="Y865" s="834"/>
      <c r="Z865" s="834"/>
    </row>
    <row r="866" spans="1:26" ht="15.75" customHeight="1">
      <c r="A866" s="834"/>
      <c r="B866" s="922"/>
      <c r="C866" s="834"/>
      <c r="D866" s="834"/>
      <c r="E866" s="834"/>
      <c r="F866" s="834"/>
      <c r="G866" s="834"/>
      <c r="H866" s="834"/>
      <c r="I866" s="834"/>
      <c r="J866" s="834"/>
      <c r="K866" s="834"/>
      <c r="L866" s="834"/>
      <c r="M866" s="834"/>
      <c r="N866" s="833"/>
      <c r="O866" s="834"/>
      <c r="P866" s="834"/>
      <c r="Q866" s="834"/>
      <c r="R866" s="834"/>
      <c r="S866" s="834"/>
      <c r="T866" s="834"/>
      <c r="U866" s="834"/>
      <c r="V866" s="834"/>
      <c r="W866" s="834"/>
      <c r="X866" s="834"/>
      <c r="Y866" s="834"/>
      <c r="Z866" s="834"/>
    </row>
    <row r="867" spans="1:26" ht="15.75" customHeight="1">
      <c r="A867" s="834"/>
      <c r="B867" s="922"/>
      <c r="C867" s="834"/>
      <c r="D867" s="834"/>
      <c r="E867" s="834"/>
      <c r="F867" s="834"/>
      <c r="G867" s="834"/>
      <c r="H867" s="834"/>
      <c r="I867" s="834"/>
      <c r="J867" s="834"/>
      <c r="K867" s="834"/>
      <c r="L867" s="834"/>
      <c r="M867" s="834"/>
      <c r="N867" s="833"/>
      <c r="O867" s="834"/>
      <c r="P867" s="834"/>
      <c r="Q867" s="834"/>
      <c r="R867" s="834"/>
      <c r="S867" s="834"/>
      <c r="T867" s="834"/>
      <c r="U867" s="834"/>
      <c r="V867" s="834"/>
      <c r="W867" s="834"/>
      <c r="X867" s="834"/>
      <c r="Y867" s="834"/>
      <c r="Z867" s="834"/>
    </row>
    <row r="868" spans="1:26" ht="15.75" customHeight="1">
      <c r="A868" s="834"/>
      <c r="B868" s="922"/>
      <c r="C868" s="834"/>
      <c r="D868" s="834"/>
      <c r="E868" s="834"/>
      <c r="F868" s="834"/>
      <c r="G868" s="834"/>
      <c r="H868" s="834"/>
      <c r="I868" s="834"/>
      <c r="J868" s="834"/>
      <c r="K868" s="834"/>
      <c r="L868" s="834"/>
      <c r="M868" s="834"/>
      <c r="N868" s="833"/>
      <c r="O868" s="834"/>
      <c r="P868" s="834"/>
      <c r="Q868" s="834"/>
      <c r="R868" s="834"/>
      <c r="S868" s="834"/>
      <c r="T868" s="834"/>
      <c r="U868" s="834"/>
      <c r="V868" s="834"/>
      <c r="W868" s="834"/>
      <c r="X868" s="834"/>
      <c r="Y868" s="834"/>
      <c r="Z868" s="834"/>
    </row>
    <row r="869" spans="1:26" ht="15.75" customHeight="1">
      <c r="A869" s="834"/>
      <c r="B869" s="922"/>
      <c r="C869" s="834"/>
      <c r="D869" s="834"/>
      <c r="E869" s="834"/>
      <c r="F869" s="834"/>
      <c r="G869" s="834"/>
      <c r="H869" s="834"/>
      <c r="I869" s="834"/>
      <c r="J869" s="834"/>
      <c r="K869" s="834"/>
      <c r="L869" s="834"/>
      <c r="M869" s="834"/>
      <c r="N869" s="833"/>
      <c r="O869" s="834"/>
      <c r="P869" s="834"/>
      <c r="Q869" s="834"/>
      <c r="R869" s="834"/>
      <c r="S869" s="834"/>
      <c r="T869" s="834"/>
      <c r="U869" s="834"/>
      <c r="V869" s="834"/>
      <c r="W869" s="834"/>
      <c r="X869" s="834"/>
      <c r="Y869" s="834"/>
      <c r="Z869" s="834"/>
    </row>
    <row r="870" spans="1:26" ht="15.75" customHeight="1">
      <c r="A870" s="834"/>
      <c r="B870" s="922"/>
      <c r="C870" s="834"/>
      <c r="D870" s="834"/>
      <c r="E870" s="834"/>
      <c r="F870" s="834"/>
      <c r="G870" s="834"/>
      <c r="H870" s="834"/>
      <c r="I870" s="834"/>
      <c r="J870" s="834"/>
      <c r="K870" s="834"/>
      <c r="L870" s="834"/>
      <c r="M870" s="834"/>
      <c r="N870" s="833"/>
      <c r="O870" s="834"/>
      <c r="P870" s="834"/>
      <c r="Q870" s="834"/>
      <c r="R870" s="834"/>
      <c r="S870" s="834"/>
      <c r="T870" s="834"/>
      <c r="U870" s="834"/>
      <c r="V870" s="834"/>
      <c r="W870" s="834"/>
      <c r="X870" s="834"/>
      <c r="Y870" s="834"/>
      <c r="Z870" s="834"/>
    </row>
    <row r="871" spans="1:26" ht="15.75" customHeight="1">
      <c r="A871" s="834"/>
      <c r="B871" s="922"/>
      <c r="C871" s="834"/>
      <c r="D871" s="834"/>
      <c r="E871" s="834"/>
      <c r="F871" s="834"/>
      <c r="G871" s="834"/>
      <c r="H871" s="834"/>
      <c r="I871" s="834"/>
      <c r="J871" s="834"/>
      <c r="K871" s="834"/>
      <c r="L871" s="834"/>
      <c r="M871" s="834"/>
      <c r="N871" s="833"/>
      <c r="O871" s="834"/>
      <c r="P871" s="834"/>
      <c r="Q871" s="834"/>
      <c r="R871" s="834"/>
      <c r="S871" s="834"/>
      <c r="T871" s="834"/>
      <c r="U871" s="834"/>
      <c r="V871" s="834"/>
      <c r="W871" s="834"/>
      <c r="X871" s="834"/>
      <c r="Y871" s="834"/>
      <c r="Z871" s="834"/>
    </row>
    <row r="872" spans="1:26" ht="15.75" customHeight="1">
      <c r="A872" s="834"/>
      <c r="B872" s="922"/>
      <c r="C872" s="834"/>
      <c r="D872" s="834"/>
      <c r="E872" s="834"/>
      <c r="F872" s="834"/>
      <c r="G872" s="834"/>
      <c r="H872" s="834"/>
      <c r="I872" s="834"/>
      <c r="J872" s="834"/>
      <c r="K872" s="834"/>
      <c r="L872" s="834"/>
      <c r="M872" s="834"/>
      <c r="N872" s="833"/>
      <c r="O872" s="834"/>
      <c r="P872" s="834"/>
      <c r="Q872" s="834"/>
      <c r="R872" s="834"/>
      <c r="S872" s="834"/>
      <c r="T872" s="834"/>
      <c r="U872" s="834"/>
      <c r="V872" s="834"/>
      <c r="W872" s="834"/>
      <c r="X872" s="834"/>
      <c r="Y872" s="834"/>
      <c r="Z872" s="834"/>
    </row>
    <row r="873" spans="1:26" ht="15.75" customHeight="1">
      <c r="A873" s="834"/>
      <c r="B873" s="922"/>
      <c r="C873" s="834"/>
      <c r="D873" s="834"/>
      <c r="E873" s="834"/>
      <c r="F873" s="834"/>
      <c r="G873" s="834"/>
      <c r="H873" s="834"/>
      <c r="I873" s="834"/>
      <c r="J873" s="834"/>
      <c r="K873" s="834"/>
      <c r="L873" s="834"/>
      <c r="M873" s="834"/>
      <c r="N873" s="833"/>
      <c r="O873" s="834"/>
      <c r="P873" s="834"/>
      <c r="Q873" s="834"/>
      <c r="R873" s="834"/>
      <c r="S873" s="834"/>
      <c r="T873" s="834"/>
      <c r="U873" s="834"/>
      <c r="V873" s="834"/>
      <c r="W873" s="834"/>
      <c r="X873" s="834"/>
      <c r="Y873" s="834"/>
      <c r="Z873" s="834"/>
    </row>
    <row r="874" spans="1:26" ht="15.75" customHeight="1">
      <c r="A874" s="834"/>
      <c r="B874" s="922"/>
      <c r="C874" s="834"/>
      <c r="D874" s="834"/>
      <c r="E874" s="834"/>
      <c r="F874" s="834"/>
      <c r="G874" s="834"/>
      <c r="H874" s="834"/>
      <c r="I874" s="834"/>
      <c r="J874" s="834"/>
      <c r="K874" s="834"/>
      <c r="L874" s="834"/>
      <c r="M874" s="834"/>
      <c r="N874" s="833"/>
      <c r="O874" s="834"/>
      <c r="P874" s="834"/>
      <c r="Q874" s="834"/>
      <c r="R874" s="834"/>
      <c r="S874" s="834"/>
      <c r="T874" s="834"/>
      <c r="U874" s="834"/>
      <c r="V874" s="834"/>
      <c r="W874" s="834"/>
      <c r="X874" s="834"/>
      <c r="Y874" s="834"/>
      <c r="Z874" s="834"/>
    </row>
    <row r="875" spans="1:26" ht="15.75" customHeight="1">
      <c r="A875" s="834"/>
      <c r="B875" s="922"/>
      <c r="C875" s="834"/>
      <c r="D875" s="834"/>
      <c r="E875" s="834"/>
      <c r="F875" s="834"/>
      <c r="G875" s="834"/>
      <c r="H875" s="834"/>
      <c r="I875" s="834"/>
      <c r="J875" s="834"/>
      <c r="K875" s="834"/>
      <c r="L875" s="834"/>
      <c r="M875" s="834"/>
      <c r="N875" s="833"/>
      <c r="O875" s="834"/>
      <c r="P875" s="834"/>
      <c r="Q875" s="834"/>
      <c r="R875" s="834"/>
      <c r="S875" s="834"/>
      <c r="T875" s="834"/>
      <c r="U875" s="834"/>
      <c r="V875" s="834"/>
      <c r="W875" s="834"/>
      <c r="X875" s="834"/>
      <c r="Y875" s="834"/>
      <c r="Z875" s="834"/>
    </row>
    <row r="876" spans="1:26" ht="15.75" customHeight="1">
      <c r="A876" s="834"/>
      <c r="B876" s="922"/>
      <c r="C876" s="834"/>
      <c r="D876" s="834"/>
      <c r="E876" s="834"/>
      <c r="F876" s="834"/>
      <c r="G876" s="834"/>
      <c r="H876" s="834"/>
      <c r="I876" s="834"/>
      <c r="J876" s="834"/>
      <c r="K876" s="834"/>
      <c r="L876" s="834"/>
      <c r="M876" s="834"/>
      <c r="N876" s="833"/>
      <c r="O876" s="834"/>
      <c r="P876" s="834"/>
      <c r="Q876" s="834"/>
      <c r="R876" s="834"/>
      <c r="S876" s="834"/>
      <c r="T876" s="834"/>
      <c r="U876" s="834"/>
      <c r="V876" s="834"/>
      <c r="W876" s="834"/>
      <c r="X876" s="834"/>
      <c r="Y876" s="834"/>
      <c r="Z876" s="834"/>
    </row>
    <row r="877" spans="1:26" ht="15.75" customHeight="1">
      <c r="A877" s="834"/>
      <c r="B877" s="922"/>
      <c r="C877" s="834"/>
      <c r="D877" s="834"/>
      <c r="E877" s="834"/>
      <c r="F877" s="834"/>
      <c r="G877" s="834"/>
      <c r="H877" s="834"/>
      <c r="I877" s="834"/>
      <c r="J877" s="834"/>
      <c r="K877" s="834"/>
      <c r="L877" s="834"/>
      <c r="M877" s="834"/>
      <c r="N877" s="833"/>
      <c r="O877" s="834"/>
      <c r="P877" s="834"/>
      <c r="Q877" s="834"/>
      <c r="R877" s="834"/>
      <c r="S877" s="834"/>
      <c r="T877" s="834"/>
      <c r="U877" s="834"/>
      <c r="V877" s="834"/>
      <c r="W877" s="834"/>
      <c r="X877" s="834"/>
      <c r="Y877" s="834"/>
      <c r="Z877" s="834"/>
    </row>
    <row r="878" spans="1:26" ht="15.75" customHeight="1">
      <c r="A878" s="834"/>
      <c r="B878" s="922"/>
      <c r="C878" s="834"/>
      <c r="D878" s="834"/>
      <c r="E878" s="834"/>
      <c r="F878" s="834"/>
      <c r="G878" s="834"/>
      <c r="H878" s="834"/>
      <c r="I878" s="834"/>
      <c r="J878" s="834"/>
      <c r="K878" s="834"/>
      <c r="L878" s="834"/>
      <c r="M878" s="834"/>
      <c r="N878" s="833"/>
      <c r="O878" s="834"/>
      <c r="P878" s="834"/>
      <c r="Q878" s="834"/>
      <c r="R878" s="834"/>
      <c r="S878" s="834"/>
      <c r="T878" s="834"/>
      <c r="U878" s="834"/>
      <c r="V878" s="834"/>
      <c r="W878" s="834"/>
      <c r="X878" s="834"/>
      <c r="Y878" s="834"/>
      <c r="Z878" s="834"/>
    </row>
    <row r="879" spans="1:26" ht="15.75" customHeight="1">
      <c r="A879" s="834"/>
      <c r="B879" s="922"/>
      <c r="C879" s="834"/>
      <c r="D879" s="834"/>
      <c r="E879" s="834"/>
      <c r="F879" s="834"/>
      <c r="G879" s="834"/>
      <c r="H879" s="834"/>
      <c r="I879" s="834"/>
      <c r="J879" s="834"/>
      <c r="K879" s="834"/>
      <c r="L879" s="834"/>
      <c r="M879" s="834"/>
      <c r="N879" s="833"/>
      <c r="O879" s="834"/>
      <c r="P879" s="834"/>
      <c r="Q879" s="834"/>
      <c r="R879" s="834"/>
      <c r="S879" s="834"/>
      <c r="T879" s="834"/>
      <c r="U879" s="834"/>
      <c r="V879" s="834"/>
      <c r="W879" s="834"/>
      <c r="X879" s="834"/>
      <c r="Y879" s="834"/>
      <c r="Z879" s="834"/>
    </row>
    <row r="880" spans="1:26" ht="15.75" customHeight="1">
      <c r="A880" s="834"/>
      <c r="B880" s="922"/>
      <c r="C880" s="834"/>
      <c r="D880" s="834"/>
      <c r="E880" s="834"/>
      <c r="F880" s="834"/>
      <c r="G880" s="834"/>
      <c r="H880" s="834"/>
      <c r="I880" s="834"/>
      <c r="J880" s="834"/>
      <c r="K880" s="834"/>
      <c r="L880" s="834"/>
      <c r="M880" s="834"/>
      <c r="N880" s="833"/>
      <c r="O880" s="834"/>
      <c r="P880" s="834"/>
      <c r="Q880" s="834"/>
      <c r="R880" s="834"/>
      <c r="S880" s="834"/>
      <c r="T880" s="834"/>
      <c r="U880" s="834"/>
      <c r="V880" s="834"/>
      <c r="W880" s="834"/>
      <c r="X880" s="834"/>
      <c r="Y880" s="834"/>
      <c r="Z880" s="834"/>
    </row>
    <row r="881" spans="1:26" ht="15.75" customHeight="1">
      <c r="A881" s="834"/>
      <c r="B881" s="922"/>
      <c r="C881" s="834"/>
      <c r="D881" s="834"/>
      <c r="E881" s="834"/>
      <c r="F881" s="834"/>
      <c r="G881" s="834"/>
      <c r="H881" s="834"/>
      <c r="I881" s="834"/>
      <c r="J881" s="834"/>
      <c r="K881" s="834"/>
      <c r="L881" s="834"/>
      <c r="M881" s="834"/>
      <c r="N881" s="833"/>
      <c r="O881" s="834"/>
      <c r="P881" s="834"/>
      <c r="Q881" s="834"/>
      <c r="R881" s="834"/>
      <c r="S881" s="834"/>
      <c r="T881" s="834"/>
      <c r="U881" s="834"/>
      <c r="V881" s="834"/>
      <c r="W881" s="834"/>
      <c r="X881" s="834"/>
      <c r="Y881" s="834"/>
      <c r="Z881" s="834"/>
    </row>
    <row r="882" spans="1:26" ht="15.75" customHeight="1">
      <c r="A882" s="834"/>
      <c r="B882" s="922"/>
      <c r="C882" s="834"/>
      <c r="D882" s="834"/>
      <c r="E882" s="834"/>
      <c r="F882" s="834"/>
      <c r="G882" s="834"/>
      <c r="H882" s="834"/>
      <c r="I882" s="834"/>
      <c r="J882" s="834"/>
      <c r="K882" s="834"/>
      <c r="L882" s="834"/>
      <c r="M882" s="834"/>
      <c r="N882" s="833"/>
      <c r="O882" s="834"/>
      <c r="P882" s="834"/>
      <c r="Q882" s="834"/>
      <c r="R882" s="834"/>
      <c r="S882" s="834"/>
      <c r="T882" s="834"/>
      <c r="U882" s="834"/>
      <c r="V882" s="834"/>
      <c r="W882" s="834"/>
      <c r="X882" s="834"/>
      <c r="Y882" s="834"/>
      <c r="Z882" s="834"/>
    </row>
    <row r="883" spans="1:26" ht="15.75" customHeight="1">
      <c r="A883" s="834"/>
      <c r="B883" s="922"/>
      <c r="C883" s="834"/>
      <c r="D883" s="834"/>
      <c r="E883" s="834"/>
      <c r="F883" s="834"/>
      <c r="G883" s="834"/>
      <c r="H883" s="834"/>
      <c r="I883" s="834"/>
      <c r="J883" s="834"/>
      <c r="K883" s="834"/>
      <c r="L883" s="834"/>
      <c r="M883" s="834"/>
      <c r="N883" s="833"/>
      <c r="O883" s="834"/>
      <c r="P883" s="834"/>
      <c r="Q883" s="834"/>
      <c r="R883" s="834"/>
      <c r="S883" s="834"/>
      <c r="T883" s="834"/>
      <c r="U883" s="834"/>
      <c r="V883" s="834"/>
      <c r="W883" s="834"/>
      <c r="X883" s="834"/>
      <c r="Y883" s="834"/>
      <c r="Z883" s="834"/>
    </row>
    <row r="884" spans="1:26" ht="15.75" customHeight="1">
      <c r="A884" s="834"/>
      <c r="B884" s="922"/>
      <c r="C884" s="834"/>
      <c r="D884" s="834"/>
      <c r="E884" s="834"/>
      <c r="F884" s="834"/>
      <c r="G884" s="834"/>
      <c r="H884" s="834"/>
      <c r="I884" s="834"/>
      <c r="J884" s="834"/>
      <c r="K884" s="834"/>
      <c r="L884" s="834"/>
      <c r="M884" s="834"/>
      <c r="N884" s="833"/>
      <c r="O884" s="834"/>
      <c r="P884" s="834"/>
      <c r="Q884" s="834"/>
      <c r="R884" s="834"/>
      <c r="S884" s="834"/>
      <c r="T884" s="834"/>
      <c r="U884" s="834"/>
      <c r="V884" s="834"/>
      <c r="W884" s="834"/>
      <c r="X884" s="834"/>
      <c r="Y884" s="834"/>
      <c r="Z884" s="834"/>
    </row>
    <row r="885" spans="1:26" ht="15.75" customHeight="1">
      <c r="A885" s="834"/>
      <c r="B885" s="922"/>
      <c r="C885" s="834"/>
      <c r="D885" s="834"/>
      <c r="E885" s="834"/>
      <c r="F885" s="834"/>
      <c r="G885" s="834"/>
      <c r="H885" s="834"/>
      <c r="I885" s="834"/>
      <c r="J885" s="834"/>
      <c r="K885" s="834"/>
      <c r="L885" s="834"/>
      <c r="M885" s="834"/>
      <c r="N885" s="833"/>
      <c r="O885" s="834"/>
      <c r="P885" s="834"/>
      <c r="Q885" s="834"/>
      <c r="R885" s="834"/>
      <c r="S885" s="834"/>
      <c r="T885" s="834"/>
      <c r="U885" s="834"/>
      <c r="V885" s="834"/>
      <c r="W885" s="834"/>
      <c r="X885" s="834"/>
      <c r="Y885" s="834"/>
      <c r="Z885" s="834"/>
    </row>
    <row r="886" spans="1:26" ht="15.75" customHeight="1">
      <c r="A886" s="834"/>
      <c r="B886" s="922"/>
      <c r="C886" s="834"/>
      <c r="D886" s="834"/>
      <c r="E886" s="834"/>
      <c r="F886" s="834"/>
      <c r="G886" s="834"/>
      <c r="H886" s="834"/>
      <c r="I886" s="834"/>
      <c r="J886" s="834"/>
      <c r="K886" s="834"/>
      <c r="L886" s="834"/>
      <c r="M886" s="834"/>
      <c r="N886" s="833"/>
      <c r="O886" s="834"/>
      <c r="P886" s="834"/>
      <c r="Q886" s="834"/>
      <c r="R886" s="834"/>
      <c r="S886" s="834"/>
      <c r="T886" s="834"/>
      <c r="U886" s="834"/>
      <c r="V886" s="834"/>
      <c r="W886" s="834"/>
      <c r="X886" s="834"/>
      <c r="Y886" s="834"/>
      <c r="Z886" s="834"/>
    </row>
    <row r="887" spans="1:26" ht="15.75" customHeight="1">
      <c r="A887" s="834"/>
      <c r="B887" s="922"/>
      <c r="C887" s="834"/>
      <c r="D887" s="834"/>
      <c r="E887" s="834"/>
      <c r="F887" s="834"/>
      <c r="G887" s="834"/>
      <c r="H887" s="834"/>
      <c r="I887" s="834"/>
      <c r="J887" s="834"/>
      <c r="K887" s="834"/>
      <c r="L887" s="834"/>
      <c r="M887" s="834"/>
      <c r="N887" s="833"/>
      <c r="O887" s="834"/>
      <c r="P887" s="834"/>
      <c r="Q887" s="834"/>
      <c r="R887" s="834"/>
      <c r="S887" s="834"/>
      <c r="T887" s="834"/>
      <c r="U887" s="834"/>
      <c r="V887" s="834"/>
      <c r="W887" s="834"/>
      <c r="X887" s="834"/>
      <c r="Y887" s="834"/>
      <c r="Z887" s="834"/>
    </row>
    <row r="888" spans="1:26" ht="15.75" customHeight="1">
      <c r="A888" s="834"/>
      <c r="B888" s="922"/>
      <c r="C888" s="834"/>
      <c r="D888" s="834"/>
      <c r="E888" s="834"/>
      <c r="F888" s="834"/>
      <c r="G888" s="834"/>
      <c r="H888" s="834"/>
      <c r="I888" s="834"/>
      <c r="J888" s="834"/>
      <c r="K888" s="834"/>
      <c r="L888" s="834"/>
      <c r="M888" s="834"/>
      <c r="N888" s="833"/>
      <c r="O888" s="834"/>
      <c r="P888" s="834"/>
      <c r="Q888" s="834"/>
      <c r="R888" s="834"/>
      <c r="S888" s="834"/>
      <c r="T888" s="834"/>
      <c r="U888" s="834"/>
      <c r="V888" s="834"/>
      <c r="W888" s="834"/>
      <c r="X888" s="834"/>
      <c r="Y888" s="834"/>
      <c r="Z888" s="834"/>
    </row>
    <row r="889" spans="1:26" ht="15.75" customHeight="1">
      <c r="A889" s="834"/>
      <c r="B889" s="922"/>
      <c r="C889" s="834"/>
      <c r="D889" s="834"/>
      <c r="E889" s="834"/>
      <c r="F889" s="834"/>
      <c r="G889" s="834"/>
      <c r="H889" s="834"/>
      <c r="I889" s="834"/>
      <c r="J889" s="834"/>
      <c r="K889" s="834"/>
      <c r="L889" s="834"/>
      <c r="M889" s="834"/>
      <c r="N889" s="833"/>
      <c r="O889" s="834"/>
      <c r="P889" s="834"/>
      <c r="Q889" s="834"/>
      <c r="R889" s="834"/>
      <c r="S889" s="834"/>
      <c r="T889" s="834"/>
      <c r="U889" s="834"/>
      <c r="V889" s="834"/>
      <c r="W889" s="834"/>
      <c r="X889" s="834"/>
      <c r="Y889" s="834"/>
      <c r="Z889" s="834"/>
    </row>
    <row r="890" spans="1:26" ht="15.75" customHeight="1">
      <c r="A890" s="834"/>
      <c r="B890" s="922"/>
      <c r="C890" s="834"/>
      <c r="D890" s="834"/>
      <c r="E890" s="834"/>
      <c r="F890" s="834"/>
      <c r="G890" s="834"/>
      <c r="H890" s="834"/>
      <c r="I890" s="834"/>
      <c r="J890" s="834"/>
      <c r="K890" s="834"/>
      <c r="L890" s="834"/>
      <c r="M890" s="834"/>
      <c r="N890" s="833"/>
      <c r="O890" s="834"/>
      <c r="P890" s="834"/>
      <c r="Q890" s="834"/>
      <c r="R890" s="834"/>
      <c r="S890" s="834"/>
      <c r="T890" s="834"/>
      <c r="U890" s="834"/>
      <c r="V890" s="834"/>
      <c r="W890" s="834"/>
      <c r="X890" s="834"/>
      <c r="Y890" s="834"/>
      <c r="Z890" s="834"/>
    </row>
    <row r="891" spans="1:26" ht="15.75" customHeight="1">
      <c r="A891" s="834"/>
      <c r="B891" s="922"/>
      <c r="C891" s="834"/>
      <c r="D891" s="834"/>
      <c r="E891" s="834"/>
      <c r="F891" s="834"/>
      <c r="G891" s="834"/>
      <c r="H891" s="834"/>
      <c r="I891" s="834"/>
      <c r="J891" s="834"/>
      <c r="K891" s="834"/>
      <c r="L891" s="834"/>
      <c r="M891" s="834"/>
      <c r="N891" s="833"/>
      <c r="O891" s="834"/>
      <c r="P891" s="834"/>
      <c r="Q891" s="834"/>
      <c r="R891" s="834"/>
      <c r="S891" s="834"/>
      <c r="T891" s="834"/>
      <c r="U891" s="834"/>
      <c r="V891" s="834"/>
      <c r="W891" s="834"/>
      <c r="X891" s="834"/>
      <c r="Y891" s="834"/>
      <c r="Z891" s="834"/>
    </row>
    <row r="892" spans="1:26" ht="15.75" customHeight="1">
      <c r="A892" s="834"/>
      <c r="B892" s="922"/>
      <c r="C892" s="834"/>
      <c r="D892" s="834"/>
      <c r="E892" s="834"/>
      <c r="F892" s="834"/>
      <c r="G892" s="834"/>
      <c r="H892" s="834"/>
      <c r="I892" s="834"/>
      <c r="J892" s="834"/>
      <c r="K892" s="834"/>
      <c r="L892" s="834"/>
      <c r="M892" s="834"/>
      <c r="N892" s="833"/>
      <c r="O892" s="834"/>
      <c r="P892" s="834"/>
      <c r="Q892" s="834"/>
      <c r="R892" s="834"/>
      <c r="S892" s="834"/>
      <c r="T892" s="834"/>
      <c r="U892" s="834"/>
      <c r="V892" s="834"/>
      <c r="W892" s="834"/>
      <c r="X892" s="834"/>
      <c r="Y892" s="834"/>
      <c r="Z892" s="834"/>
    </row>
    <row r="893" spans="1:26" ht="15.75" customHeight="1">
      <c r="A893" s="834"/>
      <c r="B893" s="922"/>
      <c r="C893" s="834"/>
      <c r="D893" s="834"/>
      <c r="E893" s="834"/>
      <c r="F893" s="834"/>
      <c r="G893" s="834"/>
      <c r="H893" s="834"/>
      <c r="I893" s="834"/>
      <c r="J893" s="834"/>
      <c r="K893" s="834"/>
      <c r="L893" s="834"/>
      <c r="M893" s="834"/>
      <c r="N893" s="833"/>
      <c r="O893" s="834"/>
      <c r="P893" s="834"/>
      <c r="Q893" s="834"/>
      <c r="R893" s="834"/>
      <c r="S893" s="834"/>
      <c r="T893" s="834"/>
      <c r="U893" s="834"/>
      <c r="V893" s="834"/>
      <c r="W893" s="834"/>
      <c r="X893" s="834"/>
      <c r="Y893" s="834"/>
      <c r="Z893" s="834"/>
    </row>
    <row r="894" spans="1:26" ht="15.75" customHeight="1">
      <c r="A894" s="834"/>
      <c r="B894" s="922"/>
      <c r="C894" s="834"/>
      <c r="D894" s="834"/>
      <c r="E894" s="834"/>
      <c r="F894" s="834"/>
      <c r="G894" s="834"/>
      <c r="H894" s="834"/>
      <c r="I894" s="834"/>
      <c r="J894" s="834"/>
      <c r="K894" s="834"/>
      <c r="L894" s="834"/>
      <c r="M894" s="834"/>
      <c r="N894" s="833"/>
      <c r="O894" s="834"/>
      <c r="P894" s="834"/>
      <c r="Q894" s="834"/>
      <c r="R894" s="834"/>
      <c r="S894" s="834"/>
      <c r="T894" s="834"/>
      <c r="U894" s="834"/>
      <c r="V894" s="834"/>
      <c r="W894" s="834"/>
      <c r="X894" s="834"/>
      <c r="Y894" s="834"/>
      <c r="Z894" s="834"/>
    </row>
    <row r="895" spans="1:26" ht="15.75" customHeight="1">
      <c r="A895" s="834"/>
      <c r="B895" s="922"/>
      <c r="C895" s="834"/>
      <c r="D895" s="834"/>
      <c r="E895" s="834"/>
      <c r="F895" s="834"/>
      <c r="G895" s="834"/>
      <c r="H895" s="834"/>
      <c r="I895" s="834"/>
      <c r="J895" s="834"/>
      <c r="K895" s="834"/>
      <c r="L895" s="834"/>
      <c r="M895" s="834"/>
      <c r="N895" s="833"/>
      <c r="O895" s="834"/>
      <c r="P895" s="834"/>
      <c r="Q895" s="834"/>
      <c r="R895" s="834"/>
      <c r="S895" s="834"/>
      <c r="T895" s="834"/>
      <c r="U895" s="834"/>
      <c r="V895" s="834"/>
      <c r="W895" s="834"/>
      <c r="X895" s="834"/>
      <c r="Y895" s="834"/>
      <c r="Z895" s="834"/>
    </row>
    <row r="896" spans="1:26" ht="15.75" customHeight="1">
      <c r="A896" s="834"/>
      <c r="B896" s="922"/>
      <c r="C896" s="834"/>
      <c r="D896" s="834"/>
      <c r="E896" s="834"/>
      <c r="F896" s="834"/>
      <c r="G896" s="834"/>
      <c r="H896" s="834"/>
      <c r="I896" s="834"/>
      <c r="J896" s="834"/>
      <c r="K896" s="834"/>
      <c r="L896" s="834"/>
      <c r="M896" s="834"/>
      <c r="N896" s="833"/>
      <c r="O896" s="834"/>
      <c r="P896" s="834"/>
      <c r="Q896" s="834"/>
      <c r="R896" s="834"/>
      <c r="S896" s="834"/>
      <c r="T896" s="834"/>
      <c r="U896" s="834"/>
      <c r="V896" s="834"/>
      <c r="W896" s="834"/>
      <c r="X896" s="834"/>
      <c r="Y896" s="834"/>
      <c r="Z896" s="834"/>
    </row>
    <row r="897" spans="1:26" ht="15.75" customHeight="1">
      <c r="A897" s="834"/>
      <c r="B897" s="922"/>
      <c r="C897" s="834"/>
      <c r="D897" s="834"/>
      <c r="E897" s="834"/>
      <c r="F897" s="834"/>
      <c r="G897" s="834"/>
      <c r="H897" s="834"/>
      <c r="I897" s="834"/>
      <c r="J897" s="834"/>
      <c r="K897" s="834"/>
      <c r="L897" s="834"/>
      <c r="M897" s="834"/>
      <c r="N897" s="833"/>
      <c r="O897" s="834"/>
      <c r="P897" s="834"/>
      <c r="Q897" s="834"/>
      <c r="R897" s="834"/>
      <c r="S897" s="834"/>
      <c r="T897" s="834"/>
      <c r="U897" s="834"/>
      <c r="V897" s="834"/>
      <c r="W897" s="834"/>
      <c r="X897" s="834"/>
      <c r="Y897" s="834"/>
      <c r="Z897" s="834"/>
    </row>
    <row r="898" spans="1:26" ht="15.75" customHeight="1">
      <c r="A898" s="834"/>
      <c r="B898" s="922"/>
      <c r="C898" s="834"/>
      <c r="D898" s="834"/>
      <c r="E898" s="834"/>
      <c r="F898" s="834"/>
      <c r="G898" s="834"/>
      <c r="H898" s="834"/>
      <c r="I898" s="834"/>
      <c r="J898" s="834"/>
      <c r="K898" s="834"/>
      <c r="L898" s="834"/>
      <c r="M898" s="834"/>
      <c r="N898" s="833"/>
      <c r="O898" s="834"/>
      <c r="P898" s="834"/>
      <c r="Q898" s="834"/>
      <c r="R898" s="834"/>
      <c r="S898" s="834"/>
      <c r="T898" s="834"/>
      <c r="U898" s="834"/>
      <c r="V898" s="834"/>
      <c r="W898" s="834"/>
      <c r="X898" s="834"/>
      <c r="Y898" s="834"/>
      <c r="Z898" s="834"/>
    </row>
    <row r="899" spans="1:26" ht="15.75" customHeight="1">
      <c r="A899" s="834"/>
      <c r="B899" s="922"/>
      <c r="C899" s="834"/>
      <c r="D899" s="834"/>
      <c r="E899" s="834"/>
      <c r="F899" s="834"/>
      <c r="G899" s="834"/>
      <c r="H899" s="834"/>
      <c r="I899" s="834"/>
      <c r="J899" s="834"/>
      <c r="K899" s="834"/>
      <c r="L899" s="834"/>
      <c r="M899" s="834"/>
      <c r="N899" s="833"/>
      <c r="O899" s="834"/>
      <c r="P899" s="834"/>
      <c r="Q899" s="834"/>
      <c r="R899" s="834"/>
      <c r="S899" s="834"/>
      <c r="T899" s="834"/>
      <c r="U899" s="834"/>
      <c r="V899" s="834"/>
      <c r="W899" s="834"/>
      <c r="X899" s="834"/>
      <c r="Y899" s="834"/>
      <c r="Z899" s="834"/>
    </row>
    <row r="900" spans="1:26" ht="15.75" customHeight="1">
      <c r="A900" s="834"/>
      <c r="B900" s="922"/>
      <c r="C900" s="834"/>
      <c r="D900" s="834"/>
      <c r="E900" s="834"/>
      <c r="F900" s="834"/>
      <c r="G900" s="834"/>
      <c r="H900" s="834"/>
      <c r="I900" s="834"/>
      <c r="J900" s="834"/>
      <c r="K900" s="834"/>
      <c r="L900" s="834"/>
      <c r="M900" s="834"/>
      <c r="N900" s="833"/>
      <c r="O900" s="834"/>
      <c r="P900" s="834"/>
      <c r="Q900" s="834"/>
      <c r="R900" s="834"/>
      <c r="S900" s="834"/>
      <c r="T900" s="834"/>
      <c r="U900" s="834"/>
      <c r="V900" s="834"/>
      <c r="W900" s="834"/>
      <c r="X900" s="834"/>
      <c r="Y900" s="834"/>
      <c r="Z900" s="834"/>
    </row>
    <row r="901" spans="1:26" ht="15.75" customHeight="1">
      <c r="A901" s="834"/>
      <c r="B901" s="922"/>
      <c r="C901" s="834"/>
      <c r="D901" s="834"/>
      <c r="E901" s="834"/>
      <c r="F901" s="834"/>
      <c r="G901" s="834"/>
      <c r="H901" s="834"/>
      <c r="I901" s="834"/>
      <c r="J901" s="834"/>
      <c r="K901" s="834"/>
      <c r="L901" s="834"/>
      <c r="M901" s="834"/>
      <c r="N901" s="833"/>
      <c r="O901" s="834"/>
      <c r="P901" s="834"/>
      <c r="Q901" s="834"/>
      <c r="R901" s="834"/>
      <c r="S901" s="834"/>
      <c r="T901" s="834"/>
      <c r="U901" s="834"/>
      <c r="V901" s="834"/>
      <c r="W901" s="834"/>
      <c r="X901" s="834"/>
      <c r="Y901" s="834"/>
      <c r="Z901" s="834"/>
    </row>
    <row r="902" spans="1:26" ht="15.75" customHeight="1">
      <c r="A902" s="834"/>
      <c r="B902" s="922"/>
      <c r="C902" s="834"/>
      <c r="D902" s="834"/>
      <c r="E902" s="834"/>
      <c r="F902" s="834"/>
      <c r="G902" s="834"/>
      <c r="H902" s="834"/>
      <c r="I902" s="834"/>
      <c r="J902" s="834"/>
      <c r="K902" s="834"/>
      <c r="L902" s="834"/>
      <c r="M902" s="834"/>
      <c r="N902" s="833"/>
      <c r="O902" s="834"/>
      <c r="P902" s="834"/>
      <c r="Q902" s="834"/>
      <c r="R902" s="834"/>
      <c r="S902" s="834"/>
      <c r="T902" s="834"/>
      <c r="U902" s="834"/>
      <c r="V902" s="834"/>
      <c r="W902" s="834"/>
      <c r="X902" s="834"/>
      <c r="Y902" s="834"/>
      <c r="Z902" s="834"/>
    </row>
    <row r="903" spans="1:26" ht="15.75" customHeight="1">
      <c r="A903" s="834"/>
      <c r="B903" s="922"/>
      <c r="C903" s="834"/>
      <c r="D903" s="834"/>
      <c r="E903" s="834"/>
      <c r="F903" s="834"/>
      <c r="G903" s="834"/>
      <c r="H903" s="834"/>
      <c r="I903" s="834"/>
      <c r="J903" s="834"/>
      <c r="K903" s="834"/>
      <c r="L903" s="834"/>
      <c r="M903" s="834"/>
      <c r="N903" s="833"/>
      <c r="O903" s="834"/>
      <c r="P903" s="834"/>
      <c r="Q903" s="834"/>
      <c r="R903" s="834"/>
      <c r="S903" s="834"/>
      <c r="T903" s="834"/>
      <c r="U903" s="834"/>
      <c r="V903" s="834"/>
      <c r="W903" s="834"/>
      <c r="X903" s="834"/>
      <c r="Y903" s="834"/>
      <c r="Z903" s="834"/>
    </row>
    <row r="904" spans="1:26" ht="15.75" customHeight="1">
      <c r="A904" s="834"/>
      <c r="B904" s="922"/>
      <c r="C904" s="834"/>
      <c r="D904" s="834"/>
      <c r="E904" s="834"/>
      <c r="F904" s="834"/>
      <c r="G904" s="834"/>
      <c r="H904" s="834"/>
      <c r="I904" s="834"/>
      <c r="J904" s="834"/>
      <c r="K904" s="834"/>
      <c r="L904" s="834"/>
      <c r="M904" s="834"/>
      <c r="N904" s="833"/>
      <c r="O904" s="834"/>
      <c r="P904" s="834"/>
      <c r="Q904" s="834"/>
      <c r="R904" s="834"/>
      <c r="S904" s="834"/>
      <c r="T904" s="834"/>
      <c r="U904" s="834"/>
      <c r="V904" s="834"/>
      <c r="W904" s="834"/>
      <c r="X904" s="834"/>
      <c r="Y904" s="834"/>
      <c r="Z904" s="834"/>
    </row>
    <row r="905" spans="1:26" ht="15.75" customHeight="1">
      <c r="A905" s="834"/>
      <c r="B905" s="922"/>
      <c r="C905" s="834"/>
      <c r="D905" s="834"/>
      <c r="E905" s="834"/>
      <c r="F905" s="834"/>
      <c r="G905" s="834"/>
      <c r="H905" s="834"/>
      <c r="I905" s="834"/>
      <c r="J905" s="834"/>
      <c r="K905" s="834"/>
      <c r="L905" s="834"/>
      <c r="M905" s="834"/>
      <c r="N905" s="833"/>
      <c r="O905" s="834"/>
      <c r="P905" s="834"/>
      <c r="Q905" s="834"/>
      <c r="R905" s="834"/>
      <c r="S905" s="834"/>
      <c r="T905" s="834"/>
      <c r="U905" s="834"/>
      <c r="V905" s="834"/>
      <c r="W905" s="834"/>
      <c r="X905" s="834"/>
      <c r="Y905" s="834"/>
      <c r="Z905" s="834"/>
    </row>
    <row r="906" spans="1:26" ht="15.75" customHeight="1">
      <c r="A906" s="834"/>
      <c r="B906" s="922"/>
      <c r="C906" s="834"/>
      <c r="D906" s="834"/>
      <c r="E906" s="834"/>
      <c r="F906" s="834"/>
      <c r="G906" s="834"/>
      <c r="H906" s="834"/>
      <c r="I906" s="834"/>
      <c r="J906" s="834"/>
      <c r="K906" s="834"/>
      <c r="L906" s="834"/>
      <c r="M906" s="834"/>
      <c r="N906" s="833"/>
      <c r="O906" s="834"/>
      <c r="P906" s="834"/>
      <c r="Q906" s="834"/>
      <c r="R906" s="834"/>
      <c r="S906" s="834"/>
      <c r="T906" s="834"/>
      <c r="U906" s="834"/>
      <c r="V906" s="834"/>
      <c r="W906" s="834"/>
      <c r="X906" s="834"/>
      <c r="Y906" s="834"/>
      <c r="Z906" s="834"/>
    </row>
    <row r="907" spans="1:26" ht="15.75" customHeight="1">
      <c r="A907" s="834"/>
      <c r="B907" s="922"/>
      <c r="C907" s="834"/>
      <c r="D907" s="834"/>
      <c r="E907" s="834"/>
      <c r="F907" s="834"/>
      <c r="G907" s="834"/>
      <c r="H907" s="834"/>
      <c r="I907" s="834"/>
      <c r="J907" s="834"/>
      <c r="K907" s="834"/>
      <c r="L907" s="834"/>
      <c r="M907" s="834"/>
      <c r="N907" s="833"/>
      <c r="O907" s="834"/>
      <c r="P907" s="834"/>
      <c r="Q907" s="834"/>
      <c r="R907" s="834"/>
      <c r="S907" s="834"/>
      <c r="T907" s="834"/>
      <c r="U907" s="834"/>
      <c r="V907" s="834"/>
      <c r="W907" s="834"/>
      <c r="X907" s="834"/>
      <c r="Y907" s="834"/>
      <c r="Z907" s="834"/>
    </row>
    <row r="908" spans="1:26" ht="15.75" customHeight="1">
      <c r="A908" s="834"/>
      <c r="B908" s="922"/>
      <c r="C908" s="834"/>
      <c r="D908" s="834"/>
      <c r="E908" s="834"/>
      <c r="F908" s="834"/>
      <c r="G908" s="834"/>
      <c r="H908" s="834"/>
      <c r="I908" s="834"/>
      <c r="J908" s="834"/>
      <c r="K908" s="834"/>
      <c r="L908" s="834"/>
      <c r="M908" s="834"/>
      <c r="N908" s="833"/>
      <c r="O908" s="834"/>
      <c r="P908" s="834"/>
      <c r="Q908" s="834"/>
      <c r="R908" s="834"/>
      <c r="S908" s="834"/>
      <c r="T908" s="834"/>
      <c r="U908" s="834"/>
      <c r="V908" s="834"/>
      <c r="W908" s="834"/>
      <c r="X908" s="834"/>
      <c r="Y908" s="834"/>
      <c r="Z908" s="834"/>
    </row>
    <row r="909" spans="1:26" ht="15.75" customHeight="1">
      <c r="A909" s="834"/>
      <c r="B909" s="922"/>
      <c r="C909" s="834"/>
      <c r="D909" s="834"/>
      <c r="E909" s="834"/>
      <c r="F909" s="834"/>
      <c r="G909" s="834"/>
      <c r="H909" s="834"/>
      <c r="I909" s="834"/>
      <c r="J909" s="834"/>
      <c r="K909" s="834"/>
      <c r="L909" s="834"/>
      <c r="M909" s="834"/>
      <c r="N909" s="833"/>
      <c r="O909" s="834"/>
      <c r="P909" s="834"/>
      <c r="Q909" s="834"/>
      <c r="R909" s="834"/>
      <c r="S909" s="834"/>
      <c r="T909" s="834"/>
      <c r="U909" s="834"/>
      <c r="V909" s="834"/>
      <c r="W909" s="834"/>
      <c r="X909" s="834"/>
      <c r="Y909" s="834"/>
      <c r="Z909" s="834"/>
    </row>
    <row r="910" spans="1:26" ht="15.75" customHeight="1">
      <c r="A910" s="834"/>
      <c r="B910" s="922"/>
      <c r="C910" s="834"/>
      <c r="D910" s="834"/>
      <c r="E910" s="834"/>
      <c r="F910" s="834"/>
      <c r="G910" s="834"/>
      <c r="H910" s="834"/>
      <c r="I910" s="834"/>
      <c r="J910" s="834"/>
      <c r="K910" s="834"/>
      <c r="L910" s="834"/>
      <c r="M910" s="834"/>
      <c r="N910" s="833"/>
      <c r="O910" s="834"/>
      <c r="P910" s="834"/>
      <c r="Q910" s="834"/>
      <c r="R910" s="834"/>
      <c r="S910" s="834"/>
      <c r="T910" s="834"/>
      <c r="U910" s="834"/>
      <c r="V910" s="834"/>
      <c r="W910" s="834"/>
      <c r="X910" s="834"/>
      <c r="Y910" s="834"/>
      <c r="Z910" s="834"/>
    </row>
    <row r="911" spans="1:26" ht="15.75" customHeight="1">
      <c r="A911" s="834"/>
      <c r="B911" s="922"/>
      <c r="C911" s="834"/>
      <c r="D911" s="834"/>
      <c r="E911" s="834"/>
      <c r="F911" s="834"/>
      <c r="G911" s="834"/>
      <c r="H911" s="834"/>
      <c r="I911" s="834"/>
      <c r="J911" s="834"/>
      <c r="K911" s="834"/>
      <c r="L911" s="834"/>
      <c r="M911" s="834"/>
      <c r="N911" s="833"/>
      <c r="O911" s="834"/>
      <c r="P911" s="834"/>
      <c r="Q911" s="834"/>
      <c r="R911" s="834"/>
      <c r="S911" s="834"/>
      <c r="T911" s="834"/>
      <c r="U911" s="834"/>
      <c r="V911" s="834"/>
      <c r="W911" s="834"/>
      <c r="X911" s="834"/>
      <c r="Y911" s="834"/>
      <c r="Z911" s="834"/>
    </row>
    <row r="912" spans="1:26" ht="15.75" customHeight="1">
      <c r="A912" s="834"/>
      <c r="B912" s="922"/>
      <c r="C912" s="834"/>
      <c r="D912" s="834"/>
      <c r="E912" s="834"/>
      <c r="F912" s="834"/>
      <c r="G912" s="834"/>
      <c r="H912" s="834"/>
      <c r="I912" s="834"/>
      <c r="J912" s="834"/>
      <c r="K912" s="834"/>
      <c r="L912" s="834"/>
      <c r="M912" s="834"/>
      <c r="N912" s="833"/>
      <c r="O912" s="834"/>
      <c r="P912" s="834"/>
      <c r="Q912" s="834"/>
      <c r="R912" s="834"/>
      <c r="S912" s="834"/>
      <c r="T912" s="834"/>
      <c r="U912" s="834"/>
      <c r="V912" s="834"/>
      <c r="W912" s="834"/>
      <c r="X912" s="834"/>
      <c r="Y912" s="834"/>
      <c r="Z912" s="834"/>
    </row>
    <row r="913" spans="1:26" ht="15.75" customHeight="1">
      <c r="A913" s="834"/>
      <c r="B913" s="922"/>
      <c r="C913" s="834"/>
      <c r="D913" s="834"/>
      <c r="E913" s="834"/>
      <c r="F913" s="834"/>
      <c r="G913" s="834"/>
      <c r="H913" s="834"/>
      <c r="I913" s="834"/>
      <c r="J913" s="834"/>
      <c r="K913" s="834"/>
      <c r="L913" s="834"/>
      <c r="M913" s="834"/>
      <c r="N913" s="833"/>
      <c r="O913" s="834"/>
      <c r="P913" s="834"/>
      <c r="Q913" s="834"/>
      <c r="R913" s="834"/>
      <c r="S913" s="834"/>
      <c r="T913" s="834"/>
      <c r="U913" s="834"/>
      <c r="V913" s="834"/>
      <c r="W913" s="834"/>
      <c r="X913" s="834"/>
      <c r="Y913" s="834"/>
      <c r="Z913" s="834"/>
    </row>
    <row r="914" spans="1:26" ht="15.75" customHeight="1">
      <c r="A914" s="834"/>
      <c r="B914" s="922"/>
      <c r="C914" s="834"/>
      <c r="D914" s="834"/>
      <c r="E914" s="834"/>
      <c r="F914" s="834"/>
      <c r="G914" s="834"/>
      <c r="H914" s="834"/>
      <c r="I914" s="834"/>
      <c r="J914" s="834"/>
      <c r="K914" s="834"/>
      <c r="L914" s="834"/>
      <c r="M914" s="834"/>
      <c r="N914" s="833"/>
      <c r="O914" s="834"/>
      <c r="P914" s="834"/>
      <c r="Q914" s="834"/>
      <c r="R914" s="834"/>
      <c r="S914" s="834"/>
      <c r="T914" s="834"/>
      <c r="U914" s="834"/>
      <c r="V914" s="834"/>
      <c r="W914" s="834"/>
      <c r="X914" s="834"/>
      <c r="Y914" s="834"/>
      <c r="Z914" s="834"/>
    </row>
    <row r="915" spans="1:26" ht="15.75" customHeight="1">
      <c r="A915" s="834"/>
      <c r="B915" s="922"/>
      <c r="C915" s="834"/>
      <c r="D915" s="834"/>
      <c r="E915" s="834"/>
      <c r="F915" s="834"/>
      <c r="G915" s="834"/>
      <c r="H915" s="834"/>
      <c r="I915" s="834"/>
      <c r="J915" s="834"/>
      <c r="K915" s="834"/>
      <c r="L915" s="834"/>
      <c r="M915" s="834"/>
      <c r="N915" s="833"/>
      <c r="O915" s="834"/>
      <c r="P915" s="834"/>
      <c r="Q915" s="834"/>
      <c r="R915" s="834"/>
      <c r="S915" s="834"/>
      <c r="T915" s="834"/>
      <c r="U915" s="834"/>
      <c r="V915" s="834"/>
      <c r="W915" s="834"/>
      <c r="X915" s="834"/>
      <c r="Y915" s="834"/>
      <c r="Z915" s="834"/>
    </row>
    <row r="916" spans="1:26" ht="15.75" customHeight="1">
      <c r="A916" s="834"/>
      <c r="B916" s="922"/>
      <c r="C916" s="834"/>
      <c r="D916" s="834"/>
      <c r="E916" s="834"/>
      <c r="F916" s="834"/>
      <c r="G916" s="834"/>
      <c r="H916" s="834"/>
      <c r="I916" s="834"/>
      <c r="J916" s="834"/>
      <c r="K916" s="834"/>
      <c r="L916" s="834"/>
      <c r="M916" s="834"/>
      <c r="N916" s="833"/>
      <c r="O916" s="834"/>
      <c r="P916" s="834"/>
      <c r="Q916" s="834"/>
      <c r="R916" s="834"/>
      <c r="S916" s="834"/>
      <c r="T916" s="834"/>
      <c r="U916" s="834"/>
      <c r="V916" s="834"/>
      <c r="W916" s="834"/>
      <c r="X916" s="834"/>
      <c r="Y916" s="834"/>
      <c r="Z916" s="834"/>
    </row>
    <row r="917" spans="1:26" ht="15.75" customHeight="1">
      <c r="A917" s="834"/>
      <c r="B917" s="922"/>
      <c r="C917" s="834"/>
      <c r="D917" s="834"/>
      <c r="E917" s="834"/>
      <c r="F917" s="834"/>
      <c r="G917" s="834"/>
      <c r="H917" s="834"/>
      <c r="I917" s="834"/>
      <c r="J917" s="834"/>
      <c r="K917" s="834"/>
      <c r="L917" s="834"/>
      <c r="M917" s="834"/>
      <c r="N917" s="833"/>
      <c r="O917" s="834"/>
      <c r="P917" s="834"/>
      <c r="Q917" s="834"/>
      <c r="R917" s="834"/>
      <c r="S917" s="834"/>
      <c r="T917" s="834"/>
      <c r="U917" s="834"/>
      <c r="V917" s="834"/>
      <c r="W917" s="834"/>
      <c r="X917" s="834"/>
      <c r="Y917" s="834"/>
      <c r="Z917" s="834"/>
    </row>
    <row r="918" spans="1:26" ht="15.75" customHeight="1">
      <c r="A918" s="834"/>
      <c r="B918" s="922"/>
      <c r="C918" s="834"/>
      <c r="D918" s="834"/>
      <c r="E918" s="834"/>
      <c r="F918" s="834"/>
      <c r="G918" s="834"/>
      <c r="H918" s="834"/>
      <c r="I918" s="834"/>
      <c r="J918" s="834"/>
      <c r="K918" s="834"/>
      <c r="L918" s="834"/>
      <c r="M918" s="834"/>
      <c r="N918" s="833"/>
      <c r="O918" s="834"/>
      <c r="P918" s="834"/>
      <c r="Q918" s="834"/>
      <c r="R918" s="834"/>
      <c r="S918" s="834"/>
      <c r="T918" s="834"/>
      <c r="U918" s="834"/>
      <c r="V918" s="834"/>
      <c r="W918" s="834"/>
      <c r="X918" s="834"/>
      <c r="Y918" s="834"/>
      <c r="Z918" s="834"/>
    </row>
    <row r="919" spans="1:26" ht="15.75" customHeight="1">
      <c r="A919" s="834"/>
      <c r="B919" s="922"/>
      <c r="C919" s="834"/>
      <c r="D919" s="834"/>
      <c r="E919" s="834"/>
      <c r="F919" s="834"/>
      <c r="G919" s="834"/>
      <c r="H919" s="834"/>
      <c r="I919" s="834"/>
      <c r="J919" s="834"/>
      <c r="K919" s="834"/>
      <c r="L919" s="834"/>
      <c r="M919" s="834"/>
      <c r="N919" s="833"/>
      <c r="O919" s="834"/>
      <c r="P919" s="834"/>
      <c r="Q919" s="834"/>
      <c r="R919" s="834"/>
      <c r="S919" s="834"/>
      <c r="T919" s="834"/>
      <c r="U919" s="834"/>
      <c r="V919" s="834"/>
      <c r="W919" s="834"/>
      <c r="X919" s="834"/>
      <c r="Y919" s="834"/>
      <c r="Z919" s="834"/>
    </row>
    <row r="920" spans="1:26" ht="15.75" customHeight="1">
      <c r="A920" s="834"/>
      <c r="B920" s="922"/>
      <c r="C920" s="834"/>
      <c r="D920" s="834"/>
      <c r="E920" s="834"/>
      <c r="F920" s="834"/>
      <c r="G920" s="834"/>
      <c r="H920" s="834"/>
      <c r="I920" s="834"/>
      <c r="J920" s="834"/>
      <c r="K920" s="834"/>
      <c r="L920" s="834"/>
      <c r="M920" s="834"/>
      <c r="N920" s="833"/>
      <c r="O920" s="834"/>
      <c r="P920" s="834"/>
      <c r="Q920" s="834"/>
      <c r="R920" s="834"/>
      <c r="S920" s="834"/>
      <c r="T920" s="834"/>
      <c r="U920" s="834"/>
      <c r="V920" s="834"/>
      <c r="W920" s="834"/>
      <c r="X920" s="834"/>
      <c r="Y920" s="834"/>
      <c r="Z920" s="834"/>
    </row>
    <row r="921" spans="1:26" ht="15.75" customHeight="1">
      <c r="A921" s="834"/>
      <c r="B921" s="922"/>
      <c r="C921" s="834"/>
      <c r="D921" s="834"/>
      <c r="E921" s="834"/>
      <c r="F921" s="834"/>
      <c r="G921" s="834"/>
      <c r="H921" s="834"/>
      <c r="I921" s="834"/>
      <c r="J921" s="834"/>
      <c r="K921" s="834"/>
      <c r="L921" s="834"/>
      <c r="M921" s="834"/>
      <c r="N921" s="833"/>
      <c r="O921" s="834"/>
      <c r="P921" s="834"/>
      <c r="Q921" s="834"/>
      <c r="R921" s="834"/>
      <c r="S921" s="834"/>
      <c r="T921" s="834"/>
      <c r="U921" s="834"/>
      <c r="V921" s="834"/>
      <c r="W921" s="834"/>
      <c r="X921" s="834"/>
      <c r="Y921" s="834"/>
      <c r="Z921" s="834"/>
    </row>
    <row r="922" spans="1:26" ht="15.75" customHeight="1">
      <c r="A922" s="834"/>
      <c r="B922" s="922"/>
      <c r="C922" s="834"/>
      <c r="D922" s="834"/>
      <c r="E922" s="834"/>
      <c r="F922" s="834"/>
      <c r="G922" s="834"/>
      <c r="H922" s="834"/>
      <c r="I922" s="834"/>
      <c r="J922" s="834"/>
      <c r="K922" s="834"/>
      <c r="L922" s="834"/>
      <c r="M922" s="834"/>
      <c r="N922" s="833"/>
      <c r="O922" s="834"/>
      <c r="P922" s="834"/>
      <c r="Q922" s="834"/>
      <c r="R922" s="834"/>
      <c r="S922" s="834"/>
      <c r="T922" s="834"/>
      <c r="U922" s="834"/>
      <c r="V922" s="834"/>
      <c r="W922" s="834"/>
      <c r="X922" s="834"/>
      <c r="Y922" s="834"/>
      <c r="Z922" s="834"/>
    </row>
    <row r="923" spans="1:26" ht="15.75" customHeight="1">
      <c r="A923" s="834"/>
      <c r="B923" s="922"/>
      <c r="C923" s="834"/>
      <c r="D923" s="834"/>
      <c r="E923" s="834"/>
      <c r="F923" s="834"/>
      <c r="G923" s="834"/>
      <c r="H923" s="834"/>
      <c r="I923" s="834"/>
      <c r="J923" s="834"/>
      <c r="K923" s="834"/>
      <c r="L923" s="834"/>
      <c r="M923" s="834"/>
      <c r="N923" s="833"/>
      <c r="O923" s="834"/>
      <c r="P923" s="834"/>
      <c r="Q923" s="834"/>
      <c r="R923" s="834"/>
      <c r="S923" s="834"/>
      <c r="T923" s="834"/>
      <c r="U923" s="834"/>
      <c r="V923" s="834"/>
      <c r="W923" s="834"/>
      <c r="X923" s="834"/>
      <c r="Y923" s="834"/>
      <c r="Z923" s="834"/>
    </row>
    <row r="924" spans="1:26" ht="15.75" customHeight="1">
      <c r="A924" s="834"/>
      <c r="B924" s="922"/>
      <c r="C924" s="834"/>
      <c r="D924" s="834"/>
      <c r="E924" s="834"/>
      <c r="F924" s="834"/>
      <c r="G924" s="834"/>
      <c r="H924" s="834"/>
      <c r="I924" s="834"/>
      <c r="J924" s="834"/>
      <c r="K924" s="834"/>
      <c r="L924" s="834"/>
      <c r="M924" s="834"/>
      <c r="N924" s="833"/>
      <c r="O924" s="834"/>
      <c r="P924" s="834"/>
      <c r="Q924" s="834"/>
      <c r="R924" s="834"/>
      <c r="S924" s="834"/>
      <c r="T924" s="834"/>
      <c r="U924" s="834"/>
      <c r="V924" s="834"/>
      <c r="W924" s="834"/>
      <c r="X924" s="834"/>
      <c r="Y924" s="834"/>
      <c r="Z924" s="834"/>
    </row>
    <row r="925" spans="1:26" ht="15.75" customHeight="1">
      <c r="A925" s="834"/>
      <c r="B925" s="922"/>
      <c r="C925" s="834"/>
      <c r="D925" s="834"/>
      <c r="E925" s="834"/>
      <c r="F925" s="834"/>
      <c r="G925" s="834"/>
      <c r="H925" s="834"/>
      <c r="I925" s="834"/>
      <c r="J925" s="834"/>
      <c r="K925" s="834"/>
      <c r="L925" s="834"/>
      <c r="M925" s="834"/>
      <c r="N925" s="833"/>
      <c r="O925" s="834"/>
      <c r="P925" s="834"/>
      <c r="Q925" s="834"/>
      <c r="R925" s="834"/>
      <c r="S925" s="834"/>
      <c r="T925" s="834"/>
      <c r="U925" s="834"/>
      <c r="V925" s="834"/>
      <c r="W925" s="834"/>
      <c r="X925" s="834"/>
      <c r="Y925" s="834"/>
      <c r="Z925" s="834"/>
    </row>
    <row r="926" spans="1:26" ht="15.75" customHeight="1">
      <c r="A926" s="834"/>
      <c r="B926" s="922"/>
      <c r="C926" s="834"/>
      <c r="D926" s="834"/>
      <c r="E926" s="834"/>
      <c r="F926" s="834"/>
      <c r="G926" s="834"/>
      <c r="H926" s="834"/>
      <c r="I926" s="834"/>
      <c r="J926" s="834"/>
      <c r="K926" s="834"/>
      <c r="L926" s="834"/>
      <c r="M926" s="834"/>
      <c r="N926" s="833"/>
      <c r="O926" s="834"/>
      <c r="P926" s="834"/>
      <c r="Q926" s="834"/>
      <c r="R926" s="834"/>
      <c r="S926" s="834"/>
      <c r="T926" s="834"/>
      <c r="U926" s="834"/>
      <c r="V926" s="834"/>
      <c r="W926" s="834"/>
      <c r="X926" s="834"/>
      <c r="Y926" s="834"/>
      <c r="Z926" s="834"/>
    </row>
    <row r="927" spans="1:26" ht="15.75" customHeight="1">
      <c r="A927" s="834"/>
      <c r="B927" s="922"/>
      <c r="C927" s="834"/>
      <c r="D927" s="834"/>
      <c r="E927" s="834"/>
      <c r="F927" s="834"/>
      <c r="G927" s="834"/>
      <c r="H927" s="834"/>
      <c r="I927" s="834"/>
      <c r="J927" s="834"/>
      <c r="K927" s="834"/>
      <c r="L927" s="834"/>
      <c r="M927" s="834"/>
      <c r="N927" s="833"/>
      <c r="O927" s="834"/>
      <c r="P927" s="834"/>
      <c r="Q927" s="834"/>
      <c r="R927" s="834"/>
      <c r="S927" s="834"/>
      <c r="T927" s="834"/>
      <c r="U927" s="834"/>
      <c r="V927" s="834"/>
      <c r="W927" s="834"/>
      <c r="X927" s="834"/>
      <c r="Y927" s="834"/>
      <c r="Z927" s="834"/>
    </row>
    <row r="928" spans="1:26" ht="15.75" customHeight="1">
      <c r="A928" s="834"/>
      <c r="B928" s="922"/>
      <c r="C928" s="834"/>
      <c r="D928" s="834"/>
      <c r="E928" s="834"/>
      <c r="F928" s="834"/>
      <c r="G928" s="834"/>
      <c r="H928" s="834"/>
      <c r="I928" s="834"/>
      <c r="J928" s="834"/>
      <c r="K928" s="834"/>
      <c r="L928" s="834"/>
      <c r="M928" s="834"/>
      <c r="N928" s="833"/>
      <c r="O928" s="834"/>
      <c r="P928" s="834"/>
      <c r="Q928" s="834"/>
      <c r="R928" s="834"/>
      <c r="S928" s="834"/>
      <c r="T928" s="834"/>
      <c r="U928" s="834"/>
      <c r="V928" s="834"/>
      <c r="W928" s="834"/>
      <c r="X928" s="834"/>
      <c r="Y928" s="834"/>
      <c r="Z928" s="834"/>
    </row>
    <row r="929" spans="1:26" ht="15.75" customHeight="1">
      <c r="A929" s="834"/>
      <c r="B929" s="922"/>
      <c r="C929" s="834"/>
      <c r="D929" s="834"/>
      <c r="E929" s="834"/>
      <c r="F929" s="834"/>
      <c r="G929" s="834"/>
      <c r="H929" s="834"/>
      <c r="I929" s="834"/>
      <c r="J929" s="834"/>
      <c r="K929" s="834"/>
      <c r="L929" s="834"/>
      <c r="M929" s="834"/>
      <c r="N929" s="833"/>
      <c r="O929" s="834"/>
      <c r="P929" s="834"/>
      <c r="Q929" s="834"/>
      <c r="R929" s="834"/>
      <c r="S929" s="834"/>
      <c r="T929" s="834"/>
      <c r="U929" s="834"/>
      <c r="V929" s="834"/>
      <c r="W929" s="834"/>
      <c r="X929" s="834"/>
      <c r="Y929" s="834"/>
      <c r="Z929" s="834"/>
    </row>
    <row r="930" spans="1:26" ht="15.75" customHeight="1">
      <c r="A930" s="834"/>
      <c r="B930" s="922"/>
      <c r="C930" s="834"/>
      <c r="D930" s="834"/>
      <c r="E930" s="834"/>
      <c r="F930" s="834"/>
      <c r="G930" s="834"/>
      <c r="H930" s="834"/>
      <c r="I930" s="834"/>
      <c r="J930" s="834"/>
      <c r="K930" s="834"/>
      <c r="L930" s="834"/>
      <c r="M930" s="834"/>
      <c r="N930" s="833"/>
      <c r="O930" s="834"/>
      <c r="P930" s="834"/>
      <c r="Q930" s="834"/>
      <c r="R930" s="834"/>
      <c r="S930" s="834"/>
      <c r="T930" s="834"/>
      <c r="U930" s="834"/>
      <c r="V930" s="834"/>
      <c r="W930" s="834"/>
      <c r="X930" s="834"/>
      <c r="Y930" s="834"/>
      <c r="Z930" s="834"/>
    </row>
    <row r="931" spans="1:26" ht="15.75" customHeight="1">
      <c r="A931" s="834"/>
      <c r="B931" s="922"/>
      <c r="C931" s="834"/>
      <c r="D931" s="834"/>
      <c r="E931" s="834"/>
      <c r="F931" s="834"/>
      <c r="G931" s="834"/>
      <c r="H931" s="834"/>
      <c r="I931" s="834"/>
      <c r="J931" s="834"/>
      <c r="K931" s="834"/>
      <c r="L931" s="834"/>
      <c r="M931" s="834"/>
      <c r="N931" s="833"/>
      <c r="O931" s="834"/>
      <c r="P931" s="834"/>
      <c r="Q931" s="834"/>
      <c r="R931" s="834"/>
      <c r="S931" s="834"/>
      <c r="T931" s="834"/>
      <c r="U931" s="834"/>
      <c r="V931" s="834"/>
      <c r="W931" s="834"/>
      <c r="X931" s="834"/>
      <c r="Y931" s="834"/>
      <c r="Z931" s="834"/>
    </row>
    <row r="932" spans="1:26" ht="15.75" customHeight="1">
      <c r="A932" s="834"/>
      <c r="B932" s="922"/>
      <c r="C932" s="834"/>
      <c r="D932" s="834"/>
      <c r="E932" s="834"/>
      <c r="F932" s="834"/>
      <c r="G932" s="834"/>
      <c r="H932" s="834"/>
      <c r="I932" s="834"/>
      <c r="J932" s="834"/>
      <c r="K932" s="834"/>
      <c r="L932" s="834"/>
      <c r="M932" s="834"/>
      <c r="N932" s="833"/>
      <c r="O932" s="834"/>
      <c r="P932" s="834"/>
      <c r="Q932" s="834"/>
      <c r="R932" s="834"/>
      <c r="S932" s="834"/>
      <c r="T932" s="834"/>
      <c r="U932" s="834"/>
      <c r="V932" s="834"/>
      <c r="W932" s="834"/>
      <c r="X932" s="834"/>
      <c r="Y932" s="834"/>
      <c r="Z932" s="834"/>
    </row>
    <row r="933" spans="1:26" ht="15.75" customHeight="1">
      <c r="A933" s="834"/>
      <c r="B933" s="922"/>
      <c r="C933" s="834"/>
      <c r="D933" s="834"/>
      <c r="E933" s="834"/>
      <c r="F933" s="834"/>
      <c r="G933" s="834"/>
      <c r="H933" s="834"/>
      <c r="I933" s="834"/>
      <c r="J933" s="834"/>
      <c r="K933" s="834"/>
      <c r="L933" s="834"/>
      <c r="M933" s="834"/>
      <c r="N933" s="833"/>
      <c r="O933" s="834"/>
      <c r="P933" s="834"/>
      <c r="Q933" s="834"/>
      <c r="R933" s="834"/>
      <c r="S933" s="834"/>
      <c r="T933" s="834"/>
      <c r="U933" s="834"/>
      <c r="V933" s="834"/>
      <c r="W933" s="834"/>
      <c r="X933" s="834"/>
      <c r="Y933" s="834"/>
      <c r="Z933" s="834"/>
    </row>
    <row r="934" spans="1:26" ht="15.75" customHeight="1">
      <c r="A934" s="834"/>
      <c r="B934" s="922"/>
      <c r="C934" s="834"/>
      <c r="D934" s="834"/>
      <c r="E934" s="834"/>
      <c r="F934" s="834"/>
      <c r="G934" s="834"/>
      <c r="H934" s="834"/>
      <c r="I934" s="834"/>
      <c r="J934" s="834"/>
      <c r="K934" s="834"/>
      <c r="L934" s="834"/>
      <c r="M934" s="834"/>
      <c r="N934" s="833"/>
      <c r="O934" s="834"/>
      <c r="P934" s="834"/>
      <c r="Q934" s="834"/>
      <c r="R934" s="834"/>
      <c r="S934" s="834"/>
      <c r="T934" s="834"/>
      <c r="U934" s="834"/>
      <c r="V934" s="834"/>
      <c r="W934" s="834"/>
      <c r="X934" s="834"/>
      <c r="Y934" s="834"/>
      <c r="Z934" s="834"/>
    </row>
    <row r="935" spans="1:26" ht="15.75" customHeight="1">
      <c r="A935" s="834"/>
      <c r="B935" s="922"/>
      <c r="C935" s="834"/>
      <c r="D935" s="834"/>
      <c r="E935" s="834"/>
      <c r="F935" s="834"/>
      <c r="G935" s="834"/>
      <c r="H935" s="834"/>
      <c r="I935" s="834"/>
      <c r="J935" s="834"/>
      <c r="K935" s="834"/>
      <c r="L935" s="834"/>
      <c r="M935" s="834"/>
      <c r="N935" s="833"/>
      <c r="O935" s="834"/>
      <c r="P935" s="834"/>
      <c r="Q935" s="834"/>
      <c r="R935" s="834"/>
      <c r="S935" s="834"/>
      <c r="T935" s="834"/>
      <c r="U935" s="834"/>
      <c r="V935" s="834"/>
      <c r="W935" s="834"/>
      <c r="X935" s="834"/>
      <c r="Y935" s="834"/>
      <c r="Z935" s="834"/>
    </row>
    <row r="936" spans="1:26" ht="15.75" customHeight="1">
      <c r="A936" s="834"/>
      <c r="B936" s="922"/>
      <c r="C936" s="834"/>
      <c r="D936" s="834"/>
      <c r="E936" s="834"/>
      <c r="F936" s="834"/>
      <c r="G936" s="834"/>
      <c r="H936" s="834"/>
      <c r="I936" s="834"/>
      <c r="J936" s="834"/>
      <c r="K936" s="834"/>
      <c r="L936" s="834"/>
      <c r="M936" s="834"/>
      <c r="N936" s="833"/>
      <c r="O936" s="834"/>
      <c r="P936" s="834"/>
      <c r="Q936" s="834"/>
      <c r="R936" s="834"/>
      <c r="S936" s="834"/>
      <c r="T936" s="834"/>
      <c r="U936" s="834"/>
      <c r="V936" s="834"/>
      <c r="W936" s="834"/>
      <c r="X936" s="834"/>
      <c r="Y936" s="834"/>
      <c r="Z936" s="834"/>
    </row>
    <row r="937" spans="1:26" ht="15.75" customHeight="1">
      <c r="A937" s="834"/>
      <c r="B937" s="922"/>
      <c r="C937" s="834"/>
      <c r="D937" s="834"/>
      <c r="E937" s="834"/>
      <c r="F937" s="834"/>
      <c r="G937" s="834"/>
      <c r="H937" s="834"/>
      <c r="I937" s="834"/>
      <c r="J937" s="834"/>
      <c r="K937" s="834"/>
      <c r="L937" s="834"/>
      <c r="M937" s="834"/>
      <c r="N937" s="833"/>
      <c r="O937" s="834"/>
      <c r="P937" s="834"/>
      <c r="Q937" s="834"/>
      <c r="R937" s="834"/>
      <c r="S937" s="834"/>
      <c r="T937" s="834"/>
      <c r="U937" s="834"/>
      <c r="V937" s="834"/>
      <c r="W937" s="834"/>
      <c r="X937" s="834"/>
      <c r="Y937" s="834"/>
      <c r="Z937" s="834"/>
    </row>
    <row r="938" spans="1:26" ht="15.75" customHeight="1">
      <c r="A938" s="834"/>
      <c r="B938" s="922"/>
      <c r="C938" s="834"/>
      <c r="D938" s="834"/>
      <c r="E938" s="834"/>
      <c r="F938" s="834"/>
      <c r="G938" s="834"/>
      <c r="H938" s="834"/>
      <c r="I938" s="834"/>
      <c r="J938" s="834"/>
      <c r="K938" s="834"/>
      <c r="L938" s="834"/>
      <c r="M938" s="834"/>
      <c r="N938" s="833"/>
      <c r="O938" s="834"/>
      <c r="P938" s="834"/>
      <c r="Q938" s="834"/>
      <c r="R938" s="834"/>
      <c r="S938" s="834"/>
      <c r="T938" s="834"/>
      <c r="U938" s="834"/>
      <c r="V938" s="834"/>
      <c r="W938" s="834"/>
      <c r="X938" s="834"/>
      <c r="Y938" s="834"/>
      <c r="Z938" s="834"/>
    </row>
    <row r="939" spans="1:26" ht="15.75" customHeight="1">
      <c r="A939" s="834"/>
      <c r="B939" s="922"/>
      <c r="C939" s="834"/>
      <c r="D939" s="834"/>
      <c r="E939" s="834"/>
      <c r="F939" s="834"/>
      <c r="G939" s="834"/>
      <c r="H939" s="834"/>
      <c r="I939" s="834"/>
      <c r="J939" s="834"/>
      <c r="K939" s="834"/>
      <c r="L939" s="834"/>
      <c r="M939" s="834"/>
      <c r="N939" s="833"/>
      <c r="O939" s="834"/>
      <c r="P939" s="834"/>
      <c r="Q939" s="834"/>
      <c r="R939" s="834"/>
      <c r="S939" s="834"/>
      <c r="T939" s="834"/>
      <c r="U939" s="834"/>
      <c r="V939" s="834"/>
      <c r="W939" s="834"/>
      <c r="X939" s="834"/>
      <c r="Y939" s="834"/>
      <c r="Z939" s="834"/>
    </row>
    <row r="940" spans="1:26" ht="15.75" customHeight="1">
      <c r="A940" s="834"/>
      <c r="B940" s="922"/>
      <c r="C940" s="834"/>
      <c r="D940" s="834"/>
      <c r="E940" s="834"/>
      <c r="F940" s="834"/>
      <c r="G940" s="834"/>
      <c r="H940" s="834"/>
      <c r="I940" s="834"/>
      <c r="J940" s="834"/>
      <c r="K940" s="834"/>
      <c r="L940" s="834"/>
      <c r="M940" s="834"/>
      <c r="N940" s="833"/>
      <c r="O940" s="834"/>
      <c r="P940" s="834"/>
      <c r="Q940" s="834"/>
      <c r="R940" s="834"/>
      <c r="S940" s="834"/>
      <c r="T940" s="834"/>
      <c r="U940" s="834"/>
      <c r="V940" s="834"/>
      <c r="W940" s="834"/>
      <c r="X940" s="834"/>
      <c r="Y940" s="834"/>
      <c r="Z940" s="834"/>
    </row>
    <row r="941" spans="1:26" ht="15.75" customHeight="1">
      <c r="A941" s="834"/>
      <c r="B941" s="922"/>
      <c r="C941" s="834"/>
      <c r="D941" s="834"/>
      <c r="E941" s="834"/>
      <c r="F941" s="834"/>
      <c r="G941" s="834"/>
      <c r="H941" s="834"/>
      <c r="I941" s="834"/>
      <c r="J941" s="834"/>
      <c r="K941" s="834"/>
      <c r="L941" s="834"/>
      <c r="M941" s="834"/>
      <c r="N941" s="833"/>
      <c r="O941" s="834"/>
      <c r="P941" s="834"/>
      <c r="Q941" s="834"/>
      <c r="R941" s="834"/>
      <c r="S941" s="834"/>
      <c r="T941" s="834"/>
      <c r="U941" s="834"/>
      <c r="V941" s="834"/>
      <c r="W941" s="834"/>
      <c r="X941" s="834"/>
      <c r="Y941" s="834"/>
      <c r="Z941" s="834"/>
    </row>
    <row r="942" spans="1:26" ht="15.75" customHeight="1">
      <c r="A942" s="834"/>
      <c r="B942" s="922"/>
      <c r="C942" s="834"/>
      <c r="D942" s="834"/>
      <c r="E942" s="834"/>
      <c r="F942" s="834"/>
      <c r="G942" s="834"/>
      <c r="H942" s="834"/>
      <c r="I942" s="834"/>
      <c r="J942" s="834"/>
      <c r="K942" s="834"/>
      <c r="L942" s="834"/>
      <c r="M942" s="834"/>
      <c r="N942" s="833"/>
      <c r="O942" s="834"/>
      <c r="P942" s="834"/>
      <c r="Q942" s="834"/>
      <c r="R942" s="834"/>
      <c r="S942" s="834"/>
      <c r="T942" s="834"/>
      <c r="U942" s="834"/>
      <c r="V942" s="834"/>
      <c r="W942" s="834"/>
      <c r="X942" s="834"/>
      <c r="Y942" s="834"/>
      <c r="Z942" s="834"/>
    </row>
    <row r="943" spans="1:26" ht="15.75" customHeight="1">
      <c r="A943" s="834"/>
      <c r="B943" s="922"/>
      <c r="C943" s="834"/>
      <c r="D943" s="834"/>
      <c r="E943" s="834"/>
      <c r="F943" s="834"/>
      <c r="G943" s="834"/>
      <c r="H943" s="834"/>
      <c r="I943" s="834"/>
      <c r="J943" s="834"/>
      <c r="K943" s="834"/>
      <c r="L943" s="834"/>
      <c r="M943" s="834"/>
      <c r="N943" s="833"/>
      <c r="O943" s="834"/>
      <c r="P943" s="834"/>
      <c r="Q943" s="834"/>
      <c r="R943" s="834"/>
      <c r="S943" s="834"/>
      <c r="T943" s="834"/>
      <c r="U943" s="834"/>
      <c r="V943" s="834"/>
      <c r="W943" s="834"/>
      <c r="X943" s="834"/>
      <c r="Y943" s="834"/>
      <c r="Z943" s="834"/>
    </row>
    <row r="944" spans="1:26" ht="15.75" customHeight="1">
      <c r="A944" s="834"/>
      <c r="B944" s="922"/>
      <c r="C944" s="834"/>
      <c r="D944" s="834"/>
      <c r="E944" s="834"/>
      <c r="F944" s="834"/>
      <c r="G944" s="834"/>
      <c r="H944" s="834"/>
      <c r="I944" s="834"/>
      <c r="J944" s="834"/>
      <c r="K944" s="834"/>
      <c r="L944" s="834"/>
      <c r="M944" s="834"/>
      <c r="N944" s="833"/>
      <c r="O944" s="834"/>
      <c r="P944" s="834"/>
      <c r="Q944" s="834"/>
      <c r="R944" s="834"/>
      <c r="S944" s="834"/>
      <c r="T944" s="834"/>
      <c r="U944" s="834"/>
      <c r="V944" s="834"/>
      <c r="W944" s="834"/>
      <c r="X944" s="834"/>
      <c r="Y944" s="834"/>
      <c r="Z944" s="834"/>
    </row>
    <row r="945" spans="1:26" ht="15.75" customHeight="1">
      <c r="A945" s="834"/>
      <c r="B945" s="922"/>
      <c r="C945" s="834"/>
      <c r="D945" s="834"/>
      <c r="E945" s="834"/>
      <c r="F945" s="834"/>
      <c r="G945" s="834"/>
      <c r="H945" s="834"/>
      <c r="I945" s="834"/>
      <c r="J945" s="834"/>
      <c r="K945" s="834"/>
      <c r="L945" s="834"/>
      <c r="M945" s="834"/>
      <c r="N945" s="833"/>
      <c r="O945" s="834"/>
      <c r="P945" s="834"/>
      <c r="Q945" s="834"/>
      <c r="R945" s="834"/>
      <c r="S945" s="834"/>
      <c r="T945" s="834"/>
      <c r="U945" s="834"/>
      <c r="V945" s="834"/>
      <c r="W945" s="834"/>
      <c r="X945" s="834"/>
      <c r="Y945" s="834"/>
      <c r="Z945" s="834"/>
    </row>
    <row r="946" spans="1:26" ht="15.75" customHeight="1">
      <c r="A946" s="834"/>
      <c r="B946" s="922"/>
      <c r="C946" s="834"/>
      <c r="D946" s="834"/>
      <c r="E946" s="834"/>
      <c r="F946" s="834"/>
      <c r="G946" s="834"/>
      <c r="H946" s="834"/>
      <c r="I946" s="834"/>
      <c r="J946" s="834"/>
      <c r="K946" s="834"/>
      <c r="L946" s="834"/>
      <c r="M946" s="834"/>
      <c r="N946" s="833"/>
      <c r="O946" s="834"/>
      <c r="P946" s="834"/>
      <c r="Q946" s="834"/>
      <c r="R946" s="834"/>
      <c r="S946" s="834"/>
      <c r="T946" s="834"/>
      <c r="U946" s="834"/>
      <c r="V946" s="834"/>
      <c r="W946" s="834"/>
      <c r="X946" s="834"/>
      <c r="Y946" s="834"/>
      <c r="Z946" s="834"/>
    </row>
    <row r="947" spans="1:26" ht="15.75" customHeight="1">
      <c r="A947" s="834"/>
      <c r="B947" s="922"/>
      <c r="C947" s="834"/>
      <c r="D947" s="834"/>
      <c r="E947" s="834"/>
      <c r="F947" s="834"/>
      <c r="G947" s="834"/>
      <c r="H947" s="834"/>
      <c r="I947" s="834"/>
      <c r="J947" s="834"/>
      <c r="K947" s="834"/>
      <c r="L947" s="834"/>
      <c r="M947" s="834"/>
      <c r="N947" s="833"/>
      <c r="O947" s="834"/>
      <c r="P947" s="834"/>
      <c r="Q947" s="834"/>
      <c r="R947" s="834"/>
      <c r="S947" s="834"/>
      <c r="T947" s="834"/>
      <c r="U947" s="834"/>
      <c r="V947" s="834"/>
      <c r="W947" s="834"/>
      <c r="X947" s="834"/>
      <c r="Y947" s="834"/>
      <c r="Z947" s="834"/>
    </row>
    <row r="948" spans="1:26" ht="15.75" customHeight="1">
      <c r="A948" s="834"/>
      <c r="B948" s="922"/>
      <c r="C948" s="834"/>
      <c r="D948" s="834"/>
      <c r="E948" s="834"/>
      <c r="F948" s="834"/>
      <c r="G948" s="834"/>
      <c r="H948" s="834"/>
      <c r="I948" s="834"/>
      <c r="J948" s="834"/>
      <c r="K948" s="834"/>
      <c r="L948" s="834"/>
      <c r="M948" s="834"/>
      <c r="N948" s="833"/>
      <c r="O948" s="834"/>
      <c r="P948" s="834"/>
      <c r="Q948" s="834"/>
      <c r="R948" s="834"/>
      <c r="S948" s="834"/>
      <c r="T948" s="834"/>
      <c r="U948" s="834"/>
      <c r="V948" s="834"/>
      <c r="W948" s="834"/>
      <c r="X948" s="834"/>
      <c r="Y948" s="834"/>
      <c r="Z948" s="834"/>
    </row>
    <row r="949" spans="1:26" ht="15.75" customHeight="1">
      <c r="A949" s="834"/>
      <c r="B949" s="922"/>
      <c r="C949" s="834"/>
      <c r="D949" s="834"/>
      <c r="E949" s="834"/>
      <c r="F949" s="834"/>
      <c r="G949" s="834"/>
      <c r="H949" s="834"/>
      <c r="I949" s="834"/>
      <c r="J949" s="834"/>
      <c r="K949" s="834"/>
      <c r="L949" s="834"/>
      <c r="M949" s="834"/>
      <c r="N949" s="833"/>
      <c r="O949" s="834"/>
      <c r="P949" s="834"/>
      <c r="Q949" s="834"/>
      <c r="R949" s="834"/>
      <c r="S949" s="834"/>
      <c r="T949" s="834"/>
      <c r="U949" s="834"/>
      <c r="V949" s="834"/>
      <c r="W949" s="834"/>
      <c r="X949" s="834"/>
      <c r="Y949" s="834"/>
      <c r="Z949" s="834"/>
    </row>
    <row r="950" spans="1:26" ht="15.75" customHeight="1">
      <c r="A950" s="834"/>
      <c r="B950" s="922"/>
      <c r="C950" s="834"/>
      <c r="D950" s="834"/>
      <c r="E950" s="834"/>
      <c r="F950" s="834"/>
      <c r="G950" s="834"/>
      <c r="H950" s="834"/>
      <c r="I950" s="834"/>
      <c r="J950" s="834"/>
      <c r="K950" s="834"/>
      <c r="L950" s="834"/>
      <c r="M950" s="834"/>
      <c r="N950" s="833"/>
      <c r="O950" s="834"/>
      <c r="P950" s="834"/>
      <c r="Q950" s="834"/>
      <c r="R950" s="834"/>
      <c r="S950" s="834"/>
      <c r="T950" s="834"/>
      <c r="U950" s="834"/>
      <c r="V950" s="834"/>
      <c r="W950" s="834"/>
      <c r="X950" s="834"/>
      <c r="Y950" s="834"/>
      <c r="Z950" s="834"/>
    </row>
    <row r="951" spans="1:26" ht="15.75" customHeight="1">
      <c r="A951" s="834"/>
      <c r="B951" s="922"/>
      <c r="C951" s="834"/>
      <c r="D951" s="834"/>
      <c r="E951" s="834"/>
      <c r="F951" s="834"/>
      <c r="G951" s="834"/>
      <c r="H951" s="834"/>
      <c r="I951" s="834"/>
      <c r="J951" s="834"/>
      <c r="K951" s="834"/>
      <c r="L951" s="834"/>
      <c r="M951" s="834"/>
      <c r="N951" s="833"/>
      <c r="O951" s="834"/>
      <c r="P951" s="834"/>
      <c r="Q951" s="834"/>
      <c r="R951" s="834"/>
      <c r="S951" s="834"/>
      <c r="T951" s="834"/>
      <c r="U951" s="834"/>
      <c r="V951" s="834"/>
      <c r="W951" s="834"/>
      <c r="X951" s="834"/>
      <c r="Y951" s="834"/>
      <c r="Z951" s="834"/>
    </row>
    <row r="952" spans="1:26" ht="15.75" customHeight="1">
      <c r="A952" s="834"/>
      <c r="B952" s="922"/>
      <c r="C952" s="834"/>
      <c r="D952" s="834"/>
      <c r="E952" s="834"/>
      <c r="F952" s="834"/>
      <c r="G952" s="834"/>
      <c r="H952" s="834"/>
      <c r="I952" s="834"/>
      <c r="J952" s="834"/>
      <c r="K952" s="834"/>
      <c r="L952" s="834"/>
      <c r="M952" s="834"/>
      <c r="N952" s="833"/>
      <c r="O952" s="834"/>
      <c r="P952" s="834"/>
      <c r="Q952" s="834"/>
      <c r="R952" s="834"/>
      <c r="S952" s="834"/>
      <c r="T952" s="834"/>
      <c r="U952" s="834"/>
      <c r="V952" s="834"/>
      <c r="W952" s="834"/>
      <c r="X952" s="834"/>
      <c r="Y952" s="834"/>
      <c r="Z952" s="834"/>
    </row>
    <row r="953" spans="1:26" ht="15.75" customHeight="1">
      <c r="A953" s="834"/>
      <c r="B953" s="922"/>
      <c r="C953" s="834"/>
      <c r="D953" s="834"/>
      <c r="E953" s="834"/>
      <c r="F953" s="834"/>
      <c r="G953" s="834"/>
      <c r="H953" s="834"/>
      <c r="I953" s="834"/>
      <c r="J953" s="834"/>
      <c r="K953" s="834"/>
      <c r="L953" s="834"/>
      <c r="M953" s="834"/>
      <c r="N953" s="833"/>
      <c r="O953" s="834"/>
      <c r="P953" s="834"/>
      <c r="Q953" s="834"/>
      <c r="R953" s="834"/>
      <c r="S953" s="834"/>
      <c r="T953" s="834"/>
      <c r="U953" s="834"/>
      <c r="V953" s="834"/>
      <c r="W953" s="834"/>
      <c r="X953" s="834"/>
      <c r="Y953" s="834"/>
      <c r="Z953" s="834"/>
    </row>
    <row r="954" spans="1:26" ht="15.75" customHeight="1">
      <c r="A954" s="834"/>
      <c r="B954" s="922"/>
      <c r="C954" s="834"/>
      <c r="D954" s="834"/>
      <c r="E954" s="834"/>
      <c r="F954" s="834"/>
      <c r="G954" s="834"/>
      <c r="H954" s="834"/>
      <c r="I954" s="834"/>
      <c r="J954" s="834"/>
      <c r="K954" s="834"/>
      <c r="L954" s="834"/>
      <c r="M954" s="834"/>
      <c r="N954" s="833"/>
      <c r="O954" s="834"/>
      <c r="P954" s="834"/>
      <c r="Q954" s="834"/>
      <c r="R954" s="834"/>
      <c r="S954" s="834"/>
      <c r="T954" s="834"/>
      <c r="U954" s="834"/>
      <c r="V954" s="834"/>
      <c r="W954" s="834"/>
      <c r="X954" s="834"/>
      <c r="Y954" s="834"/>
      <c r="Z954" s="834"/>
    </row>
    <row r="955" spans="1:26" ht="15.75" customHeight="1">
      <c r="A955" s="834"/>
      <c r="B955" s="922"/>
      <c r="C955" s="834"/>
      <c r="D955" s="834"/>
      <c r="E955" s="834"/>
      <c r="F955" s="834"/>
      <c r="G955" s="834"/>
      <c r="H955" s="834"/>
      <c r="I955" s="834"/>
      <c r="J955" s="834"/>
      <c r="K955" s="834"/>
      <c r="L955" s="834"/>
      <c r="M955" s="834"/>
      <c r="N955" s="833"/>
      <c r="O955" s="834"/>
      <c r="P955" s="834"/>
      <c r="Q955" s="834"/>
      <c r="R955" s="834"/>
      <c r="S955" s="834"/>
      <c r="T955" s="834"/>
      <c r="U955" s="834"/>
      <c r="V955" s="834"/>
      <c r="W955" s="834"/>
      <c r="X955" s="834"/>
      <c r="Y955" s="834"/>
      <c r="Z955" s="834"/>
    </row>
    <row r="956" spans="1:26" ht="15.75" customHeight="1">
      <c r="A956" s="834"/>
      <c r="B956" s="922"/>
      <c r="C956" s="834"/>
      <c r="D956" s="834"/>
      <c r="E956" s="834"/>
      <c r="F956" s="834"/>
      <c r="G956" s="834"/>
      <c r="H956" s="834"/>
      <c r="I956" s="834"/>
      <c r="J956" s="834"/>
      <c r="K956" s="834"/>
      <c r="L956" s="834"/>
      <c r="M956" s="834"/>
      <c r="N956" s="833"/>
      <c r="O956" s="834"/>
      <c r="P956" s="834"/>
      <c r="Q956" s="834"/>
      <c r="R956" s="834"/>
      <c r="S956" s="834"/>
      <c r="T956" s="834"/>
      <c r="U956" s="834"/>
      <c r="V956" s="834"/>
      <c r="W956" s="834"/>
      <c r="X956" s="834"/>
      <c r="Y956" s="834"/>
      <c r="Z956" s="834"/>
    </row>
    <row r="957" spans="1:26" ht="15.75" customHeight="1">
      <c r="A957" s="834"/>
      <c r="B957" s="922"/>
      <c r="C957" s="834"/>
      <c r="D957" s="834"/>
      <c r="E957" s="834"/>
      <c r="F957" s="834"/>
      <c r="G957" s="834"/>
      <c r="H957" s="834"/>
      <c r="I957" s="834"/>
      <c r="J957" s="834"/>
      <c r="K957" s="834"/>
      <c r="L957" s="834"/>
      <c r="M957" s="834"/>
      <c r="N957" s="833"/>
      <c r="O957" s="834"/>
      <c r="P957" s="834"/>
      <c r="Q957" s="834"/>
      <c r="R957" s="834"/>
      <c r="S957" s="834"/>
      <c r="T957" s="834"/>
      <c r="U957" s="834"/>
      <c r="V957" s="834"/>
      <c r="W957" s="834"/>
      <c r="X957" s="834"/>
      <c r="Y957" s="834"/>
      <c r="Z957" s="834"/>
    </row>
    <row r="958" spans="1:26" ht="15.75" customHeight="1">
      <c r="A958" s="834"/>
      <c r="B958" s="922"/>
      <c r="C958" s="834"/>
      <c r="D958" s="834"/>
      <c r="E958" s="834"/>
      <c r="F958" s="834"/>
      <c r="G958" s="834"/>
      <c r="H958" s="834"/>
      <c r="I958" s="834"/>
      <c r="J958" s="834"/>
      <c r="K958" s="834"/>
      <c r="L958" s="834"/>
      <c r="M958" s="834"/>
      <c r="N958" s="833"/>
      <c r="O958" s="834"/>
      <c r="P958" s="834"/>
      <c r="Q958" s="834"/>
      <c r="R958" s="834"/>
      <c r="S958" s="834"/>
      <c r="T958" s="834"/>
      <c r="U958" s="834"/>
      <c r="V958" s="834"/>
      <c r="W958" s="834"/>
      <c r="X958" s="834"/>
      <c r="Y958" s="834"/>
      <c r="Z958" s="834"/>
    </row>
    <row r="959" spans="1:26" ht="15.75" customHeight="1">
      <c r="A959" s="834"/>
      <c r="B959" s="922"/>
      <c r="C959" s="834"/>
      <c r="D959" s="834"/>
      <c r="E959" s="834"/>
      <c r="F959" s="834"/>
      <c r="G959" s="834"/>
      <c r="H959" s="834"/>
      <c r="I959" s="834"/>
      <c r="J959" s="834"/>
      <c r="K959" s="834"/>
      <c r="L959" s="834"/>
      <c r="M959" s="834"/>
      <c r="N959" s="833"/>
      <c r="O959" s="834"/>
      <c r="P959" s="834"/>
      <c r="Q959" s="834"/>
      <c r="R959" s="834"/>
      <c r="S959" s="834"/>
      <c r="T959" s="834"/>
      <c r="U959" s="834"/>
      <c r="V959" s="834"/>
      <c r="W959" s="834"/>
      <c r="X959" s="834"/>
      <c r="Y959" s="834"/>
      <c r="Z959" s="834"/>
    </row>
    <row r="960" spans="1:26" ht="15.75" customHeight="1">
      <c r="A960" s="834"/>
      <c r="B960" s="922"/>
      <c r="C960" s="834"/>
      <c r="D960" s="834"/>
      <c r="E960" s="834"/>
      <c r="F960" s="834"/>
      <c r="G960" s="834"/>
      <c r="H960" s="834"/>
      <c r="I960" s="834"/>
      <c r="J960" s="834"/>
      <c r="K960" s="834"/>
      <c r="L960" s="834"/>
      <c r="M960" s="834"/>
      <c r="N960" s="833"/>
      <c r="O960" s="834"/>
      <c r="P960" s="834"/>
      <c r="Q960" s="834"/>
      <c r="R960" s="834"/>
      <c r="S960" s="834"/>
      <c r="T960" s="834"/>
      <c r="U960" s="834"/>
      <c r="V960" s="834"/>
      <c r="W960" s="834"/>
      <c r="X960" s="834"/>
      <c r="Y960" s="834"/>
      <c r="Z960" s="834"/>
    </row>
    <row r="961" spans="1:26" ht="15.75" customHeight="1">
      <c r="A961" s="834"/>
      <c r="B961" s="922"/>
      <c r="C961" s="834"/>
      <c r="D961" s="834"/>
      <c r="E961" s="834"/>
      <c r="F961" s="834"/>
      <c r="G961" s="834"/>
      <c r="H961" s="834"/>
      <c r="I961" s="834"/>
      <c r="J961" s="834"/>
      <c r="K961" s="834"/>
      <c r="L961" s="834"/>
      <c r="M961" s="834"/>
      <c r="N961" s="833"/>
      <c r="O961" s="834"/>
      <c r="P961" s="834"/>
      <c r="Q961" s="834"/>
      <c r="R961" s="834"/>
      <c r="S961" s="834"/>
      <c r="T961" s="834"/>
      <c r="U961" s="834"/>
      <c r="V961" s="834"/>
      <c r="W961" s="834"/>
      <c r="X961" s="834"/>
      <c r="Y961" s="834"/>
      <c r="Z961" s="834"/>
    </row>
    <row r="962" spans="1:26" ht="15.75" customHeight="1">
      <c r="A962" s="834"/>
      <c r="B962" s="922"/>
      <c r="C962" s="834"/>
      <c r="D962" s="834"/>
      <c r="E962" s="834"/>
      <c r="F962" s="834"/>
      <c r="G962" s="834"/>
      <c r="H962" s="834"/>
      <c r="I962" s="834"/>
      <c r="J962" s="834"/>
      <c r="K962" s="834"/>
      <c r="L962" s="834"/>
      <c r="M962" s="834"/>
      <c r="N962" s="833"/>
      <c r="O962" s="834"/>
      <c r="P962" s="834"/>
      <c r="Q962" s="834"/>
      <c r="R962" s="834"/>
      <c r="S962" s="834"/>
      <c r="T962" s="834"/>
      <c r="U962" s="834"/>
      <c r="V962" s="834"/>
      <c r="W962" s="834"/>
      <c r="X962" s="834"/>
      <c r="Y962" s="834"/>
      <c r="Z962" s="834"/>
    </row>
    <row r="963" spans="1:26" ht="15.75" customHeight="1">
      <c r="A963" s="834"/>
      <c r="B963" s="922"/>
      <c r="C963" s="834"/>
      <c r="D963" s="834"/>
      <c r="E963" s="834"/>
      <c r="F963" s="834"/>
      <c r="G963" s="834"/>
      <c r="H963" s="834"/>
      <c r="I963" s="834"/>
      <c r="J963" s="834"/>
      <c r="K963" s="834"/>
      <c r="L963" s="834"/>
      <c r="M963" s="834"/>
      <c r="N963" s="833"/>
      <c r="O963" s="834"/>
      <c r="P963" s="834"/>
      <c r="Q963" s="834"/>
      <c r="R963" s="834"/>
      <c r="S963" s="834"/>
      <c r="T963" s="834"/>
      <c r="U963" s="834"/>
      <c r="V963" s="834"/>
      <c r="W963" s="834"/>
      <c r="X963" s="834"/>
      <c r="Y963" s="834"/>
      <c r="Z963" s="834"/>
    </row>
    <row r="964" spans="1:26" ht="15.75" customHeight="1">
      <c r="A964" s="834"/>
      <c r="B964" s="922"/>
      <c r="C964" s="834"/>
      <c r="D964" s="834"/>
      <c r="E964" s="834"/>
      <c r="F964" s="834"/>
      <c r="G964" s="834"/>
      <c r="H964" s="834"/>
      <c r="I964" s="834"/>
      <c r="J964" s="834"/>
      <c r="K964" s="834"/>
      <c r="L964" s="834"/>
      <c r="M964" s="834"/>
      <c r="N964" s="833"/>
      <c r="O964" s="834"/>
      <c r="P964" s="834"/>
      <c r="Q964" s="834"/>
      <c r="R964" s="834"/>
      <c r="S964" s="834"/>
      <c r="T964" s="834"/>
      <c r="U964" s="834"/>
      <c r="V964" s="834"/>
      <c r="W964" s="834"/>
      <c r="X964" s="834"/>
      <c r="Y964" s="834"/>
      <c r="Z964" s="834"/>
    </row>
    <row r="965" spans="1:26" ht="15.75" customHeight="1">
      <c r="A965" s="834"/>
      <c r="B965" s="922"/>
      <c r="C965" s="834"/>
      <c r="D965" s="834"/>
      <c r="E965" s="834"/>
      <c r="F965" s="834"/>
      <c r="G965" s="834"/>
      <c r="H965" s="834"/>
      <c r="I965" s="834"/>
      <c r="J965" s="834"/>
      <c r="K965" s="834"/>
      <c r="L965" s="834"/>
      <c r="M965" s="834"/>
      <c r="N965" s="833"/>
      <c r="O965" s="834"/>
      <c r="P965" s="834"/>
      <c r="Q965" s="834"/>
      <c r="R965" s="834"/>
      <c r="S965" s="834"/>
      <c r="T965" s="834"/>
      <c r="U965" s="834"/>
      <c r="V965" s="834"/>
      <c r="W965" s="834"/>
      <c r="X965" s="834"/>
      <c r="Y965" s="834"/>
      <c r="Z965" s="834"/>
    </row>
    <row r="966" spans="1:26" ht="15.75" customHeight="1">
      <c r="A966" s="834"/>
      <c r="B966" s="922"/>
      <c r="C966" s="834"/>
      <c r="D966" s="834"/>
      <c r="E966" s="834"/>
      <c r="F966" s="834"/>
      <c r="G966" s="834"/>
      <c r="H966" s="834"/>
      <c r="I966" s="834"/>
      <c r="J966" s="834"/>
      <c r="K966" s="834"/>
      <c r="L966" s="834"/>
      <c r="M966" s="834"/>
      <c r="N966" s="833"/>
      <c r="O966" s="834"/>
      <c r="P966" s="834"/>
      <c r="Q966" s="834"/>
      <c r="R966" s="834"/>
      <c r="S966" s="834"/>
      <c r="T966" s="834"/>
      <c r="U966" s="834"/>
      <c r="V966" s="834"/>
      <c r="W966" s="834"/>
      <c r="X966" s="834"/>
      <c r="Y966" s="834"/>
      <c r="Z966" s="834"/>
    </row>
    <row r="967" spans="1:26" ht="15.75" customHeight="1">
      <c r="A967" s="834"/>
      <c r="B967" s="922"/>
      <c r="C967" s="834"/>
      <c r="D967" s="834"/>
      <c r="E967" s="834"/>
      <c r="F967" s="834"/>
      <c r="G967" s="834"/>
      <c r="H967" s="834"/>
      <c r="I967" s="834"/>
      <c r="J967" s="834"/>
      <c r="K967" s="834"/>
      <c r="L967" s="834"/>
      <c r="M967" s="834"/>
      <c r="N967" s="833"/>
      <c r="O967" s="834"/>
      <c r="P967" s="834"/>
      <c r="Q967" s="834"/>
      <c r="R967" s="834"/>
      <c r="S967" s="834"/>
      <c r="T967" s="834"/>
      <c r="U967" s="834"/>
      <c r="V967" s="834"/>
      <c r="W967" s="834"/>
      <c r="X967" s="834"/>
      <c r="Y967" s="834"/>
      <c r="Z967" s="834"/>
    </row>
    <row r="968" spans="1:26" ht="15.75" customHeight="1">
      <c r="A968" s="834"/>
      <c r="B968" s="922"/>
      <c r="C968" s="834"/>
      <c r="D968" s="834"/>
      <c r="E968" s="834"/>
      <c r="F968" s="834"/>
      <c r="G968" s="834"/>
      <c r="H968" s="834"/>
      <c r="I968" s="834"/>
      <c r="J968" s="834"/>
      <c r="K968" s="834"/>
      <c r="L968" s="834"/>
      <c r="M968" s="834"/>
      <c r="N968" s="833"/>
      <c r="O968" s="834"/>
      <c r="P968" s="834"/>
      <c r="Q968" s="834"/>
      <c r="R968" s="834"/>
      <c r="S968" s="834"/>
      <c r="T968" s="834"/>
      <c r="U968" s="834"/>
      <c r="V968" s="834"/>
      <c r="W968" s="834"/>
      <c r="X968" s="834"/>
      <c r="Y968" s="834"/>
      <c r="Z968" s="834"/>
    </row>
    <row r="969" spans="1:26" ht="15.75" customHeight="1">
      <c r="A969" s="834"/>
      <c r="B969" s="922"/>
      <c r="C969" s="834"/>
      <c r="D969" s="834"/>
      <c r="E969" s="834"/>
      <c r="F969" s="834"/>
      <c r="G969" s="834"/>
      <c r="H969" s="834"/>
      <c r="I969" s="834"/>
      <c r="J969" s="834"/>
      <c r="K969" s="834"/>
      <c r="L969" s="834"/>
      <c r="M969" s="834"/>
      <c r="N969" s="833"/>
      <c r="O969" s="834"/>
      <c r="P969" s="834"/>
      <c r="Q969" s="834"/>
      <c r="R969" s="834"/>
      <c r="S969" s="834"/>
      <c r="T969" s="834"/>
      <c r="U969" s="834"/>
      <c r="V969" s="834"/>
      <c r="W969" s="834"/>
      <c r="X969" s="834"/>
      <c r="Y969" s="834"/>
      <c r="Z969" s="834"/>
    </row>
    <row r="970" spans="1:26" ht="15.75" customHeight="1">
      <c r="A970" s="834"/>
      <c r="B970" s="922"/>
      <c r="C970" s="834"/>
      <c r="D970" s="834"/>
      <c r="E970" s="834"/>
      <c r="F970" s="834"/>
      <c r="G970" s="834"/>
      <c r="H970" s="834"/>
      <c r="I970" s="834"/>
      <c r="J970" s="834"/>
      <c r="K970" s="834"/>
      <c r="L970" s="834"/>
      <c r="M970" s="834"/>
      <c r="N970" s="833"/>
      <c r="O970" s="834"/>
      <c r="P970" s="834"/>
      <c r="Q970" s="834"/>
      <c r="R970" s="834"/>
      <c r="S970" s="834"/>
      <c r="T970" s="834"/>
      <c r="U970" s="834"/>
      <c r="V970" s="834"/>
      <c r="W970" s="834"/>
      <c r="X970" s="834"/>
      <c r="Y970" s="834"/>
      <c r="Z970" s="834"/>
    </row>
    <row r="971" spans="1:26" ht="15.75" customHeight="1">
      <c r="A971" s="834"/>
      <c r="B971" s="922"/>
      <c r="C971" s="834"/>
      <c r="D971" s="834"/>
      <c r="E971" s="834"/>
      <c r="F971" s="834"/>
      <c r="G971" s="834"/>
      <c r="H971" s="834"/>
      <c r="I971" s="834"/>
      <c r="J971" s="834"/>
      <c r="K971" s="834"/>
      <c r="L971" s="834"/>
      <c r="M971" s="834"/>
      <c r="N971" s="833"/>
      <c r="O971" s="834"/>
      <c r="P971" s="834"/>
      <c r="Q971" s="834"/>
      <c r="R971" s="834"/>
      <c r="S971" s="834"/>
      <c r="T971" s="834"/>
      <c r="U971" s="834"/>
      <c r="V971" s="834"/>
      <c r="W971" s="834"/>
      <c r="X971" s="834"/>
      <c r="Y971" s="834"/>
      <c r="Z971" s="834"/>
    </row>
    <row r="972" spans="1:26" ht="15.75" customHeight="1">
      <c r="A972" s="834"/>
      <c r="B972" s="922"/>
      <c r="C972" s="834"/>
      <c r="D972" s="834"/>
      <c r="E972" s="834"/>
      <c r="F972" s="834"/>
      <c r="G972" s="834"/>
      <c r="H972" s="834"/>
      <c r="I972" s="834"/>
      <c r="J972" s="834"/>
      <c r="K972" s="834"/>
      <c r="L972" s="834"/>
      <c r="M972" s="834"/>
      <c r="N972" s="833"/>
      <c r="O972" s="834"/>
      <c r="P972" s="834"/>
      <c r="Q972" s="834"/>
      <c r="R972" s="834"/>
      <c r="S972" s="834"/>
      <c r="T972" s="834"/>
      <c r="U972" s="834"/>
      <c r="V972" s="834"/>
      <c r="W972" s="834"/>
      <c r="X972" s="834"/>
      <c r="Y972" s="834"/>
      <c r="Z972" s="834"/>
    </row>
    <row r="973" spans="1:26" ht="15.75" customHeight="1">
      <c r="A973" s="834"/>
      <c r="B973" s="922"/>
      <c r="C973" s="834"/>
      <c r="D973" s="834"/>
      <c r="E973" s="834"/>
      <c r="F973" s="834"/>
      <c r="G973" s="834"/>
      <c r="H973" s="834"/>
      <c r="I973" s="834"/>
      <c r="J973" s="834"/>
      <c r="K973" s="834"/>
      <c r="L973" s="834"/>
      <c r="M973" s="834"/>
      <c r="N973" s="833"/>
      <c r="O973" s="834"/>
      <c r="P973" s="834"/>
      <c r="Q973" s="834"/>
      <c r="R973" s="834"/>
      <c r="S973" s="834"/>
      <c r="T973" s="834"/>
      <c r="U973" s="834"/>
      <c r="V973" s="834"/>
      <c r="W973" s="834"/>
      <c r="X973" s="834"/>
      <c r="Y973" s="834"/>
      <c r="Z973" s="834"/>
    </row>
    <row r="974" spans="1:26" ht="15.75" customHeight="1">
      <c r="A974" s="834"/>
      <c r="B974" s="922"/>
      <c r="C974" s="834"/>
      <c r="D974" s="834"/>
      <c r="E974" s="834"/>
      <c r="F974" s="834"/>
      <c r="G974" s="834"/>
      <c r="H974" s="834"/>
      <c r="I974" s="834"/>
      <c r="J974" s="834"/>
      <c r="K974" s="834"/>
      <c r="L974" s="834"/>
      <c r="M974" s="834"/>
      <c r="N974" s="833"/>
      <c r="O974" s="834"/>
      <c r="P974" s="834"/>
      <c r="Q974" s="834"/>
      <c r="R974" s="834"/>
      <c r="S974" s="834"/>
      <c r="T974" s="834"/>
      <c r="U974" s="834"/>
      <c r="V974" s="834"/>
      <c r="W974" s="834"/>
      <c r="X974" s="834"/>
      <c r="Y974" s="834"/>
      <c r="Z974" s="834"/>
    </row>
    <row r="975" spans="1:26" ht="15.75" customHeight="1">
      <c r="A975" s="834"/>
      <c r="B975" s="922"/>
      <c r="C975" s="834"/>
      <c r="D975" s="834"/>
      <c r="E975" s="834"/>
      <c r="F975" s="834"/>
      <c r="G975" s="834"/>
      <c r="H975" s="834"/>
      <c r="I975" s="834"/>
      <c r="J975" s="834"/>
      <c r="K975" s="834"/>
      <c r="L975" s="834"/>
      <c r="M975" s="834"/>
      <c r="N975" s="833"/>
      <c r="O975" s="834"/>
      <c r="P975" s="834"/>
      <c r="Q975" s="834"/>
      <c r="R975" s="834"/>
      <c r="S975" s="834"/>
      <c r="T975" s="834"/>
      <c r="U975" s="834"/>
      <c r="V975" s="834"/>
      <c r="W975" s="834"/>
      <c r="X975" s="834"/>
      <c r="Y975" s="834"/>
      <c r="Z975" s="834"/>
    </row>
    <row r="976" spans="1:26" ht="15.75" customHeight="1">
      <c r="A976" s="834"/>
      <c r="B976" s="922"/>
      <c r="C976" s="834"/>
      <c r="D976" s="834"/>
      <c r="E976" s="834"/>
      <c r="F976" s="834"/>
      <c r="G976" s="834"/>
      <c r="H976" s="834"/>
      <c r="I976" s="834"/>
      <c r="J976" s="834"/>
      <c r="K976" s="834"/>
      <c r="L976" s="834"/>
      <c r="M976" s="834"/>
      <c r="N976" s="833"/>
      <c r="O976" s="834"/>
      <c r="P976" s="834"/>
      <c r="Q976" s="834"/>
      <c r="R976" s="834"/>
      <c r="S976" s="834"/>
      <c r="T976" s="834"/>
      <c r="U976" s="834"/>
      <c r="V976" s="834"/>
      <c r="W976" s="834"/>
      <c r="X976" s="834"/>
      <c r="Y976" s="834"/>
      <c r="Z976" s="834"/>
    </row>
    <row r="977" spans="1:26" ht="15.75" customHeight="1">
      <c r="A977" s="834"/>
      <c r="B977" s="922"/>
      <c r="C977" s="834"/>
      <c r="D977" s="834"/>
      <c r="E977" s="834"/>
      <c r="F977" s="834"/>
      <c r="G977" s="834"/>
      <c r="H977" s="834"/>
      <c r="I977" s="834"/>
      <c r="J977" s="834"/>
      <c r="K977" s="834"/>
      <c r="L977" s="834"/>
      <c r="M977" s="834"/>
      <c r="N977" s="833"/>
      <c r="O977" s="834"/>
      <c r="P977" s="834"/>
      <c r="Q977" s="834"/>
      <c r="R977" s="834"/>
      <c r="S977" s="834"/>
      <c r="T977" s="834"/>
      <c r="U977" s="834"/>
      <c r="V977" s="834"/>
      <c r="W977" s="834"/>
      <c r="X977" s="834"/>
      <c r="Y977" s="834"/>
      <c r="Z977" s="834"/>
    </row>
    <row r="978" spans="1:26" ht="15.75" customHeight="1">
      <c r="A978" s="834"/>
      <c r="B978" s="922"/>
      <c r="C978" s="834"/>
      <c r="D978" s="834"/>
      <c r="E978" s="834"/>
      <c r="F978" s="834"/>
      <c r="G978" s="834"/>
      <c r="H978" s="834"/>
      <c r="I978" s="834"/>
      <c r="J978" s="834"/>
      <c r="K978" s="834"/>
      <c r="L978" s="834"/>
      <c r="M978" s="834"/>
      <c r="N978" s="833"/>
      <c r="O978" s="834"/>
      <c r="P978" s="834"/>
      <c r="Q978" s="834"/>
      <c r="R978" s="834"/>
      <c r="S978" s="834"/>
      <c r="T978" s="834"/>
      <c r="U978" s="834"/>
      <c r="V978" s="834"/>
      <c r="W978" s="834"/>
      <c r="X978" s="834"/>
      <c r="Y978" s="834"/>
      <c r="Z978" s="834"/>
    </row>
    <row r="979" spans="1:26" ht="15.75" customHeight="1">
      <c r="A979" s="834"/>
      <c r="B979" s="922"/>
      <c r="C979" s="834"/>
      <c r="D979" s="834"/>
      <c r="E979" s="834"/>
      <c r="F979" s="834"/>
      <c r="G979" s="834"/>
      <c r="H979" s="834"/>
      <c r="I979" s="834"/>
      <c r="J979" s="834"/>
      <c r="K979" s="834"/>
      <c r="L979" s="834"/>
      <c r="M979" s="834"/>
      <c r="N979" s="833"/>
      <c r="O979" s="834"/>
      <c r="P979" s="834"/>
      <c r="Q979" s="834"/>
      <c r="R979" s="834"/>
      <c r="S979" s="834"/>
      <c r="T979" s="834"/>
      <c r="U979" s="834"/>
      <c r="V979" s="834"/>
      <c r="W979" s="834"/>
      <c r="X979" s="834"/>
      <c r="Y979" s="834"/>
      <c r="Z979" s="834"/>
    </row>
    <row r="980" spans="1:26" ht="15.75" customHeight="1">
      <c r="A980" s="834"/>
      <c r="B980" s="922"/>
      <c r="C980" s="834"/>
      <c r="D980" s="834"/>
      <c r="E980" s="834"/>
      <c r="F980" s="834"/>
      <c r="G980" s="834"/>
      <c r="H980" s="834"/>
      <c r="I980" s="834"/>
      <c r="J980" s="834"/>
      <c r="K980" s="834"/>
      <c r="L980" s="834"/>
      <c r="M980" s="834"/>
      <c r="N980" s="833"/>
      <c r="O980" s="834"/>
      <c r="P980" s="834"/>
      <c r="Q980" s="834"/>
      <c r="R980" s="834"/>
      <c r="S980" s="834"/>
      <c r="T980" s="834"/>
      <c r="U980" s="834"/>
      <c r="V980" s="834"/>
      <c r="W980" s="834"/>
      <c r="X980" s="834"/>
      <c r="Y980" s="834"/>
      <c r="Z980" s="834"/>
    </row>
    <row r="981" spans="1:26" ht="15.75" customHeight="1">
      <c r="A981" s="834"/>
      <c r="B981" s="922"/>
      <c r="C981" s="834"/>
      <c r="D981" s="834"/>
      <c r="E981" s="834"/>
      <c r="F981" s="834"/>
      <c r="G981" s="834"/>
      <c r="H981" s="834"/>
      <c r="I981" s="834"/>
      <c r="J981" s="834"/>
      <c r="K981" s="834"/>
      <c r="L981" s="834"/>
      <c r="M981" s="834"/>
      <c r="N981" s="833"/>
      <c r="O981" s="834"/>
      <c r="P981" s="834"/>
      <c r="Q981" s="834"/>
      <c r="R981" s="834"/>
      <c r="S981" s="834"/>
      <c r="T981" s="834"/>
      <c r="U981" s="834"/>
      <c r="V981" s="834"/>
      <c r="W981" s="834"/>
      <c r="X981" s="834"/>
      <c r="Y981" s="834"/>
      <c r="Z981" s="834"/>
    </row>
    <row r="982" spans="1:26" ht="15.75" customHeight="1">
      <c r="A982" s="834"/>
      <c r="B982" s="922"/>
      <c r="C982" s="834"/>
      <c r="D982" s="834"/>
      <c r="E982" s="834"/>
      <c r="F982" s="834"/>
      <c r="G982" s="834"/>
      <c r="H982" s="834"/>
      <c r="I982" s="834"/>
      <c r="J982" s="834"/>
      <c r="K982" s="834"/>
      <c r="L982" s="834"/>
      <c r="M982" s="834"/>
      <c r="N982" s="833"/>
      <c r="O982" s="834"/>
      <c r="P982" s="834"/>
      <c r="Q982" s="834"/>
      <c r="R982" s="834"/>
      <c r="S982" s="834"/>
      <c r="T982" s="834"/>
      <c r="U982" s="834"/>
      <c r="V982" s="834"/>
      <c r="W982" s="834"/>
      <c r="X982" s="834"/>
      <c r="Y982" s="834"/>
      <c r="Z982" s="834"/>
    </row>
    <row r="983" spans="1:26" ht="15.75" customHeight="1">
      <c r="A983" s="834"/>
      <c r="B983" s="922"/>
      <c r="C983" s="834"/>
      <c r="D983" s="834"/>
      <c r="E983" s="834"/>
      <c r="F983" s="834"/>
      <c r="G983" s="834"/>
      <c r="H983" s="834"/>
      <c r="I983" s="834"/>
      <c r="J983" s="834"/>
      <c r="K983" s="834"/>
      <c r="L983" s="834"/>
      <c r="M983" s="834"/>
      <c r="N983" s="833"/>
      <c r="O983" s="834"/>
      <c r="P983" s="834"/>
      <c r="Q983" s="834"/>
      <c r="R983" s="834"/>
      <c r="S983" s="834"/>
      <c r="T983" s="834"/>
      <c r="U983" s="834"/>
      <c r="V983" s="834"/>
      <c r="W983" s="834"/>
      <c r="X983" s="834"/>
      <c r="Y983" s="834"/>
      <c r="Z983" s="834"/>
    </row>
    <row r="984" spans="1:26" ht="15.75" customHeight="1">
      <c r="A984" s="834"/>
      <c r="B984" s="922"/>
      <c r="C984" s="834"/>
      <c r="D984" s="834"/>
      <c r="E984" s="834"/>
      <c r="F984" s="834"/>
      <c r="G984" s="834"/>
      <c r="H984" s="834"/>
      <c r="I984" s="834"/>
      <c r="J984" s="834"/>
      <c r="K984" s="834"/>
      <c r="L984" s="834"/>
      <c r="M984" s="834"/>
      <c r="N984" s="833"/>
      <c r="O984" s="834"/>
      <c r="P984" s="834"/>
      <c r="Q984" s="834"/>
      <c r="R984" s="834"/>
      <c r="S984" s="834"/>
      <c r="T984" s="834"/>
      <c r="U984" s="834"/>
      <c r="V984" s="834"/>
      <c r="W984" s="834"/>
      <c r="X984" s="834"/>
      <c r="Y984" s="834"/>
      <c r="Z984" s="834"/>
    </row>
    <row r="985" spans="1:26" ht="15.75" customHeight="1">
      <c r="A985" s="834"/>
      <c r="B985" s="922"/>
      <c r="C985" s="834"/>
      <c r="D985" s="834"/>
      <c r="E985" s="834"/>
      <c r="F985" s="834"/>
      <c r="G985" s="834"/>
      <c r="H985" s="834"/>
      <c r="I985" s="834"/>
      <c r="J985" s="834"/>
      <c r="K985" s="834"/>
      <c r="L985" s="834"/>
      <c r="M985" s="834"/>
      <c r="N985" s="833"/>
      <c r="O985" s="834"/>
      <c r="P985" s="834"/>
      <c r="Q985" s="834"/>
      <c r="R985" s="834"/>
      <c r="S985" s="834"/>
      <c r="T985" s="834"/>
      <c r="U985" s="834"/>
      <c r="V985" s="834"/>
      <c r="W985" s="834"/>
      <c r="X985" s="834"/>
      <c r="Y985" s="834"/>
      <c r="Z985" s="834"/>
    </row>
    <row r="986" spans="1:26" ht="15.75" customHeight="1">
      <c r="A986" s="834"/>
      <c r="B986" s="922"/>
      <c r="C986" s="834"/>
      <c r="D986" s="834"/>
      <c r="E986" s="834"/>
      <c r="F986" s="834"/>
      <c r="G986" s="834"/>
      <c r="H986" s="834"/>
      <c r="I986" s="834"/>
      <c r="J986" s="834"/>
      <c r="K986" s="834"/>
      <c r="L986" s="834"/>
      <c r="M986" s="834"/>
      <c r="N986" s="833"/>
      <c r="O986" s="834"/>
      <c r="P986" s="834"/>
      <c r="Q986" s="834"/>
      <c r="R986" s="834"/>
      <c r="S986" s="834"/>
      <c r="T986" s="834"/>
      <c r="U986" s="834"/>
      <c r="V986" s="834"/>
      <c r="W986" s="834"/>
      <c r="X986" s="834"/>
      <c r="Y986" s="834"/>
      <c r="Z986" s="834"/>
    </row>
    <row r="987" spans="1:26" ht="15.75" customHeight="1">
      <c r="A987" s="834"/>
      <c r="B987" s="922"/>
      <c r="C987" s="834"/>
      <c r="D987" s="834"/>
      <c r="E987" s="834"/>
      <c r="F987" s="834"/>
      <c r="G987" s="834"/>
      <c r="H987" s="834"/>
      <c r="I987" s="834"/>
      <c r="J987" s="834"/>
      <c r="K987" s="834"/>
      <c r="L987" s="834"/>
      <c r="M987" s="834"/>
      <c r="N987" s="833"/>
      <c r="O987" s="834"/>
      <c r="P987" s="834"/>
      <c r="Q987" s="834"/>
      <c r="R987" s="834"/>
      <c r="S987" s="834"/>
      <c r="T987" s="834"/>
      <c r="U987" s="834"/>
      <c r="V987" s="834"/>
      <c r="W987" s="834"/>
      <c r="X987" s="834"/>
      <c r="Y987" s="834"/>
      <c r="Z987" s="834"/>
    </row>
    <row r="988" spans="1:26" ht="15.75" customHeight="1">
      <c r="A988" s="834"/>
      <c r="B988" s="922"/>
      <c r="C988" s="834"/>
      <c r="D988" s="834"/>
      <c r="E988" s="834"/>
      <c r="F988" s="834"/>
      <c r="G988" s="834"/>
      <c r="H988" s="834"/>
      <c r="I988" s="834"/>
      <c r="J988" s="834"/>
      <c r="K988" s="834"/>
      <c r="L988" s="834"/>
      <c r="M988" s="834"/>
      <c r="N988" s="833"/>
      <c r="O988" s="834"/>
      <c r="P988" s="834"/>
      <c r="Q988" s="834"/>
      <c r="R988" s="834"/>
      <c r="S988" s="834"/>
      <c r="T988" s="834"/>
      <c r="U988" s="834"/>
      <c r="V988" s="834"/>
      <c r="W988" s="834"/>
      <c r="X988" s="834"/>
      <c r="Y988" s="834"/>
      <c r="Z988" s="834"/>
    </row>
    <row r="989" spans="1:26" ht="15.75" customHeight="1">
      <c r="A989" s="834"/>
      <c r="B989" s="922"/>
      <c r="C989" s="834"/>
      <c r="D989" s="834"/>
      <c r="E989" s="834"/>
      <c r="F989" s="834"/>
      <c r="G989" s="834"/>
      <c r="H989" s="834"/>
      <c r="I989" s="834"/>
      <c r="J989" s="834"/>
      <c r="K989" s="834"/>
      <c r="L989" s="834"/>
      <c r="M989" s="834"/>
      <c r="N989" s="833"/>
      <c r="O989" s="834"/>
      <c r="P989" s="834"/>
      <c r="Q989" s="834"/>
      <c r="R989" s="834"/>
      <c r="S989" s="834"/>
      <c r="T989" s="834"/>
      <c r="U989" s="834"/>
      <c r="V989" s="834"/>
      <c r="W989" s="834"/>
      <c r="X989" s="834"/>
      <c r="Y989" s="834"/>
      <c r="Z989" s="834"/>
    </row>
    <row r="990" spans="1:26" ht="15.75" customHeight="1">
      <c r="A990" s="834"/>
      <c r="B990" s="922"/>
      <c r="C990" s="834"/>
      <c r="D990" s="834"/>
      <c r="E990" s="834"/>
      <c r="F990" s="834"/>
      <c r="G990" s="834"/>
      <c r="H990" s="834"/>
      <c r="I990" s="834"/>
      <c r="J990" s="834"/>
      <c r="K990" s="834"/>
      <c r="L990" s="834"/>
      <c r="M990" s="834"/>
      <c r="N990" s="833"/>
      <c r="O990" s="834"/>
      <c r="P990" s="834"/>
      <c r="Q990" s="834"/>
      <c r="R990" s="834"/>
      <c r="S990" s="834"/>
      <c r="T990" s="834"/>
      <c r="U990" s="834"/>
      <c r="V990" s="834"/>
      <c r="W990" s="834"/>
      <c r="X990" s="834"/>
      <c r="Y990" s="834"/>
      <c r="Z990" s="834"/>
    </row>
    <row r="991" spans="1:26" ht="15.75" customHeight="1">
      <c r="A991" s="834"/>
      <c r="B991" s="922"/>
      <c r="C991" s="834"/>
      <c r="D991" s="834"/>
      <c r="E991" s="834"/>
      <c r="F991" s="834"/>
      <c r="G991" s="834"/>
      <c r="H991" s="834"/>
      <c r="I991" s="834"/>
      <c r="J991" s="834"/>
      <c r="K991" s="834"/>
      <c r="L991" s="834"/>
      <c r="M991" s="834"/>
      <c r="N991" s="833"/>
      <c r="O991" s="834"/>
      <c r="P991" s="834"/>
      <c r="Q991" s="834"/>
      <c r="R991" s="834"/>
      <c r="S991" s="834"/>
      <c r="T991" s="834"/>
      <c r="U991" s="834"/>
      <c r="V991" s="834"/>
      <c r="W991" s="834"/>
      <c r="X991" s="834"/>
      <c r="Y991" s="834"/>
      <c r="Z991" s="834"/>
    </row>
    <row r="992" spans="1:26" ht="15.75" customHeight="1">
      <c r="A992" s="834"/>
      <c r="B992" s="922"/>
      <c r="C992" s="834"/>
      <c r="D992" s="834"/>
      <c r="E992" s="834"/>
      <c r="F992" s="834"/>
      <c r="G992" s="834"/>
      <c r="H992" s="834"/>
      <c r="I992" s="834"/>
      <c r="J992" s="834"/>
      <c r="K992" s="834"/>
      <c r="L992" s="834"/>
      <c r="M992" s="834"/>
      <c r="N992" s="833"/>
      <c r="O992" s="834"/>
      <c r="P992" s="834"/>
      <c r="Q992" s="834"/>
      <c r="R992" s="834"/>
      <c r="S992" s="834"/>
      <c r="T992" s="834"/>
      <c r="U992" s="834"/>
      <c r="V992" s="834"/>
      <c r="W992" s="834"/>
      <c r="X992" s="834"/>
      <c r="Y992" s="834"/>
      <c r="Z992" s="834"/>
    </row>
    <row r="993" spans="1:26" ht="15.75" customHeight="1">
      <c r="A993" s="834"/>
      <c r="B993" s="922"/>
      <c r="C993" s="834"/>
      <c r="D993" s="834"/>
      <c r="E993" s="834"/>
      <c r="F993" s="834"/>
      <c r="G993" s="834"/>
      <c r="H993" s="834"/>
      <c r="I993" s="834"/>
      <c r="J993" s="834"/>
      <c r="K993" s="834"/>
      <c r="L993" s="834"/>
      <c r="M993" s="834"/>
      <c r="N993" s="833"/>
      <c r="O993" s="834"/>
      <c r="P993" s="834"/>
      <c r="Q993" s="834"/>
      <c r="R993" s="834"/>
      <c r="S993" s="834"/>
      <c r="T993" s="834"/>
      <c r="U993" s="834"/>
      <c r="V993" s="834"/>
      <c r="W993" s="834"/>
      <c r="X993" s="834"/>
      <c r="Y993" s="834"/>
      <c r="Z993" s="834"/>
    </row>
    <row r="994" spans="1:26" ht="15.75" customHeight="1">
      <c r="A994" s="834"/>
      <c r="B994" s="922"/>
      <c r="C994" s="834"/>
      <c r="D994" s="834"/>
      <c r="E994" s="834"/>
      <c r="F994" s="834"/>
      <c r="G994" s="834"/>
      <c r="H994" s="834"/>
      <c r="I994" s="834"/>
      <c r="J994" s="834"/>
      <c r="K994" s="834"/>
      <c r="L994" s="834"/>
      <c r="M994" s="834"/>
      <c r="N994" s="833"/>
      <c r="O994" s="834"/>
      <c r="P994" s="834"/>
      <c r="Q994" s="834"/>
      <c r="R994" s="834"/>
      <c r="S994" s="834"/>
      <c r="T994" s="834"/>
      <c r="U994" s="834"/>
      <c r="V994" s="834"/>
      <c r="W994" s="834"/>
      <c r="X994" s="834"/>
      <c r="Y994" s="834"/>
      <c r="Z994" s="834"/>
    </row>
    <row r="995" spans="1:26" ht="15.75" customHeight="1">
      <c r="A995" s="834"/>
      <c r="B995" s="922"/>
      <c r="C995" s="834"/>
      <c r="D995" s="834"/>
      <c r="E995" s="834"/>
      <c r="F995" s="834"/>
      <c r="G995" s="834"/>
      <c r="H995" s="834"/>
      <c r="I995" s="834"/>
      <c r="J995" s="834"/>
      <c r="K995" s="834"/>
      <c r="L995" s="834"/>
      <c r="M995" s="834"/>
      <c r="N995" s="833"/>
      <c r="O995" s="834"/>
      <c r="P995" s="834"/>
      <c r="Q995" s="834"/>
      <c r="R995" s="834"/>
      <c r="S995" s="834"/>
      <c r="T995" s="834"/>
      <c r="U995" s="834"/>
      <c r="V995" s="834"/>
      <c r="W995" s="834"/>
      <c r="X995" s="834"/>
      <c r="Y995" s="834"/>
      <c r="Z995" s="834"/>
    </row>
    <row r="996" spans="1:26" ht="15.75" customHeight="1">
      <c r="A996" s="834"/>
      <c r="B996" s="922"/>
      <c r="C996" s="834"/>
      <c r="D996" s="834"/>
      <c r="E996" s="834"/>
      <c r="F996" s="834"/>
      <c r="G996" s="834"/>
      <c r="H996" s="834"/>
      <c r="I996" s="834"/>
      <c r="J996" s="834"/>
      <c r="K996" s="834"/>
      <c r="L996" s="834"/>
      <c r="M996" s="834"/>
      <c r="N996" s="833"/>
      <c r="O996" s="834"/>
      <c r="P996" s="834"/>
      <c r="Q996" s="834"/>
      <c r="R996" s="834"/>
      <c r="S996" s="834"/>
      <c r="T996" s="834"/>
      <c r="U996" s="834"/>
      <c r="V996" s="834"/>
      <c r="W996" s="834"/>
      <c r="X996" s="834"/>
      <c r="Y996" s="834"/>
      <c r="Z996" s="834"/>
    </row>
    <row r="997" spans="1:26" ht="15.75" customHeight="1">
      <c r="A997" s="834"/>
      <c r="B997" s="922"/>
      <c r="C997" s="834"/>
      <c r="D997" s="834"/>
      <c r="E997" s="834"/>
      <c r="F997" s="834"/>
      <c r="G997" s="834"/>
      <c r="H997" s="834"/>
      <c r="I997" s="834"/>
      <c r="J997" s="834"/>
      <c r="K997" s="834"/>
      <c r="L997" s="834"/>
      <c r="M997" s="834"/>
      <c r="N997" s="833"/>
      <c r="O997" s="834"/>
      <c r="P997" s="834"/>
      <c r="Q997" s="834"/>
      <c r="R997" s="834"/>
      <c r="S997" s="834"/>
      <c r="T997" s="834"/>
      <c r="U997" s="834"/>
      <c r="V997" s="834"/>
      <c r="W997" s="834"/>
      <c r="X997" s="834"/>
      <c r="Y997" s="834"/>
      <c r="Z997" s="834"/>
    </row>
    <row r="998" spans="1:26" ht="15.75" customHeight="1">
      <c r="A998" s="834"/>
      <c r="B998" s="922"/>
      <c r="C998" s="834"/>
      <c r="D998" s="834"/>
      <c r="E998" s="834"/>
      <c r="F998" s="834"/>
      <c r="G998" s="834"/>
      <c r="H998" s="834"/>
      <c r="I998" s="834"/>
      <c r="J998" s="834"/>
      <c r="K998" s="834"/>
      <c r="L998" s="834"/>
      <c r="M998" s="834"/>
      <c r="N998" s="833"/>
      <c r="O998" s="834"/>
      <c r="P998" s="834"/>
      <c r="Q998" s="834"/>
      <c r="R998" s="834"/>
      <c r="S998" s="834"/>
      <c r="T998" s="834"/>
      <c r="U998" s="834"/>
      <c r="V998" s="834"/>
      <c r="W998" s="834"/>
      <c r="X998" s="834"/>
      <c r="Y998" s="834"/>
      <c r="Z998" s="834"/>
    </row>
    <row r="999" spans="1:26" ht="15.75" customHeight="1">
      <c r="A999" s="834"/>
      <c r="B999" s="922"/>
      <c r="C999" s="834"/>
      <c r="D999" s="834"/>
      <c r="E999" s="834"/>
      <c r="F999" s="834"/>
      <c r="G999" s="834"/>
      <c r="H999" s="834"/>
      <c r="I999" s="834"/>
      <c r="J999" s="834"/>
      <c r="K999" s="834"/>
      <c r="L999" s="834"/>
      <c r="M999" s="834"/>
      <c r="N999" s="833"/>
      <c r="O999" s="834"/>
      <c r="P999" s="834"/>
      <c r="Q999" s="834"/>
      <c r="R999" s="834"/>
      <c r="S999" s="834"/>
      <c r="T999" s="834"/>
      <c r="U999" s="834"/>
      <c r="V999" s="834"/>
      <c r="W999" s="834"/>
      <c r="X999" s="834"/>
      <c r="Y999" s="834"/>
      <c r="Z999" s="834"/>
    </row>
    <row r="1000" spans="1:26" ht="15.75" customHeight="1">
      <c r="A1000" s="834"/>
      <c r="B1000" s="922"/>
      <c r="C1000" s="834"/>
      <c r="D1000" s="834"/>
      <c r="E1000" s="834"/>
      <c r="F1000" s="834"/>
      <c r="G1000" s="834"/>
      <c r="H1000" s="834"/>
      <c r="I1000" s="834"/>
      <c r="J1000" s="834"/>
      <c r="K1000" s="834"/>
      <c r="L1000" s="834"/>
      <c r="M1000" s="834"/>
      <c r="N1000" s="833"/>
      <c r="O1000" s="834"/>
      <c r="P1000" s="834"/>
      <c r="Q1000" s="834"/>
      <c r="R1000" s="834"/>
      <c r="S1000" s="834"/>
      <c r="T1000" s="834"/>
      <c r="U1000" s="834"/>
      <c r="V1000" s="834"/>
      <c r="W1000" s="834"/>
      <c r="X1000" s="834"/>
      <c r="Y1000" s="834"/>
      <c r="Z1000" s="834"/>
    </row>
  </sheetData>
  <mergeCells count="63">
    <mergeCell ref="B1:M1"/>
    <mergeCell ref="A2:A15"/>
    <mergeCell ref="C2:M2"/>
    <mergeCell ref="C3:M3"/>
    <mergeCell ref="F4:G4"/>
    <mergeCell ref="I4:M4"/>
    <mergeCell ref="C9:D9"/>
    <mergeCell ref="F9:G9"/>
    <mergeCell ref="I9:J9"/>
    <mergeCell ref="L9:M9"/>
    <mergeCell ref="B8:B11"/>
    <mergeCell ref="C8:D8"/>
    <mergeCell ref="F8:G8"/>
    <mergeCell ref="I8:J8"/>
    <mergeCell ref="L8:M8"/>
    <mergeCell ref="C10:D10"/>
    <mergeCell ref="N4:N6"/>
    <mergeCell ref="C5:M5"/>
    <mergeCell ref="C6:M6"/>
    <mergeCell ref="C7:E7"/>
    <mergeCell ref="I7:M7"/>
    <mergeCell ref="F10:G10"/>
    <mergeCell ref="I10:J10"/>
    <mergeCell ref="L10:M10"/>
    <mergeCell ref="C11:D11"/>
    <mergeCell ref="F11:G11"/>
    <mergeCell ref="I11:J11"/>
    <mergeCell ref="L11:M11"/>
    <mergeCell ref="A16:A52"/>
    <mergeCell ref="C16:M16"/>
    <mergeCell ref="C17:M17"/>
    <mergeCell ref="B18:B24"/>
    <mergeCell ref="B25:B28"/>
    <mergeCell ref="B45:B48"/>
    <mergeCell ref="F46:F47"/>
    <mergeCell ref="G46:J47"/>
    <mergeCell ref="L46:M47"/>
    <mergeCell ref="C12:M12"/>
    <mergeCell ref="C13:M13"/>
    <mergeCell ref="C14:M14"/>
    <mergeCell ref="C15:D15"/>
    <mergeCell ref="F15:M15"/>
    <mergeCell ref="N29:N31"/>
    <mergeCell ref="J30:L30"/>
    <mergeCell ref="B32:B34"/>
    <mergeCell ref="B35:B44"/>
    <mergeCell ref="L43:M43"/>
    <mergeCell ref="C62:M62"/>
    <mergeCell ref="C49:M49"/>
    <mergeCell ref="C50:M50"/>
    <mergeCell ref="C51:M51"/>
    <mergeCell ref="C52:M52"/>
    <mergeCell ref="C53:M53"/>
    <mergeCell ref="C54:M54"/>
    <mergeCell ref="C55:M55"/>
    <mergeCell ref="C56:M56"/>
    <mergeCell ref="C57:M57"/>
    <mergeCell ref="C58:M58"/>
    <mergeCell ref="A59:A61"/>
    <mergeCell ref="C59:M59"/>
    <mergeCell ref="C60:M60"/>
    <mergeCell ref="C61:M61"/>
    <mergeCell ref="A53:A58"/>
  </mergeCells>
  <hyperlinks>
    <hyperlink ref="C57" r:id="rId1" display="vbohorquez@sdis.gov.co" xr:uid="{00000000-0004-0000-D100-000000000000}"/>
  </hyperlinks>
  <pageMargins left="0.7" right="0.7" top="0.75" bottom="0.75" header="0" footer="0"/>
  <pageSetup paperSize="9" orientation="portrait"/>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tabColor theme="0"/>
  </sheetPr>
  <dimension ref="A1:M62"/>
  <sheetViews>
    <sheetView workbookViewId="0"/>
  </sheetViews>
  <sheetFormatPr baseColWidth="10" defaultColWidth="11.42578125" defaultRowHeight="15.75"/>
  <cols>
    <col min="1" max="1" width="25.140625" style="28" customWidth="1"/>
    <col min="2" max="2" width="42.5703125" style="109" customWidth="1"/>
    <col min="3" max="16384" width="11.42578125" style="28"/>
  </cols>
  <sheetData>
    <row r="1" spans="1:13" ht="16.5" thickBot="1">
      <c r="A1" s="24"/>
      <c r="B1" s="99" t="s">
        <v>3394</v>
      </c>
      <c r="C1" s="141"/>
      <c r="D1" s="141"/>
      <c r="E1" s="141"/>
      <c r="F1" s="141"/>
      <c r="G1" s="141"/>
      <c r="H1" s="141"/>
      <c r="I1" s="141"/>
      <c r="J1" s="141"/>
      <c r="K1" s="141"/>
      <c r="L1" s="141"/>
      <c r="M1" s="142"/>
    </row>
    <row r="2" spans="1:13" ht="35.25" customHeight="1">
      <c r="A2" s="2494" t="s">
        <v>1</v>
      </c>
      <c r="B2" s="29" t="s">
        <v>2</v>
      </c>
      <c r="C2" s="2120" t="s">
        <v>1461</v>
      </c>
      <c r="D2" s="2121"/>
      <c r="E2" s="2121"/>
      <c r="F2" s="2121"/>
      <c r="G2" s="2121"/>
      <c r="H2" s="2121"/>
      <c r="I2" s="2121"/>
      <c r="J2" s="2121"/>
      <c r="K2" s="2121"/>
      <c r="L2" s="2121"/>
      <c r="M2" s="2122"/>
    </row>
    <row r="3" spans="1:13" ht="45" customHeight="1">
      <c r="A3" s="2093"/>
      <c r="B3" s="1331" t="s">
        <v>4</v>
      </c>
      <c r="C3" s="2495" t="s">
        <v>3111</v>
      </c>
      <c r="D3" s="2496"/>
      <c r="E3" s="2496"/>
      <c r="F3" s="2496"/>
      <c r="G3" s="2496"/>
      <c r="H3" s="2496"/>
      <c r="I3" s="2496"/>
      <c r="J3" s="2496"/>
      <c r="K3" s="2496"/>
      <c r="L3" s="2496"/>
      <c r="M3" s="2497"/>
    </row>
    <row r="4" spans="1:13">
      <c r="A4" s="2093"/>
      <c r="B4" s="31" t="s">
        <v>6</v>
      </c>
      <c r="C4" s="1507" t="s">
        <v>323</v>
      </c>
      <c r="D4" s="1508"/>
      <c r="E4" s="1509"/>
      <c r="F4" s="2498" t="s">
        <v>8</v>
      </c>
      <c r="G4" s="2499"/>
      <c r="H4" s="1510">
        <v>56</v>
      </c>
      <c r="I4" s="3412"/>
      <c r="J4" s="3413"/>
      <c r="K4" s="3413"/>
      <c r="L4" s="3413"/>
      <c r="M4" s="3414"/>
    </row>
    <row r="5" spans="1:13">
      <c r="A5" s="2093"/>
      <c r="B5" s="31" t="s">
        <v>10</v>
      </c>
      <c r="C5" s="1507"/>
      <c r="D5" s="1511"/>
      <c r="E5" s="1511"/>
      <c r="F5" s="1511"/>
      <c r="G5" s="1511"/>
      <c r="H5" s="1511"/>
      <c r="I5" s="1511"/>
      <c r="J5" s="1511"/>
      <c r="K5" s="1511"/>
      <c r="L5" s="1511"/>
      <c r="M5" s="1512"/>
    </row>
    <row r="6" spans="1:13">
      <c r="A6" s="2093"/>
      <c r="B6" s="31" t="s">
        <v>11</v>
      </c>
      <c r="C6" s="2455"/>
      <c r="D6" s="2456"/>
      <c r="E6" s="2456"/>
      <c r="F6" s="2456"/>
      <c r="G6" s="2456"/>
      <c r="H6" s="2456"/>
      <c r="I6" s="1511"/>
      <c r="J6" s="1511"/>
      <c r="K6" s="1511"/>
      <c r="L6" s="1511"/>
      <c r="M6" s="1512"/>
    </row>
    <row r="7" spans="1:13">
      <c r="A7" s="2093"/>
      <c r="B7" s="1331" t="s">
        <v>12</v>
      </c>
      <c r="C7" s="2512" t="s">
        <v>1648</v>
      </c>
      <c r="D7" s="2513"/>
      <c r="E7" s="32"/>
      <c r="F7" s="32"/>
      <c r="G7" s="674"/>
      <c r="H7" s="1546" t="s">
        <v>14</v>
      </c>
      <c r="I7" s="2514" t="s">
        <v>233</v>
      </c>
      <c r="J7" s="2513"/>
      <c r="K7" s="2513"/>
      <c r="L7" s="2513"/>
      <c r="M7" s="2515"/>
    </row>
    <row r="8" spans="1:13">
      <c r="A8" s="2093"/>
      <c r="B8" s="2504" t="s">
        <v>16</v>
      </c>
      <c r="C8" s="1700"/>
      <c r="D8" s="33"/>
      <c r="E8" s="33"/>
      <c r="F8" s="33"/>
      <c r="G8" s="33"/>
      <c r="H8" s="33"/>
      <c r="I8" s="33"/>
      <c r="J8" s="33"/>
      <c r="K8" s="33"/>
      <c r="L8" s="34"/>
      <c r="M8" s="1525"/>
    </row>
    <row r="9" spans="1:13">
      <c r="A9" s="2093"/>
      <c r="B9" s="2085"/>
      <c r="C9" s="2115"/>
      <c r="D9" s="2111"/>
      <c r="E9" s="36"/>
      <c r="F9" s="2111"/>
      <c r="G9" s="2111"/>
      <c r="H9" s="36"/>
      <c r="I9" s="2111"/>
      <c r="J9" s="2111"/>
      <c r="K9" s="36"/>
      <c r="L9" s="37"/>
      <c r="M9" s="38"/>
    </row>
    <row r="10" spans="1:13">
      <c r="A10" s="2093"/>
      <c r="B10" s="2123"/>
      <c r="C10" s="2115" t="s">
        <v>18</v>
      </c>
      <c r="D10" s="2111"/>
      <c r="E10" s="39"/>
      <c r="F10" s="2111" t="s">
        <v>18</v>
      </c>
      <c r="G10" s="2111"/>
      <c r="H10" s="39"/>
      <c r="I10" s="2111" t="s">
        <v>18</v>
      </c>
      <c r="J10" s="2111"/>
      <c r="K10" s="39"/>
      <c r="L10" s="40"/>
      <c r="M10" s="41"/>
    </row>
    <row r="11" spans="1:13" ht="56.25" customHeight="1">
      <c r="A11" s="2093"/>
      <c r="B11" s="1331" t="s">
        <v>19</v>
      </c>
      <c r="C11" s="2482" t="s">
        <v>3395</v>
      </c>
      <c r="D11" s="2483"/>
      <c r="E11" s="2483"/>
      <c r="F11" s="2483"/>
      <c r="G11" s="2483"/>
      <c r="H11" s="2483"/>
      <c r="I11" s="2483"/>
      <c r="J11" s="2483"/>
      <c r="K11" s="2483"/>
      <c r="L11" s="2483"/>
      <c r="M11" s="2484"/>
    </row>
    <row r="12" spans="1:13" ht="47.25" customHeight="1">
      <c r="A12" s="2093"/>
      <c r="B12" s="1331" t="s">
        <v>21</v>
      </c>
      <c r="C12" s="2470" t="s">
        <v>3396</v>
      </c>
      <c r="D12" s="2471"/>
      <c r="E12" s="2471"/>
      <c r="F12" s="2471"/>
      <c r="G12" s="2471"/>
      <c r="H12" s="2471"/>
      <c r="I12" s="2471"/>
      <c r="J12" s="2471"/>
      <c r="K12" s="2471"/>
      <c r="L12" s="2471"/>
      <c r="M12" s="2472"/>
    </row>
    <row r="13" spans="1:13" ht="31.5">
      <c r="A13" s="2093"/>
      <c r="B13" s="1331" t="s">
        <v>23</v>
      </c>
      <c r="C13" s="2482" t="s">
        <v>3289</v>
      </c>
      <c r="D13" s="2483"/>
      <c r="E13" s="2483"/>
      <c r="F13" s="2483"/>
      <c r="G13" s="2483"/>
      <c r="H13" s="2483"/>
      <c r="I13" s="2483"/>
      <c r="J13" s="2483"/>
      <c r="K13" s="2483"/>
      <c r="L13" s="2483"/>
      <c r="M13" s="2484"/>
    </row>
    <row r="14" spans="1:13" ht="16.5">
      <c r="A14" s="2093"/>
      <c r="B14" s="2504" t="s">
        <v>25</v>
      </c>
      <c r="C14" s="2482" t="s">
        <v>26</v>
      </c>
      <c r="D14" s="2483"/>
      <c r="E14" s="1518" t="s">
        <v>27</v>
      </c>
      <c r="F14" s="1177" t="s">
        <v>1834</v>
      </c>
      <c r="G14" s="63"/>
      <c r="H14" s="63"/>
      <c r="I14" s="63"/>
      <c r="J14" s="63"/>
      <c r="K14" s="63"/>
      <c r="L14" s="34"/>
      <c r="M14" s="1525"/>
    </row>
    <row r="15" spans="1:13">
      <c r="A15" s="2093"/>
      <c r="B15" s="2085"/>
      <c r="C15" s="2482"/>
      <c r="D15" s="2483"/>
      <c r="E15" s="2483"/>
      <c r="F15" s="2483"/>
      <c r="G15" s="2483"/>
      <c r="H15" s="2483"/>
      <c r="I15" s="2483"/>
      <c r="J15" s="2483"/>
      <c r="K15" s="2483"/>
      <c r="L15" s="2483"/>
      <c r="M15" s="2484"/>
    </row>
    <row r="16" spans="1:13">
      <c r="A16" s="2489" t="s">
        <v>29</v>
      </c>
      <c r="B16" s="1333" t="s">
        <v>30</v>
      </c>
      <c r="C16" s="2482" t="s">
        <v>3397</v>
      </c>
      <c r="D16" s="2483"/>
      <c r="E16" s="2483"/>
      <c r="F16" s="2483"/>
      <c r="G16" s="2483"/>
      <c r="H16" s="2483"/>
      <c r="I16" s="2483"/>
      <c r="J16" s="2483"/>
      <c r="K16" s="2483"/>
      <c r="L16" s="2483"/>
      <c r="M16" s="2484"/>
    </row>
    <row r="17" spans="1:13">
      <c r="A17" s="2064"/>
      <c r="B17" s="1333" t="s">
        <v>32</v>
      </c>
      <c r="C17" s="2482" t="s">
        <v>1462</v>
      </c>
      <c r="D17" s="2483"/>
      <c r="E17" s="2483"/>
      <c r="F17" s="2483"/>
      <c r="G17" s="2483"/>
      <c r="H17" s="2483"/>
      <c r="I17" s="2483"/>
      <c r="J17" s="2483"/>
      <c r="K17" s="2483"/>
      <c r="L17" s="2483"/>
      <c r="M17" s="2484"/>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521"/>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c r="A23" s="2064"/>
      <c r="B23" s="1999"/>
      <c r="C23" s="47" t="s">
        <v>44</v>
      </c>
      <c r="D23" s="1523" t="s">
        <v>45</v>
      </c>
      <c r="E23" s="49" t="s">
        <v>46</v>
      </c>
      <c r="F23" s="52" t="s">
        <v>3398</v>
      </c>
      <c r="G23" s="53"/>
      <c r="H23" s="53"/>
      <c r="I23" s="53"/>
      <c r="J23" s="53"/>
      <c r="K23" s="53"/>
      <c r="L23" s="53"/>
      <c r="M23" s="54"/>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c r="H26" s="59"/>
      <c r="I26" s="49" t="s">
        <v>51</v>
      </c>
      <c r="J26" s="1522" t="s">
        <v>45</v>
      </c>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c r="A30" s="2064"/>
      <c r="B30" s="64"/>
      <c r="C30" s="65" t="s">
        <v>55</v>
      </c>
      <c r="D30" s="1702" t="s">
        <v>231</v>
      </c>
      <c r="E30" s="59"/>
      <c r="F30" s="66" t="s">
        <v>56</v>
      </c>
      <c r="G30" s="1523"/>
      <c r="H30" s="59"/>
      <c r="I30" s="66" t="s">
        <v>57</v>
      </c>
      <c r="J30" s="1703"/>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768">
        <v>2021</v>
      </c>
      <c r="E33" s="70"/>
      <c r="F33" s="59" t="s">
        <v>60</v>
      </c>
      <c r="G33" s="1768" t="s">
        <v>61</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1536">
        <v>0</v>
      </c>
      <c r="E37" s="1537"/>
      <c r="F37" s="1536">
        <v>1</v>
      </c>
      <c r="G37" s="1537"/>
      <c r="H37" s="1536">
        <v>2</v>
      </c>
      <c r="I37" s="1537"/>
      <c r="J37" s="1536">
        <v>2</v>
      </c>
      <c r="K37" s="1537"/>
      <c r="L37" s="1536">
        <v>2</v>
      </c>
      <c r="M37" s="1538"/>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1536">
        <v>2</v>
      </c>
      <c r="E39" s="1537"/>
      <c r="F39" s="1536">
        <v>2</v>
      </c>
      <c r="G39" s="1537"/>
      <c r="H39" s="1536">
        <v>2</v>
      </c>
      <c r="I39" s="1537"/>
      <c r="J39" s="1536">
        <v>2</v>
      </c>
      <c r="K39" s="1537"/>
      <c r="L39" s="1536">
        <v>2</v>
      </c>
      <c r="M39" s="1538"/>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1536">
        <v>2</v>
      </c>
      <c r="E41" s="1537"/>
      <c r="F41" s="1547"/>
      <c r="G41" s="1537"/>
      <c r="H41" s="1547"/>
      <c r="I41" s="1537"/>
      <c r="J41" s="1547"/>
      <c r="K41" s="1537"/>
      <c r="L41" s="1547"/>
      <c r="M41" s="1538"/>
    </row>
    <row r="42" spans="1:13">
      <c r="A42" s="2064"/>
      <c r="B42" s="1999"/>
      <c r="C42" s="73"/>
      <c r="D42" s="1541" t="s">
        <v>77</v>
      </c>
      <c r="E42" s="1539"/>
      <c r="F42" s="1541" t="s">
        <v>78</v>
      </c>
      <c r="G42" s="1539"/>
      <c r="H42" s="96"/>
      <c r="I42" s="110"/>
      <c r="J42" s="96"/>
      <c r="K42" s="110"/>
      <c r="L42" s="96"/>
      <c r="M42" s="1540"/>
    </row>
    <row r="43" spans="1:13">
      <c r="A43" s="2064"/>
      <c r="B43" s="1999"/>
      <c r="C43" s="73"/>
      <c r="D43" s="1547"/>
      <c r="E43" s="1537"/>
      <c r="F43" s="2569">
        <v>2</v>
      </c>
      <c r="G43" s="2570"/>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t="s">
        <v>44</v>
      </c>
      <c r="H46" s="2568"/>
      <c r="I46" s="2568"/>
      <c r="J46" s="2568"/>
      <c r="K46" s="91" t="s">
        <v>82</v>
      </c>
      <c r="L46" s="2480" t="s">
        <v>3399</v>
      </c>
      <c r="M46" s="2481"/>
    </row>
    <row r="47" spans="1:13">
      <c r="A47" s="2064"/>
      <c r="B47" s="1999"/>
      <c r="C47" s="88"/>
      <c r="D47" s="1542" t="s">
        <v>45</v>
      </c>
      <c r="E47" s="1522"/>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c r="A49" s="2064"/>
      <c r="B49" s="1331" t="s">
        <v>83</v>
      </c>
      <c r="C49" s="1758" t="s">
        <v>3400</v>
      </c>
      <c r="D49" s="1544"/>
      <c r="E49" s="1544"/>
      <c r="F49" s="1544"/>
      <c r="G49" s="1544"/>
      <c r="H49" s="1544"/>
      <c r="I49" s="1544"/>
      <c r="J49" s="1544"/>
      <c r="K49" s="1544"/>
      <c r="L49" s="1544"/>
      <c r="M49" s="1545"/>
    </row>
    <row r="50" spans="1:13">
      <c r="A50" s="2064"/>
      <c r="B50" s="1333" t="s">
        <v>85</v>
      </c>
      <c r="C50" s="2482" t="s">
        <v>3401</v>
      </c>
      <c r="D50" s="2483"/>
      <c r="E50" s="2483"/>
      <c r="F50" s="2483"/>
      <c r="G50" s="2483"/>
      <c r="H50" s="2483"/>
      <c r="I50" s="2483"/>
      <c r="J50" s="2483"/>
      <c r="K50" s="2483"/>
      <c r="L50" s="2483"/>
      <c r="M50" s="2484"/>
    </row>
    <row r="51" spans="1:13">
      <c r="A51" s="2064"/>
      <c r="B51" s="1333" t="s">
        <v>87</v>
      </c>
      <c r="C51" s="1543">
        <v>90</v>
      </c>
      <c r="D51" s="1544"/>
      <c r="E51" s="1544"/>
      <c r="F51" s="1544"/>
      <c r="G51" s="1544"/>
      <c r="H51" s="1544"/>
      <c r="I51" s="1544"/>
      <c r="J51" s="1544"/>
      <c r="K51" s="1544"/>
      <c r="L51" s="1544"/>
      <c r="M51" s="1545"/>
    </row>
    <row r="52" spans="1:13">
      <c r="A52" s="2064"/>
      <c r="B52" s="1333" t="s">
        <v>88</v>
      </c>
      <c r="C52" s="1543" t="s">
        <v>231</v>
      </c>
      <c r="D52" s="1544"/>
      <c r="E52" s="1544"/>
      <c r="F52" s="1544"/>
      <c r="G52" s="1544"/>
      <c r="H52" s="1544"/>
      <c r="I52" s="1544"/>
      <c r="J52" s="1544"/>
      <c r="K52" s="1544"/>
      <c r="L52" s="1544"/>
      <c r="M52" s="1545"/>
    </row>
    <row r="53" spans="1:13" ht="15.75" customHeight="1">
      <c r="A53" s="2469" t="s">
        <v>90</v>
      </c>
      <c r="B53" s="1413" t="s">
        <v>91</v>
      </c>
      <c r="C53" s="2455" t="s">
        <v>3241</v>
      </c>
      <c r="D53" s="2456"/>
      <c r="E53" s="2456"/>
      <c r="F53" s="2456"/>
      <c r="G53" s="2456"/>
      <c r="H53" s="2456"/>
      <c r="I53" s="2456"/>
      <c r="J53" s="2456"/>
      <c r="K53" s="2456"/>
      <c r="L53" s="2456"/>
      <c r="M53" s="2457"/>
    </row>
    <row r="54" spans="1:13">
      <c r="A54" s="2056"/>
      <c r="B54" s="1413" t="s">
        <v>93</v>
      </c>
      <c r="C54" s="2455" t="s">
        <v>3242</v>
      </c>
      <c r="D54" s="2456"/>
      <c r="E54" s="2456"/>
      <c r="F54" s="2456"/>
      <c r="G54" s="2456"/>
      <c r="H54" s="2456"/>
      <c r="I54" s="2456"/>
      <c r="J54" s="2456"/>
      <c r="K54" s="2456"/>
      <c r="L54" s="2456"/>
      <c r="M54" s="2457"/>
    </row>
    <row r="55" spans="1:13">
      <c r="A55" s="2056"/>
      <c r="B55" s="1413" t="s">
        <v>95</v>
      </c>
      <c r="C55" s="2455" t="s">
        <v>233</v>
      </c>
      <c r="D55" s="2456"/>
      <c r="E55" s="2456"/>
      <c r="F55" s="2456"/>
      <c r="G55" s="2456"/>
      <c r="H55" s="2456"/>
      <c r="I55" s="2456"/>
      <c r="J55" s="2456"/>
      <c r="K55" s="2456"/>
      <c r="L55" s="2456"/>
      <c r="M55" s="2457"/>
    </row>
    <row r="56" spans="1:13" ht="15.75" customHeight="1">
      <c r="A56" s="2056"/>
      <c r="B56" s="1414" t="s">
        <v>97</v>
      </c>
      <c r="C56" s="2455" t="s">
        <v>2181</v>
      </c>
      <c r="D56" s="2456"/>
      <c r="E56" s="2456"/>
      <c r="F56" s="2456"/>
      <c r="G56" s="2456"/>
      <c r="H56" s="2456"/>
      <c r="I56" s="2456"/>
      <c r="J56" s="2456"/>
      <c r="K56" s="2456"/>
      <c r="L56" s="2456"/>
      <c r="M56" s="2457"/>
    </row>
    <row r="57" spans="1:13" ht="15.75" customHeight="1">
      <c r="A57" s="2056"/>
      <c r="B57" s="1413" t="s">
        <v>99</v>
      </c>
      <c r="C57" s="2625" t="s">
        <v>3243</v>
      </c>
      <c r="D57" s="2456"/>
      <c r="E57" s="2456"/>
      <c r="F57" s="2456"/>
      <c r="G57" s="2456"/>
      <c r="H57" s="2456"/>
      <c r="I57" s="2456"/>
      <c r="J57" s="2456"/>
      <c r="K57" s="2456"/>
      <c r="L57" s="2456"/>
      <c r="M57" s="2457"/>
    </row>
    <row r="58" spans="1:13" ht="16.5" thickBot="1">
      <c r="A58" s="2061"/>
      <c r="B58" s="1413" t="s">
        <v>101</v>
      </c>
      <c r="C58" s="2455">
        <v>3279797</v>
      </c>
      <c r="D58" s="2456"/>
      <c r="E58" s="2456"/>
      <c r="F58" s="2456"/>
      <c r="G58" s="2456"/>
      <c r="H58" s="2456"/>
      <c r="I58" s="2456"/>
      <c r="J58" s="2456"/>
      <c r="K58" s="2456"/>
      <c r="L58" s="2456"/>
      <c r="M58" s="2457"/>
    </row>
    <row r="59" spans="1:13" ht="15.75" customHeight="1">
      <c r="A59" s="2469" t="s">
        <v>103</v>
      </c>
      <c r="B59" s="1415" t="s">
        <v>104</v>
      </c>
      <c r="C59" s="2455" t="s">
        <v>2497</v>
      </c>
      <c r="D59" s="2456"/>
      <c r="E59" s="2456"/>
      <c r="F59" s="2456"/>
      <c r="G59" s="2456"/>
      <c r="H59" s="2456"/>
      <c r="I59" s="2456"/>
      <c r="J59" s="2456"/>
      <c r="K59" s="2456"/>
      <c r="L59" s="2456"/>
      <c r="M59" s="2457"/>
    </row>
    <row r="60" spans="1:13" ht="30" customHeight="1">
      <c r="A60" s="2056"/>
      <c r="B60" s="1415" t="s">
        <v>106</v>
      </c>
      <c r="C60" s="2455" t="s">
        <v>2498</v>
      </c>
      <c r="D60" s="2456"/>
      <c r="E60" s="2456"/>
      <c r="F60" s="2456"/>
      <c r="G60" s="2456"/>
      <c r="H60" s="2456"/>
      <c r="I60" s="2456"/>
      <c r="J60" s="2456"/>
      <c r="K60" s="2456"/>
      <c r="L60" s="2456"/>
      <c r="M60" s="2457"/>
    </row>
    <row r="61" spans="1:13" ht="30" customHeight="1" thickBot="1">
      <c r="A61" s="2056"/>
      <c r="B61" s="1416" t="s">
        <v>14</v>
      </c>
      <c r="C61" s="2455" t="s">
        <v>233</v>
      </c>
      <c r="D61" s="2456"/>
      <c r="E61" s="2456"/>
      <c r="F61" s="2456"/>
      <c r="G61" s="2456"/>
      <c r="H61" s="2456"/>
      <c r="I61" s="2456"/>
      <c r="J61" s="2456"/>
      <c r="K61" s="2456"/>
      <c r="L61" s="2456"/>
      <c r="M61" s="2457"/>
    </row>
    <row r="62" spans="1:13" ht="16.5" thickBot="1">
      <c r="A62" s="139" t="s">
        <v>109</v>
      </c>
      <c r="B62" s="108"/>
      <c r="C62" s="2036"/>
      <c r="D62" s="2037"/>
      <c r="E62" s="2037"/>
      <c r="F62" s="2037"/>
      <c r="G62" s="2037"/>
      <c r="H62" s="2037"/>
      <c r="I62" s="2037"/>
      <c r="J62" s="2037"/>
      <c r="K62" s="2037"/>
      <c r="L62" s="2037"/>
      <c r="M62" s="2038"/>
    </row>
  </sheetData>
  <mergeCells count="47">
    <mergeCell ref="C11:M11"/>
    <mergeCell ref="A2:A15"/>
    <mergeCell ref="C2:M2"/>
    <mergeCell ref="C3:M3"/>
    <mergeCell ref="F4:G4"/>
    <mergeCell ref="I4:M4"/>
    <mergeCell ref="C6:H6"/>
    <mergeCell ref="C7:D7"/>
    <mergeCell ref="I7:M7"/>
    <mergeCell ref="B8:B10"/>
    <mergeCell ref="C9:D9"/>
    <mergeCell ref="F9:G9"/>
    <mergeCell ref="I9:J9"/>
    <mergeCell ref="C10:D10"/>
    <mergeCell ref="F10:G10"/>
    <mergeCell ref="I10:J10"/>
    <mergeCell ref="C12:M12"/>
    <mergeCell ref="C13:M13"/>
    <mergeCell ref="B14:B15"/>
    <mergeCell ref="C14:D14"/>
    <mergeCell ref="C15:M15"/>
    <mergeCell ref="F43:G43"/>
    <mergeCell ref="H43:I43"/>
    <mergeCell ref="B45:B48"/>
    <mergeCell ref="F46:F47"/>
    <mergeCell ref="G46:J47"/>
    <mergeCell ref="L46:M47"/>
    <mergeCell ref="C50:M50"/>
    <mergeCell ref="A53:A58"/>
    <mergeCell ref="C53:M53"/>
    <mergeCell ref="C54:M54"/>
    <mergeCell ref="C55:M55"/>
    <mergeCell ref="C56:M56"/>
    <mergeCell ref="C57:M57"/>
    <mergeCell ref="C58:M58"/>
    <mergeCell ref="A16:A52"/>
    <mergeCell ref="C16:M16"/>
    <mergeCell ref="C17:M17"/>
    <mergeCell ref="B18:B24"/>
    <mergeCell ref="B25:B28"/>
    <mergeCell ref="B32:B34"/>
    <mergeCell ref="B35:B44"/>
    <mergeCell ref="A59:A61"/>
    <mergeCell ref="C59:M59"/>
    <mergeCell ref="C60:M60"/>
    <mergeCell ref="C61:M61"/>
    <mergeCell ref="C62:M62"/>
  </mergeCells>
  <dataValidations count="7">
    <dataValidation type="list" allowBlank="1" showInputMessage="1" showErrorMessage="1" sqref="I7:M7" xr:uid="{00000000-0002-0000-D2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D2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D200-000002000000}"/>
    <dataValidation allowBlank="1" showInputMessage="1" showErrorMessage="1" prompt="Identifique la meta ODS a que le apunta el indicador de producto. Seleccione de la lista desplegable." sqref="E14" xr:uid="{00000000-0002-0000-D200-000003000000}"/>
    <dataValidation allowBlank="1" showInputMessage="1" showErrorMessage="1" prompt="Identifique el ODS a que le apunta el indicador de producto. Seleccione de la lista desplegable._x000a_" sqref="B14:B15" xr:uid="{00000000-0002-0000-D200-000004000000}"/>
    <dataValidation allowBlank="1" showInputMessage="1" showErrorMessage="1" prompt="Incluir una ficha por cada indicador, ya sea de producto o de resultado" sqref="B1" xr:uid="{00000000-0002-0000-D200-000005000000}"/>
    <dataValidation allowBlank="1" showInputMessage="1" showErrorMessage="1" prompt="Seleccione de la lista desplegable" sqref="B4 B7 H7" xr:uid="{00000000-0002-0000-D200-000006000000}"/>
  </dataValidations>
  <hyperlinks>
    <hyperlink ref="C57" r:id="rId1" xr:uid="{00000000-0004-0000-D200-000000000000}"/>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tabColor theme="0"/>
  </sheetPr>
  <dimension ref="A1:M62"/>
  <sheetViews>
    <sheetView workbookViewId="0"/>
  </sheetViews>
  <sheetFormatPr baseColWidth="10" defaultColWidth="11.42578125" defaultRowHeight="15.75"/>
  <cols>
    <col min="1" max="1" width="25.140625" style="28" customWidth="1"/>
    <col min="2" max="2" width="43" style="109" customWidth="1"/>
    <col min="3" max="16384" width="11.42578125" style="28"/>
  </cols>
  <sheetData>
    <row r="1" spans="1:13" ht="16.5" thickBot="1">
      <c r="A1" s="24"/>
      <c r="B1" s="99" t="s">
        <v>3402</v>
      </c>
      <c r="C1" s="141"/>
      <c r="D1" s="141"/>
      <c r="E1" s="141"/>
      <c r="F1" s="141"/>
      <c r="G1" s="141"/>
      <c r="H1" s="141"/>
      <c r="I1" s="141"/>
      <c r="J1" s="141"/>
      <c r="K1" s="141"/>
      <c r="L1" s="141"/>
      <c r="M1" s="142"/>
    </row>
    <row r="2" spans="1:13" ht="51" customHeight="1">
      <c r="A2" s="2494" t="s">
        <v>1</v>
      </c>
      <c r="B2" s="29" t="s">
        <v>2</v>
      </c>
      <c r="C2" s="2018" t="s">
        <v>1464</v>
      </c>
      <c r="D2" s="2019"/>
      <c r="E2" s="2019"/>
      <c r="F2" s="2019"/>
      <c r="G2" s="2019"/>
      <c r="H2" s="2019"/>
      <c r="I2" s="2019"/>
      <c r="J2" s="2019"/>
      <c r="K2" s="2019"/>
      <c r="L2" s="2019"/>
      <c r="M2" s="2020"/>
    </row>
    <row r="3" spans="1:13" ht="31.5">
      <c r="A3" s="2093"/>
      <c r="B3" s="1331" t="s">
        <v>4</v>
      </c>
      <c r="C3" s="2495" t="s">
        <v>3111</v>
      </c>
      <c r="D3" s="2496"/>
      <c r="E3" s="2496"/>
      <c r="F3" s="2496"/>
      <c r="G3" s="2496"/>
      <c r="H3" s="2496"/>
      <c r="I3" s="2496"/>
      <c r="J3" s="2496"/>
      <c r="K3" s="2496"/>
      <c r="L3" s="2496"/>
      <c r="M3" s="2497"/>
    </row>
    <row r="4" spans="1:13">
      <c r="A4" s="2093"/>
      <c r="B4" s="31" t="s">
        <v>6</v>
      </c>
      <c r="C4" s="1507" t="s">
        <v>323</v>
      </c>
      <c r="D4" s="1508"/>
      <c r="E4" s="1509"/>
      <c r="F4" s="2498" t="s">
        <v>8</v>
      </c>
      <c r="G4" s="2499"/>
      <c r="H4" s="1510">
        <v>45</v>
      </c>
      <c r="I4" s="1511"/>
      <c r="J4" s="1511"/>
      <c r="K4" s="1511"/>
      <c r="L4" s="1511"/>
      <c r="M4" s="1512"/>
    </row>
    <row r="5" spans="1:13">
      <c r="A5" s="2093"/>
      <c r="B5" s="31" t="s">
        <v>10</v>
      </c>
      <c r="C5" s="2455" t="s">
        <v>9</v>
      </c>
      <c r="D5" s="2456"/>
      <c r="E5" s="2456"/>
      <c r="F5" s="2456"/>
      <c r="G5" s="2456"/>
      <c r="H5" s="2456"/>
      <c r="I5" s="2456"/>
      <c r="J5" s="2456"/>
      <c r="K5" s="2456"/>
      <c r="L5" s="2456"/>
      <c r="M5" s="2457"/>
    </row>
    <row r="6" spans="1:13">
      <c r="A6" s="2093"/>
      <c r="B6" s="31" t="s">
        <v>11</v>
      </c>
      <c r="C6" s="2455" t="s">
        <v>9</v>
      </c>
      <c r="D6" s="2456"/>
      <c r="E6" s="2456"/>
      <c r="F6" s="2456"/>
      <c r="G6" s="2456"/>
      <c r="H6" s="2456"/>
      <c r="I6" s="2456"/>
      <c r="J6" s="2456"/>
      <c r="K6" s="2456"/>
      <c r="L6" s="2456"/>
      <c r="M6" s="2457"/>
    </row>
    <row r="7" spans="1:13">
      <c r="A7" s="2093"/>
      <c r="B7" s="1331" t="s">
        <v>12</v>
      </c>
      <c r="C7" s="2512" t="s">
        <v>1648</v>
      </c>
      <c r="D7" s="2513"/>
      <c r="E7" s="32"/>
      <c r="F7" s="32"/>
      <c r="G7" s="674"/>
      <c r="H7" s="1546" t="s">
        <v>14</v>
      </c>
      <c r="I7" s="2514" t="s">
        <v>233</v>
      </c>
      <c r="J7" s="2513"/>
      <c r="K7" s="2513"/>
      <c r="L7" s="2513"/>
      <c r="M7" s="2515"/>
    </row>
    <row r="8" spans="1:13">
      <c r="A8" s="2093"/>
      <c r="B8" s="2504" t="s">
        <v>16</v>
      </c>
      <c r="C8" s="1700"/>
      <c r="D8" s="33"/>
      <c r="E8" s="33"/>
      <c r="F8" s="33"/>
      <c r="G8" s="33"/>
      <c r="H8" s="33"/>
      <c r="I8" s="33"/>
      <c r="J8" s="33"/>
      <c r="K8" s="33"/>
      <c r="L8" s="34"/>
      <c r="M8" s="1525"/>
    </row>
    <row r="9" spans="1:13">
      <c r="A9" s="2093"/>
      <c r="B9" s="2085"/>
      <c r="C9" s="2115"/>
      <c r="D9" s="2111"/>
      <c r="E9" s="36"/>
      <c r="F9" s="2111"/>
      <c r="G9" s="2111"/>
      <c r="H9" s="36"/>
      <c r="I9" s="2111"/>
      <c r="J9" s="2111"/>
      <c r="K9" s="36"/>
      <c r="L9" s="37"/>
      <c r="M9" s="38"/>
    </row>
    <row r="10" spans="1:13">
      <c r="A10" s="2093"/>
      <c r="B10" s="2123"/>
      <c r="C10" s="2115" t="s">
        <v>18</v>
      </c>
      <c r="D10" s="2111"/>
      <c r="E10" s="39"/>
      <c r="F10" s="2111" t="s">
        <v>18</v>
      </c>
      <c r="G10" s="2111"/>
      <c r="H10" s="39"/>
      <c r="I10" s="2111" t="s">
        <v>18</v>
      </c>
      <c r="J10" s="2111"/>
      <c r="K10" s="39"/>
      <c r="L10" s="40"/>
      <c r="M10" s="41"/>
    </row>
    <row r="11" spans="1:13" ht="49.5" customHeight="1">
      <c r="A11" s="2093"/>
      <c r="B11" s="1331" t="s">
        <v>19</v>
      </c>
      <c r="C11" s="2470" t="s">
        <v>3403</v>
      </c>
      <c r="D11" s="2471"/>
      <c r="E11" s="2471"/>
      <c r="F11" s="2471"/>
      <c r="G11" s="2471"/>
      <c r="H11" s="2471"/>
      <c r="I11" s="2471"/>
      <c r="J11" s="2471"/>
      <c r="K11" s="2471"/>
      <c r="L11" s="2471"/>
      <c r="M11" s="2472"/>
    </row>
    <row r="12" spans="1:13">
      <c r="A12" s="2093"/>
      <c r="B12" s="1331" t="s">
        <v>21</v>
      </c>
      <c r="C12" s="2470" t="s">
        <v>3404</v>
      </c>
      <c r="D12" s="2471"/>
      <c r="E12" s="2471"/>
      <c r="F12" s="2471"/>
      <c r="G12" s="2471"/>
      <c r="H12" s="2471"/>
      <c r="I12" s="2471"/>
      <c r="J12" s="2471"/>
      <c r="K12" s="2471"/>
      <c r="L12" s="2471"/>
      <c r="M12" s="2472"/>
    </row>
    <row r="13" spans="1:13" ht="31.5">
      <c r="A13" s="2093"/>
      <c r="B13" s="1331" t="s">
        <v>23</v>
      </c>
      <c r="C13" s="2482" t="s">
        <v>3289</v>
      </c>
      <c r="D13" s="2483"/>
      <c r="E13" s="2483"/>
      <c r="F13" s="2483"/>
      <c r="G13" s="2483"/>
      <c r="H13" s="2483"/>
      <c r="I13" s="2483"/>
      <c r="J13" s="2483"/>
      <c r="K13" s="2483"/>
      <c r="L13" s="2483"/>
      <c r="M13" s="2484"/>
    </row>
    <row r="14" spans="1:13" ht="60.75" customHeight="1">
      <c r="A14" s="2093"/>
      <c r="B14" s="2504" t="s">
        <v>25</v>
      </c>
      <c r="C14" s="2482" t="s">
        <v>1466</v>
      </c>
      <c r="D14" s="2483"/>
      <c r="E14" s="1518" t="s">
        <v>27</v>
      </c>
      <c r="F14" s="3287" t="s">
        <v>1467</v>
      </c>
      <c r="G14" s="3288"/>
      <c r="H14" s="3288"/>
      <c r="I14" s="3288"/>
      <c r="J14" s="3288"/>
      <c r="K14" s="3288"/>
      <c r="L14" s="3288"/>
      <c r="M14" s="3289"/>
    </row>
    <row r="15" spans="1:13">
      <c r="A15" s="2093"/>
      <c r="B15" s="2085"/>
      <c r="C15" s="2482"/>
      <c r="D15" s="2483"/>
      <c r="E15" s="2483"/>
      <c r="F15" s="2483"/>
      <c r="G15" s="2483"/>
      <c r="H15" s="2483"/>
      <c r="I15" s="2483"/>
      <c r="J15" s="2483"/>
      <c r="K15" s="2483"/>
      <c r="L15" s="2483"/>
      <c r="M15" s="2484"/>
    </row>
    <row r="16" spans="1:13">
      <c r="A16" s="2489" t="s">
        <v>29</v>
      </c>
      <c r="B16" s="1333" t="s">
        <v>30</v>
      </c>
      <c r="C16" s="2470" t="s">
        <v>1959</v>
      </c>
      <c r="D16" s="2471"/>
      <c r="E16" s="2471"/>
      <c r="F16" s="2471"/>
      <c r="G16" s="2471"/>
      <c r="H16" s="2471"/>
      <c r="I16" s="2471"/>
      <c r="J16" s="2471"/>
      <c r="K16" s="2471"/>
      <c r="L16" s="2471"/>
      <c r="M16" s="2472"/>
    </row>
    <row r="17" spans="1:13">
      <c r="A17" s="2064"/>
      <c r="B17" s="1333" t="s">
        <v>32</v>
      </c>
      <c r="C17" s="2470" t="s">
        <v>1465</v>
      </c>
      <c r="D17" s="2471"/>
      <c r="E17" s="2471"/>
      <c r="F17" s="2471"/>
      <c r="G17" s="2471"/>
      <c r="H17" s="2471"/>
      <c r="I17" s="2471"/>
      <c r="J17" s="2471"/>
      <c r="K17" s="2471"/>
      <c r="L17" s="2471"/>
      <c r="M17" s="2472"/>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521" t="s">
        <v>1495</v>
      </c>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c r="A23" s="2064"/>
      <c r="B23" s="1999"/>
      <c r="C23" s="47" t="s">
        <v>44</v>
      </c>
      <c r="D23" s="1523"/>
      <c r="E23" s="49" t="s">
        <v>46</v>
      </c>
      <c r="F23" s="53"/>
      <c r="G23" s="53"/>
      <c r="H23" s="53"/>
      <c r="I23" s="53"/>
      <c r="J23" s="53"/>
      <c r="K23" s="53"/>
      <c r="L23" s="53"/>
      <c r="M23" s="54"/>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t="s">
        <v>45</v>
      </c>
      <c r="H26" s="59"/>
      <c r="I26" s="49" t="s">
        <v>51</v>
      </c>
      <c r="J26" s="1522"/>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c r="A30" s="2064"/>
      <c r="B30" s="64"/>
      <c r="C30" s="65" t="s">
        <v>55</v>
      </c>
      <c r="D30" s="1702">
        <v>11538</v>
      </c>
      <c r="E30" s="59"/>
      <c r="F30" s="66" t="s">
        <v>56</v>
      </c>
      <c r="G30" s="1523">
        <v>2019</v>
      </c>
      <c r="H30" s="59"/>
      <c r="I30" s="66" t="s">
        <v>57</v>
      </c>
      <c r="J30" s="1703"/>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869">
        <v>2020</v>
      </c>
      <c r="E33" s="70"/>
      <c r="F33" s="59" t="s">
        <v>60</v>
      </c>
      <c r="G33" s="1869">
        <v>2030</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3415">
        <v>15000</v>
      </c>
      <c r="E37" s="3416"/>
      <c r="F37" s="3415">
        <v>15000</v>
      </c>
      <c r="G37" s="3416"/>
      <c r="H37" s="3415">
        <v>15000</v>
      </c>
      <c r="I37" s="3416"/>
      <c r="J37" s="3415">
        <v>15000</v>
      </c>
      <c r="K37" s="3416"/>
      <c r="L37" s="3415">
        <v>15000</v>
      </c>
      <c r="M37" s="3416"/>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3415">
        <v>15000</v>
      </c>
      <c r="E39" s="3416"/>
      <c r="F39" s="3415">
        <v>15000</v>
      </c>
      <c r="G39" s="3416"/>
      <c r="H39" s="3415">
        <v>15000</v>
      </c>
      <c r="I39" s="3416"/>
      <c r="J39" s="3415">
        <v>15000</v>
      </c>
      <c r="K39" s="3416"/>
      <c r="L39" s="3415">
        <v>15000</v>
      </c>
      <c r="M39" s="3416"/>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3415">
        <v>15000</v>
      </c>
      <c r="E41" s="3416"/>
      <c r="F41" s="2571" t="s">
        <v>89</v>
      </c>
      <c r="G41" s="2572"/>
      <c r="H41" s="2571" t="s">
        <v>89</v>
      </c>
      <c r="I41" s="2572"/>
      <c r="J41" s="2571" t="s">
        <v>89</v>
      </c>
      <c r="K41" s="2572"/>
      <c r="L41" s="2571" t="s">
        <v>89</v>
      </c>
      <c r="M41" s="2572"/>
    </row>
    <row r="42" spans="1:13">
      <c r="A42" s="2064"/>
      <c r="B42" s="1999"/>
      <c r="C42" s="73"/>
      <c r="D42" s="1541" t="s">
        <v>77</v>
      </c>
      <c r="E42" s="1539"/>
      <c r="F42" s="1541" t="s">
        <v>78</v>
      </c>
      <c r="G42" s="1539"/>
      <c r="H42" s="96"/>
      <c r="I42" s="110"/>
      <c r="J42" s="96"/>
      <c r="K42" s="110"/>
      <c r="L42" s="96"/>
      <c r="M42" s="1540"/>
    </row>
    <row r="43" spans="1:13">
      <c r="A43" s="2064"/>
      <c r="B43" s="1999"/>
      <c r="C43" s="73"/>
      <c r="D43" s="2571" t="s">
        <v>89</v>
      </c>
      <c r="E43" s="2572"/>
      <c r="F43" s="3415">
        <v>15000</v>
      </c>
      <c r="G43" s="3416"/>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c r="H46" s="2568"/>
      <c r="I46" s="2568"/>
      <c r="J46" s="2568"/>
      <c r="K46" s="91" t="s">
        <v>82</v>
      </c>
      <c r="L46" s="2480"/>
      <c r="M46" s="2481"/>
    </row>
    <row r="47" spans="1:13">
      <c r="A47" s="2064"/>
      <c r="B47" s="1999"/>
      <c r="C47" s="88"/>
      <c r="D47" s="1542"/>
      <c r="E47" s="1522" t="s">
        <v>45</v>
      </c>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c r="A49" s="2064"/>
      <c r="B49" s="1331" t="s">
        <v>83</v>
      </c>
      <c r="C49" s="2470" t="s">
        <v>3405</v>
      </c>
      <c r="D49" s="2471"/>
      <c r="E49" s="2471"/>
      <c r="F49" s="2471"/>
      <c r="G49" s="2471"/>
      <c r="H49" s="2471"/>
      <c r="I49" s="2471"/>
      <c r="J49" s="2471"/>
      <c r="K49" s="2471"/>
      <c r="L49" s="2471"/>
      <c r="M49" s="2472"/>
    </row>
    <row r="50" spans="1:13">
      <c r="A50" s="2064"/>
      <c r="B50" s="1333" t="s">
        <v>85</v>
      </c>
      <c r="C50" s="2470" t="s">
        <v>3406</v>
      </c>
      <c r="D50" s="2471"/>
      <c r="E50" s="2471"/>
      <c r="F50" s="2471"/>
      <c r="G50" s="2471"/>
      <c r="H50" s="2471"/>
      <c r="I50" s="2471"/>
      <c r="J50" s="2471"/>
      <c r="K50" s="2471"/>
      <c r="L50" s="2471"/>
      <c r="M50" s="2472"/>
    </row>
    <row r="51" spans="1:13">
      <c r="A51" s="2064"/>
      <c r="B51" s="1333" t="s">
        <v>87</v>
      </c>
      <c r="C51" s="1543">
        <v>90</v>
      </c>
      <c r="D51" s="1544"/>
      <c r="E51" s="1544"/>
      <c r="F51" s="1544"/>
      <c r="G51" s="1544"/>
      <c r="H51" s="1544"/>
      <c r="I51" s="1544"/>
      <c r="J51" s="1544"/>
      <c r="K51" s="1544"/>
      <c r="L51" s="1544"/>
      <c r="M51" s="1545"/>
    </row>
    <row r="52" spans="1:13">
      <c r="A52" s="2064"/>
      <c r="B52" s="1333" t="s">
        <v>88</v>
      </c>
      <c r="C52" s="1543">
        <v>2019</v>
      </c>
      <c r="D52" s="1544"/>
      <c r="E52" s="1544"/>
      <c r="F52" s="1544"/>
      <c r="G52" s="1544"/>
      <c r="H52" s="1544"/>
      <c r="I52" s="1544"/>
      <c r="J52" s="1544"/>
      <c r="K52" s="1544"/>
      <c r="L52" s="1544"/>
      <c r="M52" s="1545"/>
    </row>
    <row r="53" spans="1:13" ht="15.75" customHeight="1">
      <c r="A53" s="2469" t="s">
        <v>90</v>
      </c>
      <c r="B53" s="1413" t="s">
        <v>91</v>
      </c>
      <c r="C53" s="2470" t="s">
        <v>1470</v>
      </c>
      <c r="D53" s="2471"/>
      <c r="E53" s="2471"/>
      <c r="F53" s="2471"/>
      <c r="G53" s="2471"/>
      <c r="H53" s="2471"/>
      <c r="I53" s="2471"/>
      <c r="J53" s="2471"/>
      <c r="K53" s="2471"/>
      <c r="L53" s="2471"/>
      <c r="M53" s="2472"/>
    </row>
    <row r="54" spans="1:13">
      <c r="A54" s="2056"/>
      <c r="B54" s="1413" t="s">
        <v>93</v>
      </c>
      <c r="C54" s="2470" t="s">
        <v>1469</v>
      </c>
      <c r="D54" s="2471"/>
      <c r="E54" s="2471"/>
      <c r="F54" s="2471"/>
      <c r="G54" s="2471"/>
      <c r="H54" s="2471"/>
      <c r="I54" s="2471"/>
      <c r="J54" s="2471"/>
      <c r="K54" s="2471"/>
      <c r="L54" s="2471"/>
      <c r="M54" s="2472"/>
    </row>
    <row r="55" spans="1:13">
      <c r="A55" s="2056"/>
      <c r="B55" s="1413" t="s">
        <v>95</v>
      </c>
      <c r="C55" s="2455" t="s">
        <v>233</v>
      </c>
      <c r="D55" s="2456"/>
      <c r="E55" s="2456"/>
      <c r="F55" s="2456"/>
      <c r="G55" s="2456"/>
      <c r="H55" s="2456"/>
      <c r="I55" s="2456"/>
      <c r="J55" s="2456"/>
      <c r="K55" s="2456"/>
      <c r="L55" s="2456"/>
      <c r="M55" s="2457"/>
    </row>
    <row r="56" spans="1:13" ht="15.75" customHeight="1">
      <c r="A56" s="2056"/>
      <c r="B56" s="1414" t="s">
        <v>97</v>
      </c>
      <c r="C56" s="2470" t="s">
        <v>1469</v>
      </c>
      <c r="D56" s="2471"/>
      <c r="E56" s="2471"/>
      <c r="F56" s="2471"/>
      <c r="G56" s="2471"/>
      <c r="H56" s="2471"/>
      <c r="I56" s="2471"/>
      <c r="J56" s="2471"/>
      <c r="K56" s="2471"/>
      <c r="L56" s="2471"/>
      <c r="M56" s="2472"/>
    </row>
    <row r="57" spans="1:13" ht="15.75" customHeight="1">
      <c r="A57" s="2056"/>
      <c r="B57" s="1413" t="s">
        <v>99</v>
      </c>
      <c r="C57" s="2455" t="s">
        <v>1472</v>
      </c>
      <c r="D57" s="2456"/>
      <c r="E57" s="2456"/>
      <c r="F57" s="2456"/>
      <c r="G57" s="2456"/>
      <c r="H57" s="2456"/>
      <c r="I57" s="2456"/>
      <c r="J57" s="2456"/>
      <c r="K57" s="2456"/>
      <c r="L57" s="2456"/>
      <c r="M57" s="2457"/>
    </row>
    <row r="58" spans="1:13" ht="16.5" thickBot="1">
      <c r="A58" s="2061"/>
      <c r="B58" s="1413" t="s">
        <v>101</v>
      </c>
      <c r="C58" s="2455" t="s">
        <v>1471</v>
      </c>
      <c r="D58" s="2456"/>
      <c r="E58" s="2456"/>
      <c r="F58" s="2456"/>
      <c r="G58" s="2456"/>
      <c r="H58" s="2456"/>
      <c r="I58" s="2456"/>
      <c r="J58" s="2456"/>
      <c r="K58" s="2456"/>
      <c r="L58" s="2456"/>
      <c r="M58" s="2457"/>
    </row>
    <row r="59" spans="1:13" ht="15.75" customHeight="1">
      <c r="A59" s="2469" t="s">
        <v>103</v>
      </c>
      <c r="B59" s="1415" t="s">
        <v>104</v>
      </c>
      <c r="C59" s="2455" t="s">
        <v>2497</v>
      </c>
      <c r="D59" s="2456"/>
      <c r="E59" s="2456"/>
      <c r="F59" s="2456"/>
      <c r="G59" s="2456"/>
      <c r="H59" s="2456"/>
      <c r="I59" s="2456"/>
      <c r="J59" s="2456"/>
      <c r="K59" s="2456"/>
      <c r="L59" s="2456"/>
      <c r="M59" s="2457"/>
    </row>
    <row r="60" spans="1:13" ht="30" customHeight="1">
      <c r="A60" s="2056"/>
      <c r="B60" s="1415" t="s">
        <v>106</v>
      </c>
      <c r="C60" s="2455" t="s">
        <v>2498</v>
      </c>
      <c r="D60" s="2456"/>
      <c r="E60" s="2456"/>
      <c r="F60" s="2456"/>
      <c r="G60" s="2456"/>
      <c r="H60" s="2456"/>
      <c r="I60" s="2456"/>
      <c r="J60" s="2456"/>
      <c r="K60" s="2456"/>
      <c r="L60" s="2456"/>
      <c r="M60" s="2457"/>
    </row>
    <row r="61" spans="1:13" ht="30" customHeight="1" thickBot="1">
      <c r="A61" s="2056"/>
      <c r="B61" s="1416" t="s">
        <v>14</v>
      </c>
      <c r="C61" s="2455" t="s">
        <v>233</v>
      </c>
      <c r="D61" s="2456"/>
      <c r="E61" s="2456"/>
      <c r="F61" s="2456"/>
      <c r="G61" s="2456"/>
      <c r="H61" s="2456"/>
      <c r="I61" s="2456"/>
      <c r="J61" s="2456"/>
      <c r="K61" s="2456"/>
      <c r="L61" s="2456"/>
      <c r="M61" s="2457"/>
    </row>
    <row r="62" spans="1:13" ht="16.5" thickBot="1">
      <c r="A62" s="139" t="s">
        <v>109</v>
      </c>
      <c r="B62" s="108"/>
      <c r="C62" s="2036"/>
      <c r="D62" s="2037"/>
      <c r="E62" s="2037"/>
      <c r="F62" s="2037"/>
      <c r="G62" s="2037"/>
      <c r="H62" s="2037"/>
      <c r="I62" s="2037"/>
      <c r="J62" s="2037"/>
      <c r="K62" s="2037"/>
      <c r="L62" s="2037"/>
      <c r="M62" s="2038"/>
    </row>
  </sheetData>
  <mergeCells count="65">
    <mergeCell ref="C11:M11"/>
    <mergeCell ref="A2:A15"/>
    <mergeCell ref="C2:M2"/>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B14:B15"/>
    <mergeCell ref="C14:D14"/>
    <mergeCell ref="F14:M14"/>
    <mergeCell ref="C15:M15"/>
    <mergeCell ref="A16:A52"/>
    <mergeCell ref="C16:M16"/>
    <mergeCell ref="C17:M17"/>
    <mergeCell ref="B18:B24"/>
    <mergeCell ref="B25:B28"/>
    <mergeCell ref="B32:B34"/>
    <mergeCell ref="B35:B44"/>
    <mergeCell ref="D37:E37"/>
    <mergeCell ref="F37:G37"/>
    <mergeCell ref="H37:I37"/>
    <mergeCell ref="J37:K37"/>
    <mergeCell ref="L37:M37"/>
    <mergeCell ref="D39:E39"/>
    <mergeCell ref="F39:G39"/>
    <mergeCell ref="H39:I39"/>
    <mergeCell ref="J39:K39"/>
    <mergeCell ref="L39:M39"/>
    <mergeCell ref="C50:M50"/>
    <mergeCell ref="D41:E41"/>
    <mergeCell ref="F41:G41"/>
    <mergeCell ref="H41:I41"/>
    <mergeCell ref="J41:K41"/>
    <mergeCell ref="L41:M41"/>
    <mergeCell ref="D43:E43"/>
    <mergeCell ref="F43:G43"/>
    <mergeCell ref="H43:I43"/>
    <mergeCell ref="B45:B48"/>
    <mergeCell ref="F46:F47"/>
    <mergeCell ref="G46:J47"/>
    <mergeCell ref="L46:M47"/>
    <mergeCell ref="C49:M49"/>
    <mergeCell ref="A53:A58"/>
    <mergeCell ref="C53:M53"/>
    <mergeCell ref="C54:M54"/>
    <mergeCell ref="C55:M55"/>
    <mergeCell ref="C56:M56"/>
    <mergeCell ref="C57:M57"/>
    <mergeCell ref="C58:M58"/>
    <mergeCell ref="A59:A61"/>
    <mergeCell ref="C59:M59"/>
    <mergeCell ref="C60:M60"/>
    <mergeCell ref="C61:M61"/>
    <mergeCell ref="C62:M62"/>
  </mergeCells>
  <dataValidations count="7">
    <dataValidation type="list" allowBlank="1" showInputMessage="1" showErrorMessage="1" sqref="I7:M7" xr:uid="{00000000-0002-0000-D3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D3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D300-000002000000}"/>
    <dataValidation allowBlank="1" showInputMessage="1" showErrorMessage="1" prompt="Identifique la meta ODS a que le apunta el indicador de producto. Seleccione de la lista desplegable." sqref="E14" xr:uid="{00000000-0002-0000-D300-000003000000}"/>
    <dataValidation allowBlank="1" showInputMessage="1" showErrorMessage="1" prompt="Identifique el ODS a que le apunta el indicador de producto. Seleccione de la lista desplegable._x000a_" sqref="B14:B15" xr:uid="{00000000-0002-0000-D300-000004000000}"/>
    <dataValidation allowBlank="1" showInputMessage="1" showErrorMessage="1" prompt="Incluir una ficha por cada indicador, ya sea de producto o de resultado" sqref="B1" xr:uid="{00000000-0002-0000-D300-000005000000}"/>
    <dataValidation allowBlank="1" showInputMessage="1" showErrorMessage="1" prompt="Seleccione de la lista desplegable" sqref="B4 B7 H7" xr:uid="{00000000-0002-0000-D300-000006000000}"/>
  </dataValidation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tabColor rgb="FF00B0F0"/>
  </sheetPr>
  <dimension ref="A1:M62"/>
  <sheetViews>
    <sheetView workbookViewId="0"/>
  </sheetViews>
  <sheetFormatPr baseColWidth="10" defaultColWidth="11.42578125" defaultRowHeight="15.75"/>
  <cols>
    <col min="1" max="1" width="25.140625" style="28" customWidth="1"/>
    <col min="2" max="2" width="43" style="109" customWidth="1"/>
    <col min="3" max="16384" width="11.42578125" style="28"/>
  </cols>
  <sheetData>
    <row r="1" spans="1:13" ht="16.5" thickBot="1">
      <c r="A1" s="24"/>
      <c r="B1" s="99" t="s">
        <v>3407</v>
      </c>
      <c r="C1" s="141"/>
      <c r="D1" s="141"/>
      <c r="E1" s="141"/>
      <c r="F1" s="141"/>
      <c r="G1" s="141"/>
      <c r="H1" s="141"/>
      <c r="I1" s="141"/>
      <c r="J1" s="141"/>
      <c r="K1" s="141"/>
      <c r="L1" s="141"/>
      <c r="M1" s="142"/>
    </row>
    <row r="2" spans="1:13" ht="51" customHeight="1">
      <c r="A2" s="2494" t="s">
        <v>1</v>
      </c>
      <c r="B2" s="29" t="s">
        <v>2</v>
      </c>
      <c r="C2" s="2018" t="s">
        <v>1474</v>
      </c>
      <c r="D2" s="2019"/>
      <c r="E2" s="2019"/>
      <c r="F2" s="2019"/>
      <c r="G2" s="2019"/>
      <c r="H2" s="2019"/>
      <c r="I2" s="2019"/>
      <c r="J2" s="2019"/>
      <c r="K2" s="2019"/>
      <c r="L2" s="2019"/>
      <c r="M2" s="2020"/>
    </row>
    <row r="3" spans="1:13" ht="31.5">
      <c r="A3" s="2093"/>
      <c r="B3" s="1331" t="s">
        <v>4</v>
      </c>
      <c r="C3" s="2495" t="s">
        <v>3111</v>
      </c>
      <c r="D3" s="2496"/>
      <c r="E3" s="2496"/>
      <c r="F3" s="2496"/>
      <c r="G3" s="2496"/>
      <c r="H3" s="2496"/>
      <c r="I3" s="2496"/>
      <c r="J3" s="2496"/>
      <c r="K3" s="2496"/>
      <c r="L3" s="2496"/>
      <c r="M3" s="2497"/>
    </row>
    <row r="4" spans="1:13">
      <c r="A4" s="2093"/>
      <c r="B4" s="31" t="s">
        <v>6</v>
      </c>
      <c r="C4" s="1507" t="s">
        <v>323</v>
      </c>
      <c r="D4" s="1508"/>
      <c r="E4" s="1509"/>
      <c r="F4" s="2498" t="s">
        <v>8</v>
      </c>
      <c r="G4" s="2499"/>
      <c r="H4" s="1510">
        <v>64</v>
      </c>
      <c r="I4" s="1511"/>
      <c r="J4" s="1511"/>
      <c r="K4" s="1511"/>
      <c r="L4" s="1511"/>
      <c r="M4" s="1512"/>
    </row>
    <row r="5" spans="1:13">
      <c r="A5" s="2093"/>
      <c r="B5" s="31" t="s">
        <v>10</v>
      </c>
      <c r="C5" s="2455" t="s">
        <v>9</v>
      </c>
      <c r="D5" s="2456"/>
      <c r="E5" s="2456"/>
      <c r="F5" s="2456"/>
      <c r="G5" s="2456"/>
      <c r="H5" s="2456"/>
      <c r="I5" s="2456"/>
      <c r="J5" s="2456"/>
      <c r="K5" s="2456"/>
      <c r="L5" s="2456"/>
      <c r="M5" s="2457"/>
    </row>
    <row r="6" spans="1:13">
      <c r="A6" s="2093"/>
      <c r="B6" s="31" t="s">
        <v>11</v>
      </c>
      <c r="C6" s="2455" t="s">
        <v>9</v>
      </c>
      <c r="D6" s="2456"/>
      <c r="E6" s="2456"/>
      <c r="F6" s="2456"/>
      <c r="G6" s="2456"/>
      <c r="H6" s="2456"/>
      <c r="I6" s="2456"/>
      <c r="J6" s="2456"/>
      <c r="K6" s="2456"/>
      <c r="L6" s="2456"/>
      <c r="M6" s="2457"/>
    </row>
    <row r="7" spans="1:13">
      <c r="A7" s="2093"/>
      <c r="B7" s="1331" t="s">
        <v>12</v>
      </c>
      <c r="C7" s="2512" t="s">
        <v>1648</v>
      </c>
      <c r="D7" s="2513"/>
      <c r="E7" s="32"/>
      <c r="F7" s="32"/>
      <c r="G7" s="674"/>
      <c r="H7" s="1546" t="s">
        <v>14</v>
      </c>
      <c r="I7" s="2514" t="s">
        <v>233</v>
      </c>
      <c r="J7" s="2513"/>
      <c r="K7" s="2513"/>
      <c r="L7" s="2513"/>
      <c r="M7" s="2515"/>
    </row>
    <row r="8" spans="1:13">
      <c r="A8" s="2093"/>
      <c r="B8" s="2504" t="s">
        <v>16</v>
      </c>
      <c r="C8" s="1700"/>
      <c r="D8" s="33"/>
      <c r="E8" s="33"/>
      <c r="F8" s="33"/>
      <c r="G8" s="33"/>
      <c r="H8" s="33"/>
      <c r="I8" s="33"/>
      <c r="J8" s="33"/>
      <c r="K8" s="33"/>
      <c r="L8" s="34"/>
      <c r="M8" s="1525"/>
    </row>
    <row r="9" spans="1:13">
      <c r="A9" s="2093"/>
      <c r="B9" s="2085"/>
      <c r="C9" s="2115"/>
      <c r="D9" s="2111"/>
      <c r="E9" s="36"/>
      <c r="F9" s="2111"/>
      <c r="G9" s="2111"/>
      <c r="H9" s="36"/>
      <c r="I9" s="2111"/>
      <c r="J9" s="2111"/>
      <c r="K9" s="36"/>
      <c r="L9" s="37"/>
      <c r="M9" s="38"/>
    </row>
    <row r="10" spans="1:13">
      <c r="A10" s="2093"/>
      <c r="B10" s="2123"/>
      <c r="C10" s="2115" t="s">
        <v>18</v>
      </c>
      <c r="D10" s="2111"/>
      <c r="E10" s="39"/>
      <c r="F10" s="2111" t="s">
        <v>18</v>
      </c>
      <c r="G10" s="2111"/>
      <c r="H10" s="39"/>
      <c r="I10" s="2111" t="s">
        <v>18</v>
      </c>
      <c r="J10" s="2111"/>
      <c r="K10" s="39"/>
      <c r="L10" s="40"/>
      <c r="M10" s="41"/>
    </row>
    <row r="11" spans="1:13" ht="54.75" customHeight="1">
      <c r="A11" s="2093"/>
      <c r="B11" s="1331" t="s">
        <v>19</v>
      </c>
      <c r="C11" s="2470" t="s">
        <v>3408</v>
      </c>
      <c r="D11" s="2471"/>
      <c r="E11" s="2471"/>
      <c r="F11" s="2471"/>
      <c r="G11" s="2471"/>
      <c r="H11" s="2471"/>
      <c r="I11" s="2471"/>
      <c r="J11" s="2471"/>
      <c r="K11" s="2471"/>
      <c r="L11" s="2471"/>
      <c r="M11" s="2472"/>
    </row>
    <row r="12" spans="1:13" ht="78" customHeight="1">
      <c r="A12" s="2093"/>
      <c r="B12" s="1331" t="s">
        <v>21</v>
      </c>
      <c r="C12" s="2470" t="s">
        <v>3409</v>
      </c>
      <c r="D12" s="2471"/>
      <c r="E12" s="2471"/>
      <c r="F12" s="2471"/>
      <c r="G12" s="2471"/>
      <c r="H12" s="2471"/>
      <c r="I12" s="2471"/>
      <c r="J12" s="2471"/>
      <c r="K12" s="2471"/>
      <c r="L12" s="2471"/>
      <c r="M12" s="2472"/>
    </row>
    <row r="13" spans="1:13" ht="31.5">
      <c r="A13" s="2093"/>
      <c r="B13" s="1331" t="s">
        <v>23</v>
      </c>
      <c r="C13" s="2482" t="s">
        <v>3289</v>
      </c>
      <c r="D13" s="2483"/>
      <c r="E13" s="2483"/>
      <c r="F13" s="2483"/>
      <c r="G13" s="2483"/>
      <c r="H13" s="2483"/>
      <c r="I13" s="2483"/>
      <c r="J13" s="2483"/>
      <c r="K13" s="2483"/>
      <c r="L13" s="2483"/>
      <c r="M13" s="2484"/>
    </row>
    <row r="14" spans="1:13" ht="25.5" customHeight="1">
      <c r="A14" s="2093"/>
      <c r="B14" s="2504" t="s">
        <v>25</v>
      </c>
      <c r="C14" s="2482" t="s">
        <v>1466</v>
      </c>
      <c r="D14" s="2483"/>
      <c r="E14" s="1518" t="s">
        <v>27</v>
      </c>
      <c r="F14" s="3287" t="s">
        <v>3410</v>
      </c>
      <c r="G14" s="3288"/>
      <c r="H14" s="3288"/>
      <c r="I14" s="3288"/>
      <c r="J14" s="3288"/>
      <c r="K14" s="3288"/>
      <c r="L14" s="3288"/>
      <c r="M14" s="3289"/>
    </row>
    <row r="15" spans="1:13">
      <c r="A15" s="2093"/>
      <c r="B15" s="2085"/>
      <c r="C15" s="2482"/>
      <c r="D15" s="2483"/>
      <c r="E15" s="2483"/>
      <c r="F15" s="2483"/>
      <c r="G15" s="2483"/>
      <c r="H15" s="2483"/>
      <c r="I15" s="2483"/>
      <c r="J15" s="2483"/>
      <c r="K15" s="2483"/>
      <c r="L15" s="2483"/>
      <c r="M15" s="2484"/>
    </row>
    <row r="16" spans="1:13">
      <c r="A16" s="2489" t="s">
        <v>29</v>
      </c>
      <c r="B16" s="1333" t="s">
        <v>30</v>
      </c>
      <c r="C16" s="2470" t="s">
        <v>1959</v>
      </c>
      <c r="D16" s="2471"/>
      <c r="E16" s="2471"/>
      <c r="F16" s="2471"/>
      <c r="G16" s="2471"/>
      <c r="H16" s="2471"/>
      <c r="I16" s="2471"/>
      <c r="J16" s="2471"/>
      <c r="K16" s="2471"/>
      <c r="L16" s="2471"/>
      <c r="M16" s="2472"/>
    </row>
    <row r="17" spans="1:13">
      <c r="A17" s="2064"/>
      <c r="B17" s="1333" t="s">
        <v>32</v>
      </c>
      <c r="C17" s="2470" t="s">
        <v>1475</v>
      </c>
      <c r="D17" s="2471"/>
      <c r="E17" s="2471"/>
      <c r="F17" s="2471"/>
      <c r="G17" s="2471"/>
      <c r="H17" s="2471"/>
      <c r="I17" s="2471"/>
      <c r="J17" s="2471"/>
      <c r="K17" s="2471"/>
      <c r="L17" s="2471"/>
      <c r="M17" s="2472"/>
    </row>
    <row r="18" spans="1:13" ht="8.25" customHeight="1">
      <c r="A18" s="2064"/>
      <c r="B18" s="2477" t="s">
        <v>34</v>
      </c>
      <c r="C18" s="1519"/>
      <c r="D18" s="42"/>
      <c r="E18" s="42"/>
      <c r="F18" s="42"/>
      <c r="G18" s="42"/>
      <c r="H18" s="42"/>
      <c r="I18" s="42"/>
      <c r="J18" s="42"/>
      <c r="K18" s="42"/>
      <c r="L18" s="42"/>
      <c r="M18" s="1520"/>
    </row>
    <row r="19" spans="1:13" ht="9" customHeight="1">
      <c r="A19" s="2064"/>
      <c r="B19" s="1999"/>
      <c r="C19" s="43"/>
      <c r="D19" s="44"/>
      <c r="E19" s="45"/>
      <c r="F19" s="44"/>
      <c r="G19" s="45"/>
      <c r="H19" s="44"/>
      <c r="I19" s="45"/>
      <c r="J19" s="44"/>
      <c r="K19" s="45"/>
      <c r="L19" s="45"/>
      <c r="M19" s="46"/>
    </row>
    <row r="20" spans="1:13">
      <c r="A20" s="2064"/>
      <c r="B20" s="1999"/>
      <c r="C20" s="47" t="s">
        <v>35</v>
      </c>
      <c r="D20" s="48"/>
      <c r="E20" s="49" t="s">
        <v>36</v>
      </c>
      <c r="F20" s="48"/>
      <c r="G20" s="49" t="s">
        <v>37</v>
      </c>
      <c r="H20" s="48"/>
      <c r="I20" s="49" t="s">
        <v>38</v>
      </c>
      <c r="J20" s="1521"/>
      <c r="K20" s="49"/>
      <c r="L20" s="49"/>
      <c r="M20" s="50"/>
    </row>
    <row r="21" spans="1:13">
      <c r="A21" s="2064"/>
      <c r="B21" s="1999"/>
      <c r="C21" s="47" t="s">
        <v>39</v>
      </c>
      <c r="D21" s="1522"/>
      <c r="E21" s="49" t="s">
        <v>40</v>
      </c>
      <c r="F21" s="1523"/>
      <c r="G21" s="49" t="s">
        <v>41</v>
      </c>
      <c r="H21" s="1523"/>
      <c r="I21" s="49"/>
      <c r="J21" s="51"/>
      <c r="K21" s="49"/>
      <c r="L21" s="49"/>
      <c r="M21" s="50"/>
    </row>
    <row r="22" spans="1:13">
      <c r="A22" s="2064"/>
      <c r="B22" s="1999"/>
      <c r="C22" s="47" t="s">
        <v>42</v>
      </c>
      <c r="D22" s="1522"/>
      <c r="E22" s="49" t="s">
        <v>43</v>
      </c>
      <c r="F22" s="1522"/>
      <c r="G22" s="49"/>
      <c r="H22" s="51"/>
      <c r="I22" s="49"/>
      <c r="J22" s="51"/>
      <c r="K22" s="49"/>
      <c r="L22" s="49"/>
      <c r="M22" s="50"/>
    </row>
    <row r="23" spans="1:13">
      <c r="A23" s="2064"/>
      <c r="B23" s="1999"/>
      <c r="C23" s="47" t="s">
        <v>44</v>
      </c>
      <c r="D23" s="1523" t="s">
        <v>45</v>
      </c>
      <c r="E23" s="49" t="s">
        <v>46</v>
      </c>
      <c r="F23" s="53" t="s">
        <v>47</v>
      </c>
      <c r="G23" s="53"/>
      <c r="H23" s="53"/>
      <c r="I23" s="53"/>
      <c r="J23" s="53"/>
      <c r="K23" s="53"/>
      <c r="L23" s="53"/>
      <c r="M23" s="54"/>
    </row>
    <row r="24" spans="1:13" ht="9.75" customHeight="1">
      <c r="A24" s="2064"/>
      <c r="B24" s="2000"/>
      <c r="C24" s="55"/>
      <c r="D24" s="56"/>
      <c r="E24" s="56"/>
      <c r="F24" s="56"/>
      <c r="G24" s="56"/>
      <c r="H24" s="56"/>
      <c r="I24" s="56"/>
      <c r="J24" s="56"/>
      <c r="K24" s="56"/>
      <c r="L24" s="56"/>
      <c r="M24" s="57"/>
    </row>
    <row r="25" spans="1:13">
      <c r="A25" s="2064"/>
      <c r="B25" s="2477" t="s">
        <v>48</v>
      </c>
      <c r="C25" s="1524"/>
      <c r="D25" s="58"/>
      <c r="E25" s="58"/>
      <c r="F25" s="58"/>
      <c r="G25" s="58"/>
      <c r="H25" s="58"/>
      <c r="I25" s="58"/>
      <c r="J25" s="58"/>
      <c r="K25" s="58"/>
      <c r="L25" s="34"/>
      <c r="M25" s="1525"/>
    </row>
    <row r="26" spans="1:13">
      <c r="A26" s="2064"/>
      <c r="B26" s="1999"/>
      <c r="C26" s="47" t="s">
        <v>49</v>
      </c>
      <c r="D26" s="1523"/>
      <c r="E26" s="59"/>
      <c r="F26" s="49" t="s">
        <v>50</v>
      </c>
      <c r="G26" s="1522"/>
      <c r="H26" s="59"/>
      <c r="I26" s="49" t="s">
        <v>51</v>
      </c>
      <c r="J26" s="1870" t="s">
        <v>1495</v>
      </c>
      <c r="K26" s="59"/>
      <c r="L26" s="37"/>
      <c r="M26" s="38"/>
    </row>
    <row r="27" spans="1:13">
      <c r="A27" s="2064"/>
      <c r="B27" s="1999"/>
      <c r="C27" s="47" t="s">
        <v>52</v>
      </c>
      <c r="D27" s="1526"/>
      <c r="E27" s="37"/>
      <c r="F27" s="49" t="s">
        <v>53</v>
      </c>
      <c r="G27" s="1523"/>
      <c r="H27" s="37"/>
      <c r="I27" s="60"/>
      <c r="J27" s="37"/>
      <c r="K27" s="36"/>
      <c r="L27" s="37"/>
      <c r="M27" s="38"/>
    </row>
    <row r="28" spans="1:13">
      <c r="A28" s="2064"/>
      <c r="B28" s="2000"/>
      <c r="C28" s="61"/>
      <c r="D28" s="62"/>
      <c r="E28" s="62"/>
      <c r="F28" s="62"/>
      <c r="G28" s="62"/>
      <c r="H28" s="62"/>
      <c r="I28" s="62"/>
      <c r="J28" s="62"/>
      <c r="K28" s="62"/>
      <c r="L28" s="40"/>
      <c r="M28" s="41"/>
    </row>
    <row r="29" spans="1:13">
      <c r="A29" s="2064"/>
      <c r="B29" s="64" t="s">
        <v>54</v>
      </c>
      <c r="C29" s="1527"/>
      <c r="D29" s="63"/>
      <c r="E29" s="63"/>
      <c r="F29" s="63"/>
      <c r="G29" s="63"/>
      <c r="H29" s="63"/>
      <c r="I29" s="63"/>
      <c r="J29" s="63"/>
      <c r="K29" s="63"/>
      <c r="L29" s="63"/>
      <c r="M29" s="1528"/>
    </row>
    <row r="30" spans="1:13">
      <c r="A30" s="2064"/>
      <c r="B30" s="64"/>
      <c r="C30" s="65" t="s">
        <v>55</v>
      </c>
      <c r="D30" s="1702" t="s">
        <v>231</v>
      </c>
      <c r="E30" s="59"/>
      <c r="F30" s="66" t="s">
        <v>56</v>
      </c>
      <c r="G30" s="1523" t="s">
        <v>231</v>
      </c>
      <c r="H30" s="59"/>
      <c r="I30" s="66" t="s">
        <v>57</v>
      </c>
      <c r="J30" s="1703"/>
      <c r="K30" s="1704"/>
      <c r="L30" s="1705"/>
      <c r="M30" s="67"/>
    </row>
    <row r="31" spans="1:13">
      <c r="A31" s="2064"/>
      <c r="B31" s="31"/>
      <c r="C31" s="55"/>
      <c r="D31" s="56"/>
      <c r="E31" s="56"/>
      <c r="F31" s="56"/>
      <c r="G31" s="56"/>
      <c r="H31" s="56"/>
      <c r="I31" s="56"/>
      <c r="J31" s="56"/>
      <c r="K31" s="56"/>
      <c r="L31" s="56"/>
      <c r="M31" s="57"/>
    </row>
    <row r="32" spans="1:13">
      <c r="A32" s="2064"/>
      <c r="B32" s="2477" t="s">
        <v>58</v>
      </c>
      <c r="C32" s="1531"/>
      <c r="D32" s="68"/>
      <c r="E32" s="68"/>
      <c r="F32" s="68"/>
      <c r="G32" s="68"/>
      <c r="H32" s="68"/>
      <c r="I32" s="68"/>
      <c r="J32" s="68"/>
      <c r="K32" s="68"/>
      <c r="L32" s="34"/>
      <c r="M32" s="1525"/>
    </row>
    <row r="33" spans="1:13">
      <c r="A33" s="2064"/>
      <c r="B33" s="1999"/>
      <c r="C33" s="69" t="s">
        <v>59</v>
      </c>
      <c r="D33" s="1869">
        <v>2020</v>
      </c>
      <c r="E33" s="70"/>
      <c r="F33" s="59" t="s">
        <v>60</v>
      </c>
      <c r="G33" s="1869">
        <v>2030</v>
      </c>
      <c r="H33" s="70"/>
      <c r="I33" s="66"/>
      <c r="J33" s="70"/>
      <c r="K33" s="70"/>
      <c r="L33" s="37"/>
      <c r="M33" s="38"/>
    </row>
    <row r="34" spans="1:13">
      <c r="A34" s="2064"/>
      <c r="B34" s="2000"/>
      <c r="C34" s="55"/>
      <c r="D34" s="135"/>
      <c r="E34" s="136"/>
      <c r="F34" s="56"/>
      <c r="G34" s="136"/>
      <c r="H34" s="136"/>
      <c r="I34" s="137"/>
      <c r="J34" s="136"/>
      <c r="K34" s="136"/>
      <c r="L34" s="40"/>
      <c r="M34" s="41"/>
    </row>
    <row r="35" spans="1:13">
      <c r="A35" s="2064"/>
      <c r="B35" s="2477" t="s">
        <v>62</v>
      </c>
      <c r="C35" s="1534"/>
      <c r="D35" s="72"/>
      <c r="E35" s="72"/>
      <c r="F35" s="72"/>
      <c r="G35" s="72"/>
      <c r="H35" s="72"/>
      <c r="I35" s="72"/>
      <c r="J35" s="72"/>
      <c r="K35" s="72"/>
      <c r="L35" s="72"/>
      <c r="M35" s="1535"/>
    </row>
    <row r="36" spans="1:13">
      <c r="A36" s="2064"/>
      <c r="B36" s="1999"/>
      <c r="C36" s="73"/>
      <c r="D36" s="74" t="s">
        <v>63</v>
      </c>
      <c r="E36" s="74"/>
      <c r="F36" s="74" t="s">
        <v>64</v>
      </c>
      <c r="G36" s="74"/>
      <c r="H36" s="75" t="s">
        <v>65</v>
      </c>
      <c r="I36" s="75"/>
      <c r="J36" s="75" t="s">
        <v>66</v>
      </c>
      <c r="K36" s="74"/>
      <c r="L36" s="74" t="s">
        <v>67</v>
      </c>
      <c r="M36" s="76"/>
    </row>
    <row r="37" spans="1:13">
      <c r="A37" s="2064"/>
      <c r="B37" s="1999"/>
      <c r="C37" s="73"/>
      <c r="D37" s="2510">
        <v>1</v>
      </c>
      <c r="E37" s="2511"/>
      <c r="F37" s="2510">
        <v>1</v>
      </c>
      <c r="G37" s="2511"/>
      <c r="H37" s="2510">
        <v>1</v>
      </c>
      <c r="I37" s="2511"/>
      <c r="J37" s="2510">
        <v>1</v>
      </c>
      <c r="K37" s="2511"/>
      <c r="L37" s="2510">
        <v>1</v>
      </c>
      <c r="M37" s="2511"/>
    </row>
    <row r="38" spans="1:13">
      <c r="A38" s="2064"/>
      <c r="B38" s="1999"/>
      <c r="C38" s="73"/>
      <c r="D38" s="74" t="s">
        <v>68</v>
      </c>
      <c r="E38" s="74"/>
      <c r="F38" s="74" t="s">
        <v>69</v>
      </c>
      <c r="G38" s="74"/>
      <c r="H38" s="75" t="s">
        <v>70</v>
      </c>
      <c r="I38" s="75"/>
      <c r="J38" s="75" t="s">
        <v>71</v>
      </c>
      <c r="K38" s="74"/>
      <c r="L38" s="74" t="s">
        <v>72</v>
      </c>
      <c r="M38" s="46"/>
    </row>
    <row r="39" spans="1:13">
      <c r="A39" s="2064"/>
      <c r="B39" s="1999"/>
      <c r="C39" s="73"/>
      <c r="D39" s="2510">
        <v>1</v>
      </c>
      <c r="E39" s="2511"/>
      <c r="F39" s="2510">
        <v>1</v>
      </c>
      <c r="G39" s="2511"/>
      <c r="H39" s="2510">
        <v>1</v>
      </c>
      <c r="I39" s="2511"/>
      <c r="J39" s="2510">
        <v>1</v>
      </c>
      <c r="K39" s="2511"/>
      <c r="L39" s="2510">
        <v>1</v>
      </c>
      <c r="M39" s="2511"/>
    </row>
    <row r="40" spans="1:13">
      <c r="A40" s="2064"/>
      <c r="B40" s="1999"/>
      <c r="C40" s="73"/>
      <c r="D40" s="74" t="s">
        <v>73</v>
      </c>
      <c r="E40" s="74"/>
      <c r="F40" s="74" t="s">
        <v>74</v>
      </c>
      <c r="G40" s="74"/>
      <c r="H40" s="75" t="s">
        <v>75</v>
      </c>
      <c r="I40" s="75"/>
      <c r="J40" s="75" t="s">
        <v>76</v>
      </c>
      <c r="K40" s="74"/>
      <c r="L40" s="74" t="s">
        <v>77</v>
      </c>
      <c r="M40" s="46"/>
    </row>
    <row r="41" spans="1:13">
      <c r="A41" s="2064"/>
      <c r="B41" s="1999"/>
      <c r="C41" s="73"/>
      <c r="D41" s="2510">
        <v>1</v>
      </c>
      <c r="E41" s="2511"/>
      <c r="F41" s="2571" t="s">
        <v>89</v>
      </c>
      <c r="G41" s="2572"/>
      <c r="H41" s="2571" t="s">
        <v>89</v>
      </c>
      <c r="I41" s="2572"/>
      <c r="J41" s="2571" t="s">
        <v>89</v>
      </c>
      <c r="K41" s="2572"/>
      <c r="L41" s="2571" t="s">
        <v>89</v>
      </c>
      <c r="M41" s="2572"/>
    </row>
    <row r="42" spans="1:13">
      <c r="A42" s="2064"/>
      <c r="B42" s="1999"/>
      <c r="C42" s="73"/>
      <c r="D42" s="1541" t="s">
        <v>77</v>
      </c>
      <c r="E42" s="1539"/>
      <c r="F42" s="1541" t="s">
        <v>78</v>
      </c>
      <c r="G42" s="1539"/>
      <c r="H42" s="96"/>
      <c r="I42" s="110"/>
      <c r="J42" s="96"/>
      <c r="K42" s="110"/>
      <c r="L42" s="96"/>
      <c r="M42" s="1540"/>
    </row>
    <row r="43" spans="1:13">
      <c r="A43" s="2064"/>
      <c r="B43" s="1999"/>
      <c r="C43" s="73"/>
      <c r="D43" s="2571" t="s">
        <v>89</v>
      </c>
      <c r="E43" s="2572"/>
      <c r="F43" s="2510">
        <v>1</v>
      </c>
      <c r="G43" s="2511"/>
      <c r="H43" s="2070"/>
      <c r="I43" s="2070"/>
      <c r="J43" s="77"/>
      <c r="K43" s="74"/>
      <c r="L43" s="77"/>
      <c r="M43" s="107"/>
    </row>
    <row r="44" spans="1:13">
      <c r="A44" s="2064"/>
      <c r="B44" s="1999"/>
      <c r="C44" s="83"/>
      <c r="D44" s="1541"/>
      <c r="E44" s="1539"/>
      <c r="F44" s="1541"/>
      <c r="G44" s="1539"/>
      <c r="H44" s="84"/>
      <c r="I44" s="85"/>
      <c r="J44" s="84"/>
      <c r="K44" s="85"/>
      <c r="L44" s="84"/>
      <c r="M44" s="86"/>
    </row>
    <row r="45" spans="1:13" ht="18" customHeight="1">
      <c r="A45" s="2064"/>
      <c r="B45" s="2477" t="s">
        <v>79</v>
      </c>
      <c r="C45" s="1524"/>
      <c r="D45" s="58"/>
      <c r="E45" s="58"/>
      <c r="F45" s="58"/>
      <c r="G45" s="58"/>
      <c r="H45" s="58"/>
      <c r="I45" s="58"/>
      <c r="J45" s="58"/>
      <c r="K45" s="58"/>
      <c r="L45" s="37"/>
      <c r="M45" s="38"/>
    </row>
    <row r="46" spans="1:13">
      <c r="A46" s="2064"/>
      <c r="B46" s="1999"/>
      <c r="C46" s="88"/>
      <c r="D46" s="89" t="s">
        <v>80</v>
      </c>
      <c r="E46" s="90" t="s">
        <v>7</v>
      </c>
      <c r="F46" s="2008" t="s">
        <v>81</v>
      </c>
      <c r="G46" s="2568"/>
      <c r="H46" s="2568"/>
      <c r="I46" s="2568"/>
      <c r="J46" s="2568"/>
      <c r="K46" s="91" t="s">
        <v>82</v>
      </c>
      <c r="L46" s="2480"/>
      <c r="M46" s="2481"/>
    </row>
    <row r="47" spans="1:13">
      <c r="A47" s="2064"/>
      <c r="B47" s="1999"/>
      <c r="C47" s="88"/>
      <c r="D47" s="1542"/>
      <c r="E47" s="1522" t="s">
        <v>45</v>
      </c>
      <c r="F47" s="2008"/>
      <c r="G47" s="2568"/>
      <c r="H47" s="2568"/>
      <c r="I47" s="2568"/>
      <c r="J47" s="2568"/>
      <c r="K47" s="37"/>
      <c r="L47" s="2003"/>
      <c r="M47" s="2004"/>
    </row>
    <row r="48" spans="1:13">
      <c r="A48" s="2064"/>
      <c r="B48" s="2000"/>
      <c r="C48" s="92"/>
      <c r="D48" s="40"/>
      <c r="E48" s="40"/>
      <c r="F48" s="40"/>
      <c r="G48" s="40"/>
      <c r="H48" s="40"/>
      <c r="I48" s="40"/>
      <c r="J48" s="40"/>
      <c r="K48" s="40"/>
      <c r="L48" s="37"/>
      <c r="M48" s="38"/>
    </row>
    <row r="49" spans="1:13">
      <c r="A49" s="2064"/>
      <c r="B49" s="1331" t="s">
        <v>83</v>
      </c>
      <c r="C49" s="2470" t="s">
        <v>3411</v>
      </c>
      <c r="D49" s="2471"/>
      <c r="E49" s="2471"/>
      <c r="F49" s="2471"/>
      <c r="G49" s="2471"/>
      <c r="H49" s="2471"/>
      <c r="I49" s="2471"/>
      <c r="J49" s="2471"/>
      <c r="K49" s="2471"/>
      <c r="L49" s="2471"/>
      <c r="M49" s="2472"/>
    </row>
    <row r="50" spans="1:13">
      <c r="A50" s="2064"/>
      <c r="B50" s="1333" t="s">
        <v>85</v>
      </c>
      <c r="C50" s="2470" t="s">
        <v>3406</v>
      </c>
      <c r="D50" s="2471"/>
      <c r="E50" s="2471"/>
      <c r="F50" s="2471"/>
      <c r="G50" s="2471"/>
      <c r="H50" s="2471"/>
      <c r="I50" s="2471"/>
      <c r="J50" s="2471"/>
      <c r="K50" s="2471"/>
      <c r="L50" s="2471"/>
      <c r="M50" s="2472"/>
    </row>
    <row r="51" spans="1:13">
      <c r="A51" s="2064"/>
      <c r="B51" s="1333" t="s">
        <v>87</v>
      </c>
      <c r="C51" s="1543">
        <v>90</v>
      </c>
      <c r="D51" s="1544"/>
      <c r="E51" s="1544"/>
      <c r="F51" s="1544"/>
      <c r="G51" s="1544"/>
      <c r="H51" s="1544"/>
      <c r="I51" s="1544"/>
      <c r="J51" s="1544"/>
      <c r="K51" s="1544"/>
      <c r="L51" s="1544"/>
      <c r="M51" s="1545"/>
    </row>
    <row r="52" spans="1:13">
      <c r="A52" s="2064"/>
      <c r="B52" s="1333" t="s">
        <v>88</v>
      </c>
      <c r="C52" s="1543" t="s">
        <v>231</v>
      </c>
      <c r="D52" s="1544"/>
      <c r="E52" s="1544"/>
      <c r="F52" s="1544"/>
      <c r="G52" s="1544"/>
      <c r="H52" s="1544"/>
      <c r="I52" s="1544"/>
      <c r="J52" s="1544"/>
      <c r="K52" s="1544"/>
      <c r="L52" s="1544"/>
      <c r="M52" s="1545"/>
    </row>
    <row r="53" spans="1:13" ht="15.75" customHeight="1">
      <c r="A53" s="2469" t="s">
        <v>90</v>
      </c>
      <c r="B53" s="1413" t="s">
        <v>91</v>
      </c>
      <c r="C53" s="2470" t="s">
        <v>1470</v>
      </c>
      <c r="D53" s="2471"/>
      <c r="E53" s="2471"/>
      <c r="F53" s="2471"/>
      <c r="G53" s="2471"/>
      <c r="H53" s="2471"/>
      <c r="I53" s="2471"/>
      <c r="J53" s="2471"/>
      <c r="K53" s="2471"/>
      <c r="L53" s="2471"/>
      <c r="M53" s="2472"/>
    </row>
    <row r="54" spans="1:13">
      <c r="A54" s="2056"/>
      <c r="B54" s="1413" t="s">
        <v>93</v>
      </c>
      <c r="C54" s="2470" t="s">
        <v>1469</v>
      </c>
      <c r="D54" s="2471"/>
      <c r="E54" s="2471"/>
      <c r="F54" s="2471"/>
      <c r="G54" s="2471"/>
      <c r="H54" s="2471"/>
      <c r="I54" s="2471"/>
      <c r="J54" s="2471"/>
      <c r="K54" s="2471"/>
      <c r="L54" s="2471"/>
      <c r="M54" s="2472"/>
    </row>
    <row r="55" spans="1:13">
      <c r="A55" s="2056"/>
      <c r="B55" s="1413" t="s">
        <v>95</v>
      </c>
      <c r="C55" s="2455" t="s">
        <v>233</v>
      </c>
      <c r="D55" s="2456"/>
      <c r="E55" s="2456"/>
      <c r="F55" s="2456"/>
      <c r="G55" s="2456"/>
      <c r="H55" s="2456"/>
      <c r="I55" s="2456"/>
      <c r="J55" s="2456"/>
      <c r="K55" s="2456"/>
      <c r="L55" s="2456"/>
      <c r="M55" s="2457"/>
    </row>
    <row r="56" spans="1:13" ht="15.75" customHeight="1">
      <c r="A56" s="2056"/>
      <c r="B56" s="1414" t="s">
        <v>97</v>
      </c>
      <c r="C56" s="2470" t="s">
        <v>1469</v>
      </c>
      <c r="D56" s="2471"/>
      <c r="E56" s="2471"/>
      <c r="F56" s="2471"/>
      <c r="G56" s="2471"/>
      <c r="H56" s="2471"/>
      <c r="I56" s="2471"/>
      <c r="J56" s="2471"/>
      <c r="K56" s="2471"/>
      <c r="L56" s="2471"/>
      <c r="M56" s="2472"/>
    </row>
    <row r="57" spans="1:13" ht="15.75" customHeight="1">
      <c r="A57" s="2056"/>
      <c r="B57" s="1413" t="s">
        <v>99</v>
      </c>
      <c r="C57" s="2455" t="s">
        <v>1472</v>
      </c>
      <c r="D57" s="2456"/>
      <c r="E57" s="2456"/>
      <c r="F57" s="2456"/>
      <c r="G57" s="2456"/>
      <c r="H57" s="2456"/>
      <c r="I57" s="2456"/>
      <c r="J57" s="2456"/>
      <c r="K57" s="2456"/>
      <c r="L57" s="2456"/>
      <c r="M57" s="2457"/>
    </row>
    <row r="58" spans="1:13" ht="16.5" thickBot="1">
      <c r="A58" s="2061"/>
      <c r="B58" s="1413" t="s">
        <v>101</v>
      </c>
      <c r="C58" s="2455" t="s">
        <v>1471</v>
      </c>
      <c r="D58" s="2456"/>
      <c r="E58" s="2456"/>
      <c r="F58" s="2456"/>
      <c r="G58" s="2456"/>
      <c r="H58" s="2456"/>
      <c r="I58" s="2456"/>
      <c r="J58" s="2456"/>
      <c r="K58" s="2456"/>
      <c r="L58" s="2456"/>
      <c r="M58" s="2457"/>
    </row>
    <row r="59" spans="1:13" ht="15.75" customHeight="1">
      <c r="A59" s="2469" t="s">
        <v>103</v>
      </c>
      <c r="B59" s="1415" t="s">
        <v>104</v>
      </c>
      <c r="C59" s="2455" t="s">
        <v>2497</v>
      </c>
      <c r="D59" s="2456"/>
      <c r="E59" s="2456"/>
      <c r="F59" s="2456"/>
      <c r="G59" s="2456"/>
      <c r="H59" s="2456"/>
      <c r="I59" s="2456"/>
      <c r="J59" s="2456"/>
      <c r="K59" s="2456"/>
      <c r="L59" s="2456"/>
      <c r="M59" s="2457"/>
    </row>
    <row r="60" spans="1:13" ht="30" customHeight="1">
      <c r="A60" s="2056"/>
      <c r="B60" s="1415" t="s">
        <v>106</v>
      </c>
      <c r="C60" s="2455" t="s">
        <v>2498</v>
      </c>
      <c r="D60" s="2456"/>
      <c r="E60" s="2456"/>
      <c r="F60" s="2456"/>
      <c r="G60" s="2456"/>
      <c r="H60" s="2456"/>
      <c r="I60" s="2456"/>
      <c r="J60" s="2456"/>
      <c r="K60" s="2456"/>
      <c r="L60" s="2456"/>
      <c r="M60" s="2457"/>
    </row>
    <row r="61" spans="1:13" ht="30" customHeight="1" thickBot="1">
      <c r="A61" s="2056"/>
      <c r="B61" s="1416" t="s">
        <v>14</v>
      </c>
      <c r="C61" s="2455" t="s">
        <v>233</v>
      </c>
      <c r="D61" s="2456"/>
      <c r="E61" s="2456"/>
      <c r="F61" s="2456"/>
      <c r="G61" s="2456"/>
      <c r="H61" s="2456"/>
      <c r="I61" s="2456"/>
      <c r="J61" s="2456"/>
      <c r="K61" s="2456"/>
      <c r="L61" s="2456"/>
      <c r="M61" s="2457"/>
    </row>
    <row r="62" spans="1:13" ht="16.5" thickBot="1">
      <c r="A62" s="139" t="s">
        <v>109</v>
      </c>
      <c r="B62" s="108"/>
      <c r="C62" s="2036"/>
      <c r="D62" s="2037"/>
      <c r="E62" s="2037"/>
      <c r="F62" s="2037"/>
      <c r="G62" s="2037"/>
      <c r="H62" s="2037"/>
      <c r="I62" s="2037"/>
      <c r="J62" s="2037"/>
      <c r="K62" s="2037"/>
      <c r="L62" s="2037"/>
      <c r="M62" s="2038"/>
    </row>
  </sheetData>
  <mergeCells count="65">
    <mergeCell ref="C11:M11"/>
    <mergeCell ref="A2:A15"/>
    <mergeCell ref="C2:M2"/>
    <mergeCell ref="C3:M3"/>
    <mergeCell ref="F4:G4"/>
    <mergeCell ref="C5:M5"/>
    <mergeCell ref="C6:M6"/>
    <mergeCell ref="C7:D7"/>
    <mergeCell ref="I7:M7"/>
    <mergeCell ref="B8:B10"/>
    <mergeCell ref="C9:D9"/>
    <mergeCell ref="F9:G9"/>
    <mergeCell ref="I9:J9"/>
    <mergeCell ref="C10:D10"/>
    <mergeCell ref="F10:G10"/>
    <mergeCell ref="I10:J10"/>
    <mergeCell ref="C12:M12"/>
    <mergeCell ref="C13:M13"/>
    <mergeCell ref="B14:B15"/>
    <mergeCell ref="C14:D14"/>
    <mergeCell ref="F14:M14"/>
    <mergeCell ref="C15:M15"/>
    <mergeCell ref="A16:A52"/>
    <mergeCell ref="C16:M16"/>
    <mergeCell ref="C17:M17"/>
    <mergeCell ref="B18:B24"/>
    <mergeCell ref="B25:B28"/>
    <mergeCell ref="B32:B34"/>
    <mergeCell ref="B35:B44"/>
    <mergeCell ref="D37:E37"/>
    <mergeCell ref="F37:G37"/>
    <mergeCell ref="H37:I37"/>
    <mergeCell ref="J37:K37"/>
    <mergeCell ref="L37:M37"/>
    <mergeCell ref="D39:E39"/>
    <mergeCell ref="F39:G39"/>
    <mergeCell ref="H39:I39"/>
    <mergeCell ref="J39:K39"/>
    <mergeCell ref="L39:M39"/>
    <mergeCell ref="C50:M50"/>
    <mergeCell ref="D41:E41"/>
    <mergeCell ref="F41:G41"/>
    <mergeCell ref="H41:I41"/>
    <mergeCell ref="J41:K41"/>
    <mergeCell ref="L41:M41"/>
    <mergeCell ref="D43:E43"/>
    <mergeCell ref="F43:G43"/>
    <mergeCell ref="H43:I43"/>
    <mergeCell ref="B45:B48"/>
    <mergeCell ref="F46:F47"/>
    <mergeCell ref="G46:J47"/>
    <mergeCell ref="L46:M47"/>
    <mergeCell ref="C49:M49"/>
    <mergeCell ref="A53:A58"/>
    <mergeCell ref="C53:M53"/>
    <mergeCell ref="C54:M54"/>
    <mergeCell ref="C55:M55"/>
    <mergeCell ref="C56:M56"/>
    <mergeCell ref="C57:M57"/>
    <mergeCell ref="C58:M58"/>
    <mergeCell ref="A59:A61"/>
    <mergeCell ref="C59:M59"/>
    <mergeCell ref="C60:M60"/>
    <mergeCell ref="C61:M61"/>
    <mergeCell ref="C62:M62"/>
  </mergeCells>
  <dataValidations count="7">
    <dataValidation allowBlank="1" showInputMessage="1" showErrorMessage="1" prompt="Seleccione de la lista desplegable" sqref="B4 B7 H7" xr:uid="{00000000-0002-0000-D400-000000000000}"/>
    <dataValidation allowBlank="1" showInputMessage="1" showErrorMessage="1" prompt="Incluir una ficha por cada indicador, ya sea de producto o de resultado" sqref="B1" xr:uid="{00000000-0002-0000-D400-000001000000}"/>
    <dataValidation allowBlank="1" showInputMessage="1" showErrorMessage="1" prompt="Identifique el ODS a que le apunta el indicador de producto. Seleccione de la lista desplegable._x000a_" sqref="B14:B15" xr:uid="{00000000-0002-0000-D400-000002000000}"/>
    <dataValidation allowBlank="1" showInputMessage="1" showErrorMessage="1" prompt="Identifique la meta ODS a que le apunta el indicador de producto. Seleccione de la lista desplegable." sqref="E14" xr:uid="{00000000-0002-0000-D400-000003000000}"/>
    <dataValidation allowBlank="1" showInputMessage="1" showErrorMessage="1" prompt="Determine si el indicador responde a un enfoque (Derechos Humanos, Género, Diferencial, Poblacional, Ambiental y Territorial). Si responde a más de enfoque separelos por ;" sqref="B16" xr:uid="{00000000-0002-0000-D4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D400-000005000000}"/>
    <dataValidation type="list" allowBlank="1" showInputMessage="1" showErrorMessage="1" sqref="I7:M7" xr:uid="{00000000-0002-0000-D400-000006000000}">
      <formula1>INDIRECT($C$7)</formula1>
    </dataValidation>
  </dataValidations>
  <pageMargins left="0.7" right="0.7" top="0.75" bottom="0.75" header="0.3" footer="0.3"/>
  <pageSetup orientation="portrait"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tabColor theme="0"/>
  </sheetPr>
  <dimension ref="A1:M65"/>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3412</v>
      </c>
      <c r="C1" s="141"/>
      <c r="D1" s="141"/>
      <c r="E1" s="141"/>
      <c r="F1" s="141"/>
      <c r="G1" s="141"/>
      <c r="H1" s="141"/>
      <c r="I1" s="141"/>
      <c r="J1" s="141"/>
      <c r="K1" s="141"/>
      <c r="L1" s="141"/>
      <c r="M1" s="142"/>
    </row>
    <row r="2" spans="1:13" ht="33.75" customHeight="1">
      <c r="A2" s="2494" t="s">
        <v>1</v>
      </c>
      <c r="B2" s="29" t="s">
        <v>2</v>
      </c>
      <c r="C2" s="2018" t="s">
        <v>1479</v>
      </c>
      <c r="D2" s="2019"/>
      <c r="E2" s="2019"/>
      <c r="F2" s="2019"/>
      <c r="G2" s="2019"/>
      <c r="H2" s="2019"/>
      <c r="I2" s="2019"/>
      <c r="J2" s="2019"/>
      <c r="K2" s="2019"/>
      <c r="L2" s="2019"/>
      <c r="M2" s="2020"/>
    </row>
    <row r="3" spans="1:13" ht="31.5">
      <c r="A3" s="2093"/>
      <c r="B3" s="1333" t="s">
        <v>4</v>
      </c>
      <c r="C3" s="2495" t="s">
        <v>3111</v>
      </c>
      <c r="D3" s="2496"/>
      <c r="E3" s="2496"/>
      <c r="F3" s="2496"/>
      <c r="G3" s="2496"/>
      <c r="H3" s="2496"/>
      <c r="I3" s="2496"/>
      <c r="J3" s="2496"/>
      <c r="K3" s="2496"/>
      <c r="L3" s="2496"/>
      <c r="M3" s="2497"/>
    </row>
    <row r="4" spans="1:13">
      <c r="A4" s="2093"/>
      <c r="B4" s="30" t="s">
        <v>6</v>
      </c>
      <c r="C4" s="1507" t="s">
        <v>323</v>
      </c>
      <c r="D4" s="1508"/>
      <c r="E4" s="1509"/>
      <c r="F4" s="2498" t="s">
        <v>8</v>
      </c>
      <c r="G4" s="2499"/>
      <c r="H4" s="1510">
        <v>545</v>
      </c>
      <c r="I4" s="1511"/>
      <c r="J4" s="1511"/>
      <c r="K4" s="1511"/>
      <c r="L4" s="1511"/>
      <c r="M4" s="1512"/>
    </row>
    <row r="5" spans="1:13">
      <c r="A5" s="2093"/>
      <c r="B5" s="30" t="s">
        <v>10</v>
      </c>
      <c r="C5" s="2455" t="s">
        <v>3413</v>
      </c>
      <c r="D5" s="2456"/>
      <c r="E5" s="2456"/>
      <c r="F5" s="2456"/>
      <c r="G5" s="2456"/>
      <c r="H5" s="2456"/>
      <c r="I5" s="2456"/>
      <c r="J5" s="2456"/>
      <c r="K5" s="2456"/>
      <c r="L5" s="2456"/>
      <c r="M5" s="2457"/>
    </row>
    <row r="6" spans="1:13">
      <c r="A6" s="2093"/>
      <c r="B6" s="30" t="s">
        <v>11</v>
      </c>
      <c r="C6" s="2455" t="s">
        <v>3414</v>
      </c>
      <c r="D6" s="2456"/>
      <c r="E6" s="2456"/>
      <c r="F6" s="2456"/>
      <c r="G6" s="2456"/>
      <c r="H6" s="2456"/>
      <c r="I6" s="2456"/>
      <c r="J6" s="2456"/>
      <c r="K6" s="2456"/>
      <c r="L6" s="2456"/>
      <c r="M6" s="2457"/>
    </row>
    <row r="7" spans="1:13">
      <c r="A7" s="2093"/>
      <c r="B7" s="1333" t="s">
        <v>12</v>
      </c>
      <c r="C7" s="2512" t="s">
        <v>232</v>
      </c>
      <c r="D7" s="2513"/>
      <c r="E7" s="32"/>
      <c r="F7" s="32"/>
      <c r="G7" s="674"/>
      <c r="H7" s="1546" t="s">
        <v>14</v>
      </c>
      <c r="I7" s="2514" t="s">
        <v>233</v>
      </c>
      <c r="J7" s="2513"/>
      <c r="K7" s="2513"/>
      <c r="L7" s="2513"/>
      <c r="M7" s="2515"/>
    </row>
    <row r="8" spans="1:13">
      <c r="A8" s="2093"/>
      <c r="B8" s="2477" t="s">
        <v>16</v>
      </c>
      <c r="C8" s="1700"/>
      <c r="D8" s="33"/>
      <c r="E8" s="33"/>
      <c r="F8" s="33"/>
      <c r="G8" s="33"/>
      <c r="H8" s="33"/>
      <c r="I8" s="33"/>
      <c r="J8" s="33"/>
      <c r="K8" s="33"/>
      <c r="L8" s="34"/>
      <c r="M8" s="1525"/>
    </row>
    <row r="9" spans="1:13">
      <c r="A9" s="2093"/>
      <c r="B9" s="1999"/>
      <c r="C9" s="92" t="s">
        <v>9</v>
      </c>
      <c r="D9" s="40"/>
      <c r="E9" s="36"/>
      <c r="F9" s="2111"/>
      <c r="G9" s="2111"/>
      <c r="H9" s="36"/>
      <c r="I9" s="2111"/>
      <c r="J9" s="2111"/>
      <c r="K9" s="36"/>
      <c r="L9" s="37"/>
      <c r="M9" s="38"/>
    </row>
    <row r="10" spans="1:13">
      <c r="A10" s="2093"/>
      <c r="B10" s="2000"/>
      <c r="C10" s="2115" t="s">
        <v>18</v>
      </c>
      <c r="D10" s="2111"/>
      <c r="E10" s="39"/>
      <c r="F10" s="2506" t="s">
        <v>18</v>
      </c>
      <c r="G10" s="2506"/>
      <c r="H10" s="39"/>
      <c r="I10" s="2506" t="s">
        <v>18</v>
      </c>
      <c r="J10" s="2506"/>
      <c r="K10" s="39"/>
      <c r="L10" s="40"/>
      <c r="M10" s="41"/>
    </row>
    <row r="11" spans="1:13" ht="142.5" customHeight="1">
      <c r="A11" s="2093"/>
      <c r="B11" s="1333" t="s">
        <v>19</v>
      </c>
      <c r="C11" s="2806" t="s">
        <v>3415</v>
      </c>
      <c r="D11" s="3419"/>
      <c r="E11" s="3419"/>
      <c r="F11" s="3419"/>
      <c r="G11" s="3419"/>
      <c r="H11" s="3419"/>
      <c r="I11" s="3419"/>
      <c r="J11" s="3419"/>
      <c r="K11" s="3419"/>
      <c r="L11" s="3419"/>
      <c r="M11" s="3420"/>
    </row>
    <row r="12" spans="1:13" ht="52.5" customHeight="1">
      <c r="A12" s="2093"/>
      <c r="B12" s="1333" t="s">
        <v>21</v>
      </c>
      <c r="C12" s="2806" t="s">
        <v>3416</v>
      </c>
      <c r="D12" s="2807"/>
      <c r="E12" s="2807"/>
      <c r="F12" s="2807"/>
      <c r="G12" s="2807"/>
      <c r="H12" s="2807"/>
      <c r="I12" s="2807"/>
      <c r="J12" s="2807"/>
      <c r="K12" s="2807"/>
      <c r="L12" s="2807"/>
      <c r="M12" s="2810"/>
    </row>
    <row r="13" spans="1:13" ht="31.5">
      <c r="A13" s="2093"/>
      <c r="B13" s="1333" t="s">
        <v>23</v>
      </c>
      <c r="C13" s="2482" t="s">
        <v>3289</v>
      </c>
      <c r="D13" s="2483"/>
      <c r="E13" s="2483"/>
      <c r="F13" s="2483"/>
      <c r="G13" s="2483"/>
      <c r="H13" s="2483"/>
      <c r="I13" s="2483"/>
      <c r="J13" s="2483"/>
      <c r="K13" s="2483"/>
      <c r="L13" s="2483"/>
      <c r="M13" s="2484"/>
    </row>
    <row r="14" spans="1:13" ht="99" customHeight="1">
      <c r="A14" s="2093"/>
      <c r="B14" s="2612" t="s">
        <v>25</v>
      </c>
      <c r="C14" s="2806" t="s">
        <v>3417</v>
      </c>
      <c r="D14" s="2807"/>
      <c r="E14" s="2807"/>
      <c r="F14" s="2808"/>
      <c r="G14" s="1518" t="s">
        <v>27</v>
      </c>
      <c r="H14" s="2809" t="s">
        <v>3418</v>
      </c>
      <c r="I14" s="2807"/>
      <c r="J14" s="2807"/>
      <c r="K14" s="2807"/>
      <c r="L14" s="2807"/>
      <c r="M14" s="2810"/>
    </row>
    <row r="15" spans="1:13" ht="66" customHeight="1">
      <c r="A15" s="2093"/>
      <c r="B15" s="2392"/>
      <c r="C15" s="2470" t="s">
        <v>3419</v>
      </c>
      <c r="D15" s="2471"/>
      <c r="E15" s="2471"/>
      <c r="F15" s="2471"/>
      <c r="G15" s="1518" t="s">
        <v>27</v>
      </c>
      <c r="H15" s="2809" t="s">
        <v>3420</v>
      </c>
      <c r="I15" s="2807"/>
      <c r="J15" s="2807"/>
      <c r="K15" s="2807"/>
      <c r="L15" s="2807"/>
      <c r="M15" s="2810"/>
    </row>
    <row r="16" spans="1:13" ht="84" customHeight="1">
      <c r="A16" s="2093"/>
      <c r="B16" s="2392"/>
      <c r="C16" s="2470" t="s">
        <v>3421</v>
      </c>
      <c r="D16" s="2471"/>
      <c r="E16" s="2471"/>
      <c r="F16" s="2471"/>
      <c r="G16" s="1518" t="s">
        <v>27</v>
      </c>
      <c r="H16" s="2809" t="s">
        <v>3422</v>
      </c>
      <c r="I16" s="2807"/>
      <c r="J16" s="2807"/>
      <c r="K16" s="2807"/>
      <c r="L16" s="2807"/>
      <c r="M16" s="2810"/>
    </row>
    <row r="17" spans="1:13" ht="75.75" customHeight="1">
      <c r="A17" s="2093"/>
      <c r="B17" s="2392"/>
      <c r="C17" s="2470" t="s">
        <v>3423</v>
      </c>
      <c r="D17" s="2471"/>
      <c r="E17" s="2471"/>
      <c r="F17" s="2471"/>
      <c r="G17" s="1518" t="s">
        <v>27</v>
      </c>
      <c r="H17" s="2809" t="s">
        <v>3424</v>
      </c>
      <c r="I17" s="2807"/>
      <c r="J17" s="2807"/>
      <c r="K17" s="2807"/>
      <c r="L17" s="2807"/>
      <c r="M17" s="2810"/>
    </row>
    <row r="18" spans="1:13" ht="55.5" customHeight="1">
      <c r="A18" s="2093"/>
      <c r="B18" s="2392"/>
      <c r="C18" s="2470" t="s">
        <v>3425</v>
      </c>
      <c r="D18" s="2471"/>
      <c r="E18" s="2471"/>
      <c r="F18" s="2471"/>
      <c r="G18" s="1518" t="s">
        <v>27</v>
      </c>
      <c r="H18" s="2809" t="s">
        <v>3426</v>
      </c>
      <c r="I18" s="2807"/>
      <c r="J18" s="2807"/>
      <c r="K18" s="2807"/>
      <c r="L18" s="2807"/>
      <c r="M18" s="2810"/>
    </row>
    <row r="19" spans="1:13">
      <c r="A19" s="2489" t="s">
        <v>29</v>
      </c>
      <c r="B19" s="1333" t="s">
        <v>30</v>
      </c>
      <c r="C19" s="2470" t="s">
        <v>3427</v>
      </c>
      <c r="D19" s="2471"/>
      <c r="E19" s="2471"/>
      <c r="F19" s="2471"/>
      <c r="G19" s="2471"/>
      <c r="H19" s="2471"/>
      <c r="I19" s="2471"/>
      <c r="J19" s="2471"/>
      <c r="K19" s="2471"/>
      <c r="L19" s="2471"/>
      <c r="M19" s="2472"/>
    </row>
    <row r="20" spans="1:13" ht="37.5" customHeight="1">
      <c r="A20" s="2064"/>
      <c r="B20" s="1333" t="s">
        <v>32</v>
      </c>
      <c r="C20" s="2482" t="s">
        <v>1480</v>
      </c>
      <c r="D20" s="2483"/>
      <c r="E20" s="2483"/>
      <c r="F20" s="2483"/>
      <c r="G20" s="2483"/>
      <c r="H20" s="2483"/>
      <c r="I20" s="2483"/>
      <c r="J20" s="2483"/>
      <c r="K20" s="2483"/>
      <c r="L20" s="2483"/>
      <c r="M20" s="2484"/>
    </row>
    <row r="21" spans="1:13" ht="8.25" customHeight="1">
      <c r="A21" s="2064"/>
      <c r="B21" s="2477" t="s">
        <v>34</v>
      </c>
      <c r="C21" s="1519"/>
      <c r="D21" s="42"/>
      <c r="E21" s="42"/>
      <c r="F21" s="42"/>
      <c r="G21" s="42"/>
      <c r="H21" s="42"/>
      <c r="I21" s="42"/>
      <c r="J21" s="42"/>
      <c r="K21" s="42"/>
      <c r="L21" s="42"/>
      <c r="M21" s="1520"/>
    </row>
    <row r="22" spans="1:13" ht="9" customHeight="1">
      <c r="A22" s="2064"/>
      <c r="B22" s="1999"/>
      <c r="C22" s="43"/>
      <c r="D22" s="44"/>
      <c r="E22" s="45"/>
      <c r="F22" s="44"/>
      <c r="G22" s="45"/>
      <c r="H22" s="44"/>
      <c r="I22" s="45"/>
      <c r="J22" s="44"/>
      <c r="K22" s="45"/>
      <c r="L22" s="45"/>
      <c r="M22" s="46"/>
    </row>
    <row r="23" spans="1:13">
      <c r="A23" s="2064"/>
      <c r="B23" s="1999"/>
      <c r="C23" s="47" t="s">
        <v>35</v>
      </c>
      <c r="D23" s="48"/>
      <c r="E23" s="49" t="s">
        <v>36</v>
      </c>
      <c r="F23" s="48"/>
      <c r="G23" s="49" t="s">
        <v>37</v>
      </c>
      <c r="H23" s="48"/>
      <c r="I23" s="49" t="s">
        <v>38</v>
      </c>
      <c r="J23" s="1521"/>
      <c r="K23" s="49"/>
      <c r="L23" s="49"/>
      <c r="M23" s="50"/>
    </row>
    <row r="24" spans="1:13">
      <c r="A24" s="2064"/>
      <c r="B24" s="1999"/>
      <c r="C24" s="47" t="s">
        <v>39</v>
      </c>
      <c r="D24" s="1522"/>
      <c r="E24" s="49" t="s">
        <v>40</v>
      </c>
      <c r="F24" s="1523"/>
      <c r="G24" s="49" t="s">
        <v>41</v>
      </c>
      <c r="H24" s="1523"/>
      <c r="I24" s="49"/>
      <c r="J24" s="51"/>
      <c r="K24" s="49"/>
      <c r="L24" s="49"/>
      <c r="M24" s="50"/>
    </row>
    <row r="25" spans="1:13">
      <c r="A25" s="2064"/>
      <c r="B25" s="1999"/>
      <c r="C25" s="47" t="s">
        <v>42</v>
      </c>
      <c r="D25" s="1522"/>
      <c r="E25" s="49" t="s">
        <v>43</v>
      </c>
      <c r="F25" s="1522"/>
      <c r="G25" s="49"/>
      <c r="H25" s="51"/>
      <c r="I25" s="49"/>
      <c r="J25" s="51"/>
      <c r="K25" s="49"/>
      <c r="L25" s="49"/>
      <c r="M25" s="50"/>
    </row>
    <row r="26" spans="1:13">
      <c r="A26" s="2064"/>
      <c r="B26" s="1999"/>
      <c r="C26" s="47" t="s">
        <v>44</v>
      </c>
      <c r="D26" s="1523" t="s">
        <v>45</v>
      </c>
      <c r="E26" s="49" t="s">
        <v>46</v>
      </c>
      <c r="F26" s="53" t="s">
        <v>47</v>
      </c>
      <c r="G26" s="53"/>
      <c r="H26" s="53"/>
      <c r="I26" s="53"/>
      <c r="J26" s="53"/>
      <c r="K26" s="53"/>
      <c r="L26" s="53"/>
      <c r="M26" s="54"/>
    </row>
    <row r="27" spans="1:13" ht="9.75" customHeight="1">
      <c r="A27" s="2064"/>
      <c r="B27" s="2000"/>
      <c r="C27" s="55"/>
      <c r="D27" s="56"/>
      <c r="E27" s="56"/>
      <c r="F27" s="56"/>
      <c r="G27" s="56"/>
      <c r="H27" s="56"/>
      <c r="I27" s="56"/>
      <c r="J27" s="56"/>
      <c r="K27" s="56"/>
      <c r="L27" s="56"/>
      <c r="M27" s="57"/>
    </row>
    <row r="28" spans="1:13">
      <c r="A28" s="2064"/>
      <c r="B28" s="2477" t="s">
        <v>48</v>
      </c>
      <c r="C28" s="1524"/>
      <c r="D28" s="58"/>
      <c r="E28" s="58"/>
      <c r="F28" s="58"/>
      <c r="G28" s="58"/>
      <c r="H28" s="58"/>
      <c r="I28" s="58"/>
      <c r="J28" s="58"/>
      <c r="K28" s="58"/>
      <c r="L28" s="34"/>
      <c r="M28" s="1525"/>
    </row>
    <row r="29" spans="1:13">
      <c r="A29" s="2064"/>
      <c r="B29" s="1999"/>
      <c r="C29" s="47" t="s">
        <v>49</v>
      </c>
      <c r="D29" s="1523"/>
      <c r="E29" s="59"/>
      <c r="F29" s="49" t="s">
        <v>50</v>
      </c>
      <c r="G29" s="1522" t="s">
        <v>1495</v>
      </c>
      <c r="H29" s="59"/>
      <c r="I29" s="49" t="s">
        <v>51</v>
      </c>
      <c r="J29" s="1522"/>
      <c r="K29" s="59"/>
      <c r="L29" s="37"/>
      <c r="M29" s="38"/>
    </row>
    <row r="30" spans="1:13">
      <c r="A30" s="2064"/>
      <c r="B30" s="1999"/>
      <c r="C30" s="47" t="s">
        <v>52</v>
      </c>
      <c r="D30" s="1526"/>
      <c r="E30" s="37"/>
      <c r="F30" s="49" t="s">
        <v>53</v>
      </c>
      <c r="G30" s="1523"/>
      <c r="H30" s="37"/>
      <c r="I30" s="60"/>
      <c r="J30" s="37"/>
      <c r="K30" s="36"/>
      <c r="L30" s="37"/>
      <c r="M30" s="38"/>
    </row>
    <row r="31" spans="1:13">
      <c r="A31" s="2064"/>
      <c r="B31" s="2000"/>
      <c r="C31" s="61"/>
      <c r="D31" s="62"/>
      <c r="E31" s="62"/>
      <c r="F31" s="62"/>
      <c r="G31" s="62"/>
      <c r="H31" s="62"/>
      <c r="I31" s="62"/>
      <c r="J31" s="62"/>
      <c r="K31" s="62"/>
      <c r="L31" s="40"/>
      <c r="M31" s="41"/>
    </row>
    <row r="32" spans="1:13">
      <c r="A32" s="2064"/>
      <c r="B32" s="64" t="s">
        <v>54</v>
      </c>
      <c r="C32" s="1527"/>
      <c r="D32" s="63"/>
      <c r="E32" s="63"/>
      <c r="F32" s="63"/>
      <c r="G32" s="63"/>
      <c r="H32" s="63"/>
      <c r="I32" s="63"/>
      <c r="J32" s="63"/>
      <c r="K32" s="63"/>
      <c r="L32" s="63"/>
      <c r="M32" s="1528"/>
    </row>
    <row r="33" spans="1:13">
      <c r="A33" s="2064"/>
      <c r="B33" s="64"/>
      <c r="C33" s="65" t="s">
        <v>55</v>
      </c>
      <c r="D33" s="1702" t="s">
        <v>231</v>
      </c>
      <c r="E33" s="59"/>
      <c r="F33" s="66" t="s">
        <v>56</v>
      </c>
      <c r="G33" s="1523" t="s">
        <v>9</v>
      </c>
      <c r="H33" s="59"/>
      <c r="I33" s="66" t="s">
        <v>57</v>
      </c>
      <c r="J33" s="1703" t="s">
        <v>9</v>
      </c>
      <c r="K33" s="1704"/>
      <c r="L33" s="1705"/>
      <c r="M33" s="67"/>
    </row>
    <row r="34" spans="1:13">
      <c r="A34" s="2064"/>
      <c r="B34" s="31"/>
      <c r="C34" s="55"/>
      <c r="D34" s="56"/>
      <c r="E34" s="56"/>
      <c r="F34" s="56"/>
      <c r="G34" s="56"/>
      <c r="H34" s="56"/>
      <c r="I34" s="56"/>
      <c r="J34" s="56"/>
      <c r="K34" s="56"/>
      <c r="L34" s="56"/>
      <c r="M34" s="57"/>
    </row>
    <row r="35" spans="1:13">
      <c r="A35" s="2064"/>
      <c r="B35" s="2477" t="s">
        <v>58</v>
      </c>
      <c r="C35" s="1531"/>
      <c r="D35" s="68"/>
      <c r="E35" s="68"/>
      <c r="F35" s="68"/>
      <c r="G35" s="68"/>
      <c r="H35" s="68"/>
      <c r="I35" s="68"/>
      <c r="J35" s="68"/>
      <c r="K35" s="68"/>
      <c r="L35" s="34"/>
      <c r="M35" s="1525"/>
    </row>
    <row r="36" spans="1:13">
      <c r="A36" s="2064"/>
      <c r="B36" s="1999"/>
      <c r="C36" s="69" t="s">
        <v>59</v>
      </c>
      <c r="D36" s="1532">
        <v>2021</v>
      </c>
      <c r="E36" s="70"/>
      <c r="F36" s="59" t="s">
        <v>60</v>
      </c>
      <c r="G36" s="1533" t="s">
        <v>61</v>
      </c>
      <c r="H36" s="70"/>
      <c r="I36" s="66"/>
      <c r="J36" s="70"/>
      <c r="K36" s="70"/>
      <c r="L36" s="37"/>
      <c r="M36" s="38"/>
    </row>
    <row r="37" spans="1:13">
      <c r="A37" s="2064"/>
      <c r="B37" s="2000"/>
      <c r="C37" s="55"/>
      <c r="D37" s="135"/>
      <c r="E37" s="136"/>
      <c r="F37" s="56"/>
      <c r="G37" s="136"/>
      <c r="H37" s="136"/>
      <c r="I37" s="137"/>
      <c r="J37" s="136"/>
      <c r="K37" s="136"/>
      <c r="L37" s="40"/>
      <c r="M37" s="41"/>
    </row>
    <row r="38" spans="1:13">
      <c r="A38" s="2064"/>
      <c r="B38" s="2477" t="s">
        <v>62</v>
      </c>
      <c r="C38" s="1534"/>
      <c r="D38" s="72"/>
      <c r="E38" s="72"/>
      <c r="F38" s="72"/>
      <c r="G38" s="72"/>
      <c r="H38" s="72"/>
      <c r="I38" s="72"/>
      <c r="J38" s="72"/>
      <c r="K38" s="72"/>
      <c r="L38" s="72"/>
      <c r="M38" s="1535"/>
    </row>
    <row r="39" spans="1:13">
      <c r="A39" s="2064"/>
      <c r="B39" s="1999"/>
      <c r="C39" s="73"/>
      <c r="D39" s="74" t="s">
        <v>63</v>
      </c>
      <c r="E39" s="74"/>
      <c r="F39" s="74" t="s">
        <v>64</v>
      </c>
      <c r="G39" s="74"/>
      <c r="H39" s="75" t="s">
        <v>65</v>
      </c>
      <c r="I39" s="75"/>
      <c r="J39" s="75" t="s">
        <v>66</v>
      </c>
      <c r="K39" s="74"/>
      <c r="L39" s="74" t="s">
        <v>67</v>
      </c>
      <c r="M39" s="76"/>
    </row>
    <row r="40" spans="1:13">
      <c r="A40" s="2064"/>
      <c r="B40" s="1999"/>
      <c r="C40" s="73"/>
      <c r="D40" s="2568" t="s">
        <v>89</v>
      </c>
      <c r="E40" s="2568"/>
      <c r="F40" s="2813">
        <v>1</v>
      </c>
      <c r="G40" s="2814"/>
      <c r="H40" s="1708"/>
      <c r="I40" s="1709">
        <v>1</v>
      </c>
      <c r="J40" s="1547"/>
      <c r="K40" s="1710">
        <v>1</v>
      </c>
      <c r="L40" s="1547"/>
      <c r="M40" s="1711">
        <v>1</v>
      </c>
    </row>
    <row r="41" spans="1:13">
      <c r="A41" s="2064"/>
      <c r="B41" s="1999"/>
      <c r="C41" s="73"/>
      <c r="D41" s="74" t="s">
        <v>68</v>
      </c>
      <c r="E41" s="74"/>
      <c r="F41" s="74" t="s">
        <v>69</v>
      </c>
      <c r="G41" s="74"/>
      <c r="H41" s="75" t="s">
        <v>70</v>
      </c>
      <c r="I41" s="75"/>
      <c r="J41" s="75" t="s">
        <v>71</v>
      </c>
      <c r="K41" s="74"/>
      <c r="L41" s="74" t="s">
        <v>72</v>
      </c>
      <c r="M41" s="46"/>
    </row>
    <row r="42" spans="1:13">
      <c r="A42" s="2064"/>
      <c r="B42" s="1999"/>
      <c r="C42" s="73"/>
      <c r="D42" s="2813">
        <v>1</v>
      </c>
      <c r="E42" s="2814"/>
      <c r="F42" s="1708"/>
      <c r="G42" s="1709">
        <v>1</v>
      </c>
      <c r="H42" s="1547"/>
      <c r="I42" s="1710">
        <v>1</v>
      </c>
      <c r="J42" s="1547"/>
      <c r="K42" s="1711">
        <v>1</v>
      </c>
      <c r="L42" s="1547">
        <v>1</v>
      </c>
      <c r="M42" s="1537"/>
    </row>
    <row r="43" spans="1:13">
      <c r="A43" s="2064"/>
      <c r="B43" s="1999"/>
      <c r="C43" s="73"/>
      <c r="D43" s="74" t="s">
        <v>73</v>
      </c>
      <c r="E43" s="74"/>
      <c r="F43" s="74" t="s">
        <v>74</v>
      </c>
      <c r="G43" s="74"/>
      <c r="H43" s="75" t="s">
        <v>75</v>
      </c>
      <c r="I43" s="75"/>
      <c r="J43" s="75" t="s">
        <v>76</v>
      </c>
      <c r="K43" s="74"/>
      <c r="L43" s="74" t="s">
        <v>77</v>
      </c>
      <c r="M43" s="46"/>
    </row>
    <row r="44" spans="1:13">
      <c r="A44" s="2064"/>
      <c r="B44" s="1999"/>
      <c r="C44" s="73"/>
      <c r="D44" s="1547">
        <v>1</v>
      </c>
      <c r="E44" s="1537"/>
      <c r="F44" s="1547"/>
      <c r="G44" s="1537" t="s">
        <v>89</v>
      </c>
      <c r="H44" s="1547"/>
      <c r="I44" s="1537" t="s">
        <v>89</v>
      </c>
      <c r="J44" s="1547"/>
      <c r="K44" s="1537" t="s">
        <v>89</v>
      </c>
      <c r="L44" s="1547"/>
      <c r="M44" s="1537" t="s">
        <v>89</v>
      </c>
    </row>
    <row r="45" spans="1:13">
      <c r="A45" s="2064"/>
      <c r="B45" s="1999"/>
      <c r="C45" s="73"/>
      <c r="D45" s="1541" t="s">
        <v>77</v>
      </c>
      <c r="E45" s="1539"/>
      <c r="F45" s="1541" t="s">
        <v>78</v>
      </c>
      <c r="G45" s="1539"/>
      <c r="H45" s="96"/>
      <c r="I45" s="110"/>
      <c r="J45" s="96"/>
      <c r="K45" s="110"/>
      <c r="L45" s="96"/>
      <c r="M45" s="1540"/>
    </row>
    <row r="46" spans="1:13">
      <c r="A46" s="2064"/>
      <c r="B46" s="1999"/>
      <c r="C46" s="73"/>
      <c r="D46" s="1547"/>
      <c r="E46" s="1537" t="s">
        <v>89</v>
      </c>
      <c r="F46" s="2510">
        <v>1</v>
      </c>
      <c r="G46" s="2511"/>
      <c r="H46" s="2070"/>
      <c r="I46" s="2070"/>
      <c r="J46" s="77"/>
      <c r="K46" s="74"/>
      <c r="L46" s="77"/>
      <c r="M46" s="107"/>
    </row>
    <row r="47" spans="1:13">
      <c r="A47" s="2064"/>
      <c r="B47" s="1999"/>
      <c r="C47" s="83"/>
      <c r="D47" s="1541"/>
      <c r="E47" s="1539"/>
      <c r="F47" s="1541"/>
      <c r="G47" s="1539"/>
      <c r="H47" s="84"/>
      <c r="I47" s="85"/>
      <c r="J47" s="84"/>
      <c r="K47" s="85"/>
      <c r="L47" s="84"/>
      <c r="M47" s="86"/>
    </row>
    <row r="48" spans="1:13" ht="18" customHeight="1">
      <c r="A48" s="2064"/>
      <c r="B48" s="2477" t="s">
        <v>79</v>
      </c>
      <c r="C48" s="1524"/>
      <c r="D48" s="58"/>
      <c r="E48" s="58"/>
      <c r="F48" s="58"/>
      <c r="G48" s="58"/>
      <c r="H48" s="58"/>
      <c r="I48" s="58"/>
      <c r="J48" s="58"/>
      <c r="K48" s="58"/>
      <c r="L48" s="37"/>
      <c r="M48" s="38"/>
    </row>
    <row r="49" spans="1:13">
      <c r="A49" s="2064"/>
      <c r="B49" s="1999"/>
      <c r="C49" s="88"/>
      <c r="D49" s="89" t="s">
        <v>80</v>
      </c>
      <c r="E49" s="90" t="s">
        <v>7</v>
      </c>
      <c r="F49" s="2008" t="s">
        <v>81</v>
      </c>
      <c r="G49" s="2568" t="s">
        <v>1548</v>
      </c>
      <c r="H49" s="2568"/>
      <c r="I49" s="2568"/>
      <c r="J49" s="2568"/>
      <c r="K49" s="91" t="s">
        <v>82</v>
      </c>
      <c r="L49" s="2480"/>
      <c r="M49" s="2481"/>
    </row>
    <row r="50" spans="1:13">
      <c r="A50" s="2064"/>
      <c r="B50" s="1999"/>
      <c r="C50" s="88"/>
      <c r="D50" s="1542" t="s">
        <v>1495</v>
      </c>
      <c r="E50" s="1522"/>
      <c r="F50" s="2008"/>
      <c r="G50" s="2568"/>
      <c r="H50" s="2568"/>
      <c r="I50" s="2568"/>
      <c r="J50" s="2568"/>
      <c r="K50" s="37"/>
      <c r="L50" s="2003"/>
      <c r="M50" s="2004"/>
    </row>
    <row r="51" spans="1:13">
      <c r="A51" s="2064"/>
      <c r="B51" s="2000"/>
      <c r="C51" s="92"/>
      <c r="D51" s="40"/>
      <c r="E51" s="40"/>
      <c r="F51" s="40"/>
      <c r="G51" s="40"/>
      <c r="H51" s="40"/>
      <c r="I51" s="40"/>
      <c r="J51" s="40"/>
      <c r="K51" s="40"/>
      <c r="L51" s="37"/>
      <c r="M51" s="38"/>
    </row>
    <row r="52" spans="1:13" ht="54" customHeight="1">
      <c r="A52" s="2064"/>
      <c r="B52" s="1333" t="s">
        <v>83</v>
      </c>
      <c r="C52" s="2806" t="s">
        <v>3428</v>
      </c>
      <c r="D52" s="2807"/>
      <c r="E52" s="2807"/>
      <c r="F52" s="2807"/>
      <c r="G52" s="2807"/>
      <c r="H52" s="2807"/>
      <c r="I52" s="2807"/>
      <c r="J52" s="2807"/>
      <c r="K52" s="2807"/>
      <c r="L52" s="2807"/>
      <c r="M52" s="2810"/>
    </row>
    <row r="53" spans="1:13">
      <c r="A53" s="2064"/>
      <c r="B53" s="1333" t="s">
        <v>85</v>
      </c>
      <c r="C53" s="2806" t="s">
        <v>3429</v>
      </c>
      <c r="D53" s="2807"/>
      <c r="E53" s="2807"/>
      <c r="F53" s="2807"/>
      <c r="G53" s="2807"/>
      <c r="H53" s="2807"/>
      <c r="I53" s="2807"/>
      <c r="J53" s="2807"/>
      <c r="K53" s="2807"/>
      <c r="L53" s="2807"/>
      <c r="M53" s="2810"/>
    </row>
    <row r="54" spans="1:13">
      <c r="A54" s="2064"/>
      <c r="B54" s="1333" t="s">
        <v>87</v>
      </c>
      <c r="C54" s="1543" t="s">
        <v>9</v>
      </c>
      <c r="D54" s="1544"/>
      <c r="E54" s="1544"/>
      <c r="F54" s="1544"/>
      <c r="G54" s="1544"/>
      <c r="H54" s="1544"/>
      <c r="I54" s="1544"/>
      <c r="J54" s="1544"/>
      <c r="K54" s="1544"/>
      <c r="L54" s="1544"/>
      <c r="M54" s="1545"/>
    </row>
    <row r="55" spans="1:13">
      <c r="A55" s="2064"/>
      <c r="B55" s="1333" t="s">
        <v>88</v>
      </c>
      <c r="C55" s="1543" t="s">
        <v>9</v>
      </c>
      <c r="D55" s="1544"/>
      <c r="E55" s="1544"/>
      <c r="F55" s="1544"/>
      <c r="G55" s="1544"/>
      <c r="H55" s="1544"/>
      <c r="I55" s="1544"/>
      <c r="J55" s="1544"/>
      <c r="K55" s="1544"/>
      <c r="L55" s="1544"/>
      <c r="M55" s="1545"/>
    </row>
    <row r="56" spans="1:13" ht="15.75" customHeight="1">
      <c r="A56" s="2469" t="s">
        <v>90</v>
      </c>
      <c r="B56" s="1413" t="s">
        <v>91</v>
      </c>
      <c r="C56" s="3406" t="s">
        <v>3430</v>
      </c>
      <c r="D56" s="3407"/>
      <c r="E56" s="3407"/>
      <c r="F56" s="3407"/>
      <c r="G56" s="3407"/>
      <c r="H56" s="3407"/>
      <c r="I56" s="3407"/>
      <c r="J56" s="3407"/>
      <c r="K56" s="3407"/>
      <c r="L56" s="3407"/>
      <c r="M56" s="3408"/>
    </row>
    <row r="57" spans="1:13">
      <c r="A57" s="2056"/>
      <c r="B57" s="1413" t="s">
        <v>93</v>
      </c>
      <c r="C57" s="3406" t="s">
        <v>3431</v>
      </c>
      <c r="D57" s="3407"/>
      <c r="E57" s="3407"/>
      <c r="F57" s="3407"/>
      <c r="G57" s="3407"/>
      <c r="H57" s="3407"/>
      <c r="I57" s="3407"/>
      <c r="J57" s="3407"/>
      <c r="K57" s="3407"/>
      <c r="L57" s="3407"/>
      <c r="M57" s="3408"/>
    </row>
    <row r="58" spans="1:13">
      <c r="A58" s="2056"/>
      <c r="B58" s="1413" t="s">
        <v>95</v>
      </c>
      <c r="C58" s="3406" t="s">
        <v>233</v>
      </c>
      <c r="D58" s="3407"/>
      <c r="E58" s="3407"/>
      <c r="F58" s="3407"/>
      <c r="G58" s="3407"/>
      <c r="H58" s="3407"/>
      <c r="I58" s="3407"/>
      <c r="J58" s="3407"/>
      <c r="K58" s="3407"/>
      <c r="L58" s="3407"/>
      <c r="M58" s="3408"/>
    </row>
    <row r="59" spans="1:13" ht="15.75" customHeight="1">
      <c r="A59" s="2056"/>
      <c r="B59" s="1414" t="s">
        <v>97</v>
      </c>
      <c r="C59" s="3406" t="s">
        <v>961</v>
      </c>
      <c r="D59" s="3407"/>
      <c r="E59" s="3407"/>
      <c r="F59" s="3407"/>
      <c r="G59" s="3407"/>
      <c r="H59" s="3407"/>
      <c r="I59" s="3407"/>
      <c r="J59" s="3407"/>
      <c r="K59" s="3407"/>
      <c r="L59" s="3407"/>
      <c r="M59" s="3408"/>
    </row>
    <row r="60" spans="1:13" ht="15.75" customHeight="1">
      <c r="A60" s="2056"/>
      <c r="B60" s="1413" t="s">
        <v>99</v>
      </c>
      <c r="C60" s="3417" t="s">
        <v>3432</v>
      </c>
      <c r="D60" s="3418"/>
      <c r="E60" s="3418"/>
      <c r="F60" s="3418"/>
      <c r="G60" s="3418"/>
      <c r="H60" s="3418"/>
      <c r="I60" s="3418"/>
      <c r="J60" s="3418"/>
      <c r="K60" s="3418"/>
      <c r="L60" s="3418"/>
      <c r="M60" s="3418"/>
    </row>
    <row r="61" spans="1:13" ht="16.5" thickBot="1">
      <c r="A61" s="2061"/>
      <c r="B61" s="1413" t="s">
        <v>101</v>
      </c>
      <c r="C61" s="3406" t="s">
        <v>1484</v>
      </c>
      <c r="D61" s="3407"/>
      <c r="E61" s="3407"/>
      <c r="F61" s="3407"/>
      <c r="G61" s="3407"/>
      <c r="H61" s="3407"/>
      <c r="I61" s="3407"/>
      <c r="J61" s="3407"/>
      <c r="K61" s="3407"/>
      <c r="L61" s="3407"/>
      <c r="M61" s="3408"/>
    </row>
    <row r="62" spans="1:13" ht="15.75" customHeight="1">
      <c r="A62" s="2469" t="s">
        <v>103</v>
      </c>
      <c r="B62" s="1415" t="s">
        <v>104</v>
      </c>
      <c r="C62" s="2455" t="s">
        <v>1916</v>
      </c>
      <c r="D62" s="2456"/>
      <c r="E62" s="2456"/>
      <c r="F62" s="2456"/>
      <c r="G62" s="2456"/>
      <c r="H62" s="2456"/>
      <c r="I62" s="2456"/>
      <c r="J62" s="2456"/>
      <c r="K62" s="2456"/>
      <c r="L62" s="2456"/>
      <c r="M62" s="2457"/>
    </row>
    <row r="63" spans="1:13" ht="30" customHeight="1">
      <c r="A63" s="2056"/>
      <c r="B63" s="1415" t="s">
        <v>106</v>
      </c>
      <c r="C63" s="2455" t="s">
        <v>2498</v>
      </c>
      <c r="D63" s="2456"/>
      <c r="E63" s="2456"/>
      <c r="F63" s="2456"/>
      <c r="G63" s="2456"/>
      <c r="H63" s="2456"/>
      <c r="I63" s="2456"/>
      <c r="J63" s="2456"/>
      <c r="K63" s="2456"/>
      <c r="L63" s="2456"/>
      <c r="M63" s="2457"/>
    </row>
    <row r="64" spans="1:13" ht="30" customHeight="1" thickBot="1">
      <c r="A64" s="2056"/>
      <c r="B64" s="1416" t="s">
        <v>14</v>
      </c>
      <c r="C64" s="2455" t="s">
        <v>233</v>
      </c>
      <c r="D64" s="2456"/>
      <c r="E64" s="2456"/>
      <c r="F64" s="2456"/>
      <c r="G64" s="2456"/>
      <c r="H64" s="2456"/>
      <c r="I64" s="2456"/>
      <c r="J64" s="2456"/>
      <c r="K64" s="2456"/>
      <c r="L64" s="2456"/>
      <c r="M64" s="2457"/>
    </row>
    <row r="65" spans="1:13" ht="16.5" thickBot="1">
      <c r="A65" s="139" t="s">
        <v>109</v>
      </c>
      <c r="B65" s="108"/>
      <c r="C65" s="2036"/>
      <c r="D65" s="2037"/>
      <c r="E65" s="2037"/>
      <c r="F65" s="2037"/>
      <c r="G65" s="2037"/>
      <c r="H65" s="2037"/>
      <c r="I65" s="2037"/>
      <c r="J65" s="2037"/>
      <c r="K65" s="2037"/>
      <c r="L65" s="2037"/>
      <c r="M65" s="2038"/>
    </row>
  </sheetData>
  <mergeCells count="58">
    <mergeCell ref="C12:M12"/>
    <mergeCell ref="A2:A18"/>
    <mergeCell ref="C2:M2"/>
    <mergeCell ref="C3:M3"/>
    <mergeCell ref="F4:G4"/>
    <mergeCell ref="C5:M5"/>
    <mergeCell ref="C6:M6"/>
    <mergeCell ref="C7:D7"/>
    <mergeCell ref="I7:M7"/>
    <mergeCell ref="B8:B10"/>
    <mergeCell ref="F9:G9"/>
    <mergeCell ref="I9:J9"/>
    <mergeCell ref="C10:D10"/>
    <mergeCell ref="F10:G10"/>
    <mergeCell ref="I10:J10"/>
    <mergeCell ref="C11:M11"/>
    <mergeCell ref="B48:B51"/>
    <mergeCell ref="F49:F50"/>
    <mergeCell ref="G49:J50"/>
    <mergeCell ref="L49:M50"/>
    <mergeCell ref="C13:M13"/>
    <mergeCell ref="B14:B18"/>
    <mergeCell ref="C14:F14"/>
    <mergeCell ref="H14:M14"/>
    <mergeCell ref="C15:F15"/>
    <mergeCell ref="H15:M15"/>
    <mergeCell ref="C16:F16"/>
    <mergeCell ref="H16:M16"/>
    <mergeCell ref="C17:F17"/>
    <mergeCell ref="H17:M17"/>
    <mergeCell ref="C18:F18"/>
    <mergeCell ref="H18:M18"/>
    <mergeCell ref="D40:E40"/>
    <mergeCell ref="F40:G40"/>
    <mergeCell ref="D42:E42"/>
    <mergeCell ref="F46:G46"/>
    <mergeCell ref="H46:I46"/>
    <mergeCell ref="C52:M52"/>
    <mergeCell ref="C53:M53"/>
    <mergeCell ref="A56:A61"/>
    <mergeCell ref="C56:M56"/>
    <mergeCell ref="C57:M57"/>
    <mergeCell ref="C58:M58"/>
    <mergeCell ref="C59:M59"/>
    <mergeCell ref="C60:M60"/>
    <mergeCell ref="C61:M61"/>
    <mergeCell ref="A19:A55"/>
    <mergeCell ref="C19:M19"/>
    <mergeCell ref="C20:M20"/>
    <mergeCell ref="B21:B27"/>
    <mergeCell ref="B28:B31"/>
    <mergeCell ref="B35:B37"/>
    <mergeCell ref="B38:B47"/>
    <mergeCell ref="A62:A64"/>
    <mergeCell ref="C62:M62"/>
    <mergeCell ref="C63:M63"/>
    <mergeCell ref="C64:M64"/>
    <mergeCell ref="C65:M65"/>
  </mergeCells>
  <dataValidations count="7">
    <dataValidation allowBlank="1" showInputMessage="1" showErrorMessage="1" prompt="Seleccione de la lista desplegable" sqref="B4 B7 H7" xr:uid="{00000000-0002-0000-D500-000000000000}"/>
    <dataValidation allowBlank="1" showInputMessage="1" showErrorMessage="1" prompt="Incluir una ficha por cada indicador, ya sea de producto o de resultado" sqref="B1" xr:uid="{00000000-0002-0000-D500-000001000000}"/>
    <dataValidation allowBlank="1" showInputMessage="1" showErrorMessage="1" prompt="Identifique el ODS a que le apunta el indicador de producto. Seleccione de la lista desplegable._x000a_" sqref="B14:B18" xr:uid="{00000000-0002-0000-D500-000002000000}"/>
    <dataValidation allowBlank="1" showInputMessage="1" showErrorMessage="1" prompt="Identifique la meta ODS a que le apunta el indicador de producto. Seleccione de la lista desplegable." sqref="G14:G18" xr:uid="{00000000-0002-0000-D500-000003000000}"/>
    <dataValidation allowBlank="1" showInputMessage="1" showErrorMessage="1" prompt="Determine si el indicador responde a un enfoque (Derechos Humanos, Género, Diferencial, Poblacional, Ambiental y Territorial). Si responde a más de enfoque separelos por ;" sqref="B19" xr:uid="{00000000-0002-0000-D5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D500-000005000000}"/>
    <dataValidation type="list" allowBlank="1" showInputMessage="1" showErrorMessage="1" sqref="I7:M7" xr:uid="{00000000-0002-0000-D500-000006000000}">
      <formula1>INDIRECT($C$7)</formula1>
    </dataValidation>
  </dataValidations>
  <hyperlinks>
    <hyperlink ref="C60" r:id="rId1" xr:uid="{00000000-0004-0000-D5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1678</v>
      </c>
      <c r="C1" s="141"/>
      <c r="D1" s="141"/>
      <c r="E1" s="141"/>
      <c r="F1" s="141"/>
      <c r="G1" s="141"/>
      <c r="H1" s="141"/>
      <c r="I1" s="141"/>
      <c r="J1" s="141"/>
      <c r="K1" s="141"/>
      <c r="L1" s="141"/>
      <c r="M1" s="142"/>
    </row>
    <row r="2" spans="1:13" ht="39" customHeight="1">
      <c r="A2" s="2092" t="s">
        <v>1</v>
      </c>
      <c r="B2" s="29" t="s">
        <v>2</v>
      </c>
      <c r="C2" s="2120" t="s">
        <v>249</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1679</v>
      </c>
      <c r="D7" s="2027"/>
      <c r="E7" s="32"/>
      <c r="F7" s="32"/>
      <c r="G7" s="674"/>
      <c r="H7" s="1208" t="s">
        <v>14</v>
      </c>
      <c r="I7" s="2028" t="s">
        <v>255</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t="s">
        <v>15</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92.25" customHeight="1">
      <c r="A11" s="2093"/>
      <c r="B11" s="1331" t="s">
        <v>19</v>
      </c>
      <c r="C11" s="1980" t="s">
        <v>1680</v>
      </c>
      <c r="D11" s="1981"/>
      <c r="E11" s="1981"/>
      <c r="F11" s="1981"/>
      <c r="G11" s="1981"/>
      <c r="H11" s="1981"/>
      <c r="I11" s="1981"/>
      <c r="J11" s="1981"/>
      <c r="K11" s="1981"/>
      <c r="L11" s="1981"/>
      <c r="M11" s="1982"/>
    </row>
    <row r="12" spans="1:13" ht="190.5" customHeight="1">
      <c r="A12" s="2093"/>
      <c r="B12" s="1331" t="s">
        <v>21</v>
      </c>
      <c r="C12" s="1980" t="s">
        <v>1681</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251</v>
      </c>
      <c r="D14" s="1981"/>
      <c r="E14" s="1213" t="s">
        <v>27</v>
      </c>
      <c r="F14" s="2119" t="s">
        <v>252</v>
      </c>
      <c r="G14" s="1996"/>
      <c r="H14" s="1996"/>
      <c r="I14" s="1996"/>
      <c r="J14" s="1996"/>
      <c r="K14" s="1996"/>
      <c r="L14" s="1996"/>
      <c r="M14" s="1997"/>
    </row>
    <row r="15" spans="1:13">
      <c r="A15" s="2063" t="s">
        <v>29</v>
      </c>
      <c r="B15" s="1333" t="s">
        <v>30</v>
      </c>
      <c r="C15" s="1980" t="s">
        <v>1682</v>
      </c>
      <c r="D15" s="1981"/>
      <c r="E15" s="1981"/>
      <c r="F15" s="1981"/>
      <c r="G15" s="1981"/>
      <c r="H15" s="1981"/>
      <c r="I15" s="1981"/>
      <c r="J15" s="1981"/>
      <c r="K15" s="1981"/>
      <c r="L15" s="1981"/>
      <c r="M15" s="1982"/>
    </row>
    <row r="16" spans="1:13" ht="30" customHeight="1">
      <c r="A16" s="2064"/>
      <c r="B16" s="1333" t="s">
        <v>32</v>
      </c>
      <c r="C16" s="1980" t="s">
        <v>250</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1683</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319"/>
      <c r="H29" s="59"/>
      <c r="I29" s="66" t="s">
        <v>57</v>
      </c>
      <c r="J29" s="1225"/>
      <c r="K29" s="1211"/>
      <c r="L29" s="1212"/>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1</v>
      </c>
      <c r="E36" s="1234"/>
      <c r="F36" s="1233">
        <v>1</v>
      </c>
      <c r="G36" s="1234"/>
      <c r="H36" s="1233">
        <v>1</v>
      </c>
      <c r="I36" s="1234"/>
      <c r="J36" s="1233">
        <v>1</v>
      </c>
      <c r="K36" s="1234"/>
      <c r="L36" s="1233">
        <v>1</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1</v>
      </c>
      <c r="E38" s="1234"/>
      <c r="F38" s="1233">
        <v>1</v>
      </c>
      <c r="G38" s="1234"/>
      <c r="H38" s="1233">
        <v>1</v>
      </c>
      <c r="I38" s="1234"/>
      <c r="J38" s="1233">
        <v>1</v>
      </c>
      <c r="K38" s="1234"/>
      <c r="L38" s="1233">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v>1</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1" customHeight="1">
      <c r="A48" s="2064"/>
      <c r="B48" s="1331" t="s">
        <v>83</v>
      </c>
      <c r="C48" s="1980" t="s">
        <v>1684</v>
      </c>
      <c r="D48" s="1981"/>
      <c r="E48" s="1981"/>
      <c r="F48" s="1981"/>
      <c r="G48" s="1981"/>
      <c r="H48" s="1981"/>
      <c r="I48" s="1981"/>
      <c r="J48" s="1981"/>
      <c r="K48" s="1981"/>
      <c r="L48" s="1981"/>
      <c r="M48" s="1982"/>
    </row>
    <row r="49" spans="1:13" ht="63" customHeight="1">
      <c r="A49" s="2064"/>
      <c r="B49" s="1333" t="s">
        <v>85</v>
      </c>
      <c r="C49" s="1980" t="s">
        <v>1685</v>
      </c>
      <c r="D49" s="1981"/>
      <c r="E49" s="1981"/>
      <c r="F49" s="1981"/>
      <c r="G49" s="1981"/>
      <c r="H49" s="1981"/>
      <c r="I49" s="1981"/>
      <c r="J49" s="1981"/>
      <c r="K49" s="1981"/>
      <c r="L49" s="1981"/>
      <c r="M49" s="1982"/>
    </row>
    <row r="50" spans="1:13">
      <c r="A50" s="2064"/>
      <c r="B50" s="1333" t="s">
        <v>87</v>
      </c>
      <c r="C50" s="1237">
        <v>15</v>
      </c>
      <c r="D50" s="1214"/>
      <c r="E50" s="1214"/>
      <c r="F50" s="1214"/>
      <c r="G50" s="1214"/>
      <c r="H50" s="1214"/>
      <c r="I50" s="1214"/>
      <c r="J50" s="1214"/>
      <c r="K50" s="1214"/>
      <c r="L50" s="1214"/>
      <c r="M50" s="1215"/>
    </row>
    <row r="51" spans="1:13">
      <c r="A51" s="2064"/>
      <c r="B51" s="1333" t="s">
        <v>88</v>
      </c>
      <c r="C51" s="1281" t="s">
        <v>89</v>
      </c>
      <c r="D51" s="1214"/>
      <c r="E51" s="1214"/>
      <c r="F51" s="1214"/>
      <c r="G51" s="1214"/>
      <c r="H51" s="1214"/>
      <c r="I51" s="1214"/>
      <c r="J51" s="1214"/>
      <c r="K51" s="1214"/>
      <c r="L51" s="1214"/>
      <c r="M51" s="1215"/>
    </row>
    <row r="52" spans="1:13" ht="15.75" customHeight="1">
      <c r="A52" s="2055" t="s">
        <v>90</v>
      </c>
      <c r="B52" s="1413" t="s">
        <v>91</v>
      </c>
      <c r="C52" s="1972" t="s">
        <v>257</v>
      </c>
      <c r="D52" s="1973"/>
      <c r="E52" s="1973"/>
      <c r="F52" s="1973"/>
      <c r="G52" s="1973"/>
      <c r="H52" s="1973"/>
      <c r="I52" s="1973"/>
      <c r="J52" s="1973"/>
      <c r="K52" s="1973"/>
      <c r="L52" s="1973"/>
      <c r="M52" s="1974"/>
    </row>
    <row r="53" spans="1:13" ht="15.75" customHeight="1">
      <c r="A53" s="2056"/>
      <c r="B53" s="1413" t="s">
        <v>93</v>
      </c>
      <c r="C53" s="1972" t="s">
        <v>1686</v>
      </c>
      <c r="D53" s="1973"/>
      <c r="E53" s="1973"/>
      <c r="F53" s="1973"/>
      <c r="G53" s="1973"/>
      <c r="H53" s="1973"/>
      <c r="I53" s="1973"/>
      <c r="J53" s="1973"/>
      <c r="K53" s="1973"/>
      <c r="L53" s="1973"/>
      <c r="M53" s="1974"/>
    </row>
    <row r="54" spans="1:13" ht="15.75" customHeight="1">
      <c r="A54" s="2056"/>
      <c r="B54" s="1413" t="s">
        <v>95</v>
      </c>
      <c r="C54" s="1972" t="s">
        <v>1687</v>
      </c>
      <c r="D54" s="1973"/>
      <c r="E54" s="1973"/>
      <c r="F54" s="1973"/>
      <c r="G54" s="1973"/>
      <c r="H54" s="1973"/>
      <c r="I54" s="1973"/>
      <c r="J54" s="1973"/>
      <c r="K54" s="1973"/>
      <c r="L54" s="1973"/>
      <c r="M54" s="1974"/>
    </row>
    <row r="55" spans="1:13" ht="15.75" customHeight="1">
      <c r="A55" s="2056"/>
      <c r="B55" s="1414" t="s">
        <v>97</v>
      </c>
      <c r="C55" s="1972" t="s">
        <v>256</v>
      </c>
      <c r="D55" s="1973"/>
      <c r="E55" s="1973"/>
      <c r="F55" s="1973"/>
      <c r="G55" s="1973"/>
      <c r="H55" s="1973"/>
      <c r="I55" s="1973"/>
      <c r="J55" s="1973"/>
      <c r="K55" s="1973"/>
      <c r="L55" s="1973"/>
      <c r="M55" s="1974"/>
    </row>
    <row r="56" spans="1:13" ht="15.75" customHeight="1">
      <c r="A56" s="2056"/>
      <c r="B56" s="1413" t="s">
        <v>99</v>
      </c>
      <c r="C56" s="2127" t="s">
        <v>259</v>
      </c>
      <c r="D56" s="1973"/>
      <c r="E56" s="1973"/>
      <c r="F56" s="1973"/>
      <c r="G56" s="1973"/>
      <c r="H56" s="1973"/>
      <c r="I56" s="1973"/>
      <c r="J56" s="1973"/>
      <c r="K56" s="1973"/>
      <c r="L56" s="1973"/>
      <c r="M56" s="1974"/>
    </row>
    <row r="57" spans="1:13" ht="16.5" customHeight="1" thickBot="1">
      <c r="A57" s="2061"/>
      <c r="B57" s="1413" t="s">
        <v>101</v>
      </c>
      <c r="C57" s="1972" t="s">
        <v>258</v>
      </c>
      <c r="D57" s="1973"/>
      <c r="E57" s="1973"/>
      <c r="F57" s="1973"/>
      <c r="G57" s="1973"/>
      <c r="H57" s="1973"/>
      <c r="I57" s="1973"/>
      <c r="J57" s="1973"/>
      <c r="K57" s="1973"/>
      <c r="L57" s="1973"/>
      <c r="M57" s="1974"/>
    </row>
    <row r="58" spans="1:13" ht="15.75" customHeight="1">
      <c r="A58" s="2055" t="s">
        <v>103</v>
      </c>
      <c r="B58" s="1415" t="s">
        <v>104</v>
      </c>
      <c r="C58" s="1972" t="s">
        <v>1688</v>
      </c>
      <c r="D58" s="1973"/>
      <c r="E58" s="1973"/>
      <c r="F58" s="1973"/>
      <c r="G58" s="1973"/>
      <c r="H58" s="1973"/>
      <c r="I58" s="1973"/>
      <c r="J58" s="1973"/>
      <c r="K58" s="1973"/>
      <c r="L58" s="1973"/>
      <c r="M58" s="1974"/>
    </row>
    <row r="59" spans="1:13" ht="30" customHeight="1">
      <c r="A59" s="2056"/>
      <c r="B59" s="1415" t="s">
        <v>106</v>
      </c>
      <c r="C59" s="1972" t="s">
        <v>1689</v>
      </c>
      <c r="D59" s="1973"/>
      <c r="E59" s="1973"/>
      <c r="F59" s="1973"/>
      <c r="G59" s="1973"/>
      <c r="H59" s="1973"/>
      <c r="I59" s="1973"/>
      <c r="J59" s="1973"/>
      <c r="K59" s="1973"/>
      <c r="L59" s="1973"/>
      <c r="M59" s="1974"/>
    </row>
    <row r="60" spans="1:13" ht="30" customHeight="1" thickBot="1">
      <c r="A60" s="2056"/>
      <c r="B60" s="1416" t="s">
        <v>14</v>
      </c>
      <c r="C60" s="1972" t="s">
        <v>1687</v>
      </c>
      <c r="D60" s="1973"/>
      <c r="E60" s="1973"/>
      <c r="F60" s="1973"/>
      <c r="G60" s="1973"/>
      <c r="H60" s="1973"/>
      <c r="I60" s="1973"/>
      <c r="J60" s="1973"/>
      <c r="K60" s="1973"/>
      <c r="L60" s="1973"/>
      <c r="M60" s="1974"/>
    </row>
    <row r="61" spans="1:13" ht="16.5" thickBot="1">
      <c r="A61" s="139" t="s">
        <v>109</v>
      </c>
      <c r="B61" s="108"/>
      <c r="C61" s="2036" t="s">
        <v>1690</v>
      </c>
      <c r="D61" s="2037"/>
      <c r="E61" s="2037"/>
      <c r="F61" s="2037"/>
      <c r="G61" s="2037"/>
      <c r="H61" s="2037"/>
      <c r="I61" s="2037"/>
      <c r="J61" s="2037"/>
      <c r="K61" s="2037"/>
      <c r="L61" s="2037"/>
      <c r="M61" s="2038"/>
    </row>
  </sheetData>
  <mergeCells count="47">
    <mergeCell ref="C11:M11"/>
    <mergeCell ref="A2:A14"/>
    <mergeCell ref="C2:M2"/>
    <mergeCell ref="C3:M3"/>
    <mergeCell ref="F4:G4"/>
    <mergeCell ref="C5:M5"/>
    <mergeCell ref="C6:M6"/>
    <mergeCell ref="C7:D7"/>
    <mergeCell ref="I7:M7"/>
    <mergeCell ref="B8:B10"/>
    <mergeCell ref="C9:E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B31:B33"/>
    <mergeCell ref="B34:B43"/>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58:A60"/>
    <mergeCell ref="C58:M58"/>
    <mergeCell ref="C59:M59"/>
    <mergeCell ref="C60:M60"/>
    <mergeCell ref="C61:M61"/>
  </mergeCells>
  <dataValidations count="8">
    <dataValidation type="list" allowBlank="1" showInputMessage="1" showErrorMessage="1" sqref="C7 C14:D14 C4 G45:J46" xr:uid="{00000000-0002-0000-1500-000000000000}"/>
    <dataValidation allowBlank="1" showInputMessage="1" showErrorMessage="1" prompt="Seleccione de la lista desplegable" sqref="B4 B7 H7" xr:uid="{00000000-0002-0000-1500-000001000000}"/>
    <dataValidation allowBlank="1" showInputMessage="1" showErrorMessage="1" prompt="Incluir una ficha por cada indicador, ya sea de producto o de resultado" sqref="B1" xr:uid="{00000000-0002-0000-1500-000002000000}"/>
    <dataValidation allowBlank="1" showInputMessage="1" showErrorMessage="1" prompt="Identifique el ODS a que le apunta el indicador de producto. Seleccione de la lista desplegable._x000a_" sqref="B14" xr:uid="{00000000-0002-0000-1500-000003000000}"/>
    <dataValidation allowBlank="1" showInputMessage="1" showErrorMessage="1" prompt="Identifique la meta ODS a que le apunta el indicador de producto. Seleccione de la lista desplegable." sqref="E14" xr:uid="{00000000-0002-0000-15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15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500-000006000000}"/>
    <dataValidation type="list" allowBlank="1" showInputMessage="1" showErrorMessage="1" sqref="I7:M7" xr:uid="{00000000-0002-0000-1500-000007000000}">
      <formula1>INDIRECT($C$7)</formula1>
    </dataValidation>
  </dataValidations>
  <hyperlinks>
    <hyperlink ref="C56" r:id="rId1" xr:uid="{00000000-0004-0000-1500-000000000000}"/>
  </hyperlinks>
  <pageMargins left="0.7" right="0.7" top="0.75" bottom="0.75" header="0.3" footer="0.3"/>
  <pageSetup paperSize="9" orientation="portrait" horizontalDpi="1200" verticalDpi="12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1691</v>
      </c>
      <c r="C1" s="141"/>
      <c r="D1" s="141"/>
      <c r="E1" s="141"/>
      <c r="F1" s="141"/>
      <c r="G1" s="141"/>
      <c r="H1" s="141"/>
      <c r="I1" s="141"/>
      <c r="J1" s="141"/>
      <c r="K1" s="141"/>
      <c r="L1" s="141"/>
      <c r="M1" s="142"/>
    </row>
    <row r="2" spans="1:13" ht="39" customHeight="1">
      <c r="A2" s="2092" t="s">
        <v>1</v>
      </c>
      <c r="B2" s="29" t="s">
        <v>2</v>
      </c>
      <c r="C2" s="2120" t="s">
        <v>264</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1679</v>
      </c>
      <c r="D7" s="2027"/>
      <c r="E7" s="32"/>
      <c r="F7" s="32"/>
      <c r="G7" s="674"/>
      <c r="H7" s="1208" t="s">
        <v>14</v>
      </c>
      <c r="I7" s="2028" t="s">
        <v>255</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t="s">
        <v>15</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92.25" customHeight="1">
      <c r="A11" s="2093"/>
      <c r="B11" s="1331" t="s">
        <v>19</v>
      </c>
      <c r="C11" s="1980" t="s">
        <v>1692</v>
      </c>
      <c r="D11" s="1981"/>
      <c r="E11" s="1981"/>
      <c r="F11" s="1981"/>
      <c r="G11" s="1981"/>
      <c r="H11" s="1981"/>
      <c r="I11" s="1981"/>
      <c r="J11" s="1981"/>
      <c r="K11" s="1981"/>
      <c r="L11" s="1981"/>
      <c r="M11" s="1982"/>
    </row>
    <row r="12" spans="1:13" ht="190.5" customHeight="1">
      <c r="A12" s="2093"/>
      <c r="B12" s="1331" t="s">
        <v>21</v>
      </c>
      <c r="C12" s="1980" t="s">
        <v>1693</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251</v>
      </c>
      <c r="D14" s="1981"/>
      <c r="E14" s="1213" t="s">
        <v>27</v>
      </c>
      <c r="F14" s="2119" t="s">
        <v>252</v>
      </c>
      <c r="G14" s="1996"/>
      <c r="H14" s="1996"/>
      <c r="I14" s="1996"/>
      <c r="J14" s="1996"/>
      <c r="K14" s="1996"/>
      <c r="L14" s="1996"/>
      <c r="M14" s="1997"/>
    </row>
    <row r="15" spans="1:13">
      <c r="A15" s="2063" t="s">
        <v>29</v>
      </c>
      <c r="B15" s="1333" t="s">
        <v>30</v>
      </c>
      <c r="C15" s="1980" t="s">
        <v>1694</v>
      </c>
      <c r="D15" s="1981"/>
      <c r="E15" s="1981"/>
      <c r="F15" s="1981"/>
      <c r="G15" s="1981"/>
      <c r="H15" s="1981"/>
      <c r="I15" s="1981"/>
      <c r="J15" s="1981"/>
      <c r="K15" s="1981"/>
      <c r="L15" s="1981"/>
      <c r="M15" s="1982"/>
    </row>
    <row r="16" spans="1:13" ht="30" customHeight="1">
      <c r="A16" s="2064"/>
      <c r="B16" s="1333" t="s">
        <v>32</v>
      </c>
      <c r="C16" s="1980" t="s">
        <v>265</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1695</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v>3</v>
      </c>
      <c r="E29" s="59"/>
      <c r="F29" s="66" t="s">
        <v>56</v>
      </c>
      <c r="G29" s="1224">
        <v>2019</v>
      </c>
      <c r="H29" s="59"/>
      <c r="I29" s="66" t="s">
        <v>57</v>
      </c>
      <c r="J29" s="2045" t="s">
        <v>1696</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9">
        <v>1</v>
      </c>
      <c r="E36" s="1270"/>
      <c r="F36" s="1269">
        <v>1</v>
      </c>
      <c r="G36" s="1270"/>
      <c r="H36" s="1269">
        <v>1</v>
      </c>
      <c r="I36" s="1270"/>
      <c r="J36" s="1269">
        <v>1</v>
      </c>
      <c r="K36" s="1270"/>
      <c r="L36" s="1269">
        <v>1</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69">
        <v>1</v>
      </c>
      <c r="E38" s="1270"/>
      <c r="F38" s="1269">
        <v>1</v>
      </c>
      <c r="G38" s="1270"/>
      <c r="H38" s="1269">
        <v>1</v>
      </c>
      <c r="I38" s="1270"/>
      <c r="J38" s="1269">
        <v>1</v>
      </c>
      <c r="K38" s="1270"/>
      <c r="L38" s="1269">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69">
        <v>1</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34">
        <v>11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1" customHeight="1">
      <c r="A48" s="2064"/>
      <c r="B48" s="1331" t="s">
        <v>83</v>
      </c>
      <c r="C48" s="1980" t="s">
        <v>1697</v>
      </c>
      <c r="D48" s="1981"/>
      <c r="E48" s="1981"/>
      <c r="F48" s="1981"/>
      <c r="G48" s="1981"/>
      <c r="H48" s="1981"/>
      <c r="I48" s="1981"/>
      <c r="J48" s="1981"/>
      <c r="K48" s="1981"/>
      <c r="L48" s="1981"/>
      <c r="M48" s="1982"/>
    </row>
    <row r="49" spans="1:13" ht="38.25" customHeight="1">
      <c r="A49" s="2064"/>
      <c r="B49" s="1333" t="s">
        <v>85</v>
      </c>
      <c r="C49" s="1980" t="s">
        <v>1698</v>
      </c>
      <c r="D49" s="1981"/>
      <c r="E49" s="1981"/>
      <c r="F49" s="1981"/>
      <c r="G49" s="1981"/>
      <c r="H49" s="1981"/>
      <c r="I49" s="1981"/>
      <c r="J49" s="1981"/>
      <c r="K49" s="1981"/>
      <c r="L49" s="1981"/>
      <c r="M49" s="1982"/>
    </row>
    <row r="50" spans="1:13">
      <c r="A50" s="2064"/>
      <c r="B50" s="1333" t="s">
        <v>87</v>
      </c>
      <c r="C50" s="1237">
        <v>15</v>
      </c>
      <c r="D50" s="1214"/>
      <c r="E50" s="1214"/>
      <c r="F50" s="1214"/>
      <c r="G50" s="1214"/>
      <c r="H50" s="1214"/>
      <c r="I50" s="1214"/>
      <c r="J50" s="1214"/>
      <c r="K50" s="1214"/>
      <c r="L50" s="1214"/>
      <c r="M50" s="1260"/>
    </row>
    <row r="51" spans="1:13">
      <c r="A51" s="2064"/>
      <c r="B51" s="1333" t="s">
        <v>88</v>
      </c>
      <c r="C51" s="1287">
        <v>2019</v>
      </c>
      <c r="D51" s="1214"/>
      <c r="E51" s="1214"/>
      <c r="F51" s="1214"/>
      <c r="G51" s="1214"/>
      <c r="H51" s="1214"/>
      <c r="I51" s="1214"/>
      <c r="J51" s="1214"/>
      <c r="K51" s="1214"/>
      <c r="L51" s="1214"/>
      <c r="M51" s="1260"/>
    </row>
    <row r="52" spans="1:13" ht="15.75" customHeight="1">
      <c r="A52" s="2055" t="s">
        <v>90</v>
      </c>
      <c r="B52" s="1413" t="s">
        <v>91</v>
      </c>
      <c r="C52" s="1972" t="s">
        <v>257</v>
      </c>
      <c r="D52" s="1973"/>
      <c r="E52" s="1973"/>
      <c r="F52" s="1973"/>
      <c r="G52" s="1973"/>
      <c r="H52" s="1973"/>
      <c r="I52" s="1973"/>
      <c r="J52" s="1973"/>
      <c r="K52" s="1973"/>
      <c r="L52" s="1973"/>
      <c r="M52" s="2141"/>
    </row>
    <row r="53" spans="1:13" ht="15.75" customHeight="1">
      <c r="A53" s="2056"/>
      <c r="B53" s="1413" t="s">
        <v>93</v>
      </c>
      <c r="C53" s="1972" t="s">
        <v>1686</v>
      </c>
      <c r="D53" s="1973"/>
      <c r="E53" s="1973"/>
      <c r="F53" s="1973"/>
      <c r="G53" s="1973"/>
      <c r="H53" s="1973"/>
      <c r="I53" s="1973"/>
      <c r="J53" s="1973"/>
      <c r="K53" s="1973"/>
      <c r="L53" s="1973"/>
      <c r="M53" s="2141"/>
    </row>
    <row r="54" spans="1:13" ht="15.75" customHeight="1">
      <c r="A54" s="2056"/>
      <c r="B54" s="1413" t="s">
        <v>95</v>
      </c>
      <c r="C54" s="1972" t="s">
        <v>1687</v>
      </c>
      <c r="D54" s="1973"/>
      <c r="E54" s="1973"/>
      <c r="F54" s="1973"/>
      <c r="G54" s="1973"/>
      <c r="H54" s="1973"/>
      <c r="I54" s="1973"/>
      <c r="J54" s="1973"/>
      <c r="K54" s="1973"/>
      <c r="L54" s="1973"/>
      <c r="M54" s="2141"/>
    </row>
    <row r="55" spans="1:13" ht="15.75" customHeight="1">
      <c r="A55" s="2056"/>
      <c r="B55" s="1414" t="s">
        <v>97</v>
      </c>
      <c r="C55" s="1972" t="s">
        <v>256</v>
      </c>
      <c r="D55" s="1973"/>
      <c r="E55" s="1973"/>
      <c r="F55" s="1973"/>
      <c r="G55" s="1973"/>
      <c r="H55" s="1973"/>
      <c r="I55" s="1973"/>
      <c r="J55" s="1973"/>
      <c r="K55" s="1973"/>
      <c r="L55" s="1973"/>
      <c r="M55" s="2141"/>
    </row>
    <row r="56" spans="1:13" ht="15.75" customHeight="1">
      <c r="A56" s="2056"/>
      <c r="B56" s="1413" t="s">
        <v>99</v>
      </c>
      <c r="C56" s="2127" t="s">
        <v>259</v>
      </c>
      <c r="D56" s="1973"/>
      <c r="E56" s="1973"/>
      <c r="F56" s="1973"/>
      <c r="G56" s="1973"/>
      <c r="H56" s="1973"/>
      <c r="I56" s="1973"/>
      <c r="J56" s="1973"/>
      <c r="K56" s="1973"/>
      <c r="L56" s="1973"/>
      <c r="M56" s="2141"/>
    </row>
    <row r="57" spans="1:13" ht="16.5" customHeight="1" thickBot="1">
      <c r="A57" s="2061"/>
      <c r="B57" s="1413" t="s">
        <v>101</v>
      </c>
      <c r="C57" s="1972" t="s">
        <v>258</v>
      </c>
      <c r="D57" s="1973"/>
      <c r="E57" s="1973"/>
      <c r="F57" s="1973"/>
      <c r="G57" s="1973"/>
      <c r="H57" s="1973"/>
      <c r="I57" s="1973"/>
      <c r="J57" s="1973"/>
      <c r="K57" s="1973"/>
      <c r="L57" s="1973"/>
      <c r="M57" s="2141"/>
    </row>
    <row r="58" spans="1:13" ht="15.75" customHeight="1">
      <c r="A58" s="2055" t="s">
        <v>103</v>
      </c>
      <c r="B58" s="1415" t="s">
        <v>104</v>
      </c>
      <c r="C58" s="1972" t="s">
        <v>1688</v>
      </c>
      <c r="D58" s="1973"/>
      <c r="E58" s="1973"/>
      <c r="F58" s="1973"/>
      <c r="G58" s="1973"/>
      <c r="H58" s="1973"/>
      <c r="I58" s="1973"/>
      <c r="J58" s="1973"/>
      <c r="K58" s="1973"/>
      <c r="L58" s="1973"/>
      <c r="M58" s="2141"/>
    </row>
    <row r="59" spans="1:13" ht="30" customHeight="1">
      <c r="A59" s="2056"/>
      <c r="B59" s="1415" t="s">
        <v>106</v>
      </c>
      <c r="C59" s="1972" t="s">
        <v>1689</v>
      </c>
      <c r="D59" s="1973"/>
      <c r="E59" s="1973"/>
      <c r="F59" s="1973"/>
      <c r="G59" s="1973"/>
      <c r="H59" s="1973"/>
      <c r="I59" s="1973"/>
      <c r="J59" s="1973"/>
      <c r="K59" s="1973"/>
      <c r="L59" s="1973"/>
      <c r="M59" s="2141"/>
    </row>
    <row r="60" spans="1:13" ht="30" customHeight="1" thickBot="1">
      <c r="A60" s="2056"/>
      <c r="B60" s="1416" t="s">
        <v>14</v>
      </c>
      <c r="C60" s="1972" t="s">
        <v>1687</v>
      </c>
      <c r="D60" s="1973"/>
      <c r="E60" s="1973"/>
      <c r="F60" s="1973"/>
      <c r="G60" s="1973"/>
      <c r="H60" s="1973"/>
      <c r="I60" s="1973"/>
      <c r="J60" s="1973"/>
      <c r="K60" s="1973"/>
      <c r="L60" s="1973"/>
      <c r="M60" s="2141"/>
    </row>
    <row r="61" spans="1:13" ht="16.5" customHeight="1" thickBot="1">
      <c r="A61" s="139" t="s">
        <v>109</v>
      </c>
      <c r="B61" s="108"/>
      <c r="C61" s="2036" t="s">
        <v>1699</v>
      </c>
      <c r="D61" s="2037"/>
      <c r="E61" s="2037"/>
      <c r="F61" s="2037"/>
      <c r="G61" s="2037"/>
      <c r="H61" s="2037"/>
      <c r="I61" s="2037"/>
      <c r="J61" s="2037"/>
      <c r="K61" s="2037"/>
      <c r="L61" s="2037"/>
      <c r="M61" s="2142"/>
    </row>
  </sheetData>
  <mergeCells count="48">
    <mergeCell ref="C11:M11"/>
    <mergeCell ref="A2:A14"/>
    <mergeCell ref="C2:M2"/>
    <mergeCell ref="C3:M3"/>
    <mergeCell ref="F4:G4"/>
    <mergeCell ref="C5:M5"/>
    <mergeCell ref="C6:M6"/>
    <mergeCell ref="C7:D7"/>
    <mergeCell ref="I7:M7"/>
    <mergeCell ref="B8:B10"/>
    <mergeCell ref="C9:E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58:A60"/>
    <mergeCell ref="C58:M58"/>
    <mergeCell ref="C59:M59"/>
    <mergeCell ref="C60:M60"/>
    <mergeCell ref="C61:M61"/>
  </mergeCells>
  <dataValidations count="8">
    <dataValidation type="list" allowBlank="1" showInputMessage="1" showErrorMessage="1" sqref="C14:D14 C4 G45:J46 C7" xr:uid="{00000000-0002-0000-1600-000000000000}"/>
    <dataValidation type="list" allowBlank="1" showInputMessage="1" showErrorMessage="1" sqref="I7:M7" xr:uid="{00000000-0002-0000-16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6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1600-000003000000}"/>
    <dataValidation allowBlank="1" showInputMessage="1" showErrorMessage="1" prompt="Identifique la meta ODS a que le apunta el indicador de producto. Seleccione de la lista desplegable." sqref="E14" xr:uid="{00000000-0002-0000-1600-000004000000}"/>
    <dataValidation allowBlank="1" showInputMessage="1" showErrorMessage="1" prompt="Identifique el ODS a que le apunta el indicador de producto. Seleccione de la lista desplegable._x000a_" sqref="B14" xr:uid="{00000000-0002-0000-1600-000005000000}"/>
    <dataValidation allowBlank="1" showInputMessage="1" showErrorMessage="1" prompt="Incluir una ficha por cada indicador, ya sea de producto o de resultado" sqref="B1" xr:uid="{00000000-0002-0000-1600-000006000000}"/>
    <dataValidation allowBlank="1" showInputMessage="1" showErrorMessage="1" prompt="Seleccione de la lista desplegable" sqref="B4 B7 H7" xr:uid="{00000000-0002-0000-1600-000007000000}"/>
  </dataValidations>
  <hyperlinks>
    <hyperlink ref="C56" r:id="rId1" xr:uid="{00000000-0004-0000-1600-000000000000}"/>
  </hyperlinks>
  <pageMargins left="0.7" right="0.7" top="0.75" bottom="0.75" header="0.3" footer="0.3"/>
  <pageSetup paperSize="9" orientation="portrait" horizontalDpi="1200" verticalDpi="120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1700</v>
      </c>
      <c r="C1" s="141"/>
      <c r="D1" s="141"/>
      <c r="E1" s="141"/>
      <c r="F1" s="141"/>
      <c r="G1" s="141"/>
      <c r="H1" s="141"/>
      <c r="I1" s="141"/>
      <c r="J1" s="141"/>
      <c r="K1" s="141"/>
      <c r="L1" s="141"/>
      <c r="M1" s="142"/>
    </row>
    <row r="2" spans="1:13" ht="39" customHeight="1">
      <c r="A2" s="2092" t="s">
        <v>1</v>
      </c>
      <c r="B2" s="29" t="s">
        <v>2</v>
      </c>
      <c r="C2" s="2120" t="s">
        <v>267</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232</v>
      </c>
      <c r="D7" s="2027"/>
      <c r="E7" s="32"/>
      <c r="F7" s="32"/>
      <c r="G7" s="674"/>
      <c r="H7" s="1208" t="s">
        <v>14</v>
      </c>
      <c r="I7" s="2028" t="s">
        <v>1701</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t="s">
        <v>9</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107.25" customHeight="1">
      <c r="A11" s="2093"/>
      <c r="B11" s="1331" t="s">
        <v>19</v>
      </c>
      <c r="C11" s="1980" t="s">
        <v>1702</v>
      </c>
      <c r="D11" s="1981"/>
      <c r="E11" s="1981"/>
      <c r="F11" s="1981"/>
      <c r="G11" s="1981"/>
      <c r="H11" s="1981"/>
      <c r="I11" s="1981"/>
      <c r="J11" s="1981"/>
      <c r="K11" s="1981"/>
      <c r="L11" s="1981"/>
      <c r="M11" s="1982"/>
    </row>
    <row r="12" spans="1:13" ht="106.5" customHeight="1">
      <c r="A12" s="2093"/>
      <c r="B12" s="1331" t="s">
        <v>21</v>
      </c>
      <c r="C12" s="1980" t="s">
        <v>1703</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1371</v>
      </c>
      <c r="D14" s="1981"/>
      <c r="E14" s="1213" t="s">
        <v>27</v>
      </c>
      <c r="F14" s="2119" t="s">
        <v>270</v>
      </c>
      <c r="G14" s="1996"/>
      <c r="H14" s="1996"/>
      <c r="I14" s="1996"/>
      <c r="J14" s="1996"/>
      <c r="K14" s="1996"/>
      <c r="L14" s="1996"/>
      <c r="M14" s="1997"/>
    </row>
    <row r="15" spans="1:13">
      <c r="A15" s="2063" t="s">
        <v>29</v>
      </c>
      <c r="B15" s="1333" t="s">
        <v>30</v>
      </c>
      <c r="C15" s="1980" t="s">
        <v>1704</v>
      </c>
      <c r="D15" s="1981"/>
      <c r="E15" s="1981"/>
      <c r="F15" s="1981"/>
      <c r="G15" s="1981"/>
      <c r="H15" s="1981"/>
      <c r="I15" s="1981"/>
      <c r="J15" s="1981"/>
      <c r="K15" s="1981"/>
      <c r="L15" s="1981"/>
      <c r="M15" s="1982"/>
    </row>
    <row r="16" spans="1:13" ht="30" customHeight="1">
      <c r="A16" s="2064"/>
      <c r="B16" s="1333" t="s">
        <v>32</v>
      </c>
      <c r="C16" s="1980" t="s">
        <v>268</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1705</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1706</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0.1</v>
      </c>
      <c r="E36" s="1270"/>
      <c r="F36" s="1233">
        <v>1</v>
      </c>
      <c r="G36" s="1270"/>
      <c r="H36" s="1233">
        <v>1</v>
      </c>
      <c r="I36" s="1270"/>
      <c r="J36" s="1233" t="s">
        <v>17</v>
      </c>
      <c r="K36" s="1270"/>
      <c r="L36" s="1233" t="s">
        <v>17</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t="s">
        <v>17</v>
      </c>
      <c r="E38" s="1270"/>
      <c r="F38" s="1233" t="s">
        <v>17</v>
      </c>
      <c r="G38" s="1270"/>
      <c r="H38" s="1233" t="s">
        <v>17</v>
      </c>
      <c r="I38" s="1270"/>
      <c r="J38" s="1233" t="s">
        <v>17</v>
      </c>
      <c r="K38" s="1270"/>
      <c r="L38" s="1233" t="s">
        <v>17</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69" t="s">
        <v>17</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1980" t="s">
        <v>1707</v>
      </c>
      <c r="D48" s="1981"/>
      <c r="E48" s="1981"/>
      <c r="F48" s="1981"/>
      <c r="G48" s="1981"/>
      <c r="H48" s="1981"/>
      <c r="I48" s="1981"/>
      <c r="J48" s="1981"/>
      <c r="K48" s="1981"/>
      <c r="L48" s="1981"/>
      <c r="M48" s="1982"/>
    </row>
    <row r="49" spans="1:13" ht="38.25" customHeight="1">
      <c r="A49" s="2064"/>
      <c r="B49" s="1333" t="s">
        <v>85</v>
      </c>
      <c r="C49" s="1980" t="s">
        <v>1708</v>
      </c>
      <c r="D49" s="1981"/>
      <c r="E49" s="1981"/>
      <c r="F49" s="1981"/>
      <c r="G49" s="1981"/>
      <c r="H49" s="1981"/>
      <c r="I49" s="1981"/>
      <c r="J49" s="1981"/>
      <c r="K49" s="1981"/>
      <c r="L49" s="1981"/>
      <c r="M49" s="1982"/>
    </row>
    <row r="50" spans="1:13">
      <c r="A50" s="2064"/>
      <c r="B50" s="1333" t="s">
        <v>87</v>
      </c>
      <c r="C50" s="1237">
        <v>15</v>
      </c>
      <c r="D50" s="1214"/>
      <c r="E50" s="1214"/>
      <c r="F50" s="1214"/>
      <c r="G50" s="1214"/>
      <c r="H50" s="1214"/>
      <c r="I50" s="1214"/>
      <c r="J50" s="1214"/>
      <c r="K50" s="1214"/>
      <c r="L50" s="1214"/>
      <c r="M50" s="1260"/>
    </row>
    <row r="51" spans="1:13">
      <c r="A51" s="2064"/>
      <c r="B51" s="1333" t="s">
        <v>88</v>
      </c>
      <c r="C51" s="1287" t="s">
        <v>89</v>
      </c>
      <c r="D51" s="1214"/>
      <c r="E51" s="1214"/>
      <c r="F51" s="1214"/>
      <c r="G51" s="1214"/>
      <c r="H51" s="1214"/>
      <c r="I51" s="1214"/>
      <c r="J51" s="1214"/>
      <c r="K51" s="1214"/>
      <c r="L51" s="1214"/>
      <c r="M51" s="1260"/>
    </row>
    <row r="52" spans="1:13" ht="15.75" customHeight="1">
      <c r="A52" s="2055" t="s">
        <v>90</v>
      </c>
      <c r="B52" s="1413" t="s">
        <v>91</v>
      </c>
      <c r="C52" s="1972" t="s">
        <v>1709</v>
      </c>
      <c r="D52" s="1973"/>
      <c r="E52" s="1973"/>
      <c r="F52" s="1973"/>
      <c r="G52" s="1973"/>
      <c r="H52" s="1973"/>
      <c r="I52" s="1973"/>
      <c r="J52" s="1973"/>
      <c r="K52" s="1973"/>
      <c r="L52" s="1973"/>
      <c r="M52" s="1974"/>
    </row>
    <row r="53" spans="1:13" ht="15.75" customHeight="1">
      <c r="A53" s="2056"/>
      <c r="B53" s="1413" t="s">
        <v>93</v>
      </c>
      <c r="C53" s="1972" t="s">
        <v>1710</v>
      </c>
      <c r="D53" s="1973"/>
      <c r="E53" s="1973"/>
      <c r="F53" s="1973"/>
      <c r="G53" s="1973"/>
      <c r="H53" s="1973"/>
      <c r="I53" s="1973"/>
      <c r="J53" s="1973"/>
      <c r="K53" s="1973"/>
      <c r="L53" s="1973"/>
      <c r="M53" s="1974"/>
    </row>
    <row r="54" spans="1:13" ht="15.75" customHeight="1">
      <c r="A54" s="2056"/>
      <c r="B54" s="1413" t="s">
        <v>95</v>
      </c>
      <c r="C54" s="1972" t="s">
        <v>1711</v>
      </c>
      <c r="D54" s="1973"/>
      <c r="E54" s="1973"/>
      <c r="F54" s="1973"/>
      <c r="G54" s="1973"/>
      <c r="H54" s="1973"/>
      <c r="I54" s="1973"/>
      <c r="J54" s="1973"/>
      <c r="K54" s="1973"/>
      <c r="L54" s="1973"/>
      <c r="M54" s="1974"/>
    </row>
    <row r="55" spans="1:13" ht="15.75" customHeight="1">
      <c r="A55" s="2056"/>
      <c r="B55" s="1414" t="s">
        <v>97</v>
      </c>
      <c r="C55" s="1972" t="s">
        <v>1712</v>
      </c>
      <c r="D55" s="1973"/>
      <c r="E55" s="1973"/>
      <c r="F55" s="1973"/>
      <c r="G55" s="1973"/>
      <c r="H55" s="1973"/>
      <c r="I55" s="1973"/>
      <c r="J55" s="1973"/>
      <c r="K55" s="1973"/>
      <c r="L55" s="1973"/>
      <c r="M55" s="1974"/>
    </row>
    <row r="56" spans="1:13" ht="15.75" customHeight="1">
      <c r="A56" s="2056"/>
      <c r="B56" s="1413" t="s">
        <v>99</v>
      </c>
      <c r="C56" s="2062" t="s">
        <v>277</v>
      </c>
      <c r="D56" s="2024"/>
      <c r="E56" s="2024"/>
      <c r="F56" s="2024"/>
      <c r="G56" s="2024"/>
      <c r="H56" s="2024"/>
      <c r="I56" s="2024"/>
      <c r="J56" s="2024"/>
      <c r="K56" s="2024"/>
      <c r="L56" s="2024"/>
      <c r="M56" s="2025"/>
    </row>
    <row r="57" spans="1:13" ht="16.5" customHeight="1" thickBot="1">
      <c r="A57" s="2061"/>
      <c r="B57" s="1413" t="s">
        <v>101</v>
      </c>
      <c r="C57" s="1972" t="s">
        <v>276</v>
      </c>
      <c r="D57" s="1973"/>
      <c r="E57" s="1973"/>
      <c r="F57" s="1973"/>
      <c r="G57" s="1973"/>
      <c r="H57" s="1973"/>
      <c r="I57" s="1973"/>
      <c r="J57" s="1973"/>
      <c r="K57" s="1973"/>
      <c r="L57" s="1973"/>
      <c r="M57" s="1974"/>
    </row>
    <row r="58" spans="1:13" ht="15.75" customHeight="1">
      <c r="A58" s="2055" t="s">
        <v>103</v>
      </c>
      <c r="B58" s="1415" t="s">
        <v>104</v>
      </c>
      <c r="C58" s="1972" t="s">
        <v>1713</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1711</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142"/>
    </row>
  </sheetData>
  <mergeCells count="48">
    <mergeCell ref="C11:M11"/>
    <mergeCell ref="A2:A14"/>
    <mergeCell ref="C2:M2"/>
    <mergeCell ref="C3:M3"/>
    <mergeCell ref="F4:G4"/>
    <mergeCell ref="C5:M5"/>
    <mergeCell ref="C6:M6"/>
    <mergeCell ref="C7:D7"/>
    <mergeCell ref="I7:M7"/>
    <mergeCell ref="B8:B10"/>
    <mergeCell ref="C9:E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58:A60"/>
    <mergeCell ref="C58:M58"/>
    <mergeCell ref="C59:M59"/>
    <mergeCell ref="C60:M60"/>
    <mergeCell ref="C61:M61"/>
  </mergeCells>
  <dataValidations count="8">
    <dataValidation type="list" allowBlank="1" showInputMessage="1" showErrorMessage="1" sqref="C14:D14 C4 G45:J46 C7" xr:uid="{00000000-0002-0000-1700-000000000000}"/>
    <dataValidation type="list" allowBlank="1" showInputMessage="1" showErrorMessage="1" sqref="I7:M7" xr:uid="{00000000-0002-0000-1700-000001000000}">
      <formula1>INDIRECT($C$7)</formula1>
    </dataValidation>
    <dataValidation allowBlank="1" showInputMessage="1" showErrorMessage="1" prompt="Seleccione de la lista desplegable" sqref="B4 B7 H7" xr:uid="{00000000-0002-0000-1700-000002000000}"/>
    <dataValidation allowBlank="1" showInputMessage="1" showErrorMessage="1" prompt="Incluir una ficha por cada indicador, ya sea de producto o de resultado" sqref="B1" xr:uid="{00000000-0002-0000-1700-000003000000}"/>
    <dataValidation allowBlank="1" showInputMessage="1" showErrorMessage="1" prompt="Identifique el ODS a que le apunta el indicador de producto. Seleccione de la lista desplegable._x000a_" sqref="B14" xr:uid="{00000000-0002-0000-1700-000004000000}"/>
    <dataValidation allowBlank="1" showInputMessage="1" showErrorMessage="1" prompt="Identifique la meta ODS a que le apunta el indicador de producto. Seleccione de la lista desplegable." sqref="E14" xr:uid="{00000000-0002-0000-17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17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700-000007000000}"/>
  </dataValidations>
  <hyperlinks>
    <hyperlink ref="C56" r:id="rId1" xr:uid="{00000000-0004-0000-1700-000000000000}"/>
  </hyperlinks>
  <pageMargins left="0.7" right="0.7" top="0.75" bottom="0.75" header="0.3" footer="0.3"/>
  <pageSetup paperSize="9" orientation="portrait" horizontalDpi="1200" verticalDpi="120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1714</v>
      </c>
      <c r="C1" s="141"/>
      <c r="D1" s="141"/>
      <c r="E1" s="141"/>
      <c r="F1" s="141"/>
      <c r="G1" s="141"/>
      <c r="H1" s="141"/>
      <c r="I1" s="141"/>
      <c r="J1" s="141"/>
      <c r="K1" s="141"/>
      <c r="L1" s="141"/>
      <c r="M1" s="142"/>
    </row>
    <row r="2" spans="1:13" ht="39" customHeight="1">
      <c r="A2" s="2092" t="s">
        <v>1</v>
      </c>
      <c r="B2" s="29" t="s">
        <v>2</v>
      </c>
      <c r="C2" s="2120" t="s">
        <v>1715</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6.5">
      <c r="A7" s="2093"/>
      <c r="B7" s="1331" t="s">
        <v>12</v>
      </c>
      <c r="C7" s="2148" t="s">
        <v>604</v>
      </c>
      <c r="D7" s="2149"/>
      <c r="E7" s="32"/>
      <c r="F7" s="32"/>
      <c r="G7" s="674"/>
      <c r="H7" s="1208" t="s">
        <v>14</v>
      </c>
      <c r="I7" s="2150" t="s">
        <v>1716</v>
      </c>
      <c r="J7" s="2149"/>
      <c r="K7" s="2149"/>
      <c r="L7" s="2149"/>
      <c r="M7" s="2151"/>
    </row>
    <row r="8" spans="1:13">
      <c r="A8" s="2093"/>
      <c r="B8" s="2084" t="s">
        <v>16</v>
      </c>
      <c r="C8" s="1282"/>
      <c r="D8" s="33"/>
      <c r="E8" s="33"/>
      <c r="F8" s="33"/>
      <c r="G8" s="33"/>
      <c r="H8" s="33"/>
      <c r="I8" s="33"/>
      <c r="J8" s="33"/>
      <c r="K8" s="33"/>
      <c r="L8" s="34"/>
      <c r="M8" s="675"/>
    </row>
    <row r="9" spans="1:13" ht="15.75" customHeight="1">
      <c r="A9" s="2093"/>
      <c r="B9" s="2085"/>
      <c r="C9" s="2111" t="s">
        <v>9</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107.25" customHeight="1">
      <c r="A11" s="2093"/>
      <c r="B11" s="1331" t="s">
        <v>19</v>
      </c>
      <c r="C11" s="1980" t="s">
        <v>1717</v>
      </c>
      <c r="D11" s="1981"/>
      <c r="E11" s="1981"/>
      <c r="F11" s="1981"/>
      <c r="G11" s="1981"/>
      <c r="H11" s="1981"/>
      <c r="I11" s="1981"/>
      <c r="J11" s="1981"/>
      <c r="K11" s="1981"/>
      <c r="L11" s="1981"/>
      <c r="M11" s="1982"/>
    </row>
    <row r="12" spans="1:13" ht="106.5" customHeight="1">
      <c r="A12" s="2093"/>
      <c r="B12" s="1331" t="s">
        <v>21</v>
      </c>
      <c r="C12" s="1980" t="s">
        <v>1718</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184</v>
      </c>
      <c r="G14" s="1996"/>
      <c r="H14" s="1996"/>
      <c r="I14" s="1996"/>
      <c r="J14" s="1996"/>
      <c r="K14" s="1996"/>
      <c r="L14" s="1996"/>
      <c r="M14" s="1997"/>
    </row>
    <row r="15" spans="1:13">
      <c r="A15" s="2063" t="s">
        <v>29</v>
      </c>
      <c r="B15" s="1333" t="s">
        <v>30</v>
      </c>
      <c r="C15" s="1980" t="s">
        <v>1704</v>
      </c>
      <c r="D15" s="1981"/>
      <c r="E15" s="1981"/>
      <c r="F15" s="1981"/>
      <c r="G15" s="1981"/>
      <c r="H15" s="1981"/>
      <c r="I15" s="1981"/>
      <c r="J15" s="1981"/>
      <c r="K15" s="1981"/>
      <c r="L15" s="1981"/>
      <c r="M15" s="1982"/>
    </row>
    <row r="16" spans="1:13" ht="30" customHeight="1">
      <c r="A16" s="2064"/>
      <c r="B16" s="1333" t="s">
        <v>32</v>
      </c>
      <c r="C16" s="1980" t="s">
        <v>280</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1705</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1</v>
      </c>
      <c r="E36" s="1270"/>
      <c r="F36" s="1233">
        <v>1</v>
      </c>
      <c r="G36" s="1270"/>
      <c r="H36" s="1233">
        <v>1</v>
      </c>
      <c r="I36" s="1270"/>
      <c r="J36" s="1233">
        <v>1</v>
      </c>
      <c r="K36" s="1270"/>
      <c r="L36" s="1233">
        <v>1</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1</v>
      </c>
      <c r="E38" s="1270"/>
      <c r="F38" s="1233">
        <v>1</v>
      </c>
      <c r="G38" s="1270"/>
      <c r="H38" s="1233">
        <v>1</v>
      </c>
      <c r="I38" s="1270"/>
      <c r="J38" s="1233">
        <v>1</v>
      </c>
      <c r="K38" s="1270"/>
      <c r="L38" s="1233">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v>1</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146" t="s">
        <v>1548</v>
      </c>
      <c r="H45" s="2146"/>
      <c r="I45" s="2146"/>
      <c r="J45" s="2146"/>
      <c r="K45" s="91" t="s">
        <v>82</v>
      </c>
      <c r="L45" s="2001"/>
      <c r="M45" s="2002"/>
    </row>
    <row r="46" spans="1:13">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1980" t="s">
        <v>1719</v>
      </c>
      <c r="D48" s="1981"/>
      <c r="E48" s="1981"/>
      <c r="F48" s="1981"/>
      <c r="G48" s="1981"/>
      <c r="H48" s="1981"/>
      <c r="I48" s="1981"/>
      <c r="J48" s="1981"/>
      <c r="K48" s="1981"/>
      <c r="L48" s="1981"/>
      <c r="M48" s="1982"/>
    </row>
    <row r="49" spans="1:13" ht="38.25" customHeight="1">
      <c r="A49" s="2064"/>
      <c r="B49" s="1333" t="s">
        <v>85</v>
      </c>
      <c r="C49" s="1980" t="s">
        <v>1720</v>
      </c>
      <c r="D49" s="1981"/>
      <c r="E49" s="1981"/>
      <c r="F49" s="1981"/>
      <c r="G49" s="1981"/>
      <c r="H49" s="1981"/>
      <c r="I49" s="1981"/>
      <c r="J49" s="1981"/>
      <c r="K49" s="1981"/>
      <c r="L49" s="1981"/>
      <c r="M49" s="1982"/>
    </row>
    <row r="50" spans="1:13">
      <c r="A50" s="2064"/>
      <c r="B50" s="1333" t="s">
        <v>87</v>
      </c>
      <c r="C50" s="1237">
        <v>90</v>
      </c>
      <c r="D50" s="1214"/>
      <c r="E50" s="1214"/>
      <c r="F50" s="1214"/>
      <c r="G50" s="1214"/>
      <c r="H50" s="1214"/>
      <c r="I50" s="1214"/>
      <c r="J50" s="1214"/>
      <c r="K50" s="1214"/>
      <c r="L50" s="1214"/>
      <c r="M50" s="1260"/>
    </row>
    <row r="51" spans="1:13">
      <c r="A51" s="2064"/>
      <c r="B51" s="1333" t="s">
        <v>88</v>
      </c>
      <c r="C51" s="1287" t="s">
        <v>89</v>
      </c>
      <c r="D51" s="1214"/>
      <c r="E51" s="1214"/>
      <c r="F51" s="1214"/>
      <c r="G51" s="1214"/>
      <c r="H51" s="1214"/>
      <c r="I51" s="1214"/>
      <c r="J51" s="1214"/>
      <c r="K51" s="1214"/>
      <c r="L51" s="1214"/>
      <c r="M51" s="1260"/>
    </row>
    <row r="52" spans="1:13" ht="15.75" customHeight="1">
      <c r="A52" s="2055" t="s">
        <v>90</v>
      </c>
      <c r="B52" s="1413" t="s">
        <v>91</v>
      </c>
      <c r="C52" s="2143" t="s">
        <v>284</v>
      </c>
      <c r="D52" s="2144"/>
      <c r="E52" s="2144"/>
      <c r="F52" s="2144"/>
      <c r="G52" s="2144"/>
      <c r="H52" s="2144"/>
      <c r="I52" s="2144"/>
      <c r="J52" s="2144"/>
      <c r="K52" s="2144"/>
      <c r="L52" s="2144"/>
      <c r="M52" s="2145"/>
    </row>
    <row r="53" spans="1:13" ht="15.75" customHeight="1">
      <c r="A53" s="2056"/>
      <c r="B53" s="1413" t="s">
        <v>93</v>
      </c>
      <c r="C53" s="1420" t="s">
        <v>1721</v>
      </c>
      <c r="D53" s="1421"/>
      <c r="E53" s="1421"/>
      <c r="F53" s="1421"/>
      <c r="G53" s="1421"/>
      <c r="H53" s="1421"/>
      <c r="I53" s="1421"/>
      <c r="J53" s="1421"/>
      <c r="K53" s="1421"/>
      <c r="L53" s="1421"/>
      <c r="M53" s="1422"/>
    </row>
    <row r="54" spans="1:13" ht="15.75" customHeight="1">
      <c r="A54" s="2056"/>
      <c r="B54" s="1413" t="s">
        <v>95</v>
      </c>
      <c r="C54" s="2143" t="s">
        <v>605</v>
      </c>
      <c r="D54" s="2144"/>
      <c r="E54" s="2144"/>
      <c r="F54" s="2144"/>
      <c r="G54" s="2144"/>
      <c r="H54" s="2144"/>
      <c r="I54" s="2144"/>
      <c r="J54" s="2144"/>
      <c r="K54" s="2144"/>
      <c r="L54" s="2144"/>
      <c r="M54" s="2145"/>
    </row>
    <row r="55" spans="1:13" ht="15.75" customHeight="1">
      <c r="A55" s="2056"/>
      <c r="B55" s="1414" t="s">
        <v>97</v>
      </c>
      <c r="C55" s="2143" t="s">
        <v>1722</v>
      </c>
      <c r="D55" s="2144"/>
      <c r="E55" s="2144"/>
      <c r="F55" s="2144"/>
      <c r="G55" s="2144"/>
      <c r="H55" s="2144"/>
      <c r="I55" s="2144"/>
      <c r="J55" s="2144"/>
      <c r="K55" s="2144"/>
      <c r="L55" s="2144"/>
      <c r="M55" s="2145"/>
    </row>
    <row r="56" spans="1:13" ht="15.75" customHeight="1">
      <c r="A56" s="2056"/>
      <c r="B56" s="1413" t="s">
        <v>99</v>
      </c>
      <c r="C56" s="2147" t="s">
        <v>285</v>
      </c>
      <c r="D56" s="2144"/>
      <c r="E56" s="2144"/>
      <c r="F56" s="2144"/>
      <c r="G56" s="2144"/>
      <c r="H56" s="2144"/>
      <c r="I56" s="2144"/>
      <c r="J56" s="2144"/>
      <c r="K56" s="2144"/>
      <c r="L56" s="2144"/>
      <c r="M56" s="2145"/>
    </row>
    <row r="57" spans="1:13" ht="16.5" customHeight="1" thickBot="1">
      <c r="A57" s="2061"/>
      <c r="B57" s="1413" t="s">
        <v>101</v>
      </c>
      <c r="C57" s="2143">
        <v>3387000</v>
      </c>
      <c r="D57" s="2144"/>
      <c r="E57" s="2144"/>
      <c r="F57" s="2144"/>
      <c r="G57" s="2144"/>
      <c r="H57" s="2144"/>
      <c r="I57" s="2144"/>
      <c r="J57" s="2144"/>
      <c r="K57" s="2144"/>
      <c r="L57" s="2144"/>
      <c r="M57" s="2145"/>
    </row>
    <row r="58" spans="1:13" ht="15.75" customHeight="1">
      <c r="A58" s="2055" t="s">
        <v>103</v>
      </c>
      <c r="B58" s="1415" t="s">
        <v>104</v>
      </c>
      <c r="C58" s="2143" t="s">
        <v>1723</v>
      </c>
      <c r="D58" s="2144"/>
      <c r="E58" s="2144"/>
      <c r="F58" s="2144"/>
      <c r="G58" s="2144"/>
      <c r="H58" s="2144"/>
      <c r="I58" s="2144"/>
      <c r="J58" s="2144"/>
      <c r="K58" s="2144"/>
      <c r="L58" s="2144"/>
      <c r="M58" s="2145"/>
    </row>
    <row r="59" spans="1:13" ht="30" customHeight="1">
      <c r="A59" s="2056"/>
      <c r="B59" s="1415" t="s">
        <v>106</v>
      </c>
      <c r="C59" s="2143" t="s">
        <v>107</v>
      </c>
      <c r="D59" s="2144"/>
      <c r="E59" s="2144"/>
      <c r="F59" s="2144"/>
      <c r="G59" s="2144"/>
      <c r="H59" s="2144"/>
      <c r="I59" s="2144"/>
      <c r="J59" s="2144"/>
      <c r="K59" s="2144"/>
      <c r="L59" s="2144"/>
      <c r="M59" s="2145"/>
    </row>
    <row r="60" spans="1:13" ht="30" customHeight="1" thickBot="1">
      <c r="A60" s="2056"/>
      <c r="B60" s="1416" t="s">
        <v>14</v>
      </c>
      <c r="C60" s="2143" t="s">
        <v>605</v>
      </c>
      <c r="D60" s="2144"/>
      <c r="E60" s="2144"/>
      <c r="F60" s="2144"/>
      <c r="G60" s="2144"/>
      <c r="H60" s="2144"/>
      <c r="I60" s="2144"/>
      <c r="J60" s="2144"/>
      <c r="K60" s="2144"/>
      <c r="L60" s="2144"/>
      <c r="M60" s="2145"/>
    </row>
    <row r="61" spans="1:13" ht="16.5" customHeight="1" thickBot="1">
      <c r="A61" s="139" t="s">
        <v>109</v>
      </c>
      <c r="B61" s="108"/>
      <c r="C61" s="2036"/>
      <c r="D61" s="2037"/>
      <c r="E61" s="2037"/>
      <c r="F61" s="2037"/>
      <c r="G61" s="2037"/>
      <c r="H61" s="2037"/>
      <c r="I61" s="2037"/>
      <c r="J61" s="2037"/>
      <c r="K61" s="2037"/>
      <c r="L61" s="2037"/>
      <c r="M61" s="2142"/>
    </row>
  </sheetData>
  <mergeCells count="47">
    <mergeCell ref="C11:M11"/>
    <mergeCell ref="A2:A14"/>
    <mergeCell ref="C2:M2"/>
    <mergeCell ref="C3:M3"/>
    <mergeCell ref="F4:G4"/>
    <mergeCell ref="C5:M5"/>
    <mergeCell ref="C6:M6"/>
    <mergeCell ref="C7:D7"/>
    <mergeCell ref="I7:M7"/>
    <mergeCell ref="B8:B10"/>
    <mergeCell ref="C9:E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L45:M46"/>
    <mergeCell ref="C48:M48"/>
    <mergeCell ref="C49:M49"/>
    <mergeCell ref="A52:A57"/>
    <mergeCell ref="C52:M52"/>
    <mergeCell ref="C54:M54"/>
    <mergeCell ref="C55:M55"/>
    <mergeCell ref="C56:M56"/>
    <mergeCell ref="C57:M57"/>
    <mergeCell ref="A58:A60"/>
    <mergeCell ref="C58:M58"/>
    <mergeCell ref="C59:M59"/>
    <mergeCell ref="C60:M60"/>
    <mergeCell ref="C61:M61"/>
  </mergeCells>
  <dataValidations count="8">
    <dataValidation type="list" allowBlank="1" showInputMessage="1" showErrorMessage="1" sqref="C7 C14:D14 C4 G45:J46" xr:uid="{00000000-0002-0000-18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8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1800-000002000000}"/>
    <dataValidation allowBlank="1" showInputMessage="1" showErrorMessage="1" prompt="Identifique la meta ODS a que le apunta el indicador de producto. Seleccione de la lista desplegable." sqref="E14" xr:uid="{00000000-0002-0000-1800-000003000000}"/>
    <dataValidation allowBlank="1" showInputMessage="1" showErrorMessage="1" prompt="Identifique el ODS a que le apunta el indicador de producto. Seleccione de la lista desplegable._x000a_" sqref="B14" xr:uid="{00000000-0002-0000-1800-000004000000}"/>
    <dataValidation allowBlank="1" showInputMessage="1" showErrorMessage="1" prompt="Incluir una ficha por cada indicador, ya sea de producto o de resultado" sqref="B1" xr:uid="{00000000-0002-0000-1800-000005000000}"/>
    <dataValidation allowBlank="1" showInputMessage="1" showErrorMessage="1" prompt="Seleccione de la lista desplegable" sqref="B4 B7 H7" xr:uid="{00000000-0002-0000-1800-000006000000}"/>
    <dataValidation type="list" allowBlank="1" showInputMessage="1" showErrorMessage="1" sqref="I7:M7" xr:uid="{00000000-0002-0000-1800-000007000000}">
      <formula1>INDIRECT($C$7)</formula1>
    </dataValidation>
  </dataValidations>
  <hyperlinks>
    <hyperlink ref="C56" r:id="rId1" xr:uid="{00000000-0004-0000-1800-000000000000}"/>
  </hyperlinks>
  <pageMargins left="0.7" right="0.7" top="0.75" bottom="0.75" header="0.3" footer="0.3"/>
  <pageSetup paperSize="9" orientation="portrait" horizontalDpi="1200" verticalDpi="1200"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1724</v>
      </c>
      <c r="C1" s="141"/>
      <c r="D1" s="141"/>
      <c r="E1" s="141"/>
      <c r="F1" s="141"/>
      <c r="G1" s="141"/>
      <c r="H1" s="141"/>
      <c r="I1" s="141"/>
      <c r="J1" s="141"/>
      <c r="K1" s="141"/>
      <c r="L1" s="141"/>
      <c r="M1" s="142"/>
    </row>
    <row r="2" spans="1:13" ht="39" customHeight="1">
      <c r="A2" s="2092" t="s">
        <v>1</v>
      </c>
      <c r="B2" s="29" t="s">
        <v>2</v>
      </c>
      <c r="C2" s="2120" t="s">
        <v>287</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13</v>
      </c>
      <c r="D7" s="2027"/>
      <c r="E7" s="32"/>
      <c r="F7" s="32"/>
      <c r="G7" s="674"/>
      <c r="H7" s="1208" t="s">
        <v>14</v>
      </c>
      <c r="I7" s="2028" t="s">
        <v>15</v>
      </c>
      <c r="J7" s="2027"/>
      <c r="K7" s="2027"/>
      <c r="L7" s="2027"/>
      <c r="M7" s="2029"/>
    </row>
    <row r="8" spans="1:13" ht="15.75" customHeight="1">
      <c r="A8" s="2093"/>
      <c r="B8" s="2084" t="s">
        <v>16</v>
      </c>
      <c r="C8" s="2156" t="s">
        <v>1725</v>
      </c>
      <c r="D8" s="2157"/>
      <c r="E8" s="143"/>
      <c r="F8" s="2031"/>
      <c r="G8" s="2031"/>
      <c r="H8" s="143"/>
      <c r="I8" s="2031"/>
      <c r="J8" s="2031"/>
      <c r="K8" s="143"/>
      <c r="L8" s="143"/>
      <c r="M8" s="680"/>
    </row>
    <row r="9" spans="1:13" ht="15.75" customHeight="1">
      <c r="A9" s="2093"/>
      <c r="B9" s="2085"/>
      <c r="C9" s="2158"/>
      <c r="D9" s="2159"/>
      <c r="E9" s="144"/>
      <c r="F9" s="2033"/>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48.75" customHeight="1">
      <c r="A11" s="2093"/>
      <c r="B11" s="1331" t="s">
        <v>19</v>
      </c>
      <c r="C11" s="1980" t="s">
        <v>1726</v>
      </c>
      <c r="D11" s="1981"/>
      <c r="E11" s="1981"/>
      <c r="F11" s="1981"/>
      <c r="G11" s="1981"/>
      <c r="H11" s="1981"/>
      <c r="I11" s="1981"/>
      <c r="J11" s="1981"/>
      <c r="K11" s="1981"/>
      <c r="L11" s="1981"/>
      <c r="M11" s="1982"/>
    </row>
    <row r="12" spans="1:13" ht="77.25" customHeight="1">
      <c r="A12" s="2093"/>
      <c r="B12" s="1331" t="s">
        <v>21</v>
      </c>
      <c r="C12" s="1980" t="s">
        <v>1727</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28</v>
      </c>
      <c r="G14" s="1996"/>
      <c r="H14" s="1996"/>
      <c r="I14" s="1996"/>
      <c r="J14" s="1996"/>
      <c r="K14" s="1996"/>
      <c r="L14" s="1996"/>
      <c r="M14" s="1997"/>
    </row>
    <row r="15" spans="1:13">
      <c r="A15" s="2063" t="s">
        <v>29</v>
      </c>
      <c r="B15" s="1333" t="s">
        <v>30</v>
      </c>
      <c r="C15" s="1980" t="s">
        <v>241</v>
      </c>
      <c r="D15" s="1981"/>
      <c r="E15" s="1981"/>
      <c r="F15" s="1981"/>
      <c r="G15" s="1981"/>
      <c r="H15" s="1981"/>
      <c r="I15" s="1981"/>
      <c r="J15" s="1981"/>
      <c r="K15" s="1981"/>
      <c r="L15" s="1981"/>
      <c r="M15" s="1982"/>
    </row>
    <row r="16" spans="1:13" ht="30" customHeight="1">
      <c r="A16" s="2064"/>
      <c r="B16" s="1333" t="s">
        <v>32</v>
      </c>
      <c r="C16" s="1980" t="s">
        <v>288</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1728</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1</v>
      </c>
      <c r="E36" s="1270"/>
      <c r="F36" s="1233">
        <v>1</v>
      </c>
      <c r="G36" s="1270"/>
      <c r="H36" s="1233">
        <v>1</v>
      </c>
      <c r="I36" s="1270"/>
      <c r="J36" s="1233">
        <v>1</v>
      </c>
      <c r="K36" s="1270"/>
      <c r="L36" s="1233">
        <v>1</v>
      </c>
      <c r="M36" s="1271"/>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1</v>
      </c>
      <c r="E38" s="1270"/>
      <c r="F38" s="1233">
        <v>1</v>
      </c>
      <c r="G38" s="1270"/>
      <c r="H38" s="1233">
        <v>1</v>
      </c>
      <c r="I38" s="1270"/>
      <c r="J38" s="1233">
        <v>1</v>
      </c>
      <c r="K38" s="1270"/>
      <c r="L38" s="1233">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v>1</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146"/>
      <c r="H45" s="2146"/>
      <c r="I45" s="2146"/>
      <c r="J45" s="2146"/>
      <c r="K45" s="91" t="s">
        <v>82</v>
      </c>
      <c r="L45" s="2001"/>
      <c r="M45" s="2002"/>
    </row>
    <row r="46" spans="1:13">
      <c r="A46" s="2064"/>
      <c r="B46" s="1999"/>
      <c r="C46" s="88"/>
      <c r="D46" s="1236"/>
      <c r="E46" s="1218" t="s">
        <v>1495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1980" t="s">
        <v>1729</v>
      </c>
      <c r="D48" s="1981"/>
      <c r="E48" s="1981"/>
      <c r="F48" s="1981"/>
      <c r="G48" s="1981"/>
      <c r="H48" s="1981"/>
      <c r="I48" s="1981"/>
      <c r="J48" s="1981"/>
      <c r="K48" s="1981"/>
      <c r="L48" s="1981"/>
      <c r="M48" s="1982"/>
    </row>
    <row r="49" spans="1:13" ht="38.25" customHeight="1">
      <c r="A49" s="2064"/>
      <c r="B49" s="1333" t="s">
        <v>85</v>
      </c>
      <c r="C49" s="1980" t="s">
        <v>1730</v>
      </c>
      <c r="D49" s="1981"/>
      <c r="E49" s="1981"/>
      <c r="F49" s="1981"/>
      <c r="G49" s="1981"/>
      <c r="H49" s="1981"/>
      <c r="I49" s="1981"/>
      <c r="J49" s="1981"/>
      <c r="K49" s="1981"/>
      <c r="L49" s="1981"/>
      <c r="M49" s="1982"/>
    </row>
    <row r="50" spans="1:13" ht="15.75" customHeight="1">
      <c r="A50" s="2064"/>
      <c r="B50" s="1333" t="s">
        <v>87</v>
      </c>
      <c r="C50" s="1980" t="s">
        <v>1498</v>
      </c>
      <c r="D50" s="1981"/>
      <c r="E50" s="1981"/>
      <c r="F50" s="1981"/>
      <c r="G50" s="1981"/>
      <c r="H50" s="1981"/>
      <c r="I50" s="1981"/>
      <c r="J50" s="1981"/>
      <c r="K50" s="1981"/>
      <c r="L50" s="1981"/>
      <c r="M50" s="1982"/>
    </row>
    <row r="51" spans="1:13">
      <c r="A51" s="2064"/>
      <c r="B51" s="1333" t="s">
        <v>88</v>
      </c>
      <c r="C51" s="1980" t="s">
        <v>89</v>
      </c>
      <c r="D51" s="1981"/>
      <c r="E51" s="1981"/>
      <c r="F51" s="1981"/>
      <c r="G51" s="1981"/>
      <c r="H51" s="1981"/>
      <c r="I51" s="1981"/>
      <c r="J51" s="1981"/>
      <c r="K51" s="1981"/>
      <c r="L51" s="1981"/>
      <c r="M51" s="1982"/>
    </row>
    <row r="52" spans="1:13" ht="15.75" customHeight="1">
      <c r="A52" s="2055" t="s">
        <v>90</v>
      </c>
      <c r="B52" s="1413" t="s">
        <v>91</v>
      </c>
      <c r="C52" s="1983" t="s">
        <v>1731</v>
      </c>
      <c r="D52" s="1984"/>
      <c r="E52" s="1984"/>
      <c r="F52" s="1984"/>
      <c r="G52" s="1984"/>
      <c r="H52" s="1984"/>
      <c r="I52" s="1984"/>
      <c r="J52" s="1984"/>
      <c r="K52" s="1984"/>
      <c r="L52" s="1984"/>
      <c r="M52" s="1985"/>
    </row>
    <row r="53" spans="1:13" ht="15.75" customHeight="1">
      <c r="A53" s="2056"/>
      <c r="B53" s="1413" t="s">
        <v>93</v>
      </c>
      <c r="C53" s="1972" t="s">
        <v>1500</v>
      </c>
      <c r="D53" s="1973"/>
      <c r="E53" s="1973"/>
      <c r="F53" s="1973"/>
      <c r="G53" s="1973"/>
      <c r="H53" s="1973"/>
      <c r="I53" s="1973"/>
      <c r="J53" s="1973"/>
      <c r="K53" s="1973"/>
      <c r="L53" s="1973"/>
      <c r="M53" s="1974"/>
    </row>
    <row r="54" spans="1:13" ht="15.75" customHeight="1">
      <c r="A54" s="2056"/>
      <c r="B54" s="1413" t="s">
        <v>95</v>
      </c>
      <c r="C54" s="1972" t="s">
        <v>1501</v>
      </c>
      <c r="D54" s="1973"/>
      <c r="E54" s="1973"/>
      <c r="F54" s="1973"/>
      <c r="G54" s="1973"/>
      <c r="H54" s="1973"/>
      <c r="I54" s="1973"/>
      <c r="J54" s="1973"/>
      <c r="K54" s="1973"/>
      <c r="L54" s="1973"/>
      <c r="M54" s="1974"/>
    </row>
    <row r="55" spans="1:13" ht="15.75" customHeight="1">
      <c r="A55" s="2056"/>
      <c r="B55" s="1414" t="s">
        <v>97</v>
      </c>
      <c r="C55" s="1973" t="s">
        <v>15</v>
      </c>
      <c r="D55" s="1973"/>
      <c r="E55" s="1973"/>
      <c r="F55" s="1973"/>
      <c r="G55" s="1973"/>
      <c r="H55" s="1973"/>
      <c r="I55" s="1973"/>
      <c r="J55" s="1973"/>
      <c r="K55" s="1973"/>
      <c r="L55" s="1973"/>
      <c r="M55" s="1974"/>
    </row>
    <row r="56" spans="1:13" ht="15.75" customHeight="1">
      <c r="A56" s="2056"/>
      <c r="B56" s="1413" t="s">
        <v>99</v>
      </c>
      <c r="C56" s="2155" t="s">
        <v>295</v>
      </c>
      <c r="D56" s="1987"/>
      <c r="E56" s="1987"/>
      <c r="F56" s="1987"/>
      <c r="G56" s="1987"/>
      <c r="H56" s="1987"/>
      <c r="I56" s="1987"/>
      <c r="J56" s="1987"/>
      <c r="K56" s="1987"/>
      <c r="L56" s="1987"/>
      <c r="M56" s="1988"/>
    </row>
    <row r="57" spans="1:13" ht="16.5" customHeight="1" thickBot="1">
      <c r="A57" s="2061"/>
      <c r="B57" s="1413" t="s">
        <v>101</v>
      </c>
      <c r="C57" s="1989" t="s">
        <v>294</v>
      </c>
      <c r="D57" s="1990"/>
      <c r="E57" s="1990"/>
      <c r="F57" s="1990"/>
      <c r="G57" s="1990"/>
      <c r="H57" s="1990"/>
      <c r="I57" s="1990"/>
      <c r="J57" s="1990"/>
      <c r="K57" s="1990"/>
      <c r="L57" s="1990"/>
      <c r="M57" s="1991"/>
    </row>
    <row r="58" spans="1:13" ht="15.75" customHeight="1">
      <c r="A58" s="2055" t="s">
        <v>103</v>
      </c>
      <c r="B58" s="1415" t="s">
        <v>104</v>
      </c>
      <c r="C58" s="1969" t="s">
        <v>1503</v>
      </c>
      <c r="D58" s="1970"/>
      <c r="E58" s="1970"/>
      <c r="F58" s="1970"/>
      <c r="G58" s="1970"/>
      <c r="H58" s="1970"/>
      <c r="I58" s="1970"/>
      <c r="J58" s="1970"/>
      <c r="K58" s="1970"/>
      <c r="L58" s="1970"/>
      <c r="M58" s="1971"/>
    </row>
    <row r="59" spans="1:13" ht="30" customHeight="1">
      <c r="A59" s="2056"/>
      <c r="B59" s="1415" t="s">
        <v>106</v>
      </c>
      <c r="C59" s="1972" t="s">
        <v>1504</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1972"/>
      <c r="D61" s="1973"/>
      <c r="E61" s="1973"/>
      <c r="F61" s="1973"/>
      <c r="G61" s="1973"/>
      <c r="H61" s="1973"/>
      <c r="I61" s="1973"/>
      <c r="J61" s="1973"/>
      <c r="K61" s="1973"/>
      <c r="L61" s="1973"/>
      <c r="M61" s="1974"/>
    </row>
    <row r="62" spans="1:13">
      <c r="C62" s="2152"/>
      <c r="D62" s="1987"/>
      <c r="E62" s="1987"/>
      <c r="F62" s="1987"/>
      <c r="G62" s="1987"/>
      <c r="H62" s="1987"/>
      <c r="I62" s="1987"/>
      <c r="J62" s="1987"/>
      <c r="K62" s="1987"/>
      <c r="L62" s="1987"/>
      <c r="M62" s="1988"/>
    </row>
    <row r="63" spans="1:13">
      <c r="C63" s="2153"/>
      <c r="D63" s="1990"/>
      <c r="E63" s="1990"/>
      <c r="F63" s="1990"/>
      <c r="G63" s="1990"/>
      <c r="H63" s="1990"/>
      <c r="I63" s="1990"/>
      <c r="J63" s="1990"/>
      <c r="K63" s="1990"/>
      <c r="L63" s="1990"/>
      <c r="M63" s="2154"/>
    </row>
  </sheetData>
  <mergeCells count="52">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C14:D14 C4 C7" xr:uid="{00000000-0002-0000-19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9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1900-000002000000}"/>
    <dataValidation allowBlank="1" showInputMessage="1" showErrorMessage="1" prompt="Identifique la meta ODS a que le apunta el indicador de producto. Seleccione de la lista desplegable." sqref="E14" xr:uid="{00000000-0002-0000-1900-000003000000}"/>
    <dataValidation allowBlank="1" showInputMessage="1" showErrorMessage="1" prompt="Identifique el ODS a que le apunta el indicador de producto. Seleccione de la lista desplegable._x000a_" sqref="B14" xr:uid="{00000000-0002-0000-1900-000004000000}"/>
    <dataValidation allowBlank="1" showInputMessage="1" showErrorMessage="1" prompt="Incluir una ficha por cada indicador, ya sea de producto o de resultado" sqref="B1" xr:uid="{00000000-0002-0000-1900-000005000000}"/>
    <dataValidation allowBlank="1" showInputMessage="1" showErrorMessage="1" prompt="Seleccione de la lista desplegable" sqref="B4 B7 H7" xr:uid="{00000000-0002-0000-1900-000006000000}"/>
    <dataValidation type="list" allowBlank="1" showInputMessage="1" showErrorMessage="1" sqref="I7:M7" xr:uid="{00000000-0002-0000-1900-000007000000}">
      <formula1>INDIRECT($C$7)</formula1>
    </dataValidation>
  </dataValidations>
  <hyperlinks>
    <hyperlink ref="C56" r:id="rId1" xr:uid="{00000000-0004-0000-1900-000000000000}"/>
  </hyperlinks>
  <pageMargins left="0.7" right="0.7" top="0.75" bottom="0.75" header="0.3" footer="0.3"/>
  <pageSetup paperSize="9" orientation="portrait" horizontalDpi="1200" verticalDpi="1200"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1732</v>
      </c>
      <c r="C1" s="141"/>
      <c r="D1" s="141"/>
      <c r="E1" s="141"/>
      <c r="F1" s="141"/>
      <c r="G1" s="141"/>
      <c r="H1" s="141"/>
      <c r="I1" s="141"/>
      <c r="J1" s="141"/>
      <c r="K1" s="141"/>
      <c r="L1" s="141"/>
      <c r="M1" s="142"/>
    </row>
    <row r="2" spans="1:13" ht="39" customHeight="1">
      <c r="A2" s="2092" t="s">
        <v>1</v>
      </c>
      <c r="B2" s="29" t="s">
        <v>2</v>
      </c>
      <c r="C2" s="2120" t="s">
        <v>297</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13</v>
      </c>
      <c r="D7" s="2027"/>
      <c r="E7" s="32"/>
      <c r="F7" s="32"/>
      <c r="G7" s="674"/>
      <c r="H7" s="1208" t="s">
        <v>14</v>
      </c>
      <c r="I7" s="2028" t="s">
        <v>15</v>
      </c>
      <c r="J7" s="2027"/>
      <c r="K7" s="2027"/>
      <c r="L7" s="2027"/>
      <c r="M7" s="2029"/>
    </row>
    <row r="8" spans="1:13" ht="15.75" customHeight="1">
      <c r="A8" s="2093"/>
      <c r="B8" s="2084" t="s">
        <v>16</v>
      </c>
      <c r="C8" s="2156" t="s">
        <v>1725</v>
      </c>
      <c r="D8" s="2157"/>
      <c r="E8" s="143"/>
      <c r="F8" s="2031"/>
      <c r="G8" s="2031"/>
      <c r="H8" s="143"/>
      <c r="I8" s="2031"/>
      <c r="J8" s="2031"/>
      <c r="K8" s="143"/>
      <c r="L8" s="143"/>
      <c r="M8" s="680"/>
    </row>
    <row r="9" spans="1:13" ht="15.75" customHeight="1">
      <c r="A9" s="2093"/>
      <c r="B9" s="2085"/>
      <c r="C9" s="2158"/>
      <c r="D9" s="2159"/>
      <c r="E9" s="144"/>
      <c r="F9" s="2033"/>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266.25" customHeight="1">
      <c r="A11" s="2093"/>
      <c r="B11" s="1331" t="s">
        <v>19</v>
      </c>
      <c r="C11" s="1980" t="s">
        <v>1733</v>
      </c>
      <c r="D11" s="1981"/>
      <c r="E11" s="1981"/>
      <c r="F11" s="1981"/>
      <c r="G11" s="1981"/>
      <c r="H11" s="1981"/>
      <c r="I11" s="1981"/>
      <c r="J11" s="1981"/>
      <c r="K11" s="1981"/>
      <c r="L11" s="1981"/>
      <c r="M11" s="1982"/>
    </row>
    <row r="12" spans="1:13" ht="138.75" customHeight="1">
      <c r="A12" s="2093"/>
      <c r="B12" s="1331" t="s">
        <v>21</v>
      </c>
      <c r="C12" s="1980" t="s">
        <v>1734</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28</v>
      </c>
      <c r="G14" s="1996"/>
      <c r="H14" s="1996"/>
      <c r="I14" s="1996"/>
      <c r="J14" s="1996"/>
      <c r="K14" s="1996"/>
      <c r="L14" s="1996"/>
      <c r="M14" s="1997"/>
    </row>
    <row r="15" spans="1:13">
      <c r="A15" s="2063" t="s">
        <v>29</v>
      </c>
      <c r="B15" s="1333" t="s">
        <v>30</v>
      </c>
      <c r="C15" s="1980" t="s">
        <v>241</v>
      </c>
      <c r="D15" s="1981"/>
      <c r="E15" s="1981"/>
      <c r="F15" s="1981"/>
      <c r="G15" s="1981"/>
      <c r="H15" s="1981"/>
      <c r="I15" s="1981"/>
      <c r="J15" s="1981"/>
      <c r="K15" s="1981"/>
      <c r="L15" s="1981"/>
      <c r="M15" s="1982"/>
    </row>
    <row r="16" spans="1:13" ht="30" customHeight="1">
      <c r="A16" s="2064"/>
      <c r="B16" s="1333" t="s">
        <v>32</v>
      </c>
      <c r="C16" s="1980" t="s">
        <v>298</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0.1</v>
      </c>
      <c r="E36" s="1423"/>
      <c r="F36" s="1233">
        <v>0.15</v>
      </c>
      <c r="G36" s="1234"/>
      <c r="H36" s="1233">
        <v>0.25</v>
      </c>
      <c r="I36" s="1423"/>
      <c r="J36" s="1233">
        <v>0.35</v>
      </c>
      <c r="K36" s="1234"/>
      <c r="L36" s="1233">
        <v>0.45</v>
      </c>
      <c r="M36" s="1271"/>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0.5</v>
      </c>
      <c r="E38" s="1234"/>
      <c r="F38" s="1233">
        <v>0.65</v>
      </c>
      <c r="G38" s="1234"/>
      <c r="H38" s="1233">
        <v>0.75</v>
      </c>
      <c r="I38" s="1234"/>
      <c r="J38" s="1233">
        <v>0.8</v>
      </c>
      <c r="K38" s="1234"/>
      <c r="L38" s="1233">
        <v>0.9</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v>1</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146"/>
      <c r="H45" s="2146"/>
      <c r="I45" s="2146"/>
      <c r="J45" s="2146"/>
      <c r="K45" s="91" t="s">
        <v>82</v>
      </c>
      <c r="L45" s="2001"/>
      <c r="M45" s="2002"/>
    </row>
    <row r="46" spans="1:13">
      <c r="A46" s="2064"/>
      <c r="B46" s="1999"/>
      <c r="C46" s="88"/>
      <c r="D46" s="1236"/>
      <c r="E46" s="1218" t="s">
        <v>1495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1980" t="s">
        <v>1735</v>
      </c>
      <c r="D48" s="1981"/>
      <c r="E48" s="1981"/>
      <c r="F48" s="1981"/>
      <c r="G48" s="1981"/>
      <c r="H48" s="1981"/>
      <c r="I48" s="1981"/>
      <c r="J48" s="1981"/>
      <c r="K48" s="1981"/>
      <c r="L48" s="1981"/>
      <c r="M48" s="1982"/>
    </row>
    <row r="49" spans="1:13" ht="38.25" customHeight="1">
      <c r="A49" s="2064"/>
      <c r="B49" s="1333" t="s">
        <v>85</v>
      </c>
      <c r="C49" s="1980" t="s">
        <v>1736</v>
      </c>
      <c r="D49" s="1981"/>
      <c r="E49" s="1981"/>
      <c r="F49" s="1981"/>
      <c r="G49" s="1981"/>
      <c r="H49" s="1981"/>
      <c r="I49" s="1981"/>
      <c r="J49" s="1981"/>
      <c r="K49" s="1981"/>
      <c r="L49" s="1981"/>
      <c r="M49" s="1982"/>
    </row>
    <row r="50" spans="1:13" ht="15.75" customHeight="1">
      <c r="A50" s="2064"/>
      <c r="B50" s="1333" t="s">
        <v>87</v>
      </c>
      <c r="C50" s="1980" t="s">
        <v>1498</v>
      </c>
      <c r="D50" s="1981"/>
      <c r="E50" s="1981"/>
      <c r="F50" s="1981"/>
      <c r="G50" s="1981"/>
      <c r="H50" s="1981"/>
      <c r="I50" s="1981"/>
      <c r="J50" s="1981"/>
      <c r="K50" s="1981"/>
      <c r="L50" s="1981"/>
      <c r="M50" s="1982"/>
    </row>
    <row r="51" spans="1:13">
      <c r="A51" s="2064"/>
      <c r="B51" s="1333" t="s">
        <v>88</v>
      </c>
      <c r="C51" s="1980" t="s">
        <v>89</v>
      </c>
      <c r="D51" s="1981"/>
      <c r="E51" s="1981"/>
      <c r="F51" s="1981"/>
      <c r="G51" s="1981"/>
      <c r="H51" s="1981"/>
      <c r="I51" s="1981"/>
      <c r="J51" s="1981"/>
      <c r="K51" s="1981"/>
      <c r="L51" s="1981"/>
      <c r="M51" s="1982"/>
    </row>
    <row r="52" spans="1:13" ht="15.75" customHeight="1">
      <c r="A52" s="2055" t="s">
        <v>90</v>
      </c>
      <c r="B52" s="1413" t="s">
        <v>91</v>
      </c>
      <c r="C52" s="1983" t="s">
        <v>1731</v>
      </c>
      <c r="D52" s="1984"/>
      <c r="E52" s="1984"/>
      <c r="F52" s="1984"/>
      <c r="G52" s="1984"/>
      <c r="H52" s="1984"/>
      <c r="I52" s="1984"/>
      <c r="J52" s="1984"/>
      <c r="K52" s="1984"/>
      <c r="L52" s="1984"/>
      <c r="M52" s="1985"/>
    </row>
    <row r="53" spans="1:13" ht="15.75" customHeight="1">
      <c r="A53" s="2056"/>
      <c r="B53" s="1413" t="s">
        <v>93</v>
      </c>
      <c r="C53" s="1972" t="s">
        <v>1500</v>
      </c>
      <c r="D53" s="1973"/>
      <c r="E53" s="1973"/>
      <c r="F53" s="1973"/>
      <c r="G53" s="1973"/>
      <c r="H53" s="1973"/>
      <c r="I53" s="1973"/>
      <c r="J53" s="1973"/>
      <c r="K53" s="1973"/>
      <c r="L53" s="1973"/>
      <c r="M53" s="1974"/>
    </row>
    <row r="54" spans="1:13" ht="15.75" customHeight="1">
      <c r="A54" s="2056"/>
      <c r="B54" s="1413" t="s">
        <v>95</v>
      </c>
      <c r="C54" s="1972" t="s">
        <v>1501</v>
      </c>
      <c r="D54" s="1973"/>
      <c r="E54" s="1973"/>
      <c r="F54" s="1973"/>
      <c r="G54" s="1973"/>
      <c r="H54" s="1973"/>
      <c r="I54" s="1973"/>
      <c r="J54" s="1973"/>
      <c r="K54" s="1973"/>
      <c r="L54" s="1973"/>
      <c r="M54" s="1974"/>
    </row>
    <row r="55" spans="1:13" ht="15.75" customHeight="1">
      <c r="A55" s="2056"/>
      <c r="B55" s="1414" t="s">
        <v>97</v>
      </c>
      <c r="C55" s="1973" t="s">
        <v>15</v>
      </c>
      <c r="D55" s="1973"/>
      <c r="E55" s="1973"/>
      <c r="F55" s="1973"/>
      <c r="G55" s="1973"/>
      <c r="H55" s="1973"/>
      <c r="I55" s="1973"/>
      <c r="J55" s="1973"/>
      <c r="K55" s="1973"/>
      <c r="L55" s="1973"/>
      <c r="M55" s="1974"/>
    </row>
    <row r="56" spans="1:13" ht="15.75" customHeight="1">
      <c r="A56" s="2056"/>
      <c r="B56" s="1413" t="s">
        <v>99</v>
      </c>
      <c r="C56" s="2155" t="s">
        <v>295</v>
      </c>
      <c r="D56" s="1987"/>
      <c r="E56" s="1987"/>
      <c r="F56" s="1987"/>
      <c r="G56" s="1987"/>
      <c r="H56" s="1987"/>
      <c r="I56" s="1987"/>
      <c r="J56" s="1987"/>
      <c r="K56" s="1987"/>
      <c r="L56" s="1987"/>
      <c r="M56" s="1988"/>
    </row>
    <row r="57" spans="1:13" ht="16.5" customHeight="1" thickBot="1">
      <c r="A57" s="2061"/>
      <c r="B57" s="1413" t="s">
        <v>101</v>
      </c>
      <c r="C57" s="1989" t="s">
        <v>294</v>
      </c>
      <c r="D57" s="1990"/>
      <c r="E57" s="1990"/>
      <c r="F57" s="1990"/>
      <c r="G57" s="1990"/>
      <c r="H57" s="1990"/>
      <c r="I57" s="1990"/>
      <c r="J57" s="1990"/>
      <c r="K57" s="1990"/>
      <c r="L57" s="1990"/>
      <c r="M57" s="1991"/>
    </row>
    <row r="58" spans="1:13" ht="15.75" customHeight="1">
      <c r="A58" s="2055" t="s">
        <v>103</v>
      </c>
      <c r="B58" s="1415" t="s">
        <v>104</v>
      </c>
      <c r="C58" s="1969" t="s">
        <v>1503</v>
      </c>
      <c r="D58" s="1970"/>
      <c r="E58" s="1970"/>
      <c r="F58" s="1970"/>
      <c r="G58" s="1970"/>
      <c r="H58" s="1970"/>
      <c r="I58" s="1970"/>
      <c r="J58" s="1970"/>
      <c r="K58" s="1970"/>
      <c r="L58" s="1970"/>
      <c r="M58" s="1971"/>
    </row>
    <row r="59" spans="1:13" ht="30" customHeight="1">
      <c r="A59" s="2056"/>
      <c r="B59" s="1415" t="s">
        <v>106</v>
      </c>
      <c r="C59" s="1972" t="s">
        <v>1504</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1972"/>
      <c r="D61" s="1973"/>
      <c r="E61" s="1973"/>
      <c r="F61" s="1973"/>
      <c r="G61" s="1973"/>
      <c r="H61" s="1973"/>
      <c r="I61" s="1973"/>
      <c r="J61" s="1973"/>
      <c r="K61" s="1973"/>
      <c r="L61" s="1973"/>
      <c r="M61" s="1974"/>
    </row>
    <row r="62" spans="1:13" ht="15.75" customHeight="1">
      <c r="C62" s="2152"/>
      <c r="D62" s="1987"/>
      <c r="E62" s="1987"/>
      <c r="F62" s="1987"/>
      <c r="G62" s="1987"/>
      <c r="H62" s="1987"/>
      <c r="I62" s="1987"/>
      <c r="J62" s="1987"/>
      <c r="K62" s="1987"/>
      <c r="L62" s="1987"/>
      <c r="M62" s="1988"/>
    </row>
    <row r="63" spans="1:13" ht="15.75" customHeight="1">
      <c r="C63" s="2153"/>
      <c r="D63" s="1990"/>
      <c r="E63" s="1990"/>
      <c r="F63" s="1990"/>
      <c r="G63" s="1990"/>
      <c r="H63" s="1990"/>
      <c r="I63" s="1990"/>
      <c r="J63" s="1990"/>
      <c r="K63" s="1990"/>
      <c r="L63" s="1990"/>
      <c r="M63" s="2154"/>
    </row>
  </sheetData>
  <mergeCells count="52">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C7 C14:D14 C4" xr:uid="{00000000-0002-0000-1A00-000000000000}"/>
    <dataValidation type="list" allowBlank="1" showInputMessage="1" showErrorMessage="1" sqref="I7:M7" xr:uid="{00000000-0002-0000-1A00-000001000000}">
      <formula1>INDIRECT($C$7)</formula1>
    </dataValidation>
    <dataValidation allowBlank="1" showInputMessage="1" showErrorMessage="1" prompt="Seleccione de la lista desplegable" sqref="B4 B7 H7" xr:uid="{00000000-0002-0000-1A00-000002000000}"/>
    <dataValidation allowBlank="1" showInputMessage="1" showErrorMessage="1" prompt="Incluir una ficha por cada indicador, ya sea de producto o de resultado" sqref="B1" xr:uid="{00000000-0002-0000-1A00-000003000000}"/>
    <dataValidation allowBlank="1" showInputMessage="1" showErrorMessage="1" prompt="Identifique el ODS a que le apunta el indicador de producto. Seleccione de la lista desplegable._x000a_" sqref="B14" xr:uid="{00000000-0002-0000-1A00-000004000000}"/>
    <dataValidation allowBlank="1" showInputMessage="1" showErrorMessage="1" prompt="Identifique la meta ODS a que le apunta el indicador de producto. Seleccione de la lista desplegable." sqref="E14" xr:uid="{00000000-0002-0000-1A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1A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A00-000007000000}"/>
  </dataValidations>
  <hyperlinks>
    <hyperlink ref="C56" r:id="rId1" xr:uid="{00000000-0004-0000-1A00-000000000000}"/>
  </hyperlinks>
  <pageMargins left="0.7" right="0.7" top="0.75" bottom="0.75" header="0.3" footer="0.3"/>
  <pageSetup paperSize="9" orientation="portrait" horizontalDpi="1200" verticalDpi="120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1737</v>
      </c>
      <c r="C1" s="141"/>
      <c r="D1" s="141"/>
      <c r="E1" s="141"/>
      <c r="F1" s="141"/>
      <c r="G1" s="141"/>
      <c r="H1" s="141"/>
      <c r="I1" s="141"/>
      <c r="J1" s="141"/>
      <c r="K1" s="141"/>
      <c r="L1" s="141"/>
      <c r="M1" s="142"/>
    </row>
    <row r="2" spans="1:13" ht="39" customHeight="1">
      <c r="A2" s="2092" t="s">
        <v>1</v>
      </c>
      <c r="B2" s="29" t="s">
        <v>2</v>
      </c>
      <c r="C2" s="2120" t="s">
        <v>300</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13</v>
      </c>
      <c r="D7" s="2027"/>
      <c r="E7" s="32"/>
      <c r="F7" s="32"/>
      <c r="G7" s="674"/>
      <c r="H7" s="1208" t="s">
        <v>14</v>
      </c>
      <c r="I7" s="2028" t="s">
        <v>15</v>
      </c>
      <c r="J7" s="2027"/>
      <c r="K7" s="2027"/>
      <c r="L7" s="2027"/>
      <c r="M7" s="2029"/>
    </row>
    <row r="8" spans="1:13" ht="15.75" customHeight="1">
      <c r="A8" s="2093"/>
      <c r="B8" s="2084" t="s">
        <v>16</v>
      </c>
      <c r="C8" s="2162" t="s">
        <v>304</v>
      </c>
      <c r="D8" s="2163"/>
      <c r="E8" s="143"/>
      <c r="F8" s="2031"/>
      <c r="G8" s="2031"/>
      <c r="H8" s="143"/>
      <c r="I8" s="2031"/>
      <c r="J8" s="2031"/>
      <c r="K8" s="143"/>
      <c r="L8" s="143"/>
      <c r="M8" s="680"/>
    </row>
    <row r="9" spans="1:13" ht="15.75" customHeight="1">
      <c r="A9" s="2093"/>
      <c r="B9" s="2085"/>
      <c r="C9" s="2164"/>
      <c r="D9" s="2068"/>
      <c r="E9" s="144"/>
      <c r="F9" s="2033"/>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211.5" customHeight="1">
      <c r="A11" s="2093"/>
      <c r="B11" s="1331" t="s">
        <v>19</v>
      </c>
      <c r="C11" s="1980" t="s">
        <v>1738</v>
      </c>
      <c r="D11" s="1981"/>
      <c r="E11" s="1981"/>
      <c r="F11" s="1981"/>
      <c r="G11" s="1981"/>
      <c r="H11" s="1981"/>
      <c r="I11" s="1981"/>
      <c r="J11" s="1981"/>
      <c r="K11" s="1981"/>
      <c r="L11" s="1981"/>
      <c r="M11" s="1982"/>
    </row>
    <row r="12" spans="1:13" ht="196.5" customHeight="1">
      <c r="A12" s="2093"/>
      <c r="B12" s="1331" t="s">
        <v>21</v>
      </c>
      <c r="C12" s="1980" t="s">
        <v>1739</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28</v>
      </c>
      <c r="G14" s="1996"/>
      <c r="H14" s="1996"/>
      <c r="I14" s="1996"/>
      <c r="J14" s="1996"/>
      <c r="K14" s="1996"/>
      <c r="L14" s="1996"/>
      <c r="M14" s="1997"/>
    </row>
    <row r="15" spans="1:13">
      <c r="A15" s="2063" t="s">
        <v>29</v>
      </c>
      <c r="B15" s="1333" t="s">
        <v>30</v>
      </c>
      <c r="C15" s="1980" t="s">
        <v>241</v>
      </c>
      <c r="D15" s="1981"/>
      <c r="E15" s="1981"/>
      <c r="F15" s="1981"/>
      <c r="G15" s="1981"/>
      <c r="H15" s="1981"/>
      <c r="I15" s="1981"/>
      <c r="J15" s="1981"/>
      <c r="K15" s="1981"/>
      <c r="L15" s="1981"/>
      <c r="M15" s="1982"/>
    </row>
    <row r="16" spans="1:13" ht="30" customHeight="1">
      <c r="A16" s="2064"/>
      <c r="B16" s="1333" t="s">
        <v>32</v>
      </c>
      <c r="C16" s="1980" t="s">
        <v>301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1</v>
      </c>
      <c r="E36" s="1270"/>
      <c r="F36" s="1233">
        <v>1</v>
      </c>
      <c r="G36" s="1270"/>
      <c r="H36" s="1233">
        <v>1</v>
      </c>
      <c r="I36" s="1270"/>
      <c r="J36" s="1233">
        <v>1</v>
      </c>
      <c r="K36" s="1270"/>
      <c r="L36" s="1233">
        <v>1</v>
      </c>
      <c r="M36" s="1271"/>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1</v>
      </c>
      <c r="E38" s="1270"/>
      <c r="F38" s="1233">
        <v>1</v>
      </c>
      <c r="G38" s="1270"/>
      <c r="H38" s="1233">
        <v>1</v>
      </c>
      <c r="I38" s="1270"/>
      <c r="J38" s="1233">
        <v>1</v>
      </c>
      <c r="K38" s="1270"/>
      <c r="L38" s="1233">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v>1</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1548</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1980" t="s">
        <v>1740</v>
      </c>
      <c r="D48" s="1981"/>
      <c r="E48" s="1981"/>
      <c r="F48" s="1981"/>
      <c r="G48" s="1981"/>
      <c r="H48" s="1981"/>
      <c r="I48" s="1981"/>
      <c r="J48" s="1981"/>
      <c r="K48" s="1981"/>
      <c r="L48" s="1981"/>
      <c r="M48" s="1982"/>
    </row>
    <row r="49" spans="1:13" ht="38.25" customHeight="1">
      <c r="A49" s="2064"/>
      <c r="B49" s="1333" t="s">
        <v>85</v>
      </c>
      <c r="C49" s="1980" t="s">
        <v>1741</v>
      </c>
      <c r="D49" s="1981"/>
      <c r="E49" s="1981"/>
      <c r="F49" s="1981"/>
      <c r="G49" s="1981"/>
      <c r="H49" s="1981"/>
      <c r="I49" s="1981"/>
      <c r="J49" s="1981"/>
      <c r="K49" s="1981"/>
      <c r="L49" s="1981"/>
      <c r="M49" s="1982"/>
    </row>
    <row r="50" spans="1:13" ht="15.75" customHeight="1">
      <c r="A50" s="2064"/>
      <c r="B50" s="1333" t="s">
        <v>87</v>
      </c>
      <c r="C50" s="1980" t="s">
        <v>1498</v>
      </c>
      <c r="D50" s="1981"/>
      <c r="E50" s="1981"/>
      <c r="F50" s="1981"/>
      <c r="G50" s="1981"/>
      <c r="H50" s="1981"/>
      <c r="I50" s="1981"/>
      <c r="J50" s="1981"/>
      <c r="K50" s="1981"/>
      <c r="L50" s="1981"/>
      <c r="M50" s="1982"/>
    </row>
    <row r="51" spans="1:13">
      <c r="A51" s="2064"/>
      <c r="B51" s="1333" t="s">
        <v>88</v>
      </c>
      <c r="C51" s="1980" t="s">
        <v>89</v>
      </c>
      <c r="D51" s="1981"/>
      <c r="E51" s="1981"/>
      <c r="F51" s="1981"/>
      <c r="G51" s="1981"/>
      <c r="H51" s="1981"/>
      <c r="I51" s="1981"/>
      <c r="J51" s="1981"/>
      <c r="K51" s="1981"/>
      <c r="L51" s="1981"/>
      <c r="M51" s="1982"/>
    </row>
    <row r="52" spans="1:13" ht="15.75" customHeight="1">
      <c r="A52" s="2055" t="s">
        <v>90</v>
      </c>
      <c r="B52" s="1413" t="s">
        <v>91</v>
      </c>
      <c r="C52" s="1983" t="s">
        <v>1731</v>
      </c>
      <c r="D52" s="1984"/>
      <c r="E52" s="1984"/>
      <c r="F52" s="1984"/>
      <c r="G52" s="1984"/>
      <c r="H52" s="1984"/>
      <c r="I52" s="1984"/>
      <c r="J52" s="1984"/>
      <c r="K52" s="1984"/>
      <c r="L52" s="1984"/>
      <c r="M52" s="1985"/>
    </row>
    <row r="53" spans="1:13" ht="15.75" customHeight="1">
      <c r="A53" s="2056"/>
      <c r="B53" s="1413" t="s">
        <v>93</v>
      </c>
      <c r="C53" s="1972" t="s">
        <v>1500</v>
      </c>
      <c r="D53" s="1973"/>
      <c r="E53" s="1973"/>
      <c r="F53" s="1973"/>
      <c r="G53" s="1973"/>
      <c r="H53" s="1973"/>
      <c r="I53" s="1973"/>
      <c r="J53" s="1973"/>
      <c r="K53" s="1973"/>
      <c r="L53" s="1973"/>
      <c r="M53" s="1974"/>
    </row>
    <row r="54" spans="1:13" ht="15.75" customHeight="1">
      <c r="A54" s="2056"/>
      <c r="B54" s="1413" t="s">
        <v>95</v>
      </c>
      <c r="C54" s="1972" t="s">
        <v>1501</v>
      </c>
      <c r="D54" s="1973"/>
      <c r="E54" s="1973"/>
      <c r="F54" s="1973"/>
      <c r="G54" s="1973"/>
      <c r="H54" s="1973"/>
      <c r="I54" s="1973"/>
      <c r="J54" s="1973"/>
      <c r="K54" s="1973"/>
      <c r="L54" s="1973"/>
      <c r="M54" s="1974"/>
    </row>
    <row r="55" spans="1:13" ht="15.75" customHeight="1">
      <c r="A55" s="2056"/>
      <c r="B55" s="1414" t="s">
        <v>97</v>
      </c>
      <c r="C55" s="1973" t="s">
        <v>15</v>
      </c>
      <c r="D55" s="1973"/>
      <c r="E55" s="1973"/>
      <c r="F55" s="1973"/>
      <c r="G55" s="1973"/>
      <c r="H55" s="1973"/>
      <c r="I55" s="1973"/>
      <c r="J55" s="1973"/>
      <c r="K55" s="1973"/>
      <c r="L55" s="1973"/>
      <c r="M55" s="1974"/>
    </row>
    <row r="56" spans="1:13" ht="15.75" customHeight="1">
      <c r="A56" s="2056"/>
      <c r="B56" s="1413" t="s">
        <v>99</v>
      </c>
      <c r="C56" s="2155" t="s">
        <v>295</v>
      </c>
      <c r="D56" s="1987"/>
      <c r="E56" s="1987"/>
      <c r="F56" s="1987"/>
      <c r="G56" s="1987"/>
      <c r="H56" s="1987"/>
      <c r="I56" s="1987"/>
      <c r="J56" s="1987"/>
      <c r="K56" s="1987"/>
      <c r="L56" s="1987"/>
      <c r="M56" s="1988"/>
    </row>
    <row r="57" spans="1:13" ht="16.5" customHeight="1" thickBot="1">
      <c r="A57" s="2061"/>
      <c r="B57" s="1413" t="s">
        <v>101</v>
      </c>
      <c r="C57" s="1989" t="s">
        <v>294</v>
      </c>
      <c r="D57" s="1990"/>
      <c r="E57" s="1990"/>
      <c r="F57" s="1990"/>
      <c r="G57" s="1990"/>
      <c r="H57" s="1990"/>
      <c r="I57" s="1990"/>
      <c r="J57" s="1990"/>
      <c r="K57" s="1990"/>
      <c r="L57" s="1990"/>
      <c r="M57" s="1991"/>
    </row>
    <row r="58" spans="1:13" ht="15.75" customHeight="1">
      <c r="A58" s="2055" t="s">
        <v>103</v>
      </c>
      <c r="B58" s="1415" t="s">
        <v>104</v>
      </c>
      <c r="C58" s="1969" t="s">
        <v>1503</v>
      </c>
      <c r="D58" s="1970"/>
      <c r="E58" s="1970"/>
      <c r="F58" s="1970"/>
      <c r="G58" s="1970"/>
      <c r="H58" s="1970"/>
      <c r="I58" s="1970"/>
      <c r="J58" s="1970"/>
      <c r="K58" s="1970"/>
      <c r="L58" s="1970"/>
      <c r="M58" s="1971"/>
    </row>
    <row r="59" spans="1:13" ht="30" customHeight="1">
      <c r="A59" s="2056"/>
      <c r="B59" s="1415" t="s">
        <v>106</v>
      </c>
      <c r="C59" s="1972" t="s">
        <v>1504</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153"/>
      <c r="D61" s="1990"/>
      <c r="E61" s="1990"/>
      <c r="F61" s="1990"/>
      <c r="G61" s="1990"/>
      <c r="H61" s="1990"/>
      <c r="I61" s="1990"/>
      <c r="J61" s="1990"/>
      <c r="K61" s="1990"/>
      <c r="L61" s="1990"/>
      <c r="M61" s="2154"/>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G45:J46 C7 C14:D14 C4" xr:uid="{00000000-0002-0000-1B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B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1B00-000002000000}"/>
    <dataValidation allowBlank="1" showInputMessage="1" showErrorMessage="1" prompt="Identifique la meta ODS a que le apunta el indicador de producto. Seleccione de la lista desplegable." sqref="E14" xr:uid="{00000000-0002-0000-1B00-000003000000}"/>
    <dataValidation allowBlank="1" showInputMessage="1" showErrorMessage="1" prompt="Identifique el ODS a que le apunta el indicador de producto. Seleccione de la lista desplegable._x000a_" sqref="B14" xr:uid="{00000000-0002-0000-1B00-000004000000}"/>
    <dataValidation allowBlank="1" showInputMessage="1" showErrorMessage="1" prompt="Incluir una ficha por cada indicador, ya sea de producto o de resultado" sqref="B1" xr:uid="{00000000-0002-0000-1B00-000005000000}"/>
    <dataValidation allowBlank="1" showInputMessage="1" showErrorMessage="1" prompt="Seleccione de la lista desplegable" sqref="B4 B7 H7" xr:uid="{00000000-0002-0000-1B00-000006000000}"/>
    <dataValidation type="list" allowBlank="1" showInputMessage="1" showErrorMessage="1" sqref="I7:M7" xr:uid="{00000000-0002-0000-1B00-000007000000}">
      <formula1>INDIRECT($C$7)</formula1>
    </dataValidation>
  </dataValidations>
  <hyperlinks>
    <hyperlink ref="C56" r:id="rId1" xr:uid="{00000000-0004-0000-1B00-000000000000}"/>
  </hyperlinks>
  <pageMargins left="0.7" right="0.7" top="0.75" bottom="0.75" header="0.3" footer="0.3"/>
  <pageSetup paperSize="9" orientation="portrait" horizontalDpi="1200" verticalDpi="120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1742</v>
      </c>
      <c r="C1" s="141"/>
      <c r="D1" s="141"/>
      <c r="E1" s="141"/>
      <c r="F1" s="141"/>
      <c r="G1" s="141"/>
      <c r="H1" s="141"/>
      <c r="I1" s="141"/>
      <c r="J1" s="141"/>
      <c r="K1" s="141"/>
      <c r="L1" s="141"/>
      <c r="M1" s="142"/>
    </row>
    <row r="2" spans="1:13" ht="39" customHeight="1">
      <c r="A2" s="2092" t="s">
        <v>1</v>
      </c>
      <c r="B2" s="29" t="s">
        <v>2</v>
      </c>
      <c r="C2" s="2120" t="s">
        <v>308</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13</v>
      </c>
      <c r="D7" s="2027"/>
      <c r="E7" s="32"/>
      <c r="F7" s="32"/>
      <c r="G7" s="674"/>
      <c r="H7" s="1208" t="s">
        <v>14</v>
      </c>
      <c r="I7" s="2028" t="s">
        <v>15</v>
      </c>
      <c r="J7" s="2027"/>
      <c r="K7" s="2027"/>
      <c r="L7" s="2027"/>
      <c r="M7" s="2029"/>
    </row>
    <row r="8" spans="1:13" ht="15.75" customHeight="1">
      <c r="A8" s="2093"/>
      <c r="B8" s="2084" t="s">
        <v>16</v>
      </c>
      <c r="C8" s="2162" t="s">
        <v>17</v>
      </c>
      <c r="D8" s="2163"/>
      <c r="E8" s="146"/>
      <c r="F8" s="146"/>
      <c r="G8" s="146"/>
      <c r="H8" s="146"/>
      <c r="I8" s="2163" t="s">
        <v>17</v>
      </c>
      <c r="J8" s="2163"/>
      <c r="K8" s="143"/>
      <c r="L8" s="143"/>
      <c r="M8" s="680"/>
    </row>
    <row r="9" spans="1:13" ht="15.75" customHeight="1">
      <c r="A9" s="2093"/>
      <c r="B9" s="2085"/>
      <c r="C9" s="2164"/>
      <c r="D9" s="2068"/>
      <c r="E9" s="75"/>
      <c r="F9" s="2068" t="s">
        <v>17</v>
      </c>
      <c r="G9" s="2068"/>
      <c r="H9" s="75"/>
      <c r="I9" s="2068"/>
      <c r="J9" s="2068"/>
      <c r="K9" s="144"/>
      <c r="L9" s="144"/>
      <c r="M9" s="145"/>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1743</v>
      </c>
      <c r="D11" s="1981"/>
      <c r="E11" s="1981"/>
      <c r="F11" s="1981"/>
      <c r="G11" s="1981"/>
      <c r="H11" s="1981"/>
      <c r="I11" s="1981"/>
      <c r="J11" s="1981"/>
      <c r="K11" s="1981"/>
      <c r="L11" s="1981"/>
      <c r="M11" s="1982"/>
    </row>
    <row r="12" spans="1:13" ht="208.5" customHeight="1">
      <c r="A12" s="2093"/>
      <c r="B12" s="1331" t="s">
        <v>21</v>
      </c>
      <c r="C12" s="2166" t="s">
        <v>3433</v>
      </c>
      <c r="D12" s="2167"/>
      <c r="E12" s="2167"/>
      <c r="F12" s="2167"/>
      <c r="G12" s="2167"/>
      <c r="H12" s="2167"/>
      <c r="I12" s="2167"/>
      <c r="J12" s="2167"/>
      <c r="K12" s="2167"/>
      <c r="L12" s="2167"/>
      <c r="M12" s="2168"/>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28</v>
      </c>
      <c r="G14" s="1996"/>
      <c r="H14" s="1996"/>
      <c r="I14" s="1996"/>
      <c r="J14" s="1996"/>
      <c r="K14" s="1996"/>
      <c r="L14" s="1996"/>
      <c r="M14" s="1997"/>
    </row>
    <row r="15" spans="1:13">
      <c r="A15" s="2063" t="s">
        <v>29</v>
      </c>
      <c r="B15" s="1333" t="s">
        <v>30</v>
      </c>
      <c r="C15" s="1980" t="s">
        <v>31</v>
      </c>
      <c r="D15" s="1981"/>
      <c r="E15" s="1981"/>
      <c r="F15" s="1981"/>
      <c r="G15" s="1981"/>
      <c r="H15" s="1981"/>
      <c r="I15" s="1981"/>
      <c r="J15" s="1981"/>
      <c r="K15" s="1981"/>
      <c r="L15" s="1981"/>
      <c r="M15" s="1982"/>
    </row>
    <row r="16" spans="1:13" ht="30" customHeight="1">
      <c r="A16" s="2064"/>
      <c r="B16" s="1333" t="s">
        <v>32</v>
      </c>
      <c r="C16" s="1980" t="s">
        <v>309</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1744</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v>15</v>
      </c>
      <c r="E29" s="59"/>
      <c r="F29" s="66" t="s">
        <v>56</v>
      </c>
      <c r="G29" s="1224">
        <v>2019</v>
      </c>
      <c r="H29" s="59"/>
      <c r="I29" s="66" t="s">
        <v>57</v>
      </c>
      <c r="J29" s="2045" t="s">
        <v>15</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9">
        <v>15</v>
      </c>
      <c r="E36" s="1270"/>
      <c r="F36" s="1269">
        <v>15</v>
      </c>
      <c r="G36" s="1270"/>
      <c r="H36" s="1269">
        <v>15</v>
      </c>
      <c r="I36" s="1270"/>
      <c r="J36" s="1269">
        <v>15</v>
      </c>
      <c r="K36" s="1270"/>
      <c r="L36" s="1269">
        <v>15</v>
      </c>
      <c r="M36" s="1271"/>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69">
        <v>15</v>
      </c>
      <c r="E38" s="1270"/>
      <c r="F38" s="1269">
        <v>15</v>
      </c>
      <c r="G38" s="1270"/>
      <c r="H38" s="1269">
        <v>15</v>
      </c>
      <c r="I38" s="1270"/>
      <c r="J38" s="1269">
        <v>15</v>
      </c>
      <c r="K38" s="1270"/>
      <c r="L38" s="1269">
        <v>15</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69">
        <v>15</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34">
        <v>15</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107.25" customHeight="1">
      <c r="A48" s="2064"/>
      <c r="B48" s="1331" t="s">
        <v>83</v>
      </c>
      <c r="C48" s="2166" t="s">
        <v>3434</v>
      </c>
      <c r="D48" s="2167"/>
      <c r="E48" s="2167"/>
      <c r="F48" s="2167"/>
      <c r="G48" s="2167"/>
      <c r="H48" s="2167"/>
      <c r="I48" s="2167"/>
      <c r="J48" s="2167"/>
      <c r="K48" s="2167"/>
      <c r="L48" s="2167"/>
      <c r="M48" s="2168"/>
    </row>
    <row r="49" spans="1:13" ht="38.25" customHeight="1">
      <c r="A49" s="2064"/>
      <c r="B49" s="1333" t="s">
        <v>85</v>
      </c>
      <c r="C49" s="1980" t="s">
        <v>86</v>
      </c>
      <c r="D49" s="1981"/>
      <c r="E49" s="1981"/>
      <c r="F49" s="1981"/>
      <c r="G49" s="1981"/>
      <c r="H49" s="1981"/>
      <c r="I49" s="1981"/>
      <c r="J49" s="1981"/>
      <c r="K49" s="1981"/>
      <c r="L49" s="1981"/>
      <c r="M49" s="1982"/>
    </row>
    <row r="50" spans="1:13" ht="15.75" customHeight="1">
      <c r="A50" s="2064"/>
      <c r="B50" s="1333" t="s">
        <v>87</v>
      </c>
      <c r="C50" s="1980" t="s">
        <v>1745</v>
      </c>
      <c r="D50" s="1981"/>
      <c r="E50" s="1981"/>
      <c r="F50" s="1981"/>
      <c r="G50" s="1981"/>
      <c r="H50" s="1981"/>
      <c r="I50" s="1981"/>
      <c r="J50" s="1981"/>
      <c r="K50" s="1981"/>
      <c r="L50" s="1981"/>
      <c r="M50" s="1982"/>
    </row>
    <row r="51" spans="1:13">
      <c r="A51" s="2064"/>
      <c r="B51" s="1333" t="s">
        <v>88</v>
      </c>
      <c r="C51" s="1980">
        <v>2019</v>
      </c>
      <c r="D51" s="1981"/>
      <c r="E51" s="1981"/>
      <c r="F51" s="1981"/>
      <c r="G51" s="1981"/>
      <c r="H51" s="1981"/>
      <c r="I51" s="1981"/>
      <c r="J51" s="1981"/>
      <c r="K51" s="1981"/>
      <c r="L51" s="1981"/>
      <c r="M51" s="1982"/>
    </row>
    <row r="52" spans="1:13" ht="15.75" customHeight="1">
      <c r="A52" s="2055" t="s">
        <v>90</v>
      </c>
      <c r="B52" s="1334" t="s">
        <v>91</v>
      </c>
      <c r="C52" s="2023" t="s">
        <v>92</v>
      </c>
      <c r="D52" s="2024"/>
      <c r="E52" s="2024"/>
      <c r="F52" s="2024"/>
      <c r="G52" s="2024"/>
      <c r="H52" s="2024"/>
      <c r="I52" s="2024"/>
      <c r="J52" s="2024"/>
      <c r="K52" s="2024"/>
      <c r="L52" s="2024"/>
      <c r="M52" s="2025"/>
    </row>
    <row r="53" spans="1:13" ht="15.75" customHeight="1">
      <c r="A53" s="2056"/>
      <c r="B53" s="1334" t="s">
        <v>93</v>
      </c>
      <c r="C53" s="2023" t="s">
        <v>94</v>
      </c>
      <c r="D53" s="2024"/>
      <c r="E53" s="2024"/>
      <c r="F53" s="2024"/>
      <c r="G53" s="2024"/>
      <c r="H53" s="2024"/>
      <c r="I53" s="2024"/>
      <c r="J53" s="2024"/>
      <c r="K53" s="2024"/>
      <c r="L53" s="2024"/>
      <c r="M53" s="2025"/>
    </row>
    <row r="54" spans="1:13" ht="15.75" customHeight="1">
      <c r="A54" s="2056"/>
      <c r="B54" s="1334" t="s">
        <v>95</v>
      </c>
      <c r="C54" s="2023" t="s">
        <v>96</v>
      </c>
      <c r="D54" s="2024"/>
      <c r="E54" s="2024"/>
      <c r="F54" s="2024"/>
      <c r="G54" s="2024"/>
      <c r="H54" s="2024"/>
      <c r="I54" s="2024"/>
      <c r="J54" s="2024"/>
      <c r="K54" s="2024"/>
      <c r="L54" s="2024"/>
      <c r="M54" s="2025"/>
    </row>
    <row r="55" spans="1:13" ht="15.75" customHeight="1">
      <c r="A55" s="2056"/>
      <c r="B55" s="1335" t="s">
        <v>97</v>
      </c>
      <c r="C55" s="2023" t="s">
        <v>98</v>
      </c>
      <c r="D55" s="2024"/>
      <c r="E55" s="2024"/>
      <c r="F55" s="2024"/>
      <c r="G55" s="2024"/>
      <c r="H55" s="2024"/>
      <c r="I55" s="2024"/>
      <c r="J55" s="2024"/>
      <c r="K55" s="2024"/>
      <c r="L55" s="2024"/>
      <c r="M55" s="2025"/>
    </row>
    <row r="56" spans="1:13" ht="15.75" customHeight="1">
      <c r="A56" s="2056"/>
      <c r="B56" s="1334" t="s">
        <v>99</v>
      </c>
      <c r="C56" s="2165" t="s">
        <v>100</v>
      </c>
      <c r="D56" s="2024"/>
      <c r="E56" s="2024"/>
      <c r="F56" s="2024"/>
      <c r="G56" s="2024"/>
      <c r="H56" s="2024"/>
      <c r="I56" s="2024"/>
      <c r="J56" s="2024"/>
      <c r="K56" s="2024"/>
      <c r="L56" s="2024"/>
      <c r="M56" s="2025"/>
    </row>
    <row r="57" spans="1:13" ht="16.5" customHeight="1" thickBot="1">
      <c r="A57" s="2061"/>
      <c r="B57" s="1334" t="s">
        <v>101</v>
      </c>
      <c r="C57" s="2023" t="s">
        <v>102</v>
      </c>
      <c r="D57" s="2024"/>
      <c r="E57" s="2024"/>
      <c r="F57" s="2024"/>
      <c r="G57" s="2024"/>
      <c r="H57" s="2024"/>
      <c r="I57" s="2024"/>
      <c r="J57" s="2024"/>
      <c r="K57" s="2024"/>
      <c r="L57" s="2024"/>
      <c r="M57" s="2025"/>
    </row>
    <row r="58" spans="1:13" ht="15.75" customHeight="1">
      <c r="A58" s="2055" t="s">
        <v>103</v>
      </c>
      <c r="B58" s="1336" t="s">
        <v>104</v>
      </c>
      <c r="C58" s="2023" t="s">
        <v>105</v>
      </c>
      <c r="D58" s="2024"/>
      <c r="E58" s="2024"/>
      <c r="F58" s="2024"/>
      <c r="G58" s="2024"/>
      <c r="H58" s="2024"/>
      <c r="I58" s="2024"/>
      <c r="J58" s="2024"/>
      <c r="K58" s="2024"/>
      <c r="L58" s="2024"/>
      <c r="M58" s="2025"/>
    </row>
    <row r="59" spans="1:13" ht="30" customHeight="1">
      <c r="A59" s="2056"/>
      <c r="B59" s="1336" t="s">
        <v>106</v>
      </c>
      <c r="C59" s="2023" t="s">
        <v>107</v>
      </c>
      <c r="D59" s="2024"/>
      <c r="E59" s="2024"/>
      <c r="F59" s="2024"/>
      <c r="G59" s="2024"/>
      <c r="H59" s="2024"/>
      <c r="I59" s="2024"/>
      <c r="J59" s="2024"/>
      <c r="K59" s="2024"/>
      <c r="L59" s="2024"/>
      <c r="M59" s="2025"/>
    </row>
    <row r="60" spans="1:13" ht="30" customHeight="1" thickBot="1">
      <c r="A60" s="2056"/>
      <c r="B60" s="1337" t="s">
        <v>14</v>
      </c>
      <c r="C60" s="2023" t="s">
        <v>108</v>
      </c>
      <c r="D60" s="2024"/>
      <c r="E60" s="2024"/>
      <c r="F60" s="2024"/>
      <c r="G60" s="2024"/>
      <c r="H60" s="2024"/>
      <c r="I60" s="2024"/>
      <c r="J60" s="2024"/>
      <c r="K60" s="2024"/>
      <c r="L60" s="2024"/>
      <c r="M60" s="2025"/>
    </row>
    <row r="61" spans="1:13" ht="16.5" customHeight="1" thickBot="1">
      <c r="A61" s="139" t="s">
        <v>109</v>
      </c>
      <c r="B61" s="108"/>
      <c r="C61" s="2153"/>
      <c r="D61" s="1990"/>
      <c r="E61" s="1990"/>
      <c r="F61" s="1990"/>
      <c r="G61" s="1990"/>
      <c r="H61" s="1990"/>
      <c r="I61" s="1990"/>
      <c r="J61" s="1990"/>
      <c r="K61" s="1990"/>
      <c r="L61" s="1990"/>
      <c r="M61" s="2154"/>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G45:J46 C7 C14:D14 C4" xr:uid="{00000000-0002-0000-1C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C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1C00-000002000000}"/>
    <dataValidation allowBlank="1" showInputMessage="1" showErrorMessage="1" prompt="Identifique la meta ODS a que le apunta el indicador de producto. Seleccione de la lista desplegable." sqref="E14" xr:uid="{00000000-0002-0000-1C00-000003000000}"/>
    <dataValidation allowBlank="1" showInputMessage="1" showErrorMessage="1" prompt="Identifique el ODS a que le apunta el indicador de producto. Seleccione de la lista desplegable._x000a_" sqref="B14" xr:uid="{00000000-0002-0000-1C00-000004000000}"/>
    <dataValidation allowBlank="1" showInputMessage="1" showErrorMessage="1" prompt="Incluir una ficha por cada indicador, ya sea de producto o de resultado" sqref="B1" xr:uid="{00000000-0002-0000-1C00-000005000000}"/>
    <dataValidation allowBlank="1" showInputMessage="1" showErrorMessage="1" prompt="Seleccione de la lista desplegable" sqref="B4 B7 H7" xr:uid="{00000000-0002-0000-1C00-000006000000}"/>
    <dataValidation type="list" allowBlank="1" showInputMessage="1" showErrorMessage="1" sqref="I7:M7" xr:uid="{00000000-0002-0000-1C00-000007000000}">
      <formula1>INDIRECT($C$7)</formula1>
    </dataValidation>
  </dataValidations>
  <hyperlinks>
    <hyperlink ref="C56" r:id="rId1" xr:uid="{00000000-0004-0000-1C00-000000000000}"/>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95" customWidth="1"/>
    <col min="3" max="16384" width="10.85546875" style="28"/>
  </cols>
  <sheetData>
    <row r="1" spans="1:13" ht="16.5" thickBot="1">
      <c r="A1" s="24"/>
      <c r="B1" s="25" t="s">
        <v>1506</v>
      </c>
      <c r="C1" s="26"/>
      <c r="D1" s="26"/>
      <c r="E1" s="26"/>
      <c r="F1" s="26"/>
      <c r="G1" s="26"/>
      <c r="H1" s="26"/>
      <c r="I1" s="26"/>
      <c r="J1" s="26"/>
      <c r="K1" s="26"/>
      <c r="L1" s="26"/>
      <c r="M1" s="27"/>
    </row>
    <row r="2" spans="1:13" ht="15.6" customHeight="1">
      <c r="A2" s="2015" t="s">
        <v>1</v>
      </c>
      <c r="B2" s="29" t="s">
        <v>2</v>
      </c>
      <c r="C2" s="2018" t="s">
        <v>359</v>
      </c>
      <c r="D2" s="2019"/>
      <c r="E2" s="2019"/>
      <c r="F2" s="2019"/>
      <c r="G2" s="2019"/>
      <c r="H2" s="2019"/>
      <c r="I2" s="2019"/>
      <c r="J2" s="2019"/>
      <c r="K2" s="2019"/>
      <c r="L2" s="2019"/>
      <c r="M2" s="2020"/>
    </row>
    <row r="3" spans="1:13" ht="31.35" customHeight="1">
      <c r="A3" s="2016"/>
      <c r="B3" s="1333" t="s">
        <v>1487</v>
      </c>
      <c r="C3" s="1972" t="s">
        <v>1507</v>
      </c>
      <c r="D3" s="1990"/>
      <c r="E3" s="1990"/>
      <c r="F3" s="1973"/>
      <c r="G3" s="1973"/>
      <c r="H3" s="1973"/>
      <c r="I3" s="1973"/>
      <c r="J3" s="1973"/>
      <c r="K3" s="1973"/>
      <c r="L3" s="1973"/>
      <c r="M3" s="1974"/>
    </row>
    <row r="4" spans="1:13">
      <c r="A4" s="2016"/>
      <c r="B4" s="30" t="s">
        <v>6</v>
      </c>
      <c r="C4" s="1198" t="s">
        <v>7</v>
      </c>
      <c r="D4" s="1203"/>
      <c r="E4" s="1204"/>
      <c r="F4" s="2021" t="s">
        <v>8</v>
      </c>
      <c r="G4" s="2022"/>
      <c r="H4" s="1205" t="s">
        <v>17</v>
      </c>
      <c r="I4" s="1199"/>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1282"/>
      <c r="D8" s="33"/>
      <c r="E8" s="33"/>
      <c r="F8" s="33"/>
      <c r="G8" s="33"/>
      <c r="H8" s="33"/>
      <c r="I8" s="33"/>
      <c r="J8" s="33"/>
      <c r="K8" s="33"/>
      <c r="L8" s="34"/>
      <c r="M8" s="675"/>
    </row>
    <row r="9" spans="1:13" ht="33" customHeight="1">
      <c r="A9" s="2016"/>
      <c r="B9" s="1999"/>
      <c r="C9" s="2032" t="s">
        <v>367</v>
      </c>
      <c r="D9" s="2033"/>
      <c r="E9" s="35"/>
      <c r="F9" s="2033" t="s">
        <v>1508</v>
      </c>
      <c r="G9" s="2033"/>
      <c r="H9" s="35"/>
      <c r="I9" s="2033" t="s">
        <v>1509</v>
      </c>
      <c r="J9" s="2033"/>
      <c r="K9" s="36"/>
      <c r="L9" s="37"/>
      <c r="M9" s="38"/>
    </row>
    <row r="10" spans="1:13">
      <c r="A10" s="2016"/>
      <c r="B10" s="2000"/>
      <c r="C10" s="2034" t="s">
        <v>18</v>
      </c>
      <c r="D10" s="2035"/>
      <c r="E10" s="39"/>
      <c r="F10" s="2035" t="s">
        <v>18</v>
      </c>
      <c r="G10" s="2035"/>
      <c r="H10" s="39"/>
      <c r="I10" s="2035" t="s">
        <v>18</v>
      </c>
      <c r="J10" s="2035"/>
      <c r="K10" s="39"/>
      <c r="L10" s="40"/>
      <c r="M10" s="41"/>
    </row>
    <row r="11" spans="1:13" ht="43.35" customHeight="1">
      <c r="A11" s="2017"/>
      <c r="B11" s="1333" t="s">
        <v>19</v>
      </c>
      <c r="C11" s="1995" t="s">
        <v>1510</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283"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0.09</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35"/>
      <c r="F37" s="1235" t="s">
        <v>78</v>
      </c>
      <c r="G37" s="1235"/>
      <c r="H37" s="96"/>
      <c r="I37" s="96"/>
      <c r="J37" s="96"/>
      <c r="K37" s="96"/>
      <c r="L37" s="96"/>
      <c r="M37" s="986"/>
    </row>
    <row r="38" spans="1:13">
      <c r="A38" s="1993"/>
      <c r="B38" s="64"/>
      <c r="C38" s="73"/>
      <c r="D38" s="1230"/>
      <c r="E38" s="1248"/>
      <c r="F38" s="2005">
        <v>1</v>
      </c>
      <c r="G38" s="2006"/>
      <c r="H38" s="77"/>
      <c r="I38" s="77"/>
      <c r="J38" s="77"/>
      <c r="K38" s="77"/>
      <c r="L38" s="77"/>
      <c r="M38" s="9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1511</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1512</v>
      </c>
      <c r="D46" s="1981"/>
      <c r="E46" s="1981"/>
      <c r="F46" s="1981"/>
      <c r="G46" s="1981"/>
      <c r="H46" s="1981"/>
      <c r="I46" s="1981"/>
      <c r="J46" s="1981"/>
      <c r="K46" s="1981"/>
      <c r="L46" s="1981"/>
      <c r="M46" s="1982"/>
    </row>
    <row r="47" spans="1:13">
      <c r="A47" s="1994"/>
      <c r="B47" s="1333" t="s">
        <v>88</v>
      </c>
      <c r="C47" s="1980" t="s">
        <v>89</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ht="15.75" customHeight="1">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customHeight="1"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ht="15.75" customHeight="1">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thickBot="1">
      <c r="A57" s="93" t="s">
        <v>109</v>
      </c>
      <c r="B57" s="9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200-000000000000}"/>
    <dataValidation allowBlank="1" showInputMessage="1" showErrorMessage="1" prompt="Incluir una ficha por cada indicador, ya sea de producto o de resultado" sqref="B1" xr:uid="{00000000-0002-0000-0200-000001000000}"/>
    <dataValidation allowBlank="1" showInputMessage="1" showErrorMessage="1" prompt="Seleccione de la lista desplegable" sqref="B4 B7 H7" xr:uid="{00000000-0002-0000-0200-000002000000}"/>
    <dataValidation allowBlank="1" showInputMessage="1" showErrorMessage="1" prompt="Determine si el indicador responde a un enfoque (Derechos Humanos, Género, Diferencial, Poblacional, Ambiental y Territorial). Si responde a más de enfoque separelos por ;" sqref="B12" xr:uid="{00000000-0002-0000-0200-000003000000}"/>
    <dataValidation type="list" allowBlank="1" showInputMessage="1" showErrorMessage="1" sqref="I7:M7" xr:uid="{00000000-0002-0000-0200-000004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200-000005000000}"/>
  </dataValidations>
  <hyperlinks>
    <hyperlink ref="C52" r:id="rId1" xr:uid="{00000000-0004-0000-0200-000000000000}"/>
  </hyperlinks>
  <pageMargins left="0.7" right="0.7" top="0.75" bottom="0.75" header="0.3" footer="0.3"/>
  <pageSetup paperSize="9"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0</v>
      </c>
      <c r="C1" s="141"/>
      <c r="D1" s="141"/>
      <c r="E1" s="141"/>
      <c r="F1" s="141"/>
      <c r="G1" s="141"/>
      <c r="H1" s="141"/>
      <c r="I1" s="141"/>
      <c r="J1" s="141"/>
      <c r="K1" s="141"/>
      <c r="L1" s="141"/>
      <c r="M1" s="142"/>
    </row>
    <row r="2" spans="1:13" ht="39" customHeight="1">
      <c r="A2" s="2092" t="s">
        <v>1</v>
      </c>
      <c r="B2" s="29" t="s">
        <v>2</v>
      </c>
      <c r="C2" s="2120" t="s">
        <v>1746</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13</v>
      </c>
      <c r="D7" s="2027"/>
      <c r="E7" s="32"/>
      <c r="F7" s="32"/>
      <c r="G7" s="674"/>
      <c r="H7" s="1208" t="s">
        <v>14</v>
      </c>
      <c r="I7" s="2028" t="s">
        <v>15</v>
      </c>
      <c r="J7" s="2027"/>
      <c r="K7" s="2027"/>
      <c r="L7" s="2027"/>
      <c r="M7" s="2029"/>
    </row>
    <row r="8" spans="1:13" ht="15.75" customHeight="1">
      <c r="A8" s="2093"/>
      <c r="B8" s="2084" t="s">
        <v>16</v>
      </c>
      <c r="C8" s="2162" t="s">
        <v>17</v>
      </c>
      <c r="D8" s="2163"/>
      <c r="E8" s="146"/>
      <c r="F8" s="146"/>
      <c r="G8" s="146"/>
      <c r="H8" s="146"/>
      <c r="I8" s="2163" t="s">
        <v>17</v>
      </c>
      <c r="J8" s="2163"/>
      <c r="K8" s="143"/>
      <c r="L8" s="143"/>
      <c r="M8" s="680"/>
    </row>
    <row r="9" spans="1:13" ht="15.75" customHeight="1">
      <c r="A9" s="2093"/>
      <c r="B9" s="2085"/>
      <c r="C9" s="2164"/>
      <c r="D9" s="2068"/>
      <c r="E9" s="75"/>
      <c r="F9" s="2068" t="s">
        <v>17</v>
      </c>
      <c r="G9" s="2068"/>
      <c r="H9" s="75"/>
      <c r="I9" s="2068"/>
      <c r="J9" s="2068"/>
      <c r="K9" s="144"/>
      <c r="L9" s="144"/>
      <c r="M9" s="145"/>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1747</v>
      </c>
      <c r="D11" s="1981"/>
      <c r="E11" s="1981"/>
      <c r="F11" s="1981"/>
      <c r="G11" s="1981"/>
      <c r="H11" s="1981"/>
      <c r="I11" s="1981"/>
      <c r="J11" s="1981"/>
      <c r="K11" s="1981"/>
      <c r="L11" s="1981"/>
      <c r="M11" s="1982"/>
    </row>
    <row r="12" spans="1:13" ht="88.5" customHeight="1">
      <c r="A12" s="2093"/>
      <c r="B12" s="1331" t="s">
        <v>21</v>
      </c>
      <c r="C12" s="1980" t="s">
        <v>1748</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28</v>
      </c>
      <c r="G14" s="1996"/>
      <c r="H14" s="1996"/>
      <c r="I14" s="1996"/>
      <c r="J14" s="1996"/>
      <c r="K14" s="1996"/>
      <c r="L14" s="1996"/>
      <c r="M14" s="1997"/>
    </row>
    <row r="15" spans="1:13">
      <c r="A15" s="2063" t="s">
        <v>29</v>
      </c>
      <c r="B15" s="1333" t="s">
        <v>30</v>
      </c>
      <c r="C15" s="1980" t="s">
        <v>31</v>
      </c>
      <c r="D15" s="1981"/>
      <c r="E15" s="1981"/>
      <c r="F15" s="1981"/>
      <c r="G15" s="1981"/>
      <c r="H15" s="1981"/>
      <c r="I15" s="1981"/>
      <c r="J15" s="1981"/>
      <c r="K15" s="1981"/>
      <c r="L15" s="1981"/>
      <c r="M15" s="1982"/>
    </row>
    <row r="16" spans="1:13" ht="30" customHeight="1">
      <c r="A16" s="2064"/>
      <c r="B16" s="1333" t="s">
        <v>32</v>
      </c>
      <c r="C16" s="1980" t="s">
        <v>316</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0">
        <v>1</v>
      </c>
      <c r="E29" s="59"/>
      <c r="F29" s="66" t="s">
        <v>56</v>
      </c>
      <c r="G29" s="1224">
        <v>2019</v>
      </c>
      <c r="H29" s="59"/>
      <c r="I29" s="66" t="s">
        <v>57</v>
      </c>
      <c r="J29" s="2045" t="s">
        <v>15</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424" t="s">
        <v>1749</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0">
        <v>1</v>
      </c>
      <c r="E36" s="1231"/>
      <c r="F36" s="1230">
        <v>1</v>
      </c>
      <c r="G36" s="1231"/>
      <c r="H36" s="1230">
        <v>1</v>
      </c>
      <c r="I36" s="1231"/>
      <c r="J36" s="1230">
        <v>1</v>
      </c>
      <c r="K36" s="1231"/>
      <c r="L36" s="1425"/>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425"/>
      <c r="E38" s="1231"/>
      <c r="F38" s="1425"/>
      <c r="G38" s="1231"/>
      <c r="H38" s="1425"/>
      <c r="I38" s="1231"/>
      <c r="J38" s="1425"/>
      <c r="K38" s="1231"/>
      <c r="L38" s="1425"/>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425"/>
      <c r="E40" s="1231"/>
      <c r="F40" s="1232"/>
      <c r="G40" s="1231"/>
      <c r="H40" s="1232"/>
      <c r="I40" s="1231"/>
      <c r="J40" s="1232"/>
      <c r="K40" s="1231"/>
      <c r="L40" s="1232"/>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80" t="s">
        <v>84</v>
      </c>
      <c r="D48" s="1981"/>
      <c r="E48" s="1981"/>
      <c r="F48" s="1981"/>
      <c r="G48" s="1981"/>
      <c r="H48" s="1981"/>
      <c r="I48" s="1981"/>
      <c r="J48" s="1981"/>
      <c r="K48" s="1981"/>
      <c r="L48" s="1981"/>
      <c r="M48" s="1982"/>
    </row>
    <row r="49" spans="1:13" ht="38.25" customHeight="1">
      <c r="A49" s="2064"/>
      <c r="B49" s="1333" t="s">
        <v>85</v>
      </c>
      <c r="C49" s="1980" t="s">
        <v>86</v>
      </c>
      <c r="D49" s="1981"/>
      <c r="E49" s="1981"/>
      <c r="F49" s="1981"/>
      <c r="G49" s="1981"/>
      <c r="H49" s="1981"/>
      <c r="I49" s="1981"/>
      <c r="J49" s="1981"/>
      <c r="K49" s="1981"/>
      <c r="L49" s="1981"/>
      <c r="M49" s="1982"/>
    </row>
    <row r="50" spans="1:13" ht="15.75" customHeight="1">
      <c r="A50" s="2064"/>
      <c r="B50" s="1333" t="s">
        <v>87</v>
      </c>
      <c r="C50" s="1980">
        <v>20</v>
      </c>
      <c r="D50" s="1981"/>
      <c r="E50" s="1981"/>
      <c r="F50" s="1981"/>
      <c r="G50" s="1981"/>
      <c r="H50" s="1981"/>
      <c r="I50" s="1981"/>
      <c r="J50" s="1981"/>
      <c r="K50" s="1981"/>
      <c r="L50" s="1981"/>
      <c r="M50" s="1982"/>
    </row>
    <row r="51" spans="1:13">
      <c r="A51" s="2064"/>
      <c r="B51" s="1333" t="s">
        <v>88</v>
      </c>
      <c r="C51" s="2116" t="s">
        <v>89</v>
      </c>
      <c r="D51" s="1981"/>
      <c r="E51" s="1981"/>
      <c r="F51" s="1981"/>
      <c r="G51" s="1981"/>
      <c r="H51" s="1981"/>
      <c r="I51" s="1981"/>
      <c r="J51" s="1981"/>
      <c r="K51" s="1981"/>
      <c r="L51" s="1981"/>
      <c r="M51" s="1982"/>
    </row>
    <row r="52" spans="1:13" ht="15.75" customHeight="1">
      <c r="A52" s="2055" t="s">
        <v>90</v>
      </c>
      <c r="B52" s="1413" t="s">
        <v>91</v>
      </c>
      <c r="C52" s="2023" t="s">
        <v>311</v>
      </c>
      <c r="D52" s="2024"/>
      <c r="E52" s="2024"/>
      <c r="F52" s="2024"/>
      <c r="G52" s="2024"/>
      <c r="H52" s="2024"/>
      <c r="I52" s="2024"/>
      <c r="J52" s="2024"/>
      <c r="K52" s="2024"/>
      <c r="L52" s="2024"/>
      <c r="M52" s="2025"/>
    </row>
    <row r="53" spans="1:13" ht="15.75" customHeight="1">
      <c r="A53" s="2056"/>
      <c r="B53" s="1413" t="s">
        <v>93</v>
      </c>
      <c r="C53" s="2023" t="s">
        <v>94</v>
      </c>
      <c r="D53" s="2024"/>
      <c r="E53" s="2024"/>
      <c r="F53" s="2024"/>
      <c r="G53" s="2024"/>
      <c r="H53" s="2024"/>
      <c r="I53" s="2024"/>
      <c r="J53" s="2024"/>
      <c r="K53" s="2024"/>
      <c r="L53" s="2024"/>
      <c r="M53" s="2025"/>
    </row>
    <row r="54" spans="1:13" ht="15.75" customHeight="1">
      <c r="A54" s="2056"/>
      <c r="B54" s="1413" t="s">
        <v>95</v>
      </c>
      <c r="C54" s="2023" t="s">
        <v>96</v>
      </c>
      <c r="D54" s="2024"/>
      <c r="E54" s="2024"/>
      <c r="F54" s="2024"/>
      <c r="G54" s="2024"/>
      <c r="H54" s="2024"/>
      <c r="I54" s="2024"/>
      <c r="J54" s="2024"/>
      <c r="K54" s="2024"/>
      <c r="L54" s="2024"/>
      <c r="M54" s="2025"/>
    </row>
    <row r="55" spans="1:13" ht="15.75" customHeight="1">
      <c r="A55" s="2056"/>
      <c r="B55" s="1414" t="s">
        <v>97</v>
      </c>
      <c r="C55" s="2023" t="s">
        <v>98</v>
      </c>
      <c r="D55" s="2024"/>
      <c r="E55" s="2024"/>
      <c r="F55" s="2024"/>
      <c r="G55" s="2024"/>
      <c r="H55" s="2024"/>
      <c r="I55" s="2024"/>
      <c r="J55" s="2024"/>
      <c r="K55" s="2024"/>
      <c r="L55" s="2024"/>
      <c r="M55" s="2025"/>
    </row>
    <row r="56" spans="1:13" ht="15.75" customHeight="1">
      <c r="A56" s="2056"/>
      <c r="B56" s="1413" t="s">
        <v>99</v>
      </c>
      <c r="C56" s="2062" t="s">
        <v>262</v>
      </c>
      <c r="D56" s="2024"/>
      <c r="E56" s="2024"/>
      <c r="F56" s="2024"/>
      <c r="G56" s="2024"/>
      <c r="H56" s="2024"/>
      <c r="I56" s="2024"/>
      <c r="J56" s="2024"/>
      <c r="K56" s="2024"/>
      <c r="L56" s="2024"/>
      <c r="M56" s="2025"/>
    </row>
    <row r="57" spans="1:13" ht="16.5" customHeight="1" thickBot="1">
      <c r="A57" s="2061"/>
      <c r="B57" s="1413" t="s">
        <v>101</v>
      </c>
      <c r="C57" s="2023" t="s">
        <v>102</v>
      </c>
      <c r="D57" s="2024"/>
      <c r="E57" s="2024"/>
      <c r="F57" s="2024"/>
      <c r="G57" s="2024"/>
      <c r="H57" s="2024"/>
      <c r="I57" s="2024"/>
      <c r="J57" s="2024"/>
      <c r="K57" s="2024"/>
      <c r="L57" s="2024"/>
      <c r="M57" s="2025"/>
    </row>
    <row r="58" spans="1:13" ht="15.75" customHeight="1">
      <c r="A58" s="2055" t="s">
        <v>103</v>
      </c>
      <c r="B58" s="1415" t="s">
        <v>104</v>
      </c>
      <c r="C58" s="2023" t="s">
        <v>1503</v>
      </c>
      <c r="D58" s="2024"/>
      <c r="E58" s="2024"/>
      <c r="F58" s="2024"/>
      <c r="G58" s="2024"/>
      <c r="H58" s="2024"/>
      <c r="I58" s="2024"/>
      <c r="J58" s="2024"/>
      <c r="K58" s="2024"/>
      <c r="L58" s="2024"/>
      <c r="M58" s="2025"/>
    </row>
    <row r="59" spans="1:13" ht="30" customHeight="1">
      <c r="A59" s="2056"/>
      <c r="B59" s="1415" t="s">
        <v>106</v>
      </c>
      <c r="C59" s="2023" t="s">
        <v>107</v>
      </c>
      <c r="D59" s="2024"/>
      <c r="E59" s="2024"/>
      <c r="F59" s="2024"/>
      <c r="G59" s="2024"/>
      <c r="H59" s="2024"/>
      <c r="I59" s="2024"/>
      <c r="J59" s="2024"/>
      <c r="K59" s="2024"/>
      <c r="L59" s="2024"/>
      <c r="M59" s="2025"/>
    </row>
    <row r="60" spans="1:13" ht="30" customHeight="1" thickBot="1">
      <c r="A60" s="2056"/>
      <c r="B60" s="1416" t="s">
        <v>14</v>
      </c>
      <c r="C60" s="2023" t="s">
        <v>108</v>
      </c>
      <c r="D60" s="2024"/>
      <c r="E60" s="2024"/>
      <c r="F60" s="2024"/>
      <c r="G60" s="2024"/>
      <c r="H60" s="2024"/>
      <c r="I60" s="2024"/>
      <c r="J60" s="2024"/>
      <c r="K60" s="2024"/>
      <c r="L60" s="2024"/>
      <c r="M60" s="2025"/>
    </row>
    <row r="61" spans="1:13" ht="16.5" customHeight="1" thickBot="1">
      <c r="A61" s="139" t="s">
        <v>109</v>
      </c>
      <c r="B61" s="108"/>
      <c r="C61" s="2153"/>
      <c r="D61" s="1990"/>
      <c r="E61" s="1990"/>
      <c r="F61" s="1990"/>
      <c r="G61" s="1990"/>
      <c r="H61" s="1990"/>
      <c r="I61" s="1990"/>
      <c r="J61" s="1990"/>
      <c r="K61" s="1990"/>
      <c r="L61" s="1990"/>
      <c r="M61" s="2154"/>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C7 G45:J46 C14:D14 C4" xr:uid="{00000000-0002-0000-1D00-000000000000}"/>
    <dataValidation type="list" allowBlank="1" showInputMessage="1" showErrorMessage="1" sqref="I7:M7" xr:uid="{00000000-0002-0000-1D00-000001000000}">
      <formula1>INDIRECT($C$7)</formula1>
    </dataValidation>
    <dataValidation allowBlank="1" showInputMessage="1" showErrorMessage="1" prompt="Seleccione de la lista desplegable" sqref="B4 B7 H7" xr:uid="{00000000-0002-0000-1D00-000002000000}"/>
    <dataValidation allowBlank="1" showInputMessage="1" showErrorMessage="1" prompt="Incluir una ficha por cada indicador, ya sea de producto o de resultado" sqref="B1" xr:uid="{00000000-0002-0000-1D00-000003000000}"/>
    <dataValidation allowBlank="1" showInputMessage="1" showErrorMessage="1" prompt="Identifique el ODS a que le apunta el indicador de producto. Seleccione de la lista desplegable._x000a_" sqref="B14" xr:uid="{00000000-0002-0000-1D00-000004000000}"/>
    <dataValidation allowBlank="1" showInputMessage="1" showErrorMessage="1" prompt="Identifique la meta ODS a que le apunta el indicador de producto. Seleccione de la lista desplegable." sqref="E14" xr:uid="{00000000-0002-0000-1D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1D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D00-000007000000}"/>
  </dataValidations>
  <hyperlinks>
    <hyperlink ref="C56" r:id="rId1" xr:uid="{00000000-0004-0000-1D00-000000000000}"/>
  </hyperlinks>
  <pageMargins left="0.7" right="0.7" top="0.75" bottom="0.75" header="0.3" footer="0.3"/>
  <pageSetup paperSize="9" orientation="portrait" horizontalDpi="1200" verticalDpi="1200"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1750</v>
      </c>
      <c r="C1" s="141"/>
      <c r="D1" s="141"/>
      <c r="E1" s="141"/>
      <c r="F1" s="141"/>
      <c r="G1" s="141"/>
      <c r="H1" s="141"/>
      <c r="I1" s="141"/>
      <c r="J1" s="141"/>
      <c r="K1" s="141"/>
      <c r="L1" s="141"/>
      <c r="M1" s="142"/>
    </row>
    <row r="2" spans="1:13" ht="39" customHeight="1">
      <c r="A2" s="2092" t="s">
        <v>1</v>
      </c>
      <c r="B2" s="29" t="s">
        <v>2</v>
      </c>
      <c r="C2" s="2120" t="s">
        <v>319</v>
      </c>
      <c r="D2" s="2121"/>
      <c r="E2" s="2121"/>
      <c r="F2" s="2121"/>
      <c r="G2" s="2121"/>
      <c r="H2" s="2121"/>
      <c r="I2" s="2121"/>
      <c r="J2" s="2121"/>
      <c r="K2" s="2121"/>
      <c r="L2" s="2121"/>
      <c r="M2" s="2122"/>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323</v>
      </c>
      <c r="D4" s="1203"/>
      <c r="E4" s="1204"/>
      <c r="F4" s="2021" t="s">
        <v>8</v>
      </c>
      <c r="G4" s="2022"/>
      <c r="H4" s="1205">
        <v>99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325</v>
      </c>
      <c r="D7" s="2027"/>
      <c r="E7" s="32"/>
      <c r="F7" s="32"/>
      <c r="G7" s="674"/>
      <c r="H7" s="1208" t="s">
        <v>14</v>
      </c>
      <c r="I7" s="2028" t="s">
        <v>326</v>
      </c>
      <c r="J7" s="2027"/>
      <c r="K7" s="2027"/>
      <c r="L7" s="2027"/>
      <c r="M7" s="2029"/>
    </row>
    <row r="8" spans="1:13" ht="15.75" customHeight="1">
      <c r="A8" s="2093"/>
      <c r="B8" s="2084" t="s">
        <v>16</v>
      </c>
      <c r="C8" s="2162" t="s">
        <v>17</v>
      </c>
      <c r="D8" s="2163"/>
      <c r="E8" s="146"/>
      <c r="F8" s="146"/>
      <c r="G8" s="146"/>
      <c r="H8" s="146"/>
      <c r="I8" s="2163" t="s">
        <v>17</v>
      </c>
      <c r="J8" s="2163"/>
      <c r="K8" s="143"/>
      <c r="L8" s="143"/>
      <c r="M8" s="680"/>
    </row>
    <row r="9" spans="1:13" ht="15.75" customHeight="1">
      <c r="A9" s="2093"/>
      <c r="B9" s="2085"/>
      <c r="C9" s="2164"/>
      <c r="D9" s="2068"/>
      <c r="E9" s="75"/>
      <c r="F9" s="2068" t="s">
        <v>17</v>
      </c>
      <c r="G9" s="2068"/>
      <c r="H9" s="75"/>
      <c r="I9" s="2068"/>
      <c r="J9" s="2068"/>
      <c r="K9" s="144"/>
      <c r="L9" s="144"/>
      <c r="M9" s="145"/>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1751</v>
      </c>
      <c r="D11" s="1981"/>
      <c r="E11" s="1981"/>
      <c r="F11" s="1981"/>
      <c r="G11" s="1981"/>
      <c r="H11" s="1981"/>
      <c r="I11" s="1981"/>
      <c r="J11" s="1981"/>
      <c r="K11" s="1981"/>
      <c r="L11" s="1981"/>
      <c r="M11" s="1982"/>
    </row>
    <row r="12" spans="1:13" ht="88.5" customHeight="1">
      <c r="A12" s="2093"/>
      <c r="B12" s="1331" t="s">
        <v>21</v>
      </c>
      <c r="C12" s="1980" t="s">
        <v>1752</v>
      </c>
      <c r="D12" s="1981"/>
      <c r="E12" s="1981"/>
      <c r="F12" s="1981"/>
      <c r="G12" s="1981"/>
      <c r="H12" s="1981"/>
      <c r="I12" s="1981"/>
      <c r="J12" s="1981"/>
      <c r="K12" s="1981"/>
      <c r="L12" s="1981"/>
      <c r="M12" s="1982"/>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321</v>
      </c>
      <c r="D14" s="2046"/>
      <c r="E14" s="1213" t="s">
        <v>27</v>
      </c>
      <c r="F14" s="2119" t="s">
        <v>322</v>
      </c>
      <c r="G14" s="1996"/>
      <c r="H14" s="1996"/>
      <c r="I14" s="1996"/>
      <c r="J14" s="1996"/>
      <c r="K14" s="1996"/>
      <c r="L14" s="1996"/>
      <c r="M14" s="1997"/>
    </row>
    <row r="15" spans="1:13">
      <c r="A15" s="2063" t="s">
        <v>29</v>
      </c>
      <c r="B15" s="1333" t="s">
        <v>30</v>
      </c>
      <c r="C15" s="1980" t="s">
        <v>31</v>
      </c>
      <c r="D15" s="1981"/>
      <c r="E15" s="1981"/>
      <c r="F15" s="1981"/>
      <c r="G15" s="1981"/>
      <c r="H15" s="1981"/>
      <c r="I15" s="1981"/>
      <c r="J15" s="1981"/>
      <c r="K15" s="1981"/>
      <c r="L15" s="1981"/>
      <c r="M15" s="1982"/>
    </row>
    <row r="16" spans="1:13" ht="30" customHeight="1">
      <c r="A16" s="2064"/>
      <c r="B16" s="1333" t="s">
        <v>32</v>
      </c>
      <c r="C16" s="1980" t="s">
        <v>320</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1753</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1495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v>8</v>
      </c>
      <c r="E29" s="59"/>
      <c r="F29" s="66" t="s">
        <v>56</v>
      </c>
      <c r="G29" s="1224">
        <v>2019</v>
      </c>
      <c r="H29" s="59"/>
      <c r="I29" s="66" t="s">
        <v>57</v>
      </c>
      <c r="J29" s="2045" t="s">
        <v>1754</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2">
        <v>8</v>
      </c>
      <c r="E36" s="1231"/>
      <c r="F36" s="1232">
        <v>8</v>
      </c>
      <c r="G36" s="1231"/>
      <c r="H36" s="1232">
        <v>8</v>
      </c>
      <c r="I36" s="1231"/>
      <c r="J36" s="1232">
        <v>8</v>
      </c>
      <c r="K36" s="1231"/>
      <c r="L36" s="1232">
        <v>8</v>
      </c>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2">
        <v>8</v>
      </c>
      <c r="E38" s="1231"/>
      <c r="F38" s="1232">
        <v>8</v>
      </c>
      <c r="G38" s="1231"/>
      <c r="H38" s="1232">
        <v>8</v>
      </c>
      <c r="I38" s="1231"/>
      <c r="J38" s="1232">
        <v>8</v>
      </c>
      <c r="K38" s="1231"/>
      <c r="L38" s="1232">
        <v>8</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2">
        <v>8</v>
      </c>
      <c r="E40" s="1231"/>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8</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80" t="s">
        <v>1755</v>
      </c>
      <c r="D48" s="1981"/>
      <c r="E48" s="1981"/>
      <c r="F48" s="1981"/>
      <c r="G48" s="1981"/>
      <c r="H48" s="1981"/>
      <c r="I48" s="1981"/>
      <c r="J48" s="1981"/>
      <c r="K48" s="1981"/>
      <c r="L48" s="1981"/>
      <c r="M48" s="1982"/>
    </row>
    <row r="49" spans="1:13" ht="38.25" customHeight="1">
      <c r="A49" s="2064"/>
      <c r="B49" s="1333" t="s">
        <v>85</v>
      </c>
      <c r="C49" s="1980" t="s">
        <v>1756</v>
      </c>
      <c r="D49" s="1981"/>
      <c r="E49" s="1981"/>
      <c r="F49" s="1981"/>
      <c r="G49" s="1981"/>
      <c r="H49" s="1981"/>
      <c r="I49" s="1981"/>
      <c r="J49" s="1981"/>
      <c r="K49" s="1981"/>
      <c r="L49" s="1981"/>
      <c r="M49" s="1982"/>
    </row>
    <row r="50" spans="1:13" ht="15.75" customHeight="1">
      <c r="A50" s="2064"/>
      <c r="B50" s="1333" t="s">
        <v>87</v>
      </c>
      <c r="C50" s="1995">
        <v>90</v>
      </c>
      <c r="D50" s="1996"/>
      <c r="E50" s="1996"/>
      <c r="F50" s="1996"/>
      <c r="G50" s="1996"/>
      <c r="H50" s="1996"/>
      <c r="I50" s="1996"/>
      <c r="J50" s="1996"/>
      <c r="K50" s="1996"/>
      <c r="L50" s="1996"/>
      <c r="M50" s="1997"/>
    </row>
    <row r="51" spans="1:13">
      <c r="A51" s="2064"/>
      <c r="B51" s="1333" t="s">
        <v>88</v>
      </c>
      <c r="C51" s="2169">
        <v>2019</v>
      </c>
      <c r="D51" s="2170"/>
      <c r="E51" s="2170"/>
      <c r="F51" s="2170"/>
      <c r="G51" s="2170"/>
      <c r="H51" s="2170"/>
      <c r="I51" s="2170"/>
      <c r="J51" s="2170"/>
      <c r="K51" s="2170"/>
      <c r="L51" s="2170"/>
      <c r="M51" s="2171"/>
    </row>
    <row r="52" spans="1:13" ht="15.75" customHeight="1">
      <c r="A52" s="2055" t="s">
        <v>90</v>
      </c>
      <c r="B52" s="1413" t="s">
        <v>91</v>
      </c>
      <c r="C52" s="1972" t="s">
        <v>328</v>
      </c>
      <c r="D52" s="1973"/>
      <c r="E52" s="1973"/>
      <c r="F52" s="1973"/>
      <c r="G52" s="1973"/>
      <c r="H52" s="1973"/>
      <c r="I52" s="1973"/>
      <c r="J52" s="1973"/>
      <c r="K52" s="1973"/>
      <c r="L52" s="1973"/>
      <c r="M52" s="1974"/>
    </row>
    <row r="53" spans="1:13" ht="15.75" customHeight="1">
      <c r="A53" s="2056"/>
      <c r="B53" s="1413" t="s">
        <v>93</v>
      </c>
      <c r="C53" s="1972" t="s">
        <v>1757</v>
      </c>
      <c r="D53" s="1973"/>
      <c r="E53" s="1973"/>
      <c r="F53" s="1973"/>
      <c r="G53" s="1973"/>
      <c r="H53" s="1973"/>
      <c r="I53" s="1973"/>
      <c r="J53" s="1973"/>
      <c r="K53" s="1973"/>
      <c r="L53" s="1973"/>
      <c r="M53" s="1974"/>
    </row>
    <row r="54" spans="1:13" ht="15.75" customHeight="1">
      <c r="A54" s="2056"/>
      <c r="B54" s="1413" t="s">
        <v>95</v>
      </c>
      <c r="C54" s="1972" t="s">
        <v>1758</v>
      </c>
      <c r="D54" s="1973"/>
      <c r="E54" s="1973"/>
      <c r="F54" s="1973"/>
      <c r="G54" s="1973"/>
      <c r="H54" s="1973"/>
      <c r="I54" s="1973"/>
      <c r="J54" s="1973"/>
      <c r="K54" s="1973"/>
      <c r="L54" s="1973"/>
      <c r="M54" s="1974"/>
    </row>
    <row r="55" spans="1:13" ht="15.75" customHeight="1">
      <c r="A55" s="2056"/>
      <c r="B55" s="1414" t="s">
        <v>97</v>
      </c>
      <c r="C55" s="1972" t="s">
        <v>327</v>
      </c>
      <c r="D55" s="1973"/>
      <c r="E55" s="1973"/>
      <c r="F55" s="1973"/>
      <c r="G55" s="1973"/>
      <c r="H55" s="1973"/>
      <c r="I55" s="1973"/>
      <c r="J55" s="1973"/>
      <c r="K55" s="1973"/>
      <c r="L55" s="1973"/>
      <c r="M55" s="1974"/>
    </row>
    <row r="56" spans="1:13" ht="15.75" customHeight="1">
      <c r="A56" s="2056"/>
      <c r="B56" s="1413" t="s">
        <v>99</v>
      </c>
      <c r="C56" s="2127" t="s">
        <v>330</v>
      </c>
      <c r="D56" s="1973"/>
      <c r="E56" s="1973"/>
      <c r="F56" s="1973"/>
      <c r="G56" s="1973"/>
      <c r="H56" s="1973"/>
      <c r="I56" s="1973"/>
      <c r="J56" s="1973"/>
      <c r="K56" s="1973"/>
      <c r="L56" s="1973"/>
      <c r="M56" s="1974"/>
    </row>
    <row r="57" spans="1:13" ht="16.5" customHeight="1" thickBot="1">
      <c r="A57" s="2061"/>
      <c r="B57" s="1413" t="s">
        <v>101</v>
      </c>
      <c r="C57" s="1972" t="s">
        <v>329</v>
      </c>
      <c r="D57" s="1973"/>
      <c r="E57" s="1973"/>
      <c r="F57" s="1973"/>
      <c r="G57" s="1973"/>
      <c r="H57" s="1973"/>
      <c r="I57" s="1973"/>
      <c r="J57" s="1973"/>
      <c r="K57" s="1973"/>
      <c r="L57" s="1973"/>
      <c r="M57" s="1974"/>
    </row>
    <row r="58" spans="1:13" ht="15.75" customHeight="1">
      <c r="A58" s="2055" t="s">
        <v>103</v>
      </c>
      <c r="B58" s="1415" t="s">
        <v>104</v>
      </c>
      <c r="C58" s="1972" t="s">
        <v>1759</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1758</v>
      </c>
      <c r="D60" s="1973"/>
      <c r="E60" s="1973"/>
      <c r="F60" s="1973"/>
      <c r="G60" s="1973"/>
      <c r="H60" s="1973"/>
      <c r="I60" s="1973"/>
      <c r="J60" s="1973"/>
      <c r="K60" s="1973"/>
      <c r="L60" s="1973"/>
      <c r="M60" s="1974"/>
    </row>
    <row r="61" spans="1:13" ht="16.5" customHeight="1" thickBot="1">
      <c r="A61" s="139" t="s">
        <v>109</v>
      </c>
      <c r="B61" s="108"/>
      <c r="C61" s="2153"/>
      <c r="D61" s="1990"/>
      <c r="E61" s="1990"/>
      <c r="F61" s="1990"/>
      <c r="G61" s="1990"/>
      <c r="H61" s="1990"/>
      <c r="I61" s="1990"/>
      <c r="J61" s="1990"/>
      <c r="K61" s="1990"/>
      <c r="L61" s="1990"/>
      <c r="M61" s="2154"/>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C7 C14:D14 G45:J46" xr:uid="{00000000-0002-0000-1E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E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1E00-000002000000}"/>
    <dataValidation allowBlank="1" showInputMessage="1" showErrorMessage="1" prompt="Identifique la meta ODS a que le apunta el indicador de producto. Seleccione de la lista desplegable." sqref="E14" xr:uid="{00000000-0002-0000-1E00-000003000000}"/>
    <dataValidation allowBlank="1" showInputMessage="1" showErrorMessage="1" prompt="Identifique el ODS a que le apunta el indicador de producto. Seleccione de la lista desplegable._x000a_" sqref="B14" xr:uid="{00000000-0002-0000-1E00-000004000000}"/>
    <dataValidation allowBlank="1" showInputMessage="1" showErrorMessage="1" prompt="Incluir una ficha por cada indicador, ya sea de producto o de resultado" sqref="B1" xr:uid="{00000000-0002-0000-1E00-000005000000}"/>
    <dataValidation allowBlank="1" showInputMessage="1" showErrorMessage="1" prompt="Seleccione de la lista desplegable" sqref="B4 B7 H7" xr:uid="{00000000-0002-0000-1E00-000006000000}"/>
    <dataValidation type="list" allowBlank="1" showInputMessage="1" showErrorMessage="1" sqref="I7:M7" xr:uid="{00000000-0002-0000-1E00-000007000000}">
      <formula1>INDIRECT($C$7)</formula1>
    </dataValidation>
  </dataValidations>
  <hyperlinks>
    <hyperlink ref="C56" r:id="rId1" xr:uid="{00000000-0004-0000-1E00-000000000000}"/>
  </hyperlinks>
  <pageMargins left="0.7" right="0.7" top="0.75" bottom="0.75" header="0.3" footer="0.3"/>
  <pageSetup paperSize="9" orientation="portrait" horizontalDpi="1200" verticalDpi="1200"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249977111117893"/>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1760</v>
      </c>
      <c r="C1" s="141"/>
      <c r="D1" s="141"/>
      <c r="E1" s="141"/>
      <c r="F1" s="141"/>
      <c r="G1" s="141"/>
      <c r="H1" s="141"/>
      <c r="I1" s="141"/>
      <c r="J1" s="141"/>
      <c r="K1" s="141"/>
      <c r="L1" s="141"/>
      <c r="M1" s="142"/>
    </row>
    <row r="2" spans="1:13" ht="39" customHeight="1">
      <c r="A2" s="2092" t="s">
        <v>1</v>
      </c>
      <c r="B2" s="29" t="s">
        <v>2</v>
      </c>
      <c r="C2" s="2120" t="s">
        <v>1761</v>
      </c>
      <c r="D2" s="2121"/>
      <c r="E2" s="2121"/>
      <c r="F2" s="2121"/>
      <c r="G2" s="2121"/>
      <c r="H2" s="2121"/>
      <c r="I2" s="2121"/>
      <c r="J2" s="2121"/>
      <c r="K2" s="2121"/>
      <c r="L2" s="2121"/>
      <c r="M2" s="2122"/>
    </row>
    <row r="3" spans="1:13" ht="36" customHeight="1">
      <c r="A3" s="2093"/>
      <c r="B3" s="1331" t="s">
        <v>4</v>
      </c>
      <c r="C3" s="2023" t="s">
        <v>5</v>
      </c>
      <c r="D3" s="2024"/>
      <c r="E3" s="2024"/>
      <c r="F3" s="2024"/>
      <c r="G3" s="2024"/>
      <c r="H3" s="2024"/>
      <c r="I3" s="2024"/>
      <c r="J3" s="2024"/>
      <c r="K3" s="2024"/>
      <c r="L3" s="2024"/>
      <c r="M3" s="2025"/>
    </row>
    <row r="4" spans="1:13">
      <c r="A4" s="2093"/>
      <c r="B4" s="31" t="s">
        <v>6</v>
      </c>
      <c r="C4" s="1198"/>
      <c r="D4" s="1203" t="s">
        <v>323</v>
      </c>
      <c r="E4" s="1204"/>
      <c r="F4" s="2021" t="s">
        <v>8</v>
      </c>
      <c r="G4" s="2022"/>
      <c r="H4" s="2174">
        <v>6</v>
      </c>
      <c r="I4" s="2024"/>
      <c r="J4" s="2024"/>
      <c r="K4" s="2024"/>
      <c r="L4" s="2024"/>
      <c r="M4" s="2025"/>
    </row>
    <row r="5" spans="1:13" ht="45" customHeight="1">
      <c r="A5" s="2093"/>
      <c r="B5" s="31" t="s">
        <v>10</v>
      </c>
      <c r="C5" s="2107" t="s">
        <v>9</v>
      </c>
      <c r="D5" s="2108"/>
      <c r="E5" s="2108"/>
      <c r="F5" s="2108"/>
      <c r="G5" s="2108"/>
      <c r="H5" s="2108"/>
      <c r="I5" s="2108"/>
      <c r="J5" s="2108"/>
      <c r="K5" s="2108"/>
      <c r="L5" s="2108"/>
      <c r="M5" s="2109"/>
    </row>
    <row r="6" spans="1:13" ht="45" customHeight="1">
      <c r="A6" s="2093"/>
      <c r="B6" s="31" t="s">
        <v>11</v>
      </c>
      <c r="C6" s="2107" t="s">
        <v>9</v>
      </c>
      <c r="D6" s="2108"/>
      <c r="E6" s="2108"/>
      <c r="F6" s="2108"/>
      <c r="G6" s="2108"/>
      <c r="H6" s="2108"/>
      <c r="I6" s="2108"/>
      <c r="J6" s="2108"/>
      <c r="K6" s="2108"/>
      <c r="L6" s="2108"/>
      <c r="M6" s="2109"/>
    </row>
    <row r="7" spans="1:13">
      <c r="A7" s="2093"/>
      <c r="B7" s="1331" t="s">
        <v>12</v>
      </c>
      <c r="C7" s="2175" t="s">
        <v>386</v>
      </c>
      <c r="D7" s="2176"/>
      <c r="E7" s="2176"/>
      <c r="F7" s="2176"/>
      <c r="G7" s="2177"/>
      <c r="H7" s="1208" t="s">
        <v>14</v>
      </c>
      <c r="I7" s="2028" t="s">
        <v>338</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80.25" customHeight="1">
      <c r="A11" s="2093"/>
      <c r="B11" s="1331" t="s">
        <v>19</v>
      </c>
      <c r="C11" s="2047" t="s">
        <v>1762</v>
      </c>
      <c r="D11" s="2048"/>
      <c r="E11" s="2048"/>
      <c r="F11" s="2048"/>
      <c r="G11" s="2048"/>
      <c r="H11" s="2048"/>
      <c r="I11" s="2048"/>
      <c r="J11" s="2048"/>
      <c r="K11" s="2048"/>
      <c r="L11" s="2048"/>
      <c r="M11" s="2049"/>
    </row>
    <row r="12" spans="1:13" ht="75" customHeight="1">
      <c r="A12" s="2093"/>
      <c r="B12" s="1331" t="s">
        <v>21</v>
      </c>
      <c r="C12" s="2047" t="s">
        <v>1763</v>
      </c>
      <c r="D12" s="2048"/>
      <c r="E12" s="2048"/>
      <c r="F12" s="2048"/>
      <c r="G12" s="2048"/>
      <c r="H12" s="2048"/>
      <c r="I12" s="2048"/>
      <c r="J12" s="2048"/>
      <c r="K12" s="2048"/>
      <c r="L12" s="2048"/>
      <c r="M12" s="2049"/>
    </row>
    <row r="13" spans="1:13" ht="60" customHeight="1">
      <c r="A13" s="2093"/>
      <c r="B13" s="1331" t="s">
        <v>23</v>
      </c>
      <c r="C13" s="1980" t="s">
        <v>24</v>
      </c>
      <c r="D13" s="1981"/>
      <c r="E13" s="1981"/>
      <c r="F13" s="1981"/>
      <c r="G13" s="1981"/>
      <c r="H13" s="1981"/>
      <c r="I13" s="1981"/>
      <c r="J13" s="1981"/>
      <c r="K13" s="1981"/>
      <c r="L13" s="1981"/>
      <c r="M13" s="1982"/>
    </row>
    <row r="14" spans="1:13" ht="51" customHeight="1">
      <c r="A14" s="2093"/>
      <c r="B14" s="1209" t="s">
        <v>25</v>
      </c>
      <c r="C14" s="112" t="s">
        <v>1764</v>
      </c>
      <c r="D14" s="1212"/>
      <c r="E14" s="1213" t="s">
        <v>27</v>
      </c>
      <c r="F14" s="2119" t="s">
        <v>335</v>
      </c>
      <c r="G14" s="1996"/>
      <c r="H14" s="1996"/>
      <c r="I14" s="1996"/>
      <c r="J14" s="1996"/>
      <c r="K14" s="1996"/>
      <c r="L14" s="1996"/>
      <c r="M14" s="1997"/>
    </row>
    <row r="15" spans="1:13">
      <c r="A15" s="2063" t="s">
        <v>29</v>
      </c>
      <c r="B15" s="1333" t="s">
        <v>30</v>
      </c>
      <c r="C15" s="1980" t="s">
        <v>1765</v>
      </c>
      <c r="D15" s="1981"/>
      <c r="E15" s="1981"/>
      <c r="F15" s="1981"/>
      <c r="G15" s="1981"/>
      <c r="H15" s="1981"/>
      <c r="I15" s="1981"/>
      <c r="J15" s="1981"/>
      <c r="K15" s="1981"/>
      <c r="L15" s="1981"/>
      <c r="M15" s="1982"/>
    </row>
    <row r="16" spans="1:13" ht="48.75" customHeight="1">
      <c r="A16" s="2064"/>
      <c r="B16" s="1333" t="s">
        <v>32</v>
      </c>
      <c r="C16" s="1980" t="s">
        <v>1766</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t="s">
        <v>45</v>
      </c>
      <c r="E21" s="49" t="s">
        <v>43</v>
      </c>
      <c r="F21" s="1218"/>
      <c r="G21" s="49"/>
      <c r="H21" s="51"/>
      <c r="I21" s="49"/>
      <c r="J21" s="51"/>
      <c r="K21" s="49"/>
      <c r="L21" s="49"/>
      <c r="M21" s="50"/>
    </row>
    <row r="22" spans="1:13">
      <c r="A22" s="2064"/>
      <c r="B22" s="1999"/>
      <c r="C22" s="47" t="s">
        <v>44</v>
      </c>
      <c r="D22" s="1219"/>
      <c r="E22" s="49" t="s">
        <v>46</v>
      </c>
      <c r="F22" s="2068"/>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66"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34.5" customHeight="1">
      <c r="A29" s="2064"/>
      <c r="B29" s="64"/>
      <c r="C29" s="65" t="s">
        <v>55</v>
      </c>
      <c r="D29" s="1318" t="s">
        <v>231</v>
      </c>
      <c r="E29" s="59"/>
      <c r="F29" s="66" t="s">
        <v>56</v>
      </c>
      <c r="G29" s="1319"/>
      <c r="H29" s="59"/>
      <c r="I29" s="66" t="s">
        <v>57</v>
      </c>
      <c r="J29" s="2045"/>
      <c r="K29" s="1981"/>
      <c r="L29" s="2046"/>
      <c r="M29" s="67"/>
    </row>
    <row r="30" spans="1:13" hidden="1">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1611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9">
        <v>1</v>
      </c>
      <c r="E36" s="1234"/>
      <c r="F36" s="1233" t="s">
        <v>9</v>
      </c>
      <c r="G36" s="1234"/>
      <c r="H36" s="1233" t="s">
        <v>9</v>
      </c>
      <c r="I36" s="1234"/>
      <c r="J36" s="1233" t="s">
        <v>9</v>
      </c>
      <c r="K36" s="1234"/>
      <c r="L36" s="1233" t="s">
        <v>9</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t="s">
        <v>9</v>
      </c>
      <c r="E38" s="1234"/>
      <c r="F38" s="1233" t="s">
        <v>9</v>
      </c>
      <c r="G38" s="1234"/>
      <c r="H38" s="1233" t="s">
        <v>9</v>
      </c>
      <c r="I38" s="1234"/>
      <c r="J38" s="1233" t="s">
        <v>9</v>
      </c>
      <c r="K38" s="1234"/>
      <c r="L38" s="1233" t="s">
        <v>9</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t="s">
        <v>9</v>
      </c>
      <c r="E40" s="1234"/>
      <c r="F40" s="1233" t="s">
        <v>9</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72">
        <v>1</v>
      </c>
      <c r="G42" s="2173"/>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2.5" customHeight="1">
      <c r="A48" s="2064"/>
      <c r="B48" s="1331" t="s">
        <v>83</v>
      </c>
      <c r="C48" s="2047" t="s">
        <v>1767</v>
      </c>
      <c r="D48" s="2048"/>
      <c r="E48" s="2048"/>
      <c r="F48" s="2048"/>
      <c r="G48" s="2048"/>
      <c r="H48" s="2048"/>
      <c r="I48" s="2048"/>
      <c r="J48" s="2048"/>
      <c r="K48" s="2048"/>
      <c r="L48" s="2048"/>
      <c r="M48" s="2049"/>
    </row>
    <row r="49" spans="1:13" ht="30.75" customHeight="1">
      <c r="A49" s="2064"/>
      <c r="B49" s="1333" t="s">
        <v>85</v>
      </c>
      <c r="C49" s="2047" t="s">
        <v>1768</v>
      </c>
      <c r="D49" s="2048"/>
      <c r="E49" s="2048"/>
      <c r="F49" s="2048"/>
      <c r="G49" s="2048"/>
      <c r="H49" s="2048"/>
      <c r="I49" s="2048"/>
      <c r="J49" s="2048"/>
      <c r="K49" s="2048"/>
      <c r="L49" s="2048"/>
      <c r="M49" s="2049"/>
    </row>
    <row r="50" spans="1:13">
      <c r="A50" s="2064"/>
      <c r="B50" s="1333" t="s">
        <v>87</v>
      </c>
      <c r="C50" s="1237">
        <v>30</v>
      </c>
      <c r="D50" s="1214"/>
      <c r="E50" s="1214"/>
      <c r="F50" s="1214"/>
      <c r="G50" s="1214"/>
      <c r="H50" s="1214"/>
      <c r="I50" s="1214"/>
      <c r="J50" s="1214"/>
      <c r="K50" s="1214"/>
      <c r="L50" s="1214"/>
      <c r="M50" s="1215"/>
    </row>
    <row r="51" spans="1:13">
      <c r="A51" s="2064"/>
      <c r="B51" s="1333" t="s">
        <v>88</v>
      </c>
      <c r="C51" s="1287" t="s">
        <v>89</v>
      </c>
      <c r="D51" s="1214"/>
      <c r="E51" s="1214"/>
      <c r="F51" s="1214"/>
      <c r="G51" s="1214"/>
      <c r="H51" s="1214"/>
      <c r="I51" s="1214"/>
      <c r="J51" s="1214"/>
      <c r="K51" s="1214"/>
      <c r="L51" s="1214"/>
      <c r="M51" s="1215"/>
    </row>
    <row r="52" spans="1:13" ht="15.75" customHeight="1">
      <c r="A52" s="2055" t="s">
        <v>90</v>
      </c>
      <c r="B52" s="1413" t="s">
        <v>91</v>
      </c>
      <c r="C52" s="1972" t="s">
        <v>1769</v>
      </c>
      <c r="D52" s="1973"/>
      <c r="E52" s="1973"/>
      <c r="F52" s="1973"/>
      <c r="G52" s="1973"/>
      <c r="H52" s="1973"/>
      <c r="I52" s="1973"/>
      <c r="J52" s="1973"/>
      <c r="K52" s="1973"/>
      <c r="L52" s="1973"/>
      <c r="M52" s="1974"/>
    </row>
    <row r="53" spans="1:13" ht="15.75" customHeight="1">
      <c r="A53" s="2056"/>
      <c r="B53" s="1413" t="s">
        <v>93</v>
      </c>
      <c r="C53" s="1972" t="s">
        <v>1770</v>
      </c>
      <c r="D53" s="1973"/>
      <c r="E53" s="1973"/>
      <c r="F53" s="1973"/>
      <c r="G53" s="1973"/>
      <c r="H53" s="1973"/>
      <c r="I53" s="1973"/>
      <c r="J53" s="1973"/>
      <c r="K53" s="1973"/>
      <c r="L53" s="1973"/>
      <c r="M53" s="1974"/>
    </row>
    <row r="54" spans="1:13" ht="15.75" customHeight="1">
      <c r="A54" s="2056"/>
      <c r="B54" s="1413" t="s">
        <v>95</v>
      </c>
      <c r="C54" s="1972" t="s">
        <v>338</v>
      </c>
      <c r="D54" s="1973"/>
      <c r="E54" s="1973"/>
      <c r="F54" s="1973"/>
      <c r="G54" s="1973"/>
      <c r="H54" s="1973"/>
      <c r="I54" s="1973"/>
      <c r="J54" s="1973"/>
      <c r="K54" s="1973"/>
      <c r="L54" s="1973"/>
      <c r="M54" s="1974"/>
    </row>
    <row r="55" spans="1:13" ht="15.75" customHeight="1">
      <c r="A55" s="2056"/>
      <c r="B55" s="1414" t="s">
        <v>97</v>
      </c>
      <c r="C55" s="1972" t="s">
        <v>1771</v>
      </c>
      <c r="D55" s="1973"/>
      <c r="E55" s="1973"/>
      <c r="F55" s="1973"/>
      <c r="G55" s="1973"/>
      <c r="H55" s="1973"/>
      <c r="I55" s="1973"/>
      <c r="J55" s="1973"/>
      <c r="K55" s="1973"/>
      <c r="L55" s="1973"/>
      <c r="M55" s="1974"/>
    </row>
    <row r="56" spans="1:13" ht="15.75" customHeight="1">
      <c r="A56" s="2056"/>
      <c r="B56" s="1413" t="s">
        <v>99</v>
      </c>
      <c r="C56" s="2147" t="s">
        <v>341</v>
      </c>
      <c r="D56" s="1973"/>
      <c r="E56" s="1973"/>
      <c r="F56" s="1973"/>
      <c r="G56" s="1973"/>
      <c r="H56" s="1973"/>
      <c r="I56" s="1973"/>
      <c r="J56" s="1973"/>
      <c r="K56" s="1973"/>
      <c r="L56" s="1973"/>
      <c r="M56" s="1974"/>
    </row>
    <row r="57" spans="1:13" ht="16.5" customHeight="1" thickBot="1">
      <c r="A57" s="2061"/>
      <c r="B57" s="1413" t="s">
        <v>101</v>
      </c>
      <c r="C57" s="1972">
        <v>3649400</v>
      </c>
      <c r="D57" s="1973"/>
      <c r="E57" s="1973"/>
      <c r="F57" s="1973"/>
      <c r="G57" s="1973"/>
      <c r="H57" s="1973"/>
      <c r="I57" s="1973"/>
      <c r="J57" s="1973"/>
      <c r="K57" s="1973"/>
      <c r="L57" s="1973"/>
      <c r="M57" s="1974"/>
    </row>
    <row r="58" spans="1:13" ht="15.75" customHeight="1">
      <c r="A58" s="2055" t="s">
        <v>103</v>
      </c>
      <c r="B58" s="1415" t="s">
        <v>104</v>
      </c>
      <c r="C58" s="1972" t="s">
        <v>1772</v>
      </c>
      <c r="D58" s="1973"/>
      <c r="E58" s="1973"/>
      <c r="F58" s="1973"/>
      <c r="G58" s="1973"/>
      <c r="H58" s="1973"/>
      <c r="I58" s="1973"/>
      <c r="J58" s="1973"/>
      <c r="K58" s="1973"/>
      <c r="L58" s="1973"/>
      <c r="M58" s="1974"/>
    </row>
    <row r="59" spans="1:13" ht="30" customHeight="1">
      <c r="A59" s="2056"/>
      <c r="B59" s="1415" t="s">
        <v>106</v>
      </c>
      <c r="C59" s="1972" t="s">
        <v>1689</v>
      </c>
      <c r="D59" s="1973"/>
      <c r="E59" s="1973"/>
      <c r="F59" s="1973"/>
      <c r="G59" s="1973"/>
      <c r="H59" s="1973"/>
      <c r="I59" s="1973"/>
      <c r="J59" s="1973"/>
      <c r="K59" s="1973"/>
      <c r="L59" s="1973"/>
      <c r="M59" s="1974"/>
    </row>
    <row r="60" spans="1:13" ht="30" customHeight="1" thickBot="1">
      <c r="A60" s="2056"/>
      <c r="B60" s="1416" t="s">
        <v>14</v>
      </c>
      <c r="C60" s="1972" t="s">
        <v>338</v>
      </c>
      <c r="D60" s="1973"/>
      <c r="E60" s="1973"/>
      <c r="F60" s="1973"/>
      <c r="G60" s="1973"/>
      <c r="H60" s="1973"/>
      <c r="I60" s="1973"/>
      <c r="J60" s="1973"/>
      <c r="K60" s="1973"/>
      <c r="L60" s="1973"/>
      <c r="M60" s="1974"/>
    </row>
    <row r="61" spans="1:13" ht="37.5" customHeight="1" thickBot="1">
      <c r="A61" s="139" t="s">
        <v>109</v>
      </c>
      <c r="B61" s="108"/>
      <c r="C61" s="2036"/>
      <c r="D61" s="2037"/>
      <c r="E61" s="2037"/>
      <c r="F61" s="2037"/>
      <c r="G61" s="2037"/>
      <c r="H61" s="2037"/>
      <c r="I61" s="2037"/>
      <c r="J61" s="2037"/>
      <c r="K61" s="2037"/>
      <c r="L61" s="2037"/>
      <c r="M61" s="2038"/>
    </row>
  </sheetData>
  <mergeCells count="49">
    <mergeCell ref="I9:J9"/>
    <mergeCell ref="C10:D10"/>
    <mergeCell ref="F10:G10"/>
    <mergeCell ref="I10:J10"/>
    <mergeCell ref="B31:B33"/>
    <mergeCell ref="C12:M12"/>
    <mergeCell ref="C13:M13"/>
    <mergeCell ref="F14:M14"/>
    <mergeCell ref="C15:M15"/>
    <mergeCell ref="C16:M16"/>
    <mergeCell ref="B17:B23"/>
    <mergeCell ref="F22:G22"/>
    <mergeCell ref="B34:B43"/>
    <mergeCell ref="A2:A14"/>
    <mergeCell ref="C2:M2"/>
    <mergeCell ref="C3:M3"/>
    <mergeCell ref="F4:G4"/>
    <mergeCell ref="H4:M4"/>
    <mergeCell ref="C5:M5"/>
    <mergeCell ref="C6:M6"/>
    <mergeCell ref="C7:G7"/>
    <mergeCell ref="I7:M7"/>
    <mergeCell ref="B8:B10"/>
    <mergeCell ref="C9:E9"/>
    <mergeCell ref="F9:G9"/>
    <mergeCell ref="B24:B27"/>
    <mergeCell ref="J29:L29"/>
    <mergeCell ref="C11:M11"/>
    <mergeCell ref="F42:G42"/>
    <mergeCell ref="H42:I42"/>
    <mergeCell ref="C48:M48"/>
    <mergeCell ref="C49:M49"/>
    <mergeCell ref="A52:A57"/>
    <mergeCell ref="C52:M52"/>
    <mergeCell ref="C53:M53"/>
    <mergeCell ref="C54:M54"/>
    <mergeCell ref="C55:M55"/>
    <mergeCell ref="C56:M56"/>
    <mergeCell ref="C57:M57"/>
    <mergeCell ref="A15:A51"/>
    <mergeCell ref="B44:B47"/>
    <mergeCell ref="F45:F46"/>
    <mergeCell ref="G45:J46"/>
    <mergeCell ref="L45:M46"/>
    <mergeCell ref="A58:A60"/>
    <mergeCell ref="C58:M58"/>
    <mergeCell ref="C59:M59"/>
    <mergeCell ref="C60:M60"/>
    <mergeCell ref="C61:M61"/>
  </mergeCells>
  <dataValidations count="8">
    <dataValidation type="list" allowBlank="1" showInputMessage="1" showErrorMessage="1" sqref="G45:J46 C4 C14:D14 C7" xr:uid="{00000000-0002-0000-1F00-000000000000}"/>
    <dataValidation allowBlank="1" showInputMessage="1" showErrorMessage="1" prompt="Seleccione de la lista desplegable" sqref="B4 B7 H7" xr:uid="{00000000-0002-0000-1F00-000001000000}"/>
    <dataValidation allowBlank="1" showInputMessage="1" showErrorMessage="1" prompt="Incluir una ficha por cada indicador, ya sea de producto o de resultado" sqref="B1" xr:uid="{00000000-0002-0000-1F00-000002000000}"/>
    <dataValidation allowBlank="1" showInputMessage="1" showErrorMessage="1" prompt="Identifique el ODS a que le apunta el indicador de producto. Seleccione de la lista desplegable._x000a_" sqref="B14" xr:uid="{00000000-0002-0000-1F00-000003000000}"/>
    <dataValidation allowBlank="1" showInputMessage="1" showErrorMessage="1" prompt="Identifique la meta ODS a que le apunta el indicador de producto. Seleccione de la lista desplegable." sqref="E14" xr:uid="{00000000-0002-0000-1F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1F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1F00-000006000000}"/>
    <dataValidation type="list" allowBlank="1" showInputMessage="1" showErrorMessage="1" sqref="I7:M7" xr:uid="{00000000-0002-0000-1F00-000007000000}">
      <formula1>INDIRECT($C$7)</formula1>
    </dataValidation>
  </dataValidations>
  <hyperlinks>
    <hyperlink ref="C56" r:id="rId1" xr:uid="{00000000-0004-0000-1F00-000000000000}"/>
  </hyperlinks>
  <pageMargins left="0.7" right="0.7" top="0.75" bottom="0.75" header="0.3" footer="0.3"/>
  <pageSetup paperSize="9" orientation="portrait" horizontalDpi="1200" verticalDpi="120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1773</v>
      </c>
      <c r="C1" s="141"/>
      <c r="D1" s="141"/>
      <c r="E1" s="141"/>
      <c r="F1" s="141"/>
      <c r="G1" s="141"/>
      <c r="H1" s="141"/>
      <c r="I1" s="141"/>
      <c r="J1" s="141"/>
      <c r="K1" s="141"/>
      <c r="L1" s="141"/>
      <c r="M1" s="142"/>
    </row>
    <row r="2" spans="1:13" ht="39" customHeight="1">
      <c r="A2" s="2092" t="s">
        <v>1</v>
      </c>
      <c r="B2" s="29" t="s">
        <v>2</v>
      </c>
      <c r="C2" s="2120" t="s">
        <v>343</v>
      </c>
      <c r="D2" s="2121"/>
      <c r="E2" s="2121"/>
      <c r="F2" s="2121"/>
      <c r="G2" s="2121"/>
      <c r="H2" s="2121"/>
      <c r="I2" s="2121"/>
      <c r="J2" s="2121"/>
      <c r="K2" s="2121"/>
      <c r="L2" s="2121"/>
      <c r="M2" s="2122"/>
    </row>
    <row r="3" spans="1:13" ht="36" customHeight="1">
      <c r="A3" s="2093"/>
      <c r="B3" s="1331" t="s">
        <v>4</v>
      </c>
      <c r="C3" s="2023" t="s">
        <v>5</v>
      </c>
      <c r="D3" s="2024"/>
      <c r="E3" s="2024"/>
      <c r="F3" s="2024"/>
      <c r="G3" s="2024"/>
      <c r="H3" s="2024"/>
      <c r="I3" s="2024"/>
      <c r="J3" s="2024"/>
      <c r="K3" s="2024"/>
      <c r="L3" s="2024"/>
      <c r="M3" s="2025"/>
    </row>
    <row r="4" spans="1:13">
      <c r="A4" s="2093"/>
      <c r="B4" s="31" t="s">
        <v>6</v>
      </c>
      <c r="C4" s="1198"/>
      <c r="D4" s="1203" t="s">
        <v>323</v>
      </c>
      <c r="E4" s="1204"/>
      <c r="F4" s="2021" t="s">
        <v>8</v>
      </c>
      <c r="G4" s="2022"/>
      <c r="H4" s="2174">
        <v>389</v>
      </c>
      <c r="I4" s="2024"/>
      <c r="J4" s="2024"/>
      <c r="K4" s="2024"/>
      <c r="L4" s="2024"/>
      <c r="M4" s="2025"/>
    </row>
    <row r="5" spans="1:13" ht="45" customHeight="1">
      <c r="A5" s="2093"/>
      <c r="B5" s="31" t="s">
        <v>10</v>
      </c>
      <c r="C5" s="2107" t="s">
        <v>9</v>
      </c>
      <c r="D5" s="2108"/>
      <c r="E5" s="2108"/>
      <c r="F5" s="2108"/>
      <c r="G5" s="2108"/>
      <c r="H5" s="2108"/>
      <c r="I5" s="2108"/>
      <c r="J5" s="2108"/>
      <c r="K5" s="2108"/>
      <c r="L5" s="2108"/>
      <c r="M5" s="2109"/>
    </row>
    <row r="6" spans="1:13" ht="45" customHeight="1">
      <c r="A6" s="2093"/>
      <c r="B6" s="31" t="s">
        <v>11</v>
      </c>
      <c r="C6" s="2107" t="s">
        <v>9</v>
      </c>
      <c r="D6" s="2108"/>
      <c r="E6" s="2108"/>
      <c r="F6" s="2108"/>
      <c r="G6" s="2108"/>
      <c r="H6" s="2108"/>
      <c r="I6" s="2108"/>
      <c r="J6" s="2108"/>
      <c r="K6" s="2108"/>
      <c r="L6" s="2108"/>
      <c r="M6" s="2109"/>
    </row>
    <row r="7" spans="1:13">
      <c r="A7" s="2093"/>
      <c r="B7" s="1331" t="s">
        <v>12</v>
      </c>
      <c r="C7" s="2175" t="s">
        <v>386</v>
      </c>
      <c r="D7" s="2176"/>
      <c r="E7" s="2176"/>
      <c r="F7" s="2176"/>
      <c r="G7" s="2177"/>
      <c r="H7" s="1208" t="s">
        <v>14</v>
      </c>
      <c r="I7" s="2028"/>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t="s">
        <v>15</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153.75" customHeight="1">
      <c r="A11" s="2093"/>
      <c r="B11" s="1331" t="s">
        <v>19</v>
      </c>
      <c r="C11" s="2047" t="s">
        <v>1774</v>
      </c>
      <c r="D11" s="2048"/>
      <c r="E11" s="2048"/>
      <c r="F11" s="2048"/>
      <c r="G11" s="2048"/>
      <c r="H11" s="2048"/>
      <c r="I11" s="2048"/>
      <c r="J11" s="2048"/>
      <c r="K11" s="2048"/>
      <c r="L11" s="2048"/>
      <c r="M11" s="2049"/>
    </row>
    <row r="12" spans="1:13" ht="75" customHeight="1">
      <c r="A12" s="2093"/>
      <c r="B12" s="1331" t="s">
        <v>21</v>
      </c>
      <c r="C12" s="2047" t="s">
        <v>1775</v>
      </c>
      <c r="D12" s="2048"/>
      <c r="E12" s="2048"/>
      <c r="F12" s="2048"/>
      <c r="G12" s="2048"/>
      <c r="H12" s="2048"/>
      <c r="I12" s="2048"/>
      <c r="J12" s="2048"/>
      <c r="K12" s="2048"/>
      <c r="L12" s="2048"/>
      <c r="M12" s="2049"/>
    </row>
    <row r="13" spans="1:13" ht="75" customHeight="1">
      <c r="A13" s="2093"/>
      <c r="B13" s="1331" t="s">
        <v>23</v>
      </c>
      <c r="C13" s="1980" t="s">
        <v>24</v>
      </c>
      <c r="D13" s="1981"/>
      <c r="E13" s="1981"/>
      <c r="F13" s="1981"/>
      <c r="G13" s="1981"/>
      <c r="H13" s="1981"/>
      <c r="I13" s="1981"/>
      <c r="J13" s="1981"/>
      <c r="K13" s="1981"/>
      <c r="L13" s="1981"/>
      <c r="M13" s="1982"/>
    </row>
    <row r="14" spans="1:13" ht="51" customHeight="1">
      <c r="A14" s="2093"/>
      <c r="B14" s="1209" t="s">
        <v>25</v>
      </c>
      <c r="C14" s="112" t="s">
        <v>1776</v>
      </c>
      <c r="D14" s="1212"/>
      <c r="E14" s="1213" t="s">
        <v>27</v>
      </c>
      <c r="F14" s="2119" t="s">
        <v>346</v>
      </c>
      <c r="G14" s="1996"/>
      <c r="H14" s="1996"/>
      <c r="I14" s="1996"/>
      <c r="J14" s="1996"/>
      <c r="K14" s="1996"/>
      <c r="L14" s="1996"/>
      <c r="M14" s="1997"/>
    </row>
    <row r="15" spans="1:13">
      <c r="A15" s="2063" t="s">
        <v>29</v>
      </c>
      <c r="B15" s="1333" t="s">
        <v>30</v>
      </c>
      <c r="C15" s="1980" t="s">
        <v>1777</v>
      </c>
      <c r="D15" s="1981"/>
      <c r="E15" s="1981"/>
      <c r="F15" s="1981"/>
      <c r="G15" s="1981"/>
      <c r="H15" s="1981"/>
      <c r="I15" s="1981"/>
      <c r="J15" s="1981"/>
      <c r="K15" s="1981"/>
      <c r="L15" s="1981"/>
      <c r="M15" s="1982"/>
    </row>
    <row r="16" spans="1:13" ht="48.75" customHeight="1">
      <c r="A16" s="2064"/>
      <c r="B16" s="1333" t="s">
        <v>32</v>
      </c>
      <c r="C16" s="1980" t="s">
        <v>344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34.5" customHeight="1">
      <c r="A29" s="2064"/>
      <c r="B29" s="64"/>
      <c r="C29" s="65" t="s">
        <v>55</v>
      </c>
      <c r="D29" s="1318" t="s">
        <v>231</v>
      </c>
      <c r="E29" s="59"/>
      <c r="F29" s="66" t="s">
        <v>56</v>
      </c>
      <c r="G29" s="1319"/>
      <c r="H29" s="59"/>
      <c r="I29" s="66" t="s">
        <v>57</v>
      </c>
      <c r="J29" s="2045"/>
      <c r="K29" s="1981"/>
      <c r="L29" s="2046"/>
      <c r="M29" s="67"/>
    </row>
    <row r="30" spans="1:13" hidden="1">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t="s">
        <v>9</v>
      </c>
      <c r="E36" s="1234"/>
      <c r="F36" s="1233">
        <v>0.35</v>
      </c>
      <c r="G36" s="1234"/>
      <c r="H36" s="1233">
        <v>0.35</v>
      </c>
      <c r="I36" s="1234"/>
      <c r="J36" s="1233">
        <v>0.2</v>
      </c>
      <c r="K36" s="1234"/>
      <c r="L36" s="1233">
        <v>0.1</v>
      </c>
      <c r="M36" s="1286"/>
    </row>
    <row r="37" spans="1:13">
      <c r="A37" s="2064"/>
      <c r="B37" s="1999"/>
      <c r="C37" s="73"/>
      <c r="D37" s="77" t="s">
        <v>68</v>
      </c>
      <c r="E37" s="77"/>
      <c r="F37" s="77" t="s">
        <v>69</v>
      </c>
      <c r="G37" s="77"/>
      <c r="H37" s="78" t="s">
        <v>70</v>
      </c>
      <c r="I37" s="78"/>
      <c r="J37" s="78" t="s">
        <v>71</v>
      </c>
      <c r="K37" s="77"/>
      <c r="L37" s="77" t="s">
        <v>72</v>
      </c>
      <c r="M37" s="79"/>
    </row>
    <row r="38" spans="1:13">
      <c r="A38" s="2064"/>
      <c r="B38" s="1999"/>
      <c r="C38" s="73"/>
      <c r="D38" s="1233" t="s">
        <v>17</v>
      </c>
      <c r="E38" s="1234"/>
      <c r="F38" s="1233" t="s">
        <v>17</v>
      </c>
      <c r="G38" s="1234"/>
      <c r="H38" s="1233" t="s">
        <v>17</v>
      </c>
      <c r="I38" s="1234"/>
      <c r="J38" s="1233" t="s">
        <v>17</v>
      </c>
      <c r="K38" s="1234"/>
      <c r="L38" s="1233" t="s">
        <v>17</v>
      </c>
      <c r="M38" s="1284"/>
    </row>
    <row r="39" spans="1:13">
      <c r="A39" s="2064"/>
      <c r="B39" s="1999"/>
      <c r="C39" s="73"/>
      <c r="D39" s="77" t="s">
        <v>73</v>
      </c>
      <c r="E39" s="77"/>
      <c r="F39" s="77" t="s">
        <v>74</v>
      </c>
      <c r="G39" s="77"/>
      <c r="H39" s="78" t="s">
        <v>75</v>
      </c>
      <c r="I39" s="78"/>
      <c r="J39" s="78" t="s">
        <v>76</v>
      </c>
      <c r="K39" s="77"/>
      <c r="L39" s="77" t="s">
        <v>77</v>
      </c>
      <c r="M39" s="79"/>
    </row>
    <row r="40" spans="1:13">
      <c r="A40" s="2064"/>
      <c r="B40" s="1999"/>
      <c r="C40" s="73"/>
      <c r="D40" s="1233" t="s">
        <v>9</v>
      </c>
      <c r="E40" s="1234"/>
      <c r="F40" s="1233" t="s">
        <v>9</v>
      </c>
      <c r="G40" s="1234"/>
      <c r="H40" s="1233" t="s">
        <v>17</v>
      </c>
      <c r="I40" s="1234"/>
      <c r="J40" s="1233" t="s">
        <v>17</v>
      </c>
      <c r="K40" s="1234"/>
      <c r="L40" s="1233" t="s">
        <v>17</v>
      </c>
      <c r="M40" s="1286"/>
    </row>
    <row r="41" spans="1:13">
      <c r="A41" s="2064"/>
      <c r="B41" s="1999"/>
      <c r="C41" s="73"/>
      <c r="D41" s="1235" t="s">
        <v>77</v>
      </c>
      <c r="E41" s="1235"/>
      <c r="F41" s="1235" t="s">
        <v>78</v>
      </c>
      <c r="G41" s="1235"/>
      <c r="H41" s="96"/>
      <c r="I41" s="96"/>
      <c r="J41" s="96"/>
      <c r="K41" s="96"/>
      <c r="L41" s="96"/>
      <c r="M41" s="986"/>
    </row>
    <row r="42" spans="1:13">
      <c r="A42" s="2064"/>
      <c r="B42" s="1999"/>
      <c r="C42" s="73"/>
      <c r="D42" s="1233"/>
      <c r="E42" s="1248"/>
      <c r="F42" s="2117">
        <v>1</v>
      </c>
      <c r="G42" s="2118"/>
      <c r="H42" s="2070"/>
      <c r="I42" s="2070"/>
      <c r="J42" s="77"/>
      <c r="K42" s="77"/>
      <c r="L42" s="77"/>
      <c r="M42" s="9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78.75" customHeight="1">
      <c r="A48" s="2064"/>
      <c r="B48" s="1331" t="s">
        <v>83</v>
      </c>
      <c r="C48" s="2047" t="s">
        <v>1779</v>
      </c>
      <c r="D48" s="2048"/>
      <c r="E48" s="2048"/>
      <c r="F48" s="2048"/>
      <c r="G48" s="2048"/>
      <c r="H48" s="2048"/>
      <c r="I48" s="2048"/>
      <c r="J48" s="2048"/>
      <c r="K48" s="2048"/>
      <c r="L48" s="2048"/>
      <c r="M48" s="2049"/>
    </row>
    <row r="49" spans="1:13" ht="30.75" customHeight="1">
      <c r="A49" s="2064"/>
      <c r="B49" s="1333" t="s">
        <v>85</v>
      </c>
      <c r="C49" s="2047" t="s">
        <v>1780</v>
      </c>
      <c r="D49" s="2048"/>
      <c r="E49" s="2048"/>
      <c r="F49" s="2048"/>
      <c r="G49" s="2048"/>
      <c r="H49" s="2048"/>
      <c r="I49" s="2048"/>
      <c r="J49" s="2048"/>
      <c r="K49" s="2048"/>
      <c r="L49" s="2048"/>
      <c r="M49" s="2049"/>
    </row>
    <row r="50" spans="1:13">
      <c r="A50" s="2064"/>
      <c r="B50" s="1333" t="s">
        <v>87</v>
      </c>
      <c r="C50" s="1237">
        <v>30</v>
      </c>
      <c r="D50" s="1214"/>
      <c r="E50" s="1214"/>
      <c r="F50" s="1214"/>
      <c r="G50" s="1214"/>
      <c r="H50" s="1214"/>
      <c r="I50" s="1214"/>
      <c r="J50" s="1214"/>
      <c r="K50" s="1214"/>
      <c r="L50" s="1214"/>
      <c r="M50" s="1215"/>
    </row>
    <row r="51" spans="1:13">
      <c r="A51" s="2064"/>
      <c r="B51" s="1333" t="s">
        <v>88</v>
      </c>
      <c r="C51" s="1287" t="s">
        <v>89</v>
      </c>
      <c r="D51" s="1214"/>
      <c r="E51" s="1214"/>
      <c r="F51" s="1214"/>
      <c r="G51" s="1214"/>
      <c r="H51" s="1214"/>
      <c r="I51" s="1214"/>
      <c r="J51" s="1214"/>
      <c r="K51" s="1214"/>
      <c r="L51" s="1214"/>
      <c r="M51" s="1215"/>
    </row>
    <row r="52" spans="1:13" ht="15.75" customHeight="1">
      <c r="A52" s="2055" t="s">
        <v>90</v>
      </c>
      <c r="B52" s="1413" t="s">
        <v>91</v>
      </c>
      <c r="C52" s="1972" t="s">
        <v>1427</v>
      </c>
      <c r="D52" s="1973"/>
      <c r="E52" s="1973"/>
      <c r="F52" s="1973"/>
      <c r="G52" s="1973"/>
      <c r="H52" s="1973"/>
      <c r="I52" s="1973"/>
      <c r="J52" s="1973"/>
      <c r="K52" s="1973"/>
      <c r="L52" s="1973"/>
      <c r="M52" s="1974"/>
    </row>
    <row r="53" spans="1:13" ht="15.75" customHeight="1">
      <c r="A53" s="2056"/>
      <c r="B53" s="1413" t="s">
        <v>93</v>
      </c>
      <c r="C53" s="1972" t="s">
        <v>1781</v>
      </c>
      <c r="D53" s="1973"/>
      <c r="E53" s="1973"/>
      <c r="F53" s="1973"/>
      <c r="G53" s="1973"/>
      <c r="H53" s="1973"/>
      <c r="I53" s="1973"/>
      <c r="J53" s="1973"/>
      <c r="K53" s="1973"/>
      <c r="L53" s="1973"/>
      <c r="M53" s="1974"/>
    </row>
    <row r="54" spans="1:13" ht="15.75" customHeight="1">
      <c r="A54" s="2056"/>
      <c r="B54" s="1413" t="s">
        <v>95</v>
      </c>
      <c r="C54" s="1972" t="s">
        <v>338</v>
      </c>
      <c r="D54" s="1973"/>
      <c r="E54" s="1973"/>
      <c r="F54" s="1973"/>
      <c r="G54" s="1973"/>
      <c r="H54" s="1973"/>
      <c r="I54" s="1973"/>
      <c r="J54" s="1973"/>
      <c r="K54" s="1973"/>
      <c r="L54" s="1973"/>
      <c r="M54" s="1974"/>
    </row>
    <row r="55" spans="1:13" ht="15.75" customHeight="1">
      <c r="A55" s="2056"/>
      <c r="B55" s="1414" t="s">
        <v>97</v>
      </c>
      <c r="C55" s="1972" t="s">
        <v>1426</v>
      </c>
      <c r="D55" s="1973"/>
      <c r="E55" s="1973"/>
      <c r="F55" s="1973"/>
      <c r="G55" s="1973"/>
      <c r="H55" s="1973"/>
      <c r="I55" s="1973"/>
      <c r="J55" s="1973"/>
      <c r="K55" s="1973"/>
      <c r="L55" s="1973"/>
      <c r="M55" s="1974"/>
    </row>
    <row r="56" spans="1:13" ht="15.75" customHeight="1">
      <c r="A56" s="2056"/>
      <c r="B56" s="1413" t="s">
        <v>99</v>
      </c>
      <c r="C56" s="2178" t="s">
        <v>1428</v>
      </c>
      <c r="D56" s="1973"/>
      <c r="E56" s="1973"/>
      <c r="F56" s="1973"/>
      <c r="G56" s="1973"/>
      <c r="H56" s="1973"/>
      <c r="I56" s="1973"/>
      <c r="J56" s="1973"/>
      <c r="K56" s="1973"/>
      <c r="L56" s="1973"/>
      <c r="M56" s="1974"/>
    </row>
    <row r="57" spans="1:13" ht="16.5" customHeight="1" thickBot="1">
      <c r="A57" s="2061"/>
      <c r="B57" s="1413" t="s">
        <v>101</v>
      </c>
      <c r="C57" s="1972">
        <v>3107688787</v>
      </c>
      <c r="D57" s="1973"/>
      <c r="E57" s="1973"/>
      <c r="F57" s="1973"/>
      <c r="G57" s="1973"/>
      <c r="H57" s="1973"/>
      <c r="I57" s="1973"/>
      <c r="J57" s="1973"/>
      <c r="K57" s="1973"/>
      <c r="L57" s="1973"/>
      <c r="M57" s="1974"/>
    </row>
    <row r="58" spans="1:13" ht="15.75" customHeight="1">
      <c r="A58" s="2055" t="s">
        <v>103</v>
      </c>
      <c r="B58" s="1415" t="s">
        <v>104</v>
      </c>
      <c r="C58" s="1972" t="s">
        <v>1772</v>
      </c>
      <c r="D58" s="1973"/>
      <c r="E58" s="1973"/>
      <c r="F58" s="1973"/>
      <c r="G58" s="1973"/>
      <c r="H58" s="1973"/>
      <c r="I58" s="1973"/>
      <c r="J58" s="1973"/>
      <c r="K58" s="1973"/>
      <c r="L58" s="1973"/>
      <c r="M58" s="1974"/>
    </row>
    <row r="59" spans="1:13" ht="30" customHeight="1">
      <c r="A59" s="2056"/>
      <c r="B59" s="1415" t="s">
        <v>106</v>
      </c>
      <c r="C59" s="1972" t="s">
        <v>1689</v>
      </c>
      <c r="D59" s="1973"/>
      <c r="E59" s="1973"/>
      <c r="F59" s="1973"/>
      <c r="G59" s="1973"/>
      <c r="H59" s="1973"/>
      <c r="I59" s="1973"/>
      <c r="J59" s="1973"/>
      <c r="K59" s="1973"/>
      <c r="L59" s="1973"/>
      <c r="M59" s="1974"/>
    </row>
    <row r="60" spans="1:13" ht="30" customHeight="1" thickBot="1">
      <c r="A60" s="2056"/>
      <c r="B60" s="1416" t="s">
        <v>14</v>
      </c>
      <c r="C60" s="1972" t="s">
        <v>338</v>
      </c>
      <c r="D60" s="1973"/>
      <c r="E60" s="1973"/>
      <c r="F60" s="1973"/>
      <c r="G60" s="1973"/>
      <c r="H60" s="1973"/>
      <c r="I60" s="1973"/>
      <c r="J60" s="1973"/>
      <c r="K60" s="1973"/>
      <c r="L60" s="1973"/>
      <c r="M60" s="1974"/>
    </row>
    <row r="61" spans="1:13" ht="37.5" customHeight="1" thickBot="1">
      <c r="A61" s="139" t="s">
        <v>109</v>
      </c>
      <c r="B61" s="108"/>
      <c r="C61" s="2036"/>
      <c r="D61" s="2037"/>
      <c r="E61" s="2037"/>
      <c r="F61" s="2037"/>
      <c r="G61" s="2037"/>
      <c r="H61" s="2037"/>
      <c r="I61" s="2037"/>
      <c r="J61" s="2037"/>
      <c r="K61" s="2037"/>
      <c r="L61" s="2037"/>
      <c r="M61" s="2038"/>
    </row>
  </sheetData>
  <mergeCells count="49">
    <mergeCell ref="I9:J9"/>
    <mergeCell ref="C10:D10"/>
    <mergeCell ref="F10:G10"/>
    <mergeCell ref="I10:J10"/>
    <mergeCell ref="B31:B33"/>
    <mergeCell ref="C12:M12"/>
    <mergeCell ref="C13:M13"/>
    <mergeCell ref="F14:M14"/>
    <mergeCell ref="C15:M15"/>
    <mergeCell ref="C16:M16"/>
    <mergeCell ref="B17:B23"/>
    <mergeCell ref="F22:G22"/>
    <mergeCell ref="B34:B43"/>
    <mergeCell ref="A2:A14"/>
    <mergeCell ref="C2:M2"/>
    <mergeCell ref="C3:M3"/>
    <mergeCell ref="F4:G4"/>
    <mergeCell ref="H4:M4"/>
    <mergeCell ref="C5:M5"/>
    <mergeCell ref="C6:M6"/>
    <mergeCell ref="C7:G7"/>
    <mergeCell ref="I7:M7"/>
    <mergeCell ref="B8:B10"/>
    <mergeCell ref="C9:E9"/>
    <mergeCell ref="F9:G9"/>
    <mergeCell ref="B24:B27"/>
    <mergeCell ref="J29:L29"/>
    <mergeCell ref="C11:M11"/>
    <mergeCell ref="F42:G42"/>
    <mergeCell ref="H42:I42"/>
    <mergeCell ref="C48:M48"/>
    <mergeCell ref="C49:M49"/>
    <mergeCell ref="A52:A57"/>
    <mergeCell ref="C52:M52"/>
    <mergeCell ref="C53:M53"/>
    <mergeCell ref="C54:M54"/>
    <mergeCell ref="C55:M55"/>
    <mergeCell ref="C56:M56"/>
    <mergeCell ref="C57:M57"/>
    <mergeCell ref="A15:A51"/>
    <mergeCell ref="B44:B47"/>
    <mergeCell ref="F45:F46"/>
    <mergeCell ref="G45:J46"/>
    <mergeCell ref="L45:M46"/>
    <mergeCell ref="A58:A60"/>
    <mergeCell ref="C58:M58"/>
    <mergeCell ref="C59:M59"/>
    <mergeCell ref="C60:M60"/>
    <mergeCell ref="C61:M61"/>
  </mergeCells>
  <dataValidations count="8">
    <dataValidation type="list" allowBlank="1" showInputMessage="1" showErrorMessage="1" sqref="G45:J46 C4 C14:D14 C7" xr:uid="{00000000-0002-0000-2000-000000000000}"/>
    <dataValidation allowBlank="1" showInputMessage="1" showErrorMessage="1" prompt="Seleccione de la lista desplegable" sqref="B4 B7 H7" xr:uid="{00000000-0002-0000-2000-000001000000}"/>
    <dataValidation allowBlank="1" showInputMessage="1" showErrorMessage="1" prompt="Incluir una ficha por cada indicador, ya sea de producto o de resultado" sqref="B1" xr:uid="{00000000-0002-0000-2000-000002000000}"/>
    <dataValidation allowBlank="1" showInputMessage="1" showErrorMessage="1" prompt="Identifique el ODS a que le apunta el indicador de producto. Seleccione de la lista desplegable._x000a_" sqref="B14" xr:uid="{00000000-0002-0000-2000-000003000000}"/>
    <dataValidation allowBlank="1" showInputMessage="1" showErrorMessage="1" prompt="Identifique la meta ODS a que le apunta el indicador de producto. Seleccione de la lista desplegable." sqref="E14" xr:uid="{00000000-0002-0000-20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20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000-000006000000}"/>
    <dataValidation type="list" allowBlank="1" showInputMessage="1" showErrorMessage="1" sqref="I7:M7" xr:uid="{00000000-0002-0000-2000-000007000000}">
      <formula1>INDIRECT($C$7)</formula1>
    </dataValidation>
  </dataValidations>
  <hyperlinks>
    <hyperlink ref="C56" r:id="rId1" xr:uid="{00000000-0004-0000-2000-000000000000}"/>
  </hyperlinks>
  <pageMargins left="0.7" right="0.7" top="0.75" bottom="0.75" header="0.3" footer="0.3"/>
  <pageSetup paperSize="9" orientation="portrait" horizontalDpi="1200" verticalDpi="120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A1:N63"/>
  <sheetViews>
    <sheetView topLeftCell="C46" workbookViewId="0">
      <selection activeCell="C50" sqref="C50:M50"/>
    </sheetView>
  </sheetViews>
  <sheetFormatPr baseColWidth="10" defaultColWidth="13.140625" defaultRowHeight="15.75"/>
  <cols>
    <col min="1" max="1" width="7.140625" style="115" customWidth="1"/>
    <col min="2" max="2" width="44.85546875" style="140" customWidth="1"/>
    <col min="3" max="3" width="19" style="115" customWidth="1"/>
    <col min="4" max="13" width="13.140625" style="115"/>
    <col min="14" max="14" width="40.140625" style="115" customWidth="1"/>
    <col min="15" max="256" width="13.140625" style="115"/>
    <col min="257" max="257" width="7.140625" style="115" customWidth="1"/>
    <col min="258" max="258" width="44.85546875" style="115" customWidth="1"/>
    <col min="259" max="259" width="19" style="115" customWidth="1"/>
    <col min="260" max="269" width="13.140625" style="115"/>
    <col min="270" max="270" width="40.140625" style="115" customWidth="1"/>
    <col min="271" max="512" width="13.140625" style="115"/>
    <col min="513" max="513" width="7.140625" style="115" customWidth="1"/>
    <col min="514" max="514" width="44.85546875" style="115" customWidth="1"/>
    <col min="515" max="515" width="19" style="115" customWidth="1"/>
    <col min="516" max="525" width="13.140625" style="115"/>
    <col min="526" max="526" width="40.140625" style="115" customWidth="1"/>
    <col min="527" max="768" width="13.140625" style="115"/>
    <col min="769" max="769" width="7.140625" style="115" customWidth="1"/>
    <col min="770" max="770" width="44.85546875" style="115" customWidth="1"/>
    <col min="771" max="771" width="19" style="115" customWidth="1"/>
    <col min="772" max="781" width="13.140625" style="115"/>
    <col min="782" max="782" width="40.140625" style="115" customWidth="1"/>
    <col min="783" max="1024" width="13.140625" style="115"/>
    <col min="1025" max="1025" width="7.140625" style="115" customWidth="1"/>
    <col min="1026" max="1026" width="44.85546875" style="115" customWidth="1"/>
    <col min="1027" max="1027" width="19" style="115" customWidth="1"/>
    <col min="1028" max="1037" width="13.140625" style="115"/>
    <col min="1038" max="1038" width="40.140625" style="115" customWidth="1"/>
    <col min="1039" max="1280" width="13.140625" style="115"/>
    <col min="1281" max="1281" width="7.140625" style="115" customWidth="1"/>
    <col min="1282" max="1282" width="44.85546875" style="115" customWidth="1"/>
    <col min="1283" max="1283" width="19" style="115" customWidth="1"/>
    <col min="1284" max="1293" width="13.140625" style="115"/>
    <col min="1294" max="1294" width="40.140625" style="115" customWidth="1"/>
    <col min="1295" max="1536" width="13.140625" style="115"/>
    <col min="1537" max="1537" width="7.140625" style="115" customWidth="1"/>
    <col min="1538" max="1538" width="44.85546875" style="115" customWidth="1"/>
    <col min="1539" max="1539" width="19" style="115" customWidth="1"/>
    <col min="1540" max="1549" width="13.140625" style="115"/>
    <col min="1550" max="1550" width="40.140625" style="115" customWidth="1"/>
    <col min="1551" max="1792" width="13.140625" style="115"/>
    <col min="1793" max="1793" width="7.140625" style="115" customWidth="1"/>
    <col min="1794" max="1794" width="44.85546875" style="115" customWidth="1"/>
    <col min="1795" max="1795" width="19" style="115" customWidth="1"/>
    <col min="1796" max="1805" width="13.140625" style="115"/>
    <col min="1806" max="1806" width="40.140625" style="115" customWidth="1"/>
    <col min="1807" max="2048" width="13.140625" style="115"/>
    <col min="2049" max="2049" width="7.140625" style="115" customWidth="1"/>
    <col min="2050" max="2050" width="44.85546875" style="115" customWidth="1"/>
    <col min="2051" max="2051" width="19" style="115" customWidth="1"/>
    <col min="2052" max="2061" width="13.140625" style="115"/>
    <col min="2062" max="2062" width="40.140625" style="115" customWidth="1"/>
    <col min="2063" max="2304" width="13.140625" style="115"/>
    <col min="2305" max="2305" width="7.140625" style="115" customWidth="1"/>
    <col min="2306" max="2306" width="44.85546875" style="115" customWidth="1"/>
    <col min="2307" max="2307" width="19" style="115" customWidth="1"/>
    <col min="2308" max="2317" width="13.140625" style="115"/>
    <col min="2318" max="2318" width="40.140625" style="115" customWidth="1"/>
    <col min="2319" max="2560" width="13.140625" style="115"/>
    <col min="2561" max="2561" width="7.140625" style="115" customWidth="1"/>
    <col min="2562" max="2562" width="44.85546875" style="115" customWidth="1"/>
    <col min="2563" max="2563" width="19" style="115" customWidth="1"/>
    <col min="2564" max="2573" width="13.140625" style="115"/>
    <col min="2574" max="2574" width="40.140625" style="115" customWidth="1"/>
    <col min="2575" max="2816" width="13.140625" style="115"/>
    <col min="2817" max="2817" width="7.140625" style="115" customWidth="1"/>
    <col min="2818" max="2818" width="44.85546875" style="115" customWidth="1"/>
    <col min="2819" max="2819" width="19" style="115" customWidth="1"/>
    <col min="2820" max="2829" width="13.140625" style="115"/>
    <col min="2830" max="2830" width="40.140625" style="115" customWidth="1"/>
    <col min="2831" max="3072" width="13.140625" style="115"/>
    <col min="3073" max="3073" width="7.140625" style="115" customWidth="1"/>
    <col min="3074" max="3074" width="44.85546875" style="115" customWidth="1"/>
    <col min="3075" max="3075" width="19" style="115" customWidth="1"/>
    <col min="3076" max="3085" width="13.140625" style="115"/>
    <col min="3086" max="3086" width="40.140625" style="115" customWidth="1"/>
    <col min="3087" max="3328" width="13.140625" style="115"/>
    <col min="3329" max="3329" width="7.140625" style="115" customWidth="1"/>
    <col min="3330" max="3330" width="44.85546875" style="115" customWidth="1"/>
    <col min="3331" max="3331" width="19" style="115" customWidth="1"/>
    <col min="3332" max="3341" width="13.140625" style="115"/>
    <col min="3342" max="3342" width="40.140625" style="115" customWidth="1"/>
    <col min="3343" max="3584" width="13.140625" style="115"/>
    <col min="3585" max="3585" width="7.140625" style="115" customWidth="1"/>
    <col min="3586" max="3586" width="44.85546875" style="115" customWidth="1"/>
    <col min="3587" max="3587" width="19" style="115" customWidth="1"/>
    <col min="3588" max="3597" width="13.140625" style="115"/>
    <col min="3598" max="3598" width="40.140625" style="115" customWidth="1"/>
    <col min="3599" max="3840" width="13.140625" style="115"/>
    <col min="3841" max="3841" width="7.140625" style="115" customWidth="1"/>
    <col min="3842" max="3842" width="44.85546875" style="115" customWidth="1"/>
    <col min="3843" max="3843" width="19" style="115" customWidth="1"/>
    <col min="3844" max="3853" width="13.140625" style="115"/>
    <col min="3854" max="3854" width="40.140625" style="115" customWidth="1"/>
    <col min="3855" max="4096" width="13.140625" style="115"/>
    <col min="4097" max="4097" width="7.140625" style="115" customWidth="1"/>
    <col min="4098" max="4098" width="44.85546875" style="115" customWidth="1"/>
    <col min="4099" max="4099" width="19" style="115" customWidth="1"/>
    <col min="4100" max="4109" width="13.140625" style="115"/>
    <col min="4110" max="4110" width="40.140625" style="115" customWidth="1"/>
    <col min="4111" max="4352" width="13.140625" style="115"/>
    <col min="4353" max="4353" width="7.140625" style="115" customWidth="1"/>
    <col min="4354" max="4354" width="44.85546875" style="115" customWidth="1"/>
    <col min="4355" max="4355" width="19" style="115" customWidth="1"/>
    <col min="4356" max="4365" width="13.140625" style="115"/>
    <col min="4366" max="4366" width="40.140625" style="115" customWidth="1"/>
    <col min="4367" max="4608" width="13.140625" style="115"/>
    <col min="4609" max="4609" width="7.140625" style="115" customWidth="1"/>
    <col min="4610" max="4610" width="44.85546875" style="115" customWidth="1"/>
    <col min="4611" max="4611" width="19" style="115" customWidth="1"/>
    <col min="4612" max="4621" width="13.140625" style="115"/>
    <col min="4622" max="4622" width="40.140625" style="115" customWidth="1"/>
    <col min="4623" max="4864" width="13.140625" style="115"/>
    <col min="4865" max="4865" width="7.140625" style="115" customWidth="1"/>
    <col min="4866" max="4866" width="44.85546875" style="115" customWidth="1"/>
    <col min="4867" max="4867" width="19" style="115" customWidth="1"/>
    <col min="4868" max="4877" width="13.140625" style="115"/>
    <col min="4878" max="4878" width="40.140625" style="115" customWidth="1"/>
    <col min="4879" max="5120" width="13.140625" style="115"/>
    <col min="5121" max="5121" width="7.140625" style="115" customWidth="1"/>
    <col min="5122" max="5122" width="44.85546875" style="115" customWidth="1"/>
    <col min="5123" max="5123" width="19" style="115" customWidth="1"/>
    <col min="5124" max="5133" width="13.140625" style="115"/>
    <col min="5134" max="5134" width="40.140625" style="115" customWidth="1"/>
    <col min="5135" max="5376" width="13.140625" style="115"/>
    <col min="5377" max="5377" width="7.140625" style="115" customWidth="1"/>
    <col min="5378" max="5378" width="44.85546875" style="115" customWidth="1"/>
    <col min="5379" max="5379" width="19" style="115" customWidth="1"/>
    <col min="5380" max="5389" width="13.140625" style="115"/>
    <col min="5390" max="5390" width="40.140625" style="115" customWidth="1"/>
    <col min="5391" max="5632" width="13.140625" style="115"/>
    <col min="5633" max="5633" width="7.140625" style="115" customWidth="1"/>
    <col min="5634" max="5634" width="44.85546875" style="115" customWidth="1"/>
    <col min="5635" max="5635" width="19" style="115" customWidth="1"/>
    <col min="5636" max="5645" width="13.140625" style="115"/>
    <col min="5646" max="5646" width="40.140625" style="115" customWidth="1"/>
    <col min="5647" max="5888" width="13.140625" style="115"/>
    <col min="5889" max="5889" width="7.140625" style="115" customWidth="1"/>
    <col min="5890" max="5890" width="44.85546875" style="115" customWidth="1"/>
    <col min="5891" max="5891" width="19" style="115" customWidth="1"/>
    <col min="5892" max="5901" width="13.140625" style="115"/>
    <col min="5902" max="5902" width="40.140625" style="115" customWidth="1"/>
    <col min="5903" max="6144" width="13.140625" style="115"/>
    <col min="6145" max="6145" width="7.140625" style="115" customWidth="1"/>
    <col min="6146" max="6146" width="44.85546875" style="115" customWidth="1"/>
    <col min="6147" max="6147" width="19" style="115" customWidth="1"/>
    <col min="6148" max="6157" width="13.140625" style="115"/>
    <col min="6158" max="6158" width="40.140625" style="115" customWidth="1"/>
    <col min="6159" max="6400" width="13.140625" style="115"/>
    <col min="6401" max="6401" width="7.140625" style="115" customWidth="1"/>
    <col min="6402" max="6402" width="44.85546875" style="115" customWidth="1"/>
    <col min="6403" max="6403" width="19" style="115" customWidth="1"/>
    <col min="6404" max="6413" width="13.140625" style="115"/>
    <col min="6414" max="6414" width="40.140625" style="115" customWidth="1"/>
    <col min="6415" max="6656" width="13.140625" style="115"/>
    <col min="6657" max="6657" width="7.140625" style="115" customWidth="1"/>
    <col min="6658" max="6658" width="44.85546875" style="115" customWidth="1"/>
    <col min="6659" max="6659" width="19" style="115" customWidth="1"/>
    <col min="6660" max="6669" width="13.140625" style="115"/>
    <col min="6670" max="6670" width="40.140625" style="115" customWidth="1"/>
    <col min="6671" max="6912" width="13.140625" style="115"/>
    <col min="6913" max="6913" width="7.140625" style="115" customWidth="1"/>
    <col min="6914" max="6914" width="44.85546875" style="115" customWidth="1"/>
    <col min="6915" max="6915" width="19" style="115" customWidth="1"/>
    <col min="6916" max="6925" width="13.140625" style="115"/>
    <col min="6926" max="6926" width="40.140625" style="115" customWidth="1"/>
    <col min="6927" max="7168" width="13.140625" style="115"/>
    <col min="7169" max="7169" width="7.140625" style="115" customWidth="1"/>
    <col min="7170" max="7170" width="44.85546875" style="115" customWidth="1"/>
    <col min="7171" max="7171" width="19" style="115" customWidth="1"/>
    <col min="7172" max="7181" width="13.140625" style="115"/>
    <col min="7182" max="7182" width="40.140625" style="115" customWidth="1"/>
    <col min="7183" max="7424" width="13.140625" style="115"/>
    <col min="7425" max="7425" width="7.140625" style="115" customWidth="1"/>
    <col min="7426" max="7426" width="44.85546875" style="115" customWidth="1"/>
    <col min="7427" max="7427" width="19" style="115" customWidth="1"/>
    <col min="7428" max="7437" width="13.140625" style="115"/>
    <col min="7438" max="7438" width="40.140625" style="115" customWidth="1"/>
    <col min="7439" max="7680" width="13.140625" style="115"/>
    <col min="7681" max="7681" width="7.140625" style="115" customWidth="1"/>
    <col min="7682" max="7682" width="44.85546875" style="115" customWidth="1"/>
    <col min="7683" max="7683" width="19" style="115" customWidth="1"/>
    <col min="7684" max="7693" width="13.140625" style="115"/>
    <col min="7694" max="7694" width="40.140625" style="115" customWidth="1"/>
    <col min="7695" max="7936" width="13.140625" style="115"/>
    <col min="7937" max="7937" width="7.140625" style="115" customWidth="1"/>
    <col min="7938" max="7938" width="44.85546875" style="115" customWidth="1"/>
    <col min="7939" max="7939" width="19" style="115" customWidth="1"/>
    <col min="7940" max="7949" width="13.140625" style="115"/>
    <col min="7950" max="7950" width="40.140625" style="115" customWidth="1"/>
    <col min="7951" max="8192" width="13.140625" style="115"/>
    <col min="8193" max="8193" width="7.140625" style="115" customWidth="1"/>
    <col min="8194" max="8194" width="44.85546875" style="115" customWidth="1"/>
    <col min="8195" max="8195" width="19" style="115" customWidth="1"/>
    <col min="8196" max="8205" width="13.140625" style="115"/>
    <col min="8206" max="8206" width="40.140625" style="115" customWidth="1"/>
    <col min="8207" max="8448" width="13.140625" style="115"/>
    <col min="8449" max="8449" width="7.140625" style="115" customWidth="1"/>
    <col min="8450" max="8450" width="44.85546875" style="115" customWidth="1"/>
    <col min="8451" max="8451" width="19" style="115" customWidth="1"/>
    <col min="8452" max="8461" width="13.140625" style="115"/>
    <col min="8462" max="8462" width="40.140625" style="115" customWidth="1"/>
    <col min="8463" max="8704" width="13.140625" style="115"/>
    <col min="8705" max="8705" width="7.140625" style="115" customWidth="1"/>
    <col min="8706" max="8706" width="44.85546875" style="115" customWidth="1"/>
    <col min="8707" max="8707" width="19" style="115" customWidth="1"/>
    <col min="8708" max="8717" width="13.140625" style="115"/>
    <col min="8718" max="8718" width="40.140625" style="115" customWidth="1"/>
    <col min="8719" max="8960" width="13.140625" style="115"/>
    <col min="8961" max="8961" width="7.140625" style="115" customWidth="1"/>
    <col min="8962" max="8962" width="44.85546875" style="115" customWidth="1"/>
    <col min="8963" max="8963" width="19" style="115" customWidth="1"/>
    <col min="8964" max="8973" width="13.140625" style="115"/>
    <col min="8974" max="8974" width="40.140625" style="115" customWidth="1"/>
    <col min="8975" max="9216" width="13.140625" style="115"/>
    <col min="9217" max="9217" width="7.140625" style="115" customWidth="1"/>
    <col min="9218" max="9218" width="44.85546875" style="115" customWidth="1"/>
    <col min="9219" max="9219" width="19" style="115" customWidth="1"/>
    <col min="9220" max="9229" width="13.140625" style="115"/>
    <col min="9230" max="9230" width="40.140625" style="115" customWidth="1"/>
    <col min="9231" max="9472" width="13.140625" style="115"/>
    <col min="9473" max="9473" width="7.140625" style="115" customWidth="1"/>
    <col min="9474" max="9474" width="44.85546875" style="115" customWidth="1"/>
    <col min="9475" max="9475" width="19" style="115" customWidth="1"/>
    <col min="9476" max="9485" width="13.140625" style="115"/>
    <col min="9486" max="9486" width="40.140625" style="115" customWidth="1"/>
    <col min="9487" max="9728" width="13.140625" style="115"/>
    <col min="9729" max="9729" width="7.140625" style="115" customWidth="1"/>
    <col min="9730" max="9730" width="44.85546875" style="115" customWidth="1"/>
    <col min="9731" max="9731" width="19" style="115" customWidth="1"/>
    <col min="9732" max="9741" width="13.140625" style="115"/>
    <col min="9742" max="9742" width="40.140625" style="115" customWidth="1"/>
    <col min="9743" max="9984" width="13.140625" style="115"/>
    <col min="9985" max="9985" width="7.140625" style="115" customWidth="1"/>
    <col min="9986" max="9986" width="44.85546875" style="115" customWidth="1"/>
    <col min="9987" max="9987" width="19" style="115" customWidth="1"/>
    <col min="9988" max="9997" width="13.140625" style="115"/>
    <col min="9998" max="9998" width="40.140625" style="115" customWidth="1"/>
    <col min="9999" max="10240" width="13.140625" style="115"/>
    <col min="10241" max="10241" width="7.140625" style="115" customWidth="1"/>
    <col min="10242" max="10242" width="44.85546875" style="115" customWidth="1"/>
    <col min="10243" max="10243" width="19" style="115" customWidth="1"/>
    <col min="10244" max="10253" width="13.140625" style="115"/>
    <col min="10254" max="10254" width="40.140625" style="115" customWidth="1"/>
    <col min="10255" max="10496" width="13.140625" style="115"/>
    <col min="10497" max="10497" width="7.140625" style="115" customWidth="1"/>
    <col min="10498" max="10498" width="44.85546875" style="115" customWidth="1"/>
    <col min="10499" max="10499" width="19" style="115" customWidth="1"/>
    <col min="10500" max="10509" width="13.140625" style="115"/>
    <col min="10510" max="10510" width="40.140625" style="115" customWidth="1"/>
    <col min="10511" max="10752" width="13.140625" style="115"/>
    <col min="10753" max="10753" width="7.140625" style="115" customWidth="1"/>
    <col min="10754" max="10754" width="44.85546875" style="115" customWidth="1"/>
    <col min="10755" max="10755" width="19" style="115" customWidth="1"/>
    <col min="10756" max="10765" width="13.140625" style="115"/>
    <col min="10766" max="10766" width="40.140625" style="115" customWidth="1"/>
    <col min="10767" max="11008" width="13.140625" style="115"/>
    <col min="11009" max="11009" width="7.140625" style="115" customWidth="1"/>
    <col min="11010" max="11010" width="44.85546875" style="115" customWidth="1"/>
    <col min="11011" max="11011" width="19" style="115" customWidth="1"/>
    <col min="11012" max="11021" width="13.140625" style="115"/>
    <col min="11022" max="11022" width="40.140625" style="115" customWidth="1"/>
    <col min="11023" max="11264" width="13.140625" style="115"/>
    <col min="11265" max="11265" width="7.140625" style="115" customWidth="1"/>
    <col min="11266" max="11266" width="44.85546875" style="115" customWidth="1"/>
    <col min="11267" max="11267" width="19" style="115" customWidth="1"/>
    <col min="11268" max="11277" width="13.140625" style="115"/>
    <col min="11278" max="11278" width="40.140625" style="115" customWidth="1"/>
    <col min="11279" max="11520" width="13.140625" style="115"/>
    <col min="11521" max="11521" width="7.140625" style="115" customWidth="1"/>
    <col min="11522" max="11522" width="44.85546875" style="115" customWidth="1"/>
    <col min="11523" max="11523" width="19" style="115" customWidth="1"/>
    <col min="11524" max="11533" width="13.140625" style="115"/>
    <col min="11534" max="11534" width="40.140625" style="115" customWidth="1"/>
    <col min="11535" max="11776" width="13.140625" style="115"/>
    <col min="11777" max="11777" width="7.140625" style="115" customWidth="1"/>
    <col min="11778" max="11778" width="44.85546875" style="115" customWidth="1"/>
    <col min="11779" max="11779" width="19" style="115" customWidth="1"/>
    <col min="11780" max="11789" width="13.140625" style="115"/>
    <col min="11790" max="11790" width="40.140625" style="115" customWidth="1"/>
    <col min="11791" max="12032" width="13.140625" style="115"/>
    <col min="12033" max="12033" width="7.140625" style="115" customWidth="1"/>
    <col min="12034" max="12034" width="44.85546875" style="115" customWidth="1"/>
    <col min="12035" max="12035" width="19" style="115" customWidth="1"/>
    <col min="12036" max="12045" width="13.140625" style="115"/>
    <col min="12046" max="12046" width="40.140625" style="115" customWidth="1"/>
    <col min="12047" max="12288" width="13.140625" style="115"/>
    <col min="12289" max="12289" width="7.140625" style="115" customWidth="1"/>
    <col min="12290" max="12290" width="44.85546875" style="115" customWidth="1"/>
    <col min="12291" max="12291" width="19" style="115" customWidth="1"/>
    <col min="12292" max="12301" width="13.140625" style="115"/>
    <col min="12302" max="12302" width="40.140625" style="115" customWidth="1"/>
    <col min="12303" max="12544" width="13.140625" style="115"/>
    <col min="12545" max="12545" width="7.140625" style="115" customWidth="1"/>
    <col min="12546" max="12546" width="44.85546875" style="115" customWidth="1"/>
    <col min="12547" max="12547" width="19" style="115" customWidth="1"/>
    <col min="12548" max="12557" width="13.140625" style="115"/>
    <col min="12558" max="12558" width="40.140625" style="115" customWidth="1"/>
    <col min="12559" max="12800" width="13.140625" style="115"/>
    <col min="12801" max="12801" width="7.140625" style="115" customWidth="1"/>
    <col min="12802" max="12802" width="44.85546875" style="115" customWidth="1"/>
    <col min="12803" max="12803" width="19" style="115" customWidth="1"/>
    <col min="12804" max="12813" width="13.140625" style="115"/>
    <col min="12814" max="12814" width="40.140625" style="115" customWidth="1"/>
    <col min="12815" max="13056" width="13.140625" style="115"/>
    <col min="13057" max="13057" width="7.140625" style="115" customWidth="1"/>
    <col min="13058" max="13058" width="44.85546875" style="115" customWidth="1"/>
    <col min="13059" max="13059" width="19" style="115" customWidth="1"/>
    <col min="13060" max="13069" width="13.140625" style="115"/>
    <col min="13070" max="13070" width="40.140625" style="115" customWidth="1"/>
    <col min="13071" max="13312" width="13.140625" style="115"/>
    <col min="13313" max="13313" width="7.140625" style="115" customWidth="1"/>
    <col min="13314" max="13314" width="44.85546875" style="115" customWidth="1"/>
    <col min="13315" max="13315" width="19" style="115" customWidth="1"/>
    <col min="13316" max="13325" width="13.140625" style="115"/>
    <col min="13326" max="13326" width="40.140625" style="115" customWidth="1"/>
    <col min="13327" max="13568" width="13.140625" style="115"/>
    <col min="13569" max="13569" width="7.140625" style="115" customWidth="1"/>
    <col min="13570" max="13570" width="44.85546875" style="115" customWidth="1"/>
    <col min="13571" max="13571" width="19" style="115" customWidth="1"/>
    <col min="13572" max="13581" width="13.140625" style="115"/>
    <col min="13582" max="13582" width="40.140625" style="115" customWidth="1"/>
    <col min="13583" max="13824" width="13.140625" style="115"/>
    <col min="13825" max="13825" width="7.140625" style="115" customWidth="1"/>
    <col min="13826" max="13826" width="44.85546875" style="115" customWidth="1"/>
    <col min="13827" max="13827" width="19" style="115" customWidth="1"/>
    <col min="13828" max="13837" width="13.140625" style="115"/>
    <col min="13838" max="13838" width="40.140625" style="115" customWidth="1"/>
    <col min="13839" max="14080" width="13.140625" style="115"/>
    <col min="14081" max="14081" width="7.140625" style="115" customWidth="1"/>
    <col min="14082" max="14082" width="44.85546875" style="115" customWidth="1"/>
    <col min="14083" max="14083" width="19" style="115" customWidth="1"/>
    <col min="14084" max="14093" width="13.140625" style="115"/>
    <col min="14094" max="14094" width="40.140625" style="115" customWidth="1"/>
    <col min="14095" max="14336" width="13.140625" style="115"/>
    <col min="14337" max="14337" width="7.140625" style="115" customWidth="1"/>
    <col min="14338" max="14338" width="44.85546875" style="115" customWidth="1"/>
    <col min="14339" max="14339" width="19" style="115" customWidth="1"/>
    <col min="14340" max="14349" width="13.140625" style="115"/>
    <col min="14350" max="14350" width="40.140625" style="115" customWidth="1"/>
    <col min="14351" max="14592" width="13.140625" style="115"/>
    <col min="14593" max="14593" width="7.140625" style="115" customWidth="1"/>
    <col min="14594" max="14594" width="44.85546875" style="115" customWidth="1"/>
    <col min="14595" max="14595" width="19" style="115" customWidth="1"/>
    <col min="14596" max="14605" width="13.140625" style="115"/>
    <col min="14606" max="14606" width="40.140625" style="115" customWidth="1"/>
    <col min="14607" max="14848" width="13.140625" style="115"/>
    <col min="14849" max="14849" width="7.140625" style="115" customWidth="1"/>
    <col min="14850" max="14850" width="44.85546875" style="115" customWidth="1"/>
    <col min="14851" max="14851" width="19" style="115" customWidth="1"/>
    <col min="14852" max="14861" width="13.140625" style="115"/>
    <col min="14862" max="14862" width="40.140625" style="115" customWidth="1"/>
    <col min="14863" max="15104" width="13.140625" style="115"/>
    <col min="15105" max="15105" width="7.140625" style="115" customWidth="1"/>
    <col min="15106" max="15106" width="44.85546875" style="115" customWidth="1"/>
    <col min="15107" max="15107" width="19" style="115" customWidth="1"/>
    <col min="15108" max="15117" width="13.140625" style="115"/>
    <col min="15118" max="15118" width="40.140625" style="115" customWidth="1"/>
    <col min="15119" max="15360" width="13.140625" style="115"/>
    <col min="15361" max="15361" width="7.140625" style="115" customWidth="1"/>
    <col min="15362" max="15362" width="44.85546875" style="115" customWidth="1"/>
    <col min="15363" max="15363" width="19" style="115" customWidth="1"/>
    <col min="15364" max="15373" width="13.140625" style="115"/>
    <col min="15374" max="15374" width="40.140625" style="115" customWidth="1"/>
    <col min="15375" max="15616" width="13.140625" style="115"/>
    <col min="15617" max="15617" width="7.140625" style="115" customWidth="1"/>
    <col min="15618" max="15618" width="44.85546875" style="115" customWidth="1"/>
    <col min="15619" max="15619" width="19" style="115" customWidth="1"/>
    <col min="15620" max="15629" width="13.140625" style="115"/>
    <col min="15630" max="15630" width="40.140625" style="115" customWidth="1"/>
    <col min="15631" max="15872" width="13.140625" style="115"/>
    <col min="15873" max="15873" width="7.140625" style="115" customWidth="1"/>
    <col min="15874" max="15874" width="44.85546875" style="115" customWidth="1"/>
    <col min="15875" max="15875" width="19" style="115" customWidth="1"/>
    <col min="15876" max="15885" width="13.140625" style="115"/>
    <col min="15886" max="15886" width="40.140625" style="115" customWidth="1"/>
    <col min="15887" max="16128" width="13.140625" style="115"/>
    <col min="16129" max="16129" width="7.140625" style="115" customWidth="1"/>
    <col min="16130" max="16130" width="44.85546875" style="115" customWidth="1"/>
    <col min="16131" max="16131" width="19" style="115" customWidth="1"/>
    <col min="16132" max="16141" width="13.140625" style="115"/>
    <col min="16142" max="16142" width="40.140625" style="115" customWidth="1"/>
    <col min="16143" max="16384" width="13.140625" style="115"/>
  </cols>
  <sheetData>
    <row r="1" spans="1:14" ht="43.35" customHeight="1" thickBot="1">
      <c r="A1" s="24"/>
      <c r="B1" s="2089" t="s">
        <v>1782</v>
      </c>
      <c r="C1" s="2090"/>
      <c r="D1" s="2090"/>
      <c r="E1" s="2090"/>
      <c r="F1" s="2090"/>
      <c r="G1" s="2090"/>
      <c r="H1" s="2090"/>
      <c r="I1" s="2090"/>
      <c r="J1" s="2090"/>
      <c r="K1" s="2090"/>
      <c r="L1" s="2090"/>
      <c r="M1" s="2091"/>
    </row>
    <row r="2" spans="1:14" ht="33" customHeight="1">
      <c r="A2" s="2092" t="s">
        <v>1</v>
      </c>
      <c r="B2" s="29" t="s">
        <v>2</v>
      </c>
      <c r="C2" s="2094" t="s">
        <v>352</v>
      </c>
      <c r="D2" s="2095"/>
      <c r="E2" s="2095"/>
      <c r="F2" s="2095"/>
      <c r="G2" s="2095"/>
      <c r="H2" s="2095"/>
      <c r="I2" s="2095"/>
      <c r="J2" s="2095"/>
      <c r="K2" s="2095"/>
      <c r="L2" s="2095"/>
      <c r="M2" s="2096"/>
    </row>
    <row r="3" spans="1:14" ht="52.35" customHeight="1">
      <c r="A3" s="2093"/>
      <c r="B3" s="1331" t="s">
        <v>4</v>
      </c>
      <c r="C3" s="2081" t="s">
        <v>5</v>
      </c>
      <c r="D3" s="2082"/>
      <c r="E3" s="2082"/>
      <c r="F3" s="2082"/>
      <c r="G3" s="2082"/>
      <c r="H3" s="2082"/>
      <c r="I3" s="2082"/>
      <c r="J3" s="2082"/>
      <c r="K3" s="2082"/>
      <c r="L3" s="2082"/>
      <c r="M3" s="2083"/>
    </row>
    <row r="4" spans="1:14" ht="37.5" customHeight="1">
      <c r="A4" s="2093"/>
      <c r="B4" s="31" t="s">
        <v>6</v>
      </c>
      <c r="C4" s="2189" t="s">
        <v>323</v>
      </c>
      <c r="D4" s="2190"/>
      <c r="E4" s="2191"/>
      <c r="F4" s="2100" t="s">
        <v>8</v>
      </c>
      <c r="G4" s="2101"/>
      <c r="H4" s="2192">
        <v>542</v>
      </c>
      <c r="I4" s="2193"/>
      <c r="J4" s="2193"/>
      <c r="K4" s="2193"/>
      <c r="L4" s="2193"/>
      <c r="M4" s="2194"/>
    </row>
    <row r="5" spans="1:14" ht="31.5" customHeight="1">
      <c r="A5" s="2093"/>
      <c r="B5" s="31" t="s">
        <v>10</v>
      </c>
      <c r="C5" s="2104" t="s">
        <v>1783</v>
      </c>
      <c r="D5" s="2105"/>
      <c r="E5" s="2105"/>
      <c r="F5" s="2105"/>
      <c r="G5" s="2105"/>
      <c r="H5" s="2105"/>
      <c r="I5" s="2105"/>
      <c r="J5" s="2105"/>
      <c r="K5" s="2105"/>
      <c r="L5" s="2105"/>
      <c r="M5" s="2106"/>
    </row>
    <row r="6" spans="1:14">
      <c r="A6" s="2093"/>
      <c r="B6" s="31" t="s">
        <v>11</v>
      </c>
      <c r="C6" s="2097" t="s">
        <v>1784</v>
      </c>
      <c r="D6" s="2098"/>
      <c r="E6" s="2098"/>
      <c r="F6" s="2098"/>
      <c r="G6" s="2098"/>
      <c r="H6" s="2098"/>
      <c r="I6" s="2098"/>
      <c r="J6" s="2098"/>
      <c r="K6" s="2098"/>
      <c r="L6" s="2098"/>
      <c r="M6" s="2103"/>
    </row>
    <row r="7" spans="1:14" ht="35.450000000000003" customHeight="1" thickBot="1">
      <c r="A7" s="2093"/>
      <c r="B7" s="1331" t="s">
        <v>12</v>
      </c>
      <c r="C7" s="2073" t="s">
        <v>189</v>
      </c>
      <c r="D7" s="2074"/>
      <c r="E7" s="2074"/>
      <c r="F7" s="2074"/>
      <c r="G7" s="2075"/>
      <c r="H7" s="1239" t="s">
        <v>14</v>
      </c>
      <c r="I7" s="2073" t="s">
        <v>190</v>
      </c>
      <c r="J7" s="2074"/>
      <c r="K7" s="2074"/>
      <c r="L7" s="2074"/>
      <c r="M7" s="2075"/>
    </row>
    <row r="8" spans="1:14">
      <c r="A8" s="2093"/>
      <c r="B8" s="2076" t="s">
        <v>16</v>
      </c>
      <c r="C8" s="1282"/>
      <c r="D8" s="33"/>
      <c r="E8" s="33"/>
      <c r="F8" s="33"/>
      <c r="G8" s="33"/>
      <c r="H8" s="33"/>
      <c r="I8" s="33"/>
      <c r="J8" s="33"/>
      <c r="K8" s="118"/>
      <c r="L8" s="117"/>
      <c r="M8" s="119"/>
    </row>
    <row r="9" spans="1:14">
      <c r="A9" s="2093"/>
      <c r="B9" s="2077"/>
      <c r="C9" s="2195" t="s">
        <v>9</v>
      </c>
      <c r="D9" s="2111"/>
      <c r="E9" s="2111"/>
      <c r="F9" s="2111" t="s">
        <v>9</v>
      </c>
      <c r="G9" s="2111"/>
      <c r="H9" s="36"/>
      <c r="I9" s="2111" t="s">
        <v>9</v>
      </c>
      <c r="J9" s="2111"/>
      <c r="K9" s="75"/>
      <c r="L9" s="121"/>
      <c r="M9" s="122"/>
    </row>
    <row r="10" spans="1:14">
      <c r="A10" s="2093"/>
      <c r="B10" s="2077"/>
      <c r="C10" s="2034" t="s">
        <v>18</v>
      </c>
      <c r="D10" s="2035"/>
      <c r="E10" s="39"/>
      <c r="F10" s="2111" t="s">
        <v>18</v>
      </c>
      <c r="G10" s="2111"/>
      <c r="H10" s="39"/>
      <c r="I10" s="2111" t="s">
        <v>18</v>
      </c>
      <c r="J10" s="2111"/>
      <c r="K10" s="75"/>
      <c r="L10" s="121"/>
      <c r="M10" s="122"/>
    </row>
    <row r="11" spans="1:14" ht="16.5" thickBot="1">
      <c r="A11" s="2093"/>
      <c r="B11" s="2077"/>
      <c r="C11" s="126"/>
      <c r="D11" s="127"/>
      <c r="E11" s="128"/>
      <c r="F11" s="129"/>
      <c r="G11" s="129"/>
      <c r="H11" s="128"/>
      <c r="I11" s="129"/>
      <c r="J11" s="129"/>
      <c r="K11" s="128"/>
      <c r="L11" s="129"/>
      <c r="M11" s="130"/>
    </row>
    <row r="12" spans="1:14" ht="114.75" customHeight="1">
      <c r="A12" s="2093"/>
      <c r="B12" s="1333" t="s">
        <v>19</v>
      </c>
      <c r="C12" s="2186" t="s">
        <v>1785</v>
      </c>
      <c r="D12" s="2187"/>
      <c r="E12" s="2187"/>
      <c r="F12" s="2187"/>
      <c r="G12" s="2187"/>
      <c r="H12" s="2187"/>
      <c r="I12" s="2187"/>
      <c r="J12" s="2187"/>
      <c r="K12" s="2187"/>
      <c r="L12" s="2187"/>
      <c r="M12" s="2188"/>
      <c r="N12" s="1426"/>
    </row>
    <row r="13" spans="1:14" ht="181.5" customHeight="1">
      <c r="A13" s="2093"/>
      <c r="B13" s="1333" t="s">
        <v>21</v>
      </c>
      <c r="C13" s="2186" t="s">
        <v>1786</v>
      </c>
      <c r="D13" s="2187"/>
      <c r="E13" s="2187"/>
      <c r="F13" s="2187"/>
      <c r="G13" s="2187"/>
      <c r="H13" s="2187"/>
      <c r="I13" s="2187"/>
      <c r="J13" s="2187"/>
      <c r="K13" s="2187"/>
      <c r="L13" s="2187"/>
      <c r="M13" s="2188"/>
      <c r="N13" s="1240"/>
    </row>
    <row r="14" spans="1:14" ht="60" customHeight="1">
      <c r="A14" s="2093"/>
      <c r="B14" s="1331" t="s">
        <v>23</v>
      </c>
      <c r="C14" s="2081" t="s">
        <v>24</v>
      </c>
      <c r="D14" s="2082"/>
      <c r="E14" s="2082"/>
      <c r="F14" s="2082"/>
      <c r="G14" s="2082"/>
      <c r="H14" s="2082"/>
      <c r="I14" s="2082"/>
      <c r="J14" s="2082"/>
      <c r="K14" s="2082"/>
      <c r="L14" s="2082"/>
      <c r="M14" s="2083"/>
    </row>
    <row r="15" spans="1:14" ht="62.1" customHeight="1">
      <c r="A15" s="2093"/>
      <c r="B15" s="2084" t="s">
        <v>25</v>
      </c>
      <c r="C15" s="1980" t="s">
        <v>1371</v>
      </c>
      <c r="D15" s="1981"/>
      <c r="E15" s="1213" t="s">
        <v>27</v>
      </c>
      <c r="F15" s="2086" t="s">
        <v>1787</v>
      </c>
      <c r="G15" s="2087"/>
      <c r="H15" s="2087"/>
      <c r="I15" s="2087"/>
      <c r="J15" s="2087"/>
      <c r="K15" s="2087"/>
      <c r="L15" s="2087"/>
      <c r="M15" s="2088"/>
    </row>
    <row r="16" spans="1:14" hidden="1">
      <c r="A16" s="2093"/>
      <c r="B16" s="2085"/>
      <c r="C16" s="1980"/>
      <c r="D16" s="1981"/>
      <c r="E16" s="1981"/>
      <c r="F16" s="1981"/>
      <c r="G16" s="1981"/>
      <c r="H16" s="1981"/>
      <c r="I16" s="1981"/>
      <c r="J16" s="1981"/>
      <c r="K16" s="1981"/>
      <c r="L16" s="1981"/>
      <c r="M16" s="1982"/>
      <c r="N16" s="115" t="s">
        <v>825</v>
      </c>
    </row>
    <row r="17" spans="1:14">
      <c r="A17" s="2063" t="s">
        <v>29</v>
      </c>
      <c r="B17" s="1333" t="s">
        <v>30</v>
      </c>
      <c r="C17" s="1980" t="s">
        <v>361</v>
      </c>
      <c r="D17" s="1981"/>
      <c r="E17" s="1981"/>
      <c r="F17" s="1981"/>
      <c r="G17" s="1981"/>
      <c r="H17" s="1981"/>
      <c r="I17" s="1981"/>
      <c r="J17" s="1981"/>
      <c r="K17" s="1981"/>
      <c r="L17" s="1981"/>
      <c r="M17" s="1982"/>
    </row>
    <row r="18" spans="1:14" ht="52.5" customHeight="1">
      <c r="A18" s="2064"/>
      <c r="B18" s="1333" t="s">
        <v>32</v>
      </c>
      <c r="C18" s="2065" t="s">
        <v>353</v>
      </c>
      <c r="D18" s="2066"/>
      <c r="E18" s="2066"/>
      <c r="F18" s="2066"/>
      <c r="G18" s="2066"/>
      <c r="H18" s="2066"/>
      <c r="I18" s="2066"/>
      <c r="J18" s="2066"/>
      <c r="K18" s="2066"/>
      <c r="L18" s="2066"/>
      <c r="M18" s="2067"/>
    </row>
    <row r="19" spans="1:14" ht="8.25" customHeight="1">
      <c r="A19" s="2064"/>
      <c r="B19" s="1998" t="s">
        <v>34</v>
      </c>
      <c r="C19" s="1216"/>
      <c r="D19" s="42"/>
      <c r="E19" s="42"/>
      <c r="F19" s="42"/>
      <c r="G19" s="42"/>
      <c r="H19" s="42"/>
      <c r="I19" s="42"/>
      <c r="J19" s="42"/>
      <c r="K19" s="42"/>
      <c r="L19" s="42"/>
      <c r="M19" s="676"/>
    </row>
    <row r="20" spans="1:14" ht="9" customHeight="1">
      <c r="A20" s="2064"/>
      <c r="B20" s="1999"/>
      <c r="C20" s="43"/>
      <c r="D20" s="44"/>
      <c r="E20" s="45"/>
      <c r="F20" s="44"/>
      <c r="G20" s="45"/>
      <c r="H20" s="44"/>
      <c r="I20" s="45"/>
      <c r="J20" s="44"/>
      <c r="K20" s="45"/>
      <c r="L20" s="45"/>
      <c r="M20" s="46"/>
    </row>
    <row r="21" spans="1:14">
      <c r="A21" s="2064"/>
      <c r="B21" s="1999"/>
      <c r="C21" s="47" t="s">
        <v>35</v>
      </c>
      <c r="D21" s="48"/>
      <c r="E21" s="49" t="s">
        <v>36</v>
      </c>
      <c r="F21" s="48"/>
      <c r="G21" s="49" t="s">
        <v>37</v>
      </c>
      <c r="H21" s="48"/>
      <c r="I21" s="49" t="s">
        <v>38</v>
      </c>
      <c r="J21" s="1217"/>
      <c r="K21" s="49"/>
      <c r="L21" s="49"/>
      <c r="M21" s="50"/>
    </row>
    <row r="22" spans="1:14">
      <c r="A22" s="2064"/>
      <c r="B22" s="1999"/>
      <c r="C22" s="47" t="s">
        <v>39</v>
      </c>
      <c r="D22" s="1218"/>
      <c r="E22" s="49" t="s">
        <v>40</v>
      </c>
      <c r="F22" s="1219"/>
      <c r="G22" s="49" t="s">
        <v>41</v>
      </c>
      <c r="H22" s="1219"/>
      <c r="I22" s="49"/>
      <c r="J22" s="51"/>
      <c r="K22" s="49"/>
      <c r="L22" s="49"/>
      <c r="M22" s="50"/>
    </row>
    <row r="23" spans="1:14" ht="16.5">
      <c r="A23" s="2064"/>
      <c r="B23" s="1999"/>
      <c r="C23" s="47" t="s">
        <v>42</v>
      </c>
      <c r="D23" s="1218"/>
      <c r="E23" s="49" t="s">
        <v>43</v>
      </c>
      <c r="F23" s="1218"/>
      <c r="G23" s="49"/>
      <c r="H23" s="51"/>
      <c r="I23" s="49"/>
      <c r="J23" s="51"/>
      <c r="K23" s="49"/>
      <c r="L23" s="49"/>
      <c r="M23" s="50"/>
      <c r="N23" s="1241"/>
    </row>
    <row r="24" spans="1:14" ht="16.5">
      <c r="A24" s="2064"/>
      <c r="B24" s="1999"/>
      <c r="C24" s="47" t="s">
        <v>44</v>
      </c>
      <c r="D24" s="1219" t="s">
        <v>45</v>
      </c>
      <c r="E24" s="49" t="s">
        <v>46</v>
      </c>
      <c r="F24" s="2068" t="s">
        <v>47</v>
      </c>
      <c r="G24" s="2068"/>
      <c r="H24" s="2068"/>
      <c r="I24" s="2068"/>
      <c r="J24" s="2068"/>
      <c r="K24" s="2068"/>
      <c r="L24" s="2068"/>
      <c r="M24" s="2069"/>
      <c r="N24" s="1242"/>
    </row>
    <row r="25" spans="1:14" ht="9.75" customHeight="1">
      <c r="A25" s="2064"/>
      <c r="B25" s="2000"/>
      <c r="C25" s="55"/>
      <c r="D25" s="56"/>
      <c r="E25" s="56"/>
      <c r="F25" s="56"/>
      <c r="G25" s="56"/>
      <c r="H25" s="56"/>
      <c r="I25" s="56"/>
      <c r="J25" s="56"/>
      <c r="K25" s="56"/>
      <c r="L25" s="56"/>
      <c r="M25" s="57"/>
    </row>
    <row r="26" spans="1:14">
      <c r="A26" s="2064"/>
      <c r="B26" s="1998" t="s">
        <v>48</v>
      </c>
      <c r="C26" s="1220"/>
      <c r="D26" s="58"/>
      <c r="E26" s="58"/>
      <c r="F26" s="58"/>
      <c r="G26" s="58"/>
      <c r="H26" s="58"/>
      <c r="I26" s="58"/>
      <c r="J26" s="58"/>
      <c r="K26" s="58"/>
      <c r="L26" s="131"/>
      <c r="M26" s="1182"/>
    </row>
    <row r="27" spans="1:14">
      <c r="A27" s="2064"/>
      <c r="B27" s="1999"/>
      <c r="C27" s="47" t="s">
        <v>49</v>
      </c>
      <c r="D27" s="1219"/>
      <c r="E27" s="59"/>
      <c r="F27" s="49" t="s">
        <v>50</v>
      </c>
      <c r="G27" s="1218"/>
      <c r="H27" s="59"/>
      <c r="I27" s="49" t="s">
        <v>51</v>
      </c>
      <c r="J27" s="1218" t="s">
        <v>1495</v>
      </c>
      <c r="K27" s="59"/>
      <c r="L27" s="121"/>
      <c r="M27" s="122"/>
    </row>
    <row r="28" spans="1:14">
      <c r="A28" s="2064"/>
      <c r="B28" s="1999"/>
      <c r="C28" s="47" t="s">
        <v>52</v>
      </c>
      <c r="D28" s="1243"/>
      <c r="E28" s="121"/>
      <c r="F28" s="49" t="s">
        <v>53</v>
      </c>
      <c r="G28" s="1219"/>
      <c r="H28" s="121"/>
      <c r="I28" s="132"/>
      <c r="J28" s="121"/>
      <c r="K28" s="75"/>
      <c r="L28" s="121"/>
      <c r="M28" s="122"/>
    </row>
    <row r="29" spans="1:14">
      <c r="A29" s="2064"/>
      <c r="B29" s="2000"/>
      <c r="C29" s="61"/>
      <c r="D29" s="62"/>
      <c r="E29" s="62"/>
      <c r="F29" s="62"/>
      <c r="G29" s="62"/>
      <c r="H29" s="62"/>
      <c r="I29" s="62"/>
      <c r="J29" s="62"/>
      <c r="K29" s="62"/>
      <c r="L29" s="133"/>
      <c r="M29" s="134"/>
    </row>
    <row r="30" spans="1:14">
      <c r="A30" s="2064"/>
      <c r="B30" s="64" t="s">
        <v>54</v>
      </c>
      <c r="C30" s="1222"/>
      <c r="D30" s="63"/>
      <c r="E30" s="63"/>
      <c r="F30" s="63"/>
      <c r="G30" s="63"/>
      <c r="H30" s="63"/>
      <c r="I30" s="63"/>
      <c r="J30" s="63"/>
      <c r="K30" s="63"/>
      <c r="L30" s="63"/>
      <c r="M30" s="677"/>
    </row>
    <row r="31" spans="1:14">
      <c r="A31" s="2064"/>
      <c r="B31" s="64"/>
      <c r="C31" s="65" t="s">
        <v>55</v>
      </c>
      <c r="D31" s="1219">
        <v>25</v>
      </c>
      <c r="E31" s="59"/>
      <c r="F31" s="66" t="s">
        <v>56</v>
      </c>
      <c r="G31" s="1219">
        <v>2019</v>
      </c>
      <c r="H31" s="59"/>
      <c r="I31" s="66" t="s">
        <v>57</v>
      </c>
      <c r="J31" s="1225" t="s">
        <v>1616</v>
      </c>
      <c r="K31" s="1219"/>
      <c r="L31" s="1212"/>
      <c r="M31" s="67"/>
    </row>
    <row r="32" spans="1:14">
      <c r="A32" s="2064"/>
      <c r="B32" s="31"/>
      <c r="C32" s="55"/>
      <c r="D32" s="56"/>
      <c r="E32" s="56"/>
      <c r="F32" s="56"/>
      <c r="G32" s="56"/>
      <c r="H32" s="56"/>
      <c r="I32" s="56"/>
      <c r="J32" s="56"/>
      <c r="K32" s="56"/>
      <c r="L32" s="56"/>
      <c r="M32" s="57"/>
    </row>
    <row r="33" spans="1:13">
      <c r="A33" s="2064"/>
      <c r="B33" s="1998" t="s">
        <v>58</v>
      </c>
      <c r="C33" s="1226"/>
      <c r="D33" s="68"/>
      <c r="E33" s="68"/>
      <c r="F33" s="68"/>
      <c r="G33" s="68"/>
      <c r="H33" s="68"/>
      <c r="I33" s="68"/>
      <c r="J33" s="68"/>
      <c r="K33" s="68"/>
      <c r="L33" s="131"/>
      <c r="M33" s="1182"/>
    </row>
    <row r="34" spans="1:13">
      <c r="A34" s="2064"/>
      <c r="B34" s="1999"/>
      <c r="C34" s="69" t="s">
        <v>59</v>
      </c>
      <c r="D34" s="1245">
        <v>2021</v>
      </c>
      <c r="E34" s="70"/>
      <c r="F34" s="59" t="s">
        <v>60</v>
      </c>
      <c r="G34" s="1246">
        <v>2030</v>
      </c>
      <c r="H34" s="70"/>
      <c r="I34" s="66"/>
      <c r="J34" s="70"/>
      <c r="K34" s="70"/>
      <c r="L34" s="121"/>
      <c r="M34" s="122"/>
    </row>
    <row r="35" spans="1:13">
      <c r="A35" s="2064"/>
      <c r="B35" s="2000"/>
      <c r="C35" s="55"/>
      <c r="D35" s="135"/>
      <c r="E35" s="136"/>
      <c r="F35" s="56"/>
      <c r="G35" s="136"/>
      <c r="H35" s="136"/>
      <c r="I35" s="137"/>
      <c r="J35" s="136"/>
      <c r="K35" s="136"/>
      <c r="L35" s="133"/>
      <c r="M35" s="134"/>
    </row>
    <row r="36" spans="1:13">
      <c r="A36" s="2064"/>
      <c r="B36" s="1998" t="s">
        <v>62</v>
      </c>
      <c r="C36" s="1229"/>
      <c r="D36" s="72"/>
      <c r="E36" s="72"/>
      <c r="F36" s="72"/>
      <c r="G36" s="72"/>
      <c r="H36" s="72"/>
      <c r="I36" s="72"/>
      <c r="J36" s="72"/>
      <c r="K36" s="72"/>
      <c r="L36" s="72"/>
      <c r="M36" s="678"/>
    </row>
    <row r="37" spans="1:13">
      <c r="A37" s="2064"/>
      <c r="B37" s="1999"/>
      <c r="C37" s="73"/>
      <c r="D37" s="74" t="s">
        <v>63</v>
      </c>
      <c r="E37" s="74"/>
      <c r="F37" s="74" t="s">
        <v>64</v>
      </c>
      <c r="G37" s="74"/>
      <c r="H37" s="75" t="s">
        <v>65</v>
      </c>
      <c r="I37" s="75"/>
      <c r="J37" s="75" t="s">
        <v>66</v>
      </c>
      <c r="K37" s="74"/>
      <c r="L37" s="74" t="s">
        <v>67</v>
      </c>
      <c r="M37" s="76"/>
    </row>
    <row r="38" spans="1:13">
      <c r="A38" s="2064"/>
      <c r="B38" s="1999"/>
      <c r="C38" s="73"/>
      <c r="D38" s="2005">
        <v>1</v>
      </c>
      <c r="E38" s="2072"/>
      <c r="F38" s="2005">
        <v>1</v>
      </c>
      <c r="G38" s="2072"/>
      <c r="H38" s="2005">
        <v>1</v>
      </c>
      <c r="I38" s="2072"/>
      <c r="J38" s="2005">
        <v>1</v>
      </c>
      <c r="K38" s="2072"/>
      <c r="L38" s="2005">
        <v>1</v>
      </c>
      <c r="M38" s="2072"/>
    </row>
    <row r="39" spans="1:13">
      <c r="A39" s="2064"/>
      <c r="B39" s="1999"/>
      <c r="C39" s="73"/>
      <c r="D39" s="74" t="s">
        <v>68</v>
      </c>
      <c r="E39" s="74"/>
      <c r="F39" s="74" t="s">
        <v>69</v>
      </c>
      <c r="G39" s="74"/>
      <c r="H39" s="75" t="s">
        <v>70</v>
      </c>
      <c r="I39" s="75"/>
      <c r="J39" s="75" t="s">
        <v>71</v>
      </c>
      <c r="K39" s="74"/>
      <c r="L39" s="74" t="s">
        <v>72</v>
      </c>
      <c r="M39" s="46"/>
    </row>
    <row r="40" spans="1:13">
      <c r="A40" s="2064"/>
      <c r="B40" s="1999"/>
      <c r="C40" s="73"/>
      <c r="D40" s="2005">
        <v>1</v>
      </c>
      <c r="E40" s="2072"/>
      <c r="F40" s="2005">
        <v>1</v>
      </c>
      <c r="G40" s="2072"/>
      <c r="H40" s="2005">
        <v>1</v>
      </c>
      <c r="I40" s="2072"/>
      <c r="J40" s="2005">
        <v>1</v>
      </c>
      <c r="K40" s="2072"/>
      <c r="L40" s="2005">
        <v>1</v>
      </c>
      <c r="M40" s="2072"/>
    </row>
    <row r="41" spans="1:13">
      <c r="A41" s="2064"/>
      <c r="B41" s="1999"/>
      <c r="C41" s="73"/>
      <c r="D41" s="74" t="s">
        <v>73</v>
      </c>
      <c r="E41" s="74"/>
      <c r="F41" s="74" t="s">
        <v>74</v>
      </c>
      <c r="G41" s="74"/>
      <c r="H41" s="75" t="s">
        <v>75</v>
      </c>
      <c r="I41" s="75"/>
      <c r="J41" s="75" t="s">
        <v>76</v>
      </c>
      <c r="K41" s="74"/>
      <c r="L41" s="74" t="s">
        <v>77</v>
      </c>
      <c r="M41" s="46"/>
    </row>
    <row r="42" spans="1:13">
      <c r="A42" s="2064"/>
      <c r="B42" s="1999"/>
      <c r="C42" s="73"/>
      <c r="D42" s="2005"/>
      <c r="E42" s="2006"/>
      <c r="F42" s="2005"/>
      <c r="G42" s="2006"/>
      <c r="H42" s="1230"/>
      <c r="I42" s="1231"/>
      <c r="J42" s="1230"/>
      <c r="K42" s="1231"/>
      <c r="L42" s="1230"/>
      <c r="M42" s="1202"/>
    </row>
    <row r="43" spans="1:13">
      <c r="A43" s="2064"/>
      <c r="B43" s="1999"/>
      <c r="C43" s="73"/>
      <c r="D43" s="1235" t="s">
        <v>77</v>
      </c>
      <c r="E43" s="1201"/>
      <c r="F43" s="1235" t="s">
        <v>78</v>
      </c>
      <c r="G43" s="1201"/>
      <c r="H43" s="96"/>
      <c r="I43" s="110"/>
      <c r="J43" s="96"/>
      <c r="K43" s="110"/>
      <c r="L43" s="96"/>
      <c r="M43" s="679"/>
    </row>
    <row r="44" spans="1:13">
      <c r="A44" s="2064"/>
      <c r="B44" s="1999"/>
      <c r="C44" s="73"/>
      <c r="D44" s="1230"/>
      <c r="E44" s="1231"/>
      <c r="F44" s="2005">
        <v>1</v>
      </c>
      <c r="G44" s="2006"/>
      <c r="H44" s="2070"/>
      <c r="I44" s="2070"/>
      <c r="J44" s="77"/>
      <c r="K44" s="74"/>
      <c r="L44" s="77"/>
      <c r="M44" s="107"/>
    </row>
    <row r="45" spans="1:13">
      <c r="A45" s="2064"/>
      <c r="B45" s="1999"/>
      <c r="C45" s="83"/>
      <c r="D45" s="1235"/>
      <c r="E45" s="1201"/>
      <c r="F45" s="1235"/>
      <c r="G45" s="1201"/>
      <c r="H45" s="84"/>
      <c r="I45" s="85"/>
      <c r="J45" s="84"/>
      <c r="K45" s="85"/>
      <c r="L45" s="84"/>
      <c r="M45" s="86"/>
    </row>
    <row r="46" spans="1:13" ht="18" customHeight="1">
      <c r="A46" s="2064"/>
      <c r="B46" s="2084" t="s">
        <v>79</v>
      </c>
      <c r="C46" s="1220"/>
      <c r="D46" s="58"/>
      <c r="E46" s="58"/>
      <c r="F46" s="58"/>
      <c r="G46" s="58"/>
      <c r="H46" s="58"/>
      <c r="I46" s="58"/>
      <c r="J46" s="58"/>
      <c r="K46" s="58"/>
      <c r="L46" s="121"/>
      <c r="M46" s="122"/>
    </row>
    <row r="47" spans="1:13">
      <c r="A47" s="2064"/>
      <c r="B47" s="2085"/>
      <c r="C47" s="120"/>
      <c r="D47" s="89" t="s">
        <v>80</v>
      </c>
      <c r="E47" s="90" t="s">
        <v>7</v>
      </c>
      <c r="F47" s="2008" t="s">
        <v>81</v>
      </c>
      <c r="G47" s="2185" t="s">
        <v>1788</v>
      </c>
      <c r="H47" s="2185"/>
      <c r="I47" s="2185"/>
      <c r="J47" s="2185"/>
      <c r="K47" s="91" t="s">
        <v>82</v>
      </c>
      <c r="L47" s="2057"/>
      <c r="M47" s="2058"/>
    </row>
    <row r="48" spans="1:13">
      <c r="A48" s="2064"/>
      <c r="B48" s="2085"/>
      <c r="C48" s="120"/>
      <c r="D48" s="1419" t="s">
        <v>45</v>
      </c>
      <c r="E48" s="1218"/>
      <c r="F48" s="2008"/>
      <c r="G48" s="2185"/>
      <c r="H48" s="2185"/>
      <c r="I48" s="2185"/>
      <c r="J48" s="2185"/>
      <c r="K48" s="121"/>
      <c r="L48" s="2059"/>
      <c r="M48" s="2060"/>
    </row>
    <row r="49" spans="1:14">
      <c r="A49" s="2064"/>
      <c r="B49" s="2123"/>
      <c r="C49" s="138"/>
      <c r="D49" s="133"/>
      <c r="E49" s="133"/>
      <c r="F49" s="133"/>
      <c r="G49" s="133"/>
      <c r="H49" s="133"/>
      <c r="I49" s="133"/>
      <c r="J49" s="133"/>
      <c r="K49" s="133"/>
      <c r="L49" s="121"/>
      <c r="M49" s="122"/>
    </row>
    <row r="50" spans="1:14" ht="48" customHeight="1">
      <c r="A50" s="2064"/>
      <c r="B50" s="1333" t="s">
        <v>83</v>
      </c>
      <c r="C50" s="2047" t="s">
        <v>1789</v>
      </c>
      <c r="D50" s="2048"/>
      <c r="E50" s="2048"/>
      <c r="F50" s="2048"/>
      <c r="G50" s="2048"/>
      <c r="H50" s="2048"/>
      <c r="I50" s="2048"/>
      <c r="J50" s="2048"/>
      <c r="K50" s="2048"/>
      <c r="L50" s="2048"/>
      <c r="M50" s="2049"/>
      <c r="N50" s="1426"/>
    </row>
    <row r="51" spans="1:14">
      <c r="A51" s="2064"/>
      <c r="B51" s="1333" t="s">
        <v>85</v>
      </c>
      <c r="C51" s="2182" t="s">
        <v>3438</v>
      </c>
      <c r="D51" s="2183"/>
      <c r="E51" s="2183"/>
      <c r="F51" s="2183"/>
      <c r="G51" s="2183"/>
      <c r="H51" s="2183"/>
      <c r="I51" s="2183"/>
      <c r="J51" s="2183"/>
      <c r="K51" s="2183"/>
      <c r="L51" s="2183"/>
      <c r="M51" s="2184"/>
    </row>
    <row r="52" spans="1:14">
      <c r="A52" s="2064"/>
      <c r="B52" s="1331" t="s">
        <v>87</v>
      </c>
      <c r="C52" s="1237" t="s">
        <v>89</v>
      </c>
      <c r="D52" s="1214"/>
      <c r="E52" s="1214"/>
      <c r="F52" s="1214"/>
      <c r="G52" s="1214"/>
      <c r="H52" s="1214"/>
      <c r="I52" s="1214"/>
      <c r="J52" s="1214"/>
      <c r="K52" s="1214"/>
      <c r="L52" s="1214"/>
      <c r="M52" s="1215"/>
    </row>
    <row r="53" spans="1:14">
      <c r="A53" s="2064"/>
      <c r="B53" s="1333" t="s">
        <v>88</v>
      </c>
      <c r="C53" s="1237" t="s">
        <v>89</v>
      </c>
      <c r="D53" s="1214"/>
      <c r="E53" s="1214"/>
      <c r="F53" s="1214"/>
      <c r="G53" s="1214"/>
      <c r="H53" s="1214"/>
      <c r="I53" s="1214"/>
      <c r="J53" s="1214"/>
      <c r="K53" s="1214"/>
      <c r="L53" s="1214"/>
      <c r="M53" s="1215"/>
    </row>
    <row r="54" spans="1:14" ht="15.75" customHeight="1">
      <c r="A54" s="2055" t="s">
        <v>90</v>
      </c>
      <c r="B54" s="1413" t="s">
        <v>91</v>
      </c>
      <c r="C54" s="2023" t="s">
        <v>355</v>
      </c>
      <c r="D54" s="2024"/>
      <c r="E54" s="2024"/>
      <c r="F54" s="2024"/>
      <c r="G54" s="2024"/>
      <c r="H54" s="2024"/>
      <c r="I54" s="2024"/>
      <c r="J54" s="2024"/>
      <c r="K54" s="2024"/>
      <c r="L54" s="2024"/>
      <c r="M54" s="2025"/>
    </row>
    <row r="55" spans="1:14">
      <c r="A55" s="2056"/>
      <c r="B55" s="1413" t="s">
        <v>93</v>
      </c>
      <c r="C55" s="2023" t="s">
        <v>94</v>
      </c>
      <c r="D55" s="2024"/>
      <c r="E55" s="2024"/>
      <c r="F55" s="2024"/>
      <c r="G55" s="2024"/>
      <c r="H55" s="2024"/>
      <c r="I55" s="2024"/>
      <c r="J55" s="2024"/>
      <c r="K55" s="2024"/>
      <c r="L55" s="2024"/>
      <c r="M55" s="2025"/>
    </row>
    <row r="56" spans="1:14">
      <c r="A56" s="2056"/>
      <c r="B56" s="1413" t="s">
        <v>95</v>
      </c>
      <c r="C56" s="2023" t="s">
        <v>1616</v>
      </c>
      <c r="D56" s="2024"/>
      <c r="E56" s="2024"/>
      <c r="F56" s="2024"/>
      <c r="G56" s="2024"/>
      <c r="H56" s="2024"/>
      <c r="I56" s="2024"/>
      <c r="J56" s="2024"/>
      <c r="K56" s="2024"/>
      <c r="L56" s="2024"/>
      <c r="M56" s="2025"/>
    </row>
    <row r="57" spans="1:14" ht="15.75" customHeight="1">
      <c r="A57" s="2056"/>
      <c r="B57" s="1414" t="s">
        <v>97</v>
      </c>
      <c r="C57" s="1980"/>
      <c r="D57" s="1981"/>
      <c r="E57" s="1981"/>
      <c r="F57" s="1981"/>
      <c r="G57" s="1981"/>
      <c r="H57" s="1981"/>
      <c r="I57" s="1981"/>
      <c r="J57" s="1981"/>
      <c r="K57" s="1981"/>
      <c r="L57" s="1981"/>
      <c r="M57" s="1982"/>
    </row>
    <row r="58" spans="1:14" ht="15.75" customHeight="1">
      <c r="A58" s="2056"/>
      <c r="B58" s="1413" t="s">
        <v>99</v>
      </c>
      <c r="C58" s="2165" t="s">
        <v>356</v>
      </c>
      <c r="D58" s="2024"/>
      <c r="E58" s="2024"/>
      <c r="F58" s="2024"/>
      <c r="G58" s="2024"/>
      <c r="H58" s="2024"/>
      <c r="I58" s="2024"/>
      <c r="J58" s="2024"/>
      <c r="K58" s="2024"/>
      <c r="L58" s="2024"/>
      <c r="M58" s="2025"/>
    </row>
    <row r="59" spans="1:14" ht="16.5" thickBot="1">
      <c r="A59" s="2061"/>
      <c r="B59" s="1413" t="s">
        <v>101</v>
      </c>
      <c r="C59" s="2023">
        <v>3358000</v>
      </c>
      <c r="D59" s="2024"/>
      <c r="E59" s="2024"/>
      <c r="F59" s="2024"/>
      <c r="G59" s="2024"/>
      <c r="H59" s="2024"/>
      <c r="I59" s="2024"/>
      <c r="J59" s="2024"/>
      <c r="K59" s="2024"/>
      <c r="L59" s="2024"/>
      <c r="M59" s="2025"/>
    </row>
    <row r="60" spans="1:14" ht="15.75" customHeight="1">
      <c r="A60" s="2055" t="s">
        <v>103</v>
      </c>
      <c r="B60" s="1415" t="s">
        <v>104</v>
      </c>
      <c r="C60" s="2023" t="s">
        <v>1790</v>
      </c>
      <c r="D60" s="2024"/>
      <c r="E60" s="2024"/>
      <c r="F60" s="2024"/>
      <c r="G60" s="2024"/>
      <c r="H60" s="2024"/>
      <c r="I60" s="2024"/>
      <c r="J60" s="2024"/>
      <c r="K60" s="2024"/>
      <c r="L60" s="2024"/>
      <c r="M60" s="2025"/>
    </row>
    <row r="61" spans="1:14" ht="30" customHeight="1">
      <c r="A61" s="2056"/>
      <c r="B61" s="1415" t="s">
        <v>106</v>
      </c>
      <c r="C61" s="2023" t="s">
        <v>1791</v>
      </c>
      <c r="D61" s="2024"/>
      <c r="E61" s="2024"/>
      <c r="F61" s="2024"/>
      <c r="G61" s="2024"/>
      <c r="H61" s="2024"/>
      <c r="I61" s="2024"/>
      <c r="J61" s="2024"/>
      <c r="K61" s="2024"/>
      <c r="L61" s="2024"/>
      <c r="M61" s="2025"/>
    </row>
    <row r="62" spans="1:14" ht="30" customHeight="1" thickBot="1">
      <c r="A62" s="2056"/>
      <c r="B62" s="1416" t="s">
        <v>14</v>
      </c>
      <c r="C62" s="2179" t="s">
        <v>1619</v>
      </c>
      <c r="D62" s="2180"/>
      <c r="E62" s="2180"/>
      <c r="F62" s="2180"/>
      <c r="G62" s="2180"/>
      <c r="H62" s="2180"/>
      <c r="I62" s="2180"/>
      <c r="J62" s="2180"/>
      <c r="K62" s="2180"/>
      <c r="L62" s="2180"/>
      <c r="M62" s="2181"/>
    </row>
    <row r="63" spans="1:14" ht="48" thickBot="1">
      <c r="A63" s="139" t="s">
        <v>109</v>
      </c>
      <c r="B63" s="108"/>
      <c r="C63" s="2036"/>
      <c r="D63" s="2037"/>
      <c r="E63" s="2037"/>
      <c r="F63" s="2037"/>
      <c r="G63" s="2037"/>
      <c r="H63" s="2037"/>
      <c r="I63" s="2037"/>
      <c r="J63" s="2037"/>
      <c r="K63" s="2037"/>
      <c r="L63" s="2037"/>
      <c r="M63" s="2038"/>
    </row>
  </sheetData>
  <mergeCells count="65">
    <mergeCell ref="B1:M1"/>
    <mergeCell ref="A2:A16"/>
    <mergeCell ref="C2:M2"/>
    <mergeCell ref="C3:M3"/>
    <mergeCell ref="C4:E4"/>
    <mergeCell ref="F4:G4"/>
    <mergeCell ref="H4:M4"/>
    <mergeCell ref="C5:M5"/>
    <mergeCell ref="C6:M6"/>
    <mergeCell ref="C7:G7"/>
    <mergeCell ref="I7:M7"/>
    <mergeCell ref="B8:B11"/>
    <mergeCell ref="C9:E9"/>
    <mergeCell ref="F9:G9"/>
    <mergeCell ref="I9:J9"/>
    <mergeCell ref="C10:D10"/>
    <mergeCell ref="F10:G10"/>
    <mergeCell ref="I10:J10"/>
    <mergeCell ref="B33:B35"/>
    <mergeCell ref="B36:B45"/>
    <mergeCell ref="D38:E38"/>
    <mergeCell ref="F38:G38"/>
    <mergeCell ref="C12:M12"/>
    <mergeCell ref="C13:M13"/>
    <mergeCell ref="C14:M14"/>
    <mergeCell ref="B15:B16"/>
    <mergeCell ref="C15:D15"/>
    <mergeCell ref="F15:M15"/>
    <mergeCell ref="C16:M16"/>
    <mergeCell ref="H38:I38"/>
    <mergeCell ref="J38:K38"/>
    <mergeCell ref="L38:M38"/>
    <mergeCell ref="D40:E40"/>
    <mergeCell ref="F40:G40"/>
    <mergeCell ref="H40:I40"/>
    <mergeCell ref="J40:K40"/>
    <mergeCell ref="L40:M40"/>
    <mergeCell ref="D42:E42"/>
    <mergeCell ref="F42:G42"/>
    <mergeCell ref="F44:G44"/>
    <mergeCell ref="H44:I44"/>
    <mergeCell ref="B46:B49"/>
    <mergeCell ref="F47:F48"/>
    <mergeCell ref="G47:J48"/>
    <mergeCell ref="L47:M48"/>
    <mergeCell ref="C50:M50"/>
    <mergeCell ref="C51:M51"/>
    <mergeCell ref="A54:A59"/>
    <mergeCell ref="C54:M54"/>
    <mergeCell ref="C55:M55"/>
    <mergeCell ref="C56:M56"/>
    <mergeCell ref="C57:M57"/>
    <mergeCell ref="C58:M58"/>
    <mergeCell ref="C59:M59"/>
    <mergeCell ref="A17:A53"/>
    <mergeCell ref="C17:M17"/>
    <mergeCell ref="C18:M18"/>
    <mergeCell ref="B19:B25"/>
    <mergeCell ref="F24:M24"/>
    <mergeCell ref="B26:B29"/>
    <mergeCell ref="A60:A62"/>
    <mergeCell ref="C60:M60"/>
    <mergeCell ref="C61:M61"/>
    <mergeCell ref="C62:M62"/>
    <mergeCell ref="C63:M63"/>
  </mergeCells>
  <dataValidations count="7">
    <dataValidation allowBlank="1" showInputMessage="1" showErrorMessage="1" prompt="Si corresponde a un indicador del PDD, identifique el código de la meta el cual se encuentra en el listado de indicadores del plan que se encuentra en la caja de herramientas._x000a__x000a_"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00000000-0002-0000-2100-000000000000}"/>
    <dataValidation allowBlank="1" showInputMessage="1" showErrorMessage="1" prompt="Determine si el indicador responde a un enfoque (Derechos Humanos, Género, Diferencial, Poblacional, Ambiental y Territorial). Si responde a más de enfoque separelos por ;" sqref="B17 IX17 ST17 ACP17 AML17 AWH17 BGD17 BPZ17 BZV17 CJR17 CTN17 DDJ17 DNF17 DXB17 EGX17 EQT17 FAP17 FKL17 FUH17 GED17 GNZ17 GXV17 HHR17 HRN17 IBJ17 ILF17 IVB17 JEX17 JOT17 JYP17 KIL17 KSH17 LCD17 LLZ17 LVV17 MFR17 MPN17 MZJ17 NJF17 NTB17 OCX17 OMT17 OWP17 PGL17 PQH17 QAD17 QJZ17 QTV17 RDR17 RNN17 RXJ17 SHF17 SRB17 TAX17 TKT17 TUP17 UEL17 UOH17 UYD17 VHZ17 VRV17 WBR17 WLN17 WVJ17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00000000-0002-0000-2100-000001000000}"/>
    <dataValidation allowBlank="1" showInputMessage="1" showErrorMessage="1" prompt="Identifique la meta ODS a que le apunta el indicador de producto. Seleccione de la lista desplegable." sqref="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00000000-0002-0000-2100-000002000000}"/>
    <dataValidation allowBlank="1" showInputMessage="1" showErrorMessage="1" prompt="Identifique el ODS a que le apunta el indicador de producto. Seleccione de la lista desplegable._x000a_" sqref="B15:B16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B65551:B65552 IX65551:IX65552 ST65551:ST65552 ACP65551:ACP65552 AML65551:AML65552 AWH65551:AWH65552 BGD65551:BGD65552 BPZ65551:BPZ65552 BZV65551:BZV65552 CJR65551:CJR65552 CTN65551:CTN65552 DDJ65551:DDJ65552 DNF65551:DNF65552 DXB65551:DXB65552 EGX65551:EGX65552 EQT65551:EQT65552 FAP65551:FAP65552 FKL65551:FKL65552 FUH65551:FUH65552 GED65551:GED65552 GNZ65551:GNZ65552 GXV65551:GXV65552 HHR65551:HHR65552 HRN65551:HRN65552 IBJ65551:IBJ65552 ILF65551:ILF65552 IVB65551:IVB65552 JEX65551:JEX65552 JOT65551:JOT65552 JYP65551:JYP65552 KIL65551:KIL65552 KSH65551:KSH65552 LCD65551:LCD65552 LLZ65551:LLZ65552 LVV65551:LVV65552 MFR65551:MFR65552 MPN65551:MPN65552 MZJ65551:MZJ65552 NJF65551:NJF65552 NTB65551:NTB65552 OCX65551:OCX65552 OMT65551:OMT65552 OWP65551:OWP65552 PGL65551:PGL65552 PQH65551:PQH65552 QAD65551:QAD65552 QJZ65551:QJZ65552 QTV65551:QTV65552 RDR65551:RDR65552 RNN65551:RNN65552 RXJ65551:RXJ65552 SHF65551:SHF65552 SRB65551:SRB65552 TAX65551:TAX65552 TKT65551:TKT65552 TUP65551:TUP65552 UEL65551:UEL65552 UOH65551:UOH65552 UYD65551:UYD65552 VHZ65551:VHZ65552 VRV65551:VRV65552 WBR65551:WBR65552 WLN65551:WLN65552 WVJ65551:WVJ65552 B131087:B131088 IX131087:IX131088 ST131087:ST131088 ACP131087:ACP131088 AML131087:AML131088 AWH131087:AWH131088 BGD131087:BGD131088 BPZ131087:BPZ131088 BZV131087:BZV131088 CJR131087:CJR131088 CTN131087:CTN131088 DDJ131087:DDJ131088 DNF131087:DNF131088 DXB131087:DXB131088 EGX131087:EGX131088 EQT131087:EQT131088 FAP131087:FAP131088 FKL131087:FKL131088 FUH131087:FUH131088 GED131087:GED131088 GNZ131087:GNZ131088 GXV131087:GXV131088 HHR131087:HHR131088 HRN131087:HRN131088 IBJ131087:IBJ131088 ILF131087:ILF131088 IVB131087:IVB131088 JEX131087:JEX131088 JOT131087:JOT131088 JYP131087:JYP131088 KIL131087:KIL131088 KSH131087:KSH131088 LCD131087:LCD131088 LLZ131087:LLZ131088 LVV131087:LVV131088 MFR131087:MFR131088 MPN131087:MPN131088 MZJ131087:MZJ131088 NJF131087:NJF131088 NTB131087:NTB131088 OCX131087:OCX131088 OMT131087:OMT131088 OWP131087:OWP131088 PGL131087:PGL131088 PQH131087:PQH131088 QAD131087:QAD131088 QJZ131087:QJZ131088 QTV131087:QTV131088 RDR131087:RDR131088 RNN131087:RNN131088 RXJ131087:RXJ131088 SHF131087:SHF131088 SRB131087:SRB131088 TAX131087:TAX131088 TKT131087:TKT131088 TUP131087:TUP131088 UEL131087:UEL131088 UOH131087:UOH131088 UYD131087:UYD131088 VHZ131087:VHZ131088 VRV131087:VRV131088 WBR131087:WBR131088 WLN131087:WLN131088 WVJ131087:WVJ131088 B196623:B196624 IX196623:IX196624 ST196623:ST196624 ACP196623:ACP196624 AML196623:AML196624 AWH196623:AWH196624 BGD196623:BGD196624 BPZ196623:BPZ196624 BZV196623:BZV196624 CJR196623:CJR196624 CTN196623:CTN196624 DDJ196623:DDJ196624 DNF196623:DNF196624 DXB196623:DXB196624 EGX196623:EGX196624 EQT196623:EQT196624 FAP196623:FAP196624 FKL196623:FKL196624 FUH196623:FUH196624 GED196623:GED196624 GNZ196623:GNZ196624 GXV196623:GXV196624 HHR196623:HHR196624 HRN196623:HRN196624 IBJ196623:IBJ196624 ILF196623:ILF196624 IVB196623:IVB196624 JEX196623:JEX196624 JOT196623:JOT196624 JYP196623:JYP196624 KIL196623:KIL196624 KSH196623:KSH196624 LCD196623:LCD196624 LLZ196623:LLZ196624 LVV196623:LVV196624 MFR196623:MFR196624 MPN196623:MPN196624 MZJ196623:MZJ196624 NJF196623:NJF196624 NTB196623:NTB196624 OCX196623:OCX196624 OMT196623:OMT196624 OWP196623:OWP196624 PGL196623:PGL196624 PQH196623:PQH196624 QAD196623:QAD196624 QJZ196623:QJZ196624 QTV196623:QTV196624 RDR196623:RDR196624 RNN196623:RNN196624 RXJ196623:RXJ196624 SHF196623:SHF196624 SRB196623:SRB196624 TAX196623:TAX196624 TKT196623:TKT196624 TUP196623:TUP196624 UEL196623:UEL196624 UOH196623:UOH196624 UYD196623:UYD196624 VHZ196623:VHZ196624 VRV196623:VRV196624 WBR196623:WBR196624 WLN196623:WLN196624 WVJ196623:WVJ196624 B262159:B262160 IX262159:IX262160 ST262159:ST262160 ACP262159:ACP262160 AML262159:AML262160 AWH262159:AWH262160 BGD262159:BGD262160 BPZ262159:BPZ262160 BZV262159:BZV262160 CJR262159:CJR262160 CTN262159:CTN262160 DDJ262159:DDJ262160 DNF262159:DNF262160 DXB262159:DXB262160 EGX262159:EGX262160 EQT262159:EQT262160 FAP262159:FAP262160 FKL262159:FKL262160 FUH262159:FUH262160 GED262159:GED262160 GNZ262159:GNZ262160 GXV262159:GXV262160 HHR262159:HHR262160 HRN262159:HRN262160 IBJ262159:IBJ262160 ILF262159:ILF262160 IVB262159:IVB262160 JEX262159:JEX262160 JOT262159:JOT262160 JYP262159:JYP262160 KIL262159:KIL262160 KSH262159:KSH262160 LCD262159:LCD262160 LLZ262159:LLZ262160 LVV262159:LVV262160 MFR262159:MFR262160 MPN262159:MPN262160 MZJ262159:MZJ262160 NJF262159:NJF262160 NTB262159:NTB262160 OCX262159:OCX262160 OMT262159:OMT262160 OWP262159:OWP262160 PGL262159:PGL262160 PQH262159:PQH262160 QAD262159:QAD262160 QJZ262159:QJZ262160 QTV262159:QTV262160 RDR262159:RDR262160 RNN262159:RNN262160 RXJ262159:RXJ262160 SHF262159:SHF262160 SRB262159:SRB262160 TAX262159:TAX262160 TKT262159:TKT262160 TUP262159:TUP262160 UEL262159:UEL262160 UOH262159:UOH262160 UYD262159:UYD262160 VHZ262159:VHZ262160 VRV262159:VRV262160 WBR262159:WBR262160 WLN262159:WLN262160 WVJ262159:WVJ262160 B327695:B327696 IX327695:IX327696 ST327695:ST327696 ACP327695:ACP327696 AML327695:AML327696 AWH327695:AWH327696 BGD327695:BGD327696 BPZ327695:BPZ327696 BZV327695:BZV327696 CJR327695:CJR327696 CTN327695:CTN327696 DDJ327695:DDJ327696 DNF327695:DNF327696 DXB327695:DXB327696 EGX327695:EGX327696 EQT327695:EQT327696 FAP327695:FAP327696 FKL327695:FKL327696 FUH327695:FUH327696 GED327695:GED327696 GNZ327695:GNZ327696 GXV327695:GXV327696 HHR327695:HHR327696 HRN327695:HRN327696 IBJ327695:IBJ327696 ILF327695:ILF327696 IVB327695:IVB327696 JEX327695:JEX327696 JOT327695:JOT327696 JYP327695:JYP327696 KIL327695:KIL327696 KSH327695:KSH327696 LCD327695:LCD327696 LLZ327695:LLZ327696 LVV327695:LVV327696 MFR327695:MFR327696 MPN327695:MPN327696 MZJ327695:MZJ327696 NJF327695:NJF327696 NTB327695:NTB327696 OCX327695:OCX327696 OMT327695:OMT327696 OWP327695:OWP327696 PGL327695:PGL327696 PQH327695:PQH327696 QAD327695:QAD327696 QJZ327695:QJZ327696 QTV327695:QTV327696 RDR327695:RDR327696 RNN327695:RNN327696 RXJ327695:RXJ327696 SHF327695:SHF327696 SRB327695:SRB327696 TAX327695:TAX327696 TKT327695:TKT327696 TUP327695:TUP327696 UEL327695:UEL327696 UOH327695:UOH327696 UYD327695:UYD327696 VHZ327695:VHZ327696 VRV327695:VRV327696 WBR327695:WBR327696 WLN327695:WLN327696 WVJ327695:WVJ327696 B393231:B393232 IX393231:IX393232 ST393231:ST393232 ACP393231:ACP393232 AML393231:AML393232 AWH393231:AWH393232 BGD393231:BGD393232 BPZ393231:BPZ393232 BZV393231:BZV393232 CJR393231:CJR393232 CTN393231:CTN393232 DDJ393231:DDJ393232 DNF393231:DNF393232 DXB393231:DXB393232 EGX393231:EGX393232 EQT393231:EQT393232 FAP393231:FAP393232 FKL393231:FKL393232 FUH393231:FUH393232 GED393231:GED393232 GNZ393231:GNZ393232 GXV393231:GXV393232 HHR393231:HHR393232 HRN393231:HRN393232 IBJ393231:IBJ393232 ILF393231:ILF393232 IVB393231:IVB393232 JEX393231:JEX393232 JOT393231:JOT393232 JYP393231:JYP393232 KIL393231:KIL393232 KSH393231:KSH393232 LCD393231:LCD393232 LLZ393231:LLZ393232 LVV393231:LVV393232 MFR393231:MFR393232 MPN393231:MPN393232 MZJ393231:MZJ393232 NJF393231:NJF393232 NTB393231:NTB393232 OCX393231:OCX393232 OMT393231:OMT393232 OWP393231:OWP393232 PGL393231:PGL393232 PQH393231:PQH393232 QAD393231:QAD393232 QJZ393231:QJZ393232 QTV393231:QTV393232 RDR393231:RDR393232 RNN393231:RNN393232 RXJ393231:RXJ393232 SHF393231:SHF393232 SRB393231:SRB393232 TAX393231:TAX393232 TKT393231:TKT393232 TUP393231:TUP393232 UEL393231:UEL393232 UOH393231:UOH393232 UYD393231:UYD393232 VHZ393231:VHZ393232 VRV393231:VRV393232 WBR393231:WBR393232 WLN393231:WLN393232 WVJ393231:WVJ393232 B458767:B458768 IX458767:IX458768 ST458767:ST458768 ACP458767:ACP458768 AML458767:AML458768 AWH458767:AWH458768 BGD458767:BGD458768 BPZ458767:BPZ458768 BZV458767:BZV458768 CJR458767:CJR458768 CTN458767:CTN458768 DDJ458767:DDJ458768 DNF458767:DNF458768 DXB458767:DXB458768 EGX458767:EGX458768 EQT458767:EQT458768 FAP458767:FAP458768 FKL458767:FKL458768 FUH458767:FUH458768 GED458767:GED458768 GNZ458767:GNZ458768 GXV458767:GXV458768 HHR458767:HHR458768 HRN458767:HRN458768 IBJ458767:IBJ458768 ILF458767:ILF458768 IVB458767:IVB458768 JEX458767:JEX458768 JOT458767:JOT458768 JYP458767:JYP458768 KIL458767:KIL458768 KSH458767:KSH458768 LCD458767:LCD458768 LLZ458767:LLZ458768 LVV458767:LVV458768 MFR458767:MFR458768 MPN458767:MPN458768 MZJ458767:MZJ458768 NJF458767:NJF458768 NTB458767:NTB458768 OCX458767:OCX458768 OMT458767:OMT458768 OWP458767:OWP458768 PGL458767:PGL458768 PQH458767:PQH458768 QAD458767:QAD458768 QJZ458767:QJZ458768 QTV458767:QTV458768 RDR458767:RDR458768 RNN458767:RNN458768 RXJ458767:RXJ458768 SHF458767:SHF458768 SRB458767:SRB458768 TAX458767:TAX458768 TKT458767:TKT458768 TUP458767:TUP458768 UEL458767:UEL458768 UOH458767:UOH458768 UYD458767:UYD458768 VHZ458767:VHZ458768 VRV458767:VRV458768 WBR458767:WBR458768 WLN458767:WLN458768 WVJ458767:WVJ458768 B524303:B524304 IX524303:IX524304 ST524303:ST524304 ACP524303:ACP524304 AML524303:AML524304 AWH524303:AWH524304 BGD524303:BGD524304 BPZ524303:BPZ524304 BZV524303:BZV524304 CJR524303:CJR524304 CTN524303:CTN524304 DDJ524303:DDJ524304 DNF524303:DNF524304 DXB524303:DXB524304 EGX524303:EGX524304 EQT524303:EQT524304 FAP524303:FAP524304 FKL524303:FKL524304 FUH524303:FUH524304 GED524303:GED524304 GNZ524303:GNZ524304 GXV524303:GXV524304 HHR524303:HHR524304 HRN524303:HRN524304 IBJ524303:IBJ524304 ILF524303:ILF524304 IVB524303:IVB524304 JEX524303:JEX524304 JOT524303:JOT524304 JYP524303:JYP524304 KIL524303:KIL524304 KSH524303:KSH524304 LCD524303:LCD524304 LLZ524303:LLZ524304 LVV524303:LVV524304 MFR524303:MFR524304 MPN524303:MPN524304 MZJ524303:MZJ524304 NJF524303:NJF524304 NTB524303:NTB524304 OCX524303:OCX524304 OMT524303:OMT524304 OWP524303:OWP524304 PGL524303:PGL524304 PQH524303:PQH524304 QAD524303:QAD524304 QJZ524303:QJZ524304 QTV524303:QTV524304 RDR524303:RDR524304 RNN524303:RNN524304 RXJ524303:RXJ524304 SHF524303:SHF524304 SRB524303:SRB524304 TAX524303:TAX524304 TKT524303:TKT524304 TUP524303:TUP524304 UEL524303:UEL524304 UOH524303:UOH524304 UYD524303:UYD524304 VHZ524303:VHZ524304 VRV524303:VRV524304 WBR524303:WBR524304 WLN524303:WLN524304 WVJ524303:WVJ524304 B589839:B589840 IX589839:IX589840 ST589839:ST589840 ACP589839:ACP589840 AML589839:AML589840 AWH589839:AWH589840 BGD589839:BGD589840 BPZ589839:BPZ589840 BZV589839:BZV589840 CJR589839:CJR589840 CTN589839:CTN589840 DDJ589839:DDJ589840 DNF589839:DNF589840 DXB589839:DXB589840 EGX589839:EGX589840 EQT589839:EQT589840 FAP589839:FAP589840 FKL589839:FKL589840 FUH589839:FUH589840 GED589839:GED589840 GNZ589839:GNZ589840 GXV589839:GXV589840 HHR589839:HHR589840 HRN589839:HRN589840 IBJ589839:IBJ589840 ILF589839:ILF589840 IVB589839:IVB589840 JEX589839:JEX589840 JOT589839:JOT589840 JYP589839:JYP589840 KIL589839:KIL589840 KSH589839:KSH589840 LCD589839:LCD589840 LLZ589839:LLZ589840 LVV589839:LVV589840 MFR589839:MFR589840 MPN589839:MPN589840 MZJ589839:MZJ589840 NJF589839:NJF589840 NTB589839:NTB589840 OCX589839:OCX589840 OMT589839:OMT589840 OWP589839:OWP589840 PGL589839:PGL589840 PQH589839:PQH589840 QAD589839:QAD589840 QJZ589839:QJZ589840 QTV589839:QTV589840 RDR589839:RDR589840 RNN589839:RNN589840 RXJ589839:RXJ589840 SHF589839:SHF589840 SRB589839:SRB589840 TAX589839:TAX589840 TKT589839:TKT589840 TUP589839:TUP589840 UEL589839:UEL589840 UOH589839:UOH589840 UYD589839:UYD589840 VHZ589839:VHZ589840 VRV589839:VRV589840 WBR589839:WBR589840 WLN589839:WLN589840 WVJ589839:WVJ589840 B655375:B655376 IX655375:IX655376 ST655375:ST655376 ACP655375:ACP655376 AML655375:AML655376 AWH655375:AWH655376 BGD655375:BGD655376 BPZ655375:BPZ655376 BZV655375:BZV655376 CJR655375:CJR655376 CTN655375:CTN655376 DDJ655375:DDJ655376 DNF655375:DNF655376 DXB655375:DXB655376 EGX655375:EGX655376 EQT655375:EQT655376 FAP655375:FAP655376 FKL655375:FKL655376 FUH655375:FUH655376 GED655375:GED655376 GNZ655375:GNZ655376 GXV655375:GXV655376 HHR655375:HHR655376 HRN655375:HRN655376 IBJ655375:IBJ655376 ILF655375:ILF655376 IVB655375:IVB655376 JEX655375:JEX655376 JOT655375:JOT655376 JYP655375:JYP655376 KIL655375:KIL655376 KSH655375:KSH655376 LCD655375:LCD655376 LLZ655375:LLZ655376 LVV655375:LVV655376 MFR655375:MFR655376 MPN655375:MPN655376 MZJ655375:MZJ655376 NJF655375:NJF655376 NTB655375:NTB655376 OCX655375:OCX655376 OMT655375:OMT655376 OWP655375:OWP655376 PGL655375:PGL655376 PQH655375:PQH655376 QAD655375:QAD655376 QJZ655375:QJZ655376 QTV655375:QTV655376 RDR655375:RDR655376 RNN655375:RNN655376 RXJ655375:RXJ655376 SHF655375:SHF655376 SRB655375:SRB655376 TAX655375:TAX655376 TKT655375:TKT655376 TUP655375:TUP655376 UEL655375:UEL655376 UOH655375:UOH655376 UYD655375:UYD655376 VHZ655375:VHZ655376 VRV655375:VRV655376 WBR655375:WBR655376 WLN655375:WLN655376 WVJ655375:WVJ655376 B720911:B720912 IX720911:IX720912 ST720911:ST720912 ACP720911:ACP720912 AML720911:AML720912 AWH720911:AWH720912 BGD720911:BGD720912 BPZ720911:BPZ720912 BZV720911:BZV720912 CJR720911:CJR720912 CTN720911:CTN720912 DDJ720911:DDJ720912 DNF720911:DNF720912 DXB720911:DXB720912 EGX720911:EGX720912 EQT720911:EQT720912 FAP720911:FAP720912 FKL720911:FKL720912 FUH720911:FUH720912 GED720911:GED720912 GNZ720911:GNZ720912 GXV720911:GXV720912 HHR720911:HHR720912 HRN720911:HRN720912 IBJ720911:IBJ720912 ILF720911:ILF720912 IVB720911:IVB720912 JEX720911:JEX720912 JOT720911:JOT720912 JYP720911:JYP720912 KIL720911:KIL720912 KSH720911:KSH720912 LCD720911:LCD720912 LLZ720911:LLZ720912 LVV720911:LVV720912 MFR720911:MFR720912 MPN720911:MPN720912 MZJ720911:MZJ720912 NJF720911:NJF720912 NTB720911:NTB720912 OCX720911:OCX720912 OMT720911:OMT720912 OWP720911:OWP720912 PGL720911:PGL720912 PQH720911:PQH720912 QAD720911:QAD720912 QJZ720911:QJZ720912 QTV720911:QTV720912 RDR720911:RDR720912 RNN720911:RNN720912 RXJ720911:RXJ720912 SHF720911:SHF720912 SRB720911:SRB720912 TAX720911:TAX720912 TKT720911:TKT720912 TUP720911:TUP720912 UEL720911:UEL720912 UOH720911:UOH720912 UYD720911:UYD720912 VHZ720911:VHZ720912 VRV720911:VRV720912 WBR720911:WBR720912 WLN720911:WLN720912 WVJ720911:WVJ720912 B786447:B786448 IX786447:IX786448 ST786447:ST786448 ACP786447:ACP786448 AML786447:AML786448 AWH786447:AWH786448 BGD786447:BGD786448 BPZ786447:BPZ786448 BZV786447:BZV786448 CJR786447:CJR786448 CTN786447:CTN786448 DDJ786447:DDJ786448 DNF786447:DNF786448 DXB786447:DXB786448 EGX786447:EGX786448 EQT786447:EQT786448 FAP786447:FAP786448 FKL786447:FKL786448 FUH786447:FUH786448 GED786447:GED786448 GNZ786447:GNZ786448 GXV786447:GXV786448 HHR786447:HHR786448 HRN786447:HRN786448 IBJ786447:IBJ786448 ILF786447:ILF786448 IVB786447:IVB786448 JEX786447:JEX786448 JOT786447:JOT786448 JYP786447:JYP786448 KIL786447:KIL786448 KSH786447:KSH786448 LCD786447:LCD786448 LLZ786447:LLZ786448 LVV786447:LVV786448 MFR786447:MFR786448 MPN786447:MPN786448 MZJ786447:MZJ786448 NJF786447:NJF786448 NTB786447:NTB786448 OCX786447:OCX786448 OMT786447:OMT786448 OWP786447:OWP786448 PGL786447:PGL786448 PQH786447:PQH786448 QAD786447:QAD786448 QJZ786447:QJZ786448 QTV786447:QTV786448 RDR786447:RDR786448 RNN786447:RNN786448 RXJ786447:RXJ786448 SHF786447:SHF786448 SRB786447:SRB786448 TAX786447:TAX786448 TKT786447:TKT786448 TUP786447:TUP786448 UEL786447:UEL786448 UOH786447:UOH786448 UYD786447:UYD786448 VHZ786447:VHZ786448 VRV786447:VRV786448 WBR786447:WBR786448 WLN786447:WLN786448 WVJ786447:WVJ786448 B851983:B851984 IX851983:IX851984 ST851983:ST851984 ACP851983:ACP851984 AML851983:AML851984 AWH851983:AWH851984 BGD851983:BGD851984 BPZ851983:BPZ851984 BZV851983:BZV851984 CJR851983:CJR851984 CTN851983:CTN851984 DDJ851983:DDJ851984 DNF851983:DNF851984 DXB851983:DXB851984 EGX851983:EGX851984 EQT851983:EQT851984 FAP851983:FAP851984 FKL851983:FKL851984 FUH851983:FUH851984 GED851983:GED851984 GNZ851983:GNZ851984 GXV851983:GXV851984 HHR851983:HHR851984 HRN851983:HRN851984 IBJ851983:IBJ851984 ILF851983:ILF851984 IVB851983:IVB851984 JEX851983:JEX851984 JOT851983:JOT851984 JYP851983:JYP851984 KIL851983:KIL851984 KSH851983:KSH851984 LCD851983:LCD851984 LLZ851983:LLZ851984 LVV851983:LVV851984 MFR851983:MFR851984 MPN851983:MPN851984 MZJ851983:MZJ851984 NJF851983:NJF851984 NTB851983:NTB851984 OCX851983:OCX851984 OMT851983:OMT851984 OWP851983:OWP851984 PGL851983:PGL851984 PQH851983:PQH851984 QAD851983:QAD851984 QJZ851983:QJZ851984 QTV851983:QTV851984 RDR851983:RDR851984 RNN851983:RNN851984 RXJ851983:RXJ851984 SHF851983:SHF851984 SRB851983:SRB851984 TAX851983:TAX851984 TKT851983:TKT851984 TUP851983:TUP851984 UEL851983:UEL851984 UOH851983:UOH851984 UYD851983:UYD851984 VHZ851983:VHZ851984 VRV851983:VRV851984 WBR851983:WBR851984 WLN851983:WLN851984 WVJ851983:WVJ851984 B917519:B917520 IX917519:IX917520 ST917519:ST917520 ACP917519:ACP917520 AML917519:AML917520 AWH917519:AWH917520 BGD917519:BGD917520 BPZ917519:BPZ917520 BZV917519:BZV917520 CJR917519:CJR917520 CTN917519:CTN917520 DDJ917519:DDJ917520 DNF917519:DNF917520 DXB917519:DXB917520 EGX917519:EGX917520 EQT917519:EQT917520 FAP917519:FAP917520 FKL917519:FKL917520 FUH917519:FUH917520 GED917519:GED917520 GNZ917519:GNZ917520 GXV917519:GXV917520 HHR917519:HHR917520 HRN917519:HRN917520 IBJ917519:IBJ917520 ILF917519:ILF917520 IVB917519:IVB917520 JEX917519:JEX917520 JOT917519:JOT917520 JYP917519:JYP917520 KIL917519:KIL917520 KSH917519:KSH917520 LCD917519:LCD917520 LLZ917519:LLZ917520 LVV917519:LVV917520 MFR917519:MFR917520 MPN917519:MPN917520 MZJ917519:MZJ917520 NJF917519:NJF917520 NTB917519:NTB917520 OCX917519:OCX917520 OMT917519:OMT917520 OWP917519:OWP917520 PGL917519:PGL917520 PQH917519:PQH917520 QAD917519:QAD917520 QJZ917519:QJZ917520 QTV917519:QTV917520 RDR917519:RDR917520 RNN917519:RNN917520 RXJ917519:RXJ917520 SHF917519:SHF917520 SRB917519:SRB917520 TAX917519:TAX917520 TKT917519:TKT917520 TUP917519:TUP917520 UEL917519:UEL917520 UOH917519:UOH917520 UYD917519:UYD917520 VHZ917519:VHZ917520 VRV917519:VRV917520 WBR917519:WBR917520 WLN917519:WLN917520 WVJ917519:WVJ917520 B983055:B983056 IX983055:IX983056 ST983055:ST983056 ACP983055:ACP983056 AML983055:AML983056 AWH983055:AWH983056 BGD983055:BGD983056 BPZ983055:BPZ983056 BZV983055:BZV983056 CJR983055:CJR983056 CTN983055:CTN983056 DDJ983055:DDJ983056 DNF983055:DNF983056 DXB983055:DXB983056 EGX983055:EGX983056 EQT983055:EQT983056 FAP983055:FAP983056 FKL983055:FKL983056 FUH983055:FUH983056 GED983055:GED983056 GNZ983055:GNZ983056 GXV983055:GXV983056 HHR983055:HHR983056 HRN983055:HRN983056 IBJ983055:IBJ983056 ILF983055:ILF983056 IVB983055:IVB983056 JEX983055:JEX983056 JOT983055:JOT983056 JYP983055:JYP983056 KIL983055:KIL983056 KSH983055:KSH983056 LCD983055:LCD983056 LLZ983055:LLZ983056 LVV983055:LVV983056 MFR983055:MFR983056 MPN983055:MPN983056 MZJ983055:MZJ983056 NJF983055:NJF983056 NTB983055:NTB983056 OCX983055:OCX983056 OMT983055:OMT983056 OWP983055:OWP983056 PGL983055:PGL983056 PQH983055:PQH983056 QAD983055:QAD983056 QJZ983055:QJZ983056 QTV983055:QTV983056 RDR983055:RDR983056 RNN983055:RNN983056 RXJ983055:RXJ983056 SHF983055:SHF983056 SRB983055:SRB983056 TAX983055:TAX983056 TKT983055:TKT983056 TUP983055:TUP983056 UEL983055:UEL983056 UOH983055:UOH983056 UYD983055:UYD983056 VHZ983055:VHZ983056 VRV983055:VRV983056 WBR983055:WBR983056 WLN983055:WLN983056 WVJ983055:WVJ983056" xr:uid="{00000000-0002-0000-2100-000003000000}"/>
    <dataValidation allowBlank="1" showInputMessage="1" showErrorMessage="1" prompt="Incluir una ficha por cada indicador, ya sea de producto o de resultado" sqref="B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xr:uid="{00000000-0002-0000-2100-000004000000}"/>
    <dataValidation allowBlank="1" showInputMessage="1" showErrorMessage="1" prompt="Seleccione de la lista desplegable"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H7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00000000-0002-0000-2100-000005000000}"/>
    <dataValidation type="list" allowBlank="1" showInputMessage="1" showErrorMessage="1" sqref="WVQ983047:WVU983047 JE7:JI7 TA7:TE7 ACW7:ADA7 AMS7:AMW7 AWO7:AWS7 BGK7:BGO7 BQG7:BQK7 CAC7:CAG7 CJY7:CKC7 CTU7:CTY7 DDQ7:DDU7 DNM7:DNQ7 DXI7:DXM7 EHE7:EHI7 ERA7:ERE7 FAW7:FBA7 FKS7:FKW7 FUO7:FUS7 GEK7:GEO7 GOG7:GOK7 GYC7:GYG7 HHY7:HIC7 HRU7:HRY7 IBQ7:IBU7 ILM7:ILQ7 IVI7:IVM7 JFE7:JFI7 JPA7:JPE7 JYW7:JZA7 KIS7:KIW7 KSO7:KSS7 LCK7:LCO7 LMG7:LMK7 LWC7:LWG7 MFY7:MGC7 MPU7:MPY7 MZQ7:MZU7 NJM7:NJQ7 NTI7:NTM7 ODE7:ODI7 ONA7:ONE7 OWW7:OXA7 PGS7:PGW7 PQO7:PQS7 QAK7:QAO7 QKG7:QKK7 QUC7:QUG7 RDY7:REC7 RNU7:RNY7 RXQ7:RXU7 SHM7:SHQ7 SRI7:SRM7 TBE7:TBI7 TLA7:TLE7 TUW7:TVA7 UES7:UEW7 UOO7:UOS7 UYK7:UYO7 VIG7:VIK7 VSC7:VSG7 WBY7:WCC7 WLU7:WLY7 WVQ7:WVU7 I65543:M65543 JE65543:JI65543 TA65543:TE65543 ACW65543:ADA65543 AMS65543:AMW65543 AWO65543:AWS65543 BGK65543:BGO65543 BQG65543:BQK65543 CAC65543:CAG65543 CJY65543:CKC65543 CTU65543:CTY65543 DDQ65543:DDU65543 DNM65543:DNQ65543 DXI65543:DXM65543 EHE65543:EHI65543 ERA65543:ERE65543 FAW65543:FBA65543 FKS65543:FKW65543 FUO65543:FUS65543 GEK65543:GEO65543 GOG65543:GOK65543 GYC65543:GYG65543 HHY65543:HIC65543 HRU65543:HRY65543 IBQ65543:IBU65543 ILM65543:ILQ65543 IVI65543:IVM65543 JFE65543:JFI65543 JPA65543:JPE65543 JYW65543:JZA65543 KIS65543:KIW65543 KSO65543:KSS65543 LCK65543:LCO65543 LMG65543:LMK65543 LWC65543:LWG65543 MFY65543:MGC65543 MPU65543:MPY65543 MZQ65543:MZU65543 NJM65543:NJQ65543 NTI65543:NTM65543 ODE65543:ODI65543 ONA65543:ONE65543 OWW65543:OXA65543 PGS65543:PGW65543 PQO65543:PQS65543 QAK65543:QAO65543 QKG65543:QKK65543 QUC65543:QUG65543 RDY65543:REC65543 RNU65543:RNY65543 RXQ65543:RXU65543 SHM65543:SHQ65543 SRI65543:SRM65543 TBE65543:TBI65543 TLA65543:TLE65543 TUW65543:TVA65543 UES65543:UEW65543 UOO65543:UOS65543 UYK65543:UYO65543 VIG65543:VIK65543 VSC65543:VSG65543 WBY65543:WCC65543 WLU65543:WLY65543 WVQ65543:WVU65543 I131079:M131079 JE131079:JI131079 TA131079:TE131079 ACW131079:ADA131079 AMS131079:AMW131079 AWO131079:AWS131079 BGK131079:BGO131079 BQG131079:BQK131079 CAC131079:CAG131079 CJY131079:CKC131079 CTU131079:CTY131079 DDQ131079:DDU131079 DNM131079:DNQ131079 DXI131079:DXM131079 EHE131079:EHI131079 ERA131079:ERE131079 FAW131079:FBA131079 FKS131079:FKW131079 FUO131079:FUS131079 GEK131079:GEO131079 GOG131079:GOK131079 GYC131079:GYG131079 HHY131079:HIC131079 HRU131079:HRY131079 IBQ131079:IBU131079 ILM131079:ILQ131079 IVI131079:IVM131079 JFE131079:JFI131079 JPA131079:JPE131079 JYW131079:JZA131079 KIS131079:KIW131079 KSO131079:KSS131079 LCK131079:LCO131079 LMG131079:LMK131079 LWC131079:LWG131079 MFY131079:MGC131079 MPU131079:MPY131079 MZQ131079:MZU131079 NJM131079:NJQ131079 NTI131079:NTM131079 ODE131079:ODI131079 ONA131079:ONE131079 OWW131079:OXA131079 PGS131079:PGW131079 PQO131079:PQS131079 QAK131079:QAO131079 QKG131079:QKK131079 QUC131079:QUG131079 RDY131079:REC131079 RNU131079:RNY131079 RXQ131079:RXU131079 SHM131079:SHQ131079 SRI131079:SRM131079 TBE131079:TBI131079 TLA131079:TLE131079 TUW131079:TVA131079 UES131079:UEW131079 UOO131079:UOS131079 UYK131079:UYO131079 VIG131079:VIK131079 VSC131079:VSG131079 WBY131079:WCC131079 WLU131079:WLY131079 WVQ131079:WVU131079 I196615:M196615 JE196615:JI196615 TA196615:TE196615 ACW196615:ADA196615 AMS196615:AMW196615 AWO196615:AWS196615 BGK196615:BGO196615 BQG196615:BQK196615 CAC196615:CAG196615 CJY196615:CKC196615 CTU196615:CTY196615 DDQ196615:DDU196615 DNM196615:DNQ196615 DXI196615:DXM196615 EHE196615:EHI196615 ERA196615:ERE196615 FAW196615:FBA196615 FKS196615:FKW196615 FUO196615:FUS196615 GEK196615:GEO196615 GOG196615:GOK196615 GYC196615:GYG196615 HHY196615:HIC196615 HRU196615:HRY196615 IBQ196615:IBU196615 ILM196615:ILQ196615 IVI196615:IVM196615 JFE196615:JFI196615 JPA196615:JPE196615 JYW196615:JZA196615 KIS196615:KIW196615 KSO196615:KSS196615 LCK196615:LCO196615 LMG196615:LMK196615 LWC196615:LWG196615 MFY196615:MGC196615 MPU196615:MPY196615 MZQ196615:MZU196615 NJM196615:NJQ196615 NTI196615:NTM196615 ODE196615:ODI196615 ONA196615:ONE196615 OWW196615:OXA196615 PGS196615:PGW196615 PQO196615:PQS196615 QAK196615:QAO196615 QKG196615:QKK196615 QUC196615:QUG196615 RDY196615:REC196615 RNU196615:RNY196615 RXQ196615:RXU196615 SHM196615:SHQ196615 SRI196615:SRM196615 TBE196615:TBI196615 TLA196615:TLE196615 TUW196615:TVA196615 UES196615:UEW196615 UOO196615:UOS196615 UYK196615:UYO196615 VIG196615:VIK196615 VSC196615:VSG196615 WBY196615:WCC196615 WLU196615:WLY196615 WVQ196615:WVU196615 I262151:M262151 JE262151:JI262151 TA262151:TE262151 ACW262151:ADA262151 AMS262151:AMW262151 AWO262151:AWS262151 BGK262151:BGO262151 BQG262151:BQK262151 CAC262151:CAG262151 CJY262151:CKC262151 CTU262151:CTY262151 DDQ262151:DDU262151 DNM262151:DNQ262151 DXI262151:DXM262151 EHE262151:EHI262151 ERA262151:ERE262151 FAW262151:FBA262151 FKS262151:FKW262151 FUO262151:FUS262151 GEK262151:GEO262151 GOG262151:GOK262151 GYC262151:GYG262151 HHY262151:HIC262151 HRU262151:HRY262151 IBQ262151:IBU262151 ILM262151:ILQ262151 IVI262151:IVM262151 JFE262151:JFI262151 JPA262151:JPE262151 JYW262151:JZA262151 KIS262151:KIW262151 KSO262151:KSS262151 LCK262151:LCO262151 LMG262151:LMK262151 LWC262151:LWG262151 MFY262151:MGC262151 MPU262151:MPY262151 MZQ262151:MZU262151 NJM262151:NJQ262151 NTI262151:NTM262151 ODE262151:ODI262151 ONA262151:ONE262151 OWW262151:OXA262151 PGS262151:PGW262151 PQO262151:PQS262151 QAK262151:QAO262151 QKG262151:QKK262151 QUC262151:QUG262151 RDY262151:REC262151 RNU262151:RNY262151 RXQ262151:RXU262151 SHM262151:SHQ262151 SRI262151:SRM262151 TBE262151:TBI262151 TLA262151:TLE262151 TUW262151:TVA262151 UES262151:UEW262151 UOO262151:UOS262151 UYK262151:UYO262151 VIG262151:VIK262151 VSC262151:VSG262151 WBY262151:WCC262151 WLU262151:WLY262151 WVQ262151:WVU262151 I327687:M327687 JE327687:JI327687 TA327687:TE327687 ACW327687:ADA327687 AMS327687:AMW327687 AWO327687:AWS327687 BGK327687:BGO327687 BQG327687:BQK327687 CAC327687:CAG327687 CJY327687:CKC327687 CTU327687:CTY327687 DDQ327687:DDU327687 DNM327687:DNQ327687 DXI327687:DXM327687 EHE327687:EHI327687 ERA327687:ERE327687 FAW327687:FBA327687 FKS327687:FKW327687 FUO327687:FUS327687 GEK327687:GEO327687 GOG327687:GOK327687 GYC327687:GYG327687 HHY327687:HIC327687 HRU327687:HRY327687 IBQ327687:IBU327687 ILM327687:ILQ327687 IVI327687:IVM327687 JFE327687:JFI327687 JPA327687:JPE327687 JYW327687:JZA327687 KIS327687:KIW327687 KSO327687:KSS327687 LCK327687:LCO327687 LMG327687:LMK327687 LWC327687:LWG327687 MFY327687:MGC327687 MPU327687:MPY327687 MZQ327687:MZU327687 NJM327687:NJQ327687 NTI327687:NTM327687 ODE327687:ODI327687 ONA327687:ONE327687 OWW327687:OXA327687 PGS327687:PGW327687 PQO327687:PQS327687 QAK327687:QAO327687 QKG327687:QKK327687 QUC327687:QUG327687 RDY327687:REC327687 RNU327687:RNY327687 RXQ327687:RXU327687 SHM327687:SHQ327687 SRI327687:SRM327687 TBE327687:TBI327687 TLA327687:TLE327687 TUW327687:TVA327687 UES327687:UEW327687 UOO327687:UOS327687 UYK327687:UYO327687 VIG327687:VIK327687 VSC327687:VSG327687 WBY327687:WCC327687 WLU327687:WLY327687 WVQ327687:WVU327687 I393223:M393223 JE393223:JI393223 TA393223:TE393223 ACW393223:ADA393223 AMS393223:AMW393223 AWO393223:AWS393223 BGK393223:BGO393223 BQG393223:BQK393223 CAC393223:CAG393223 CJY393223:CKC393223 CTU393223:CTY393223 DDQ393223:DDU393223 DNM393223:DNQ393223 DXI393223:DXM393223 EHE393223:EHI393223 ERA393223:ERE393223 FAW393223:FBA393223 FKS393223:FKW393223 FUO393223:FUS393223 GEK393223:GEO393223 GOG393223:GOK393223 GYC393223:GYG393223 HHY393223:HIC393223 HRU393223:HRY393223 IBQ393223:IBU393223 ILM393223:ILQ393223 IVI393223:IVM393223 JFE393223:JFI393223 JPA393223:JPE393223 JYW393223:JZA393223 KIS393223:KIW393223 KSO393223:KSS393223 LCK393223:LCO393223 LMG393223:LMK393223 LWC393223:LWG393223 MFY393223:MGC393223 MPU393223:MPY393223 MZQ393223:MZU393223 NJM393223:NJQ393223 NTI393223:NTM393223 ODE393223:ODI393223 ONA393223:ONE393223 OWW393223:OXA393223 PGS393223:PGW393223 PQO393223:PQS393223 QAK393223:QAO393223 QKG393223:QKK393223 QUC393223:QUG393223 RDY393223:REC393223 RNU393223:RNY393223 RXQ393223:RXU393223 SHM393223:SHQ393223 SRI393223:SRM393223 TBE393223:TBI393223 TLA393223:TLE393223 TUW393223:TVA393223 UES393223:UEW393223 UOO393223:UOS393223 UYK393223:UYO393223 VIG393223:VIK393223 VSC393223:VSG393223 WBY393223:WCC393223 WLU393223:WLY393223 WVQ393223:WVU393223 I458759:M458759 JE458759:JI458759 TA458759:TE458759 ACW458759:ADA458759 AMS458759:AMW458759 AWO458759:AWS458759 BGK458759:BGO458759 BQG458759:BQK458759 CAC458759:CAG458759 CJY458759:CKC458759 CTU458759:CTY458759 DDQ458759:DDU458759 DNM458759:DNQ458759 DXI458759:DXM458759 EHE458759:EHI458759 ERA458759:ERE458759 FAW458759:FBA458759 FKS458759:FKW458759 FUO458759:FUS458759 GEK458759:GEO458759 GOG458759:GOK458759 GYC458759:GYG458759 HHY458759:HIC458759 HRU458759:HRY458759 IBQ458759:IBU458759 ILM458759:ILQ458759 IVI458759:IVM458759 JFE458759:JFI458759 JPA458759:JPE458759 JYW458759:JZA458759 KIS458759:KIW458759 KSO458759:KSS458759 LCK458759:LCO458759 LMG458759:LMK458759 LWC458759:LWG458759 MFY458759:MGC458759 MPU458759:MPY458759 MZQ458759:MZU458759 NJM458759:NJQ458759 NTI458759:NTM458759 ODE458759:ODI458759 ONA458759:ONE458759 OWW458759:OXA458759 PGS458759:PGW458759 PQO458759:PQS458759 QAK458759:QAO458759 QKG458759:QKK458759 QUC458759:QUG458759 RDY458759:REC458759 RNU458759:RNY458759 RXQ458759:RXU458759 SHM458759:SHQ458759 SRI458759:SRM458759 TBE458759:TBI458759 TLA458759:TLE458759 TUW458759:TVA458759 UES458759:UEW458759 UOO458759:UOS458759 UYK458759:UYO458759 VIG458759:VIK458759 VSC458759:VSG458759 WBY458759:WCC458759 WLU458759:WLY458759 WVQ458759:WVU458759 I524295:M524295 JE524295:JI524295 TA524295:TE524295 ACW524295:ADA524295 AMS524295:AMW524295 AWO524295:AWS524295 BGK524295:BGO524295 BQG524295:BQK524295 CAC524295:CAG524295 CJY524295:CKC524295 CTU524295:CTY524295 DDQ524295:DDU524295 DNM524295:DNQ524295 DXI524295:DXM524295 EHE524295:EHI524295 ERA524295:ERE524295 FAW524295:FBA524295 FKS524295:FKW524295 FUO524295:FUS524295 GEK524295:GEO524295 GOG524295:GOK524295 GYC524295:GYG524295 HHY524295:HIC524295 HRU524295:HRY524295 IBQ524295:IBU524295 ILM524295:ILQ524295 IVI524295:IVM524295 JFE524295:JFI524295 JPA524295:JPE524295 JYW524295:JZA524295 KIS524295:KIW524295 KSO524295:KSS524295 LCK524295:LCO524295 LMG524295:LMK524295 LWC524295:LWG524295 MFY524295:MGC524295 MPU524295:MPY524295 MZQ524295:MZU524295 NJM524295:NJQ524295 NTI524295:NTM524295 ODE524295:ODI524295 ONA524295:ONE524295 OWW524295:OXA524295 PGS524295:PGW524295 PQO524295:PQS524295 QAK524295:QAO524295 QKG524295:QKK524295 QUC524295:QUG524295 RDY524295:REC524295 RNU524295:RNY524295 RXQ524295:RXU524295 SHM524295:SHQ524295 SRI524295:SRM524295 TBE524295:TBI524295 TLA524295:TLE524295 TUW524295:TVA524295 UES524295:UEW524295 UOO524295:UOS524295 UYK524295:UYO524295 VIG524295:VIK524295 VSC524295:VSG524295 WBY524295:WCC524295 WLU524295:WLY524295 WVQ524295:WVU524295 I589831:M589831 JE589831:JI589831 TA589831:TE589831 ACW589831:ADA589831 AMS589831:AMW589831 AWO589831:AWS589831 BGK589831:BGO589831 BQG589831:BQK589831 CAC589831:CAG589831 CJY589831:CKC589831 CTU589831:CTY589831 DDQ589831:DDU589831 DNM589831:DNQ589831 DXI589831:DXM589831 EHE589831:EHI589831 ERA589831:ERE589831 FAW589831:FBA589831 FKS589831:FKW589831 FUO589831:FUS589831 GEK589831:GEO589831 GOG589831:GOK589831 GYC589831:GYG589831 HHY589831:HIC589831 HRU589831:HRY589831 IBQ589831:IBU589831 ILM589831:ILQ589831 IVI589831:IVM589831 JFE589831:JFI589831 JPA589831:JPE589831 JYW589831:JZA589831 KIS589831:KIW589831 KSO589831:KSS589831 LCK589831:LCO589831 LMG589831:LMK589831 LWC589831:LWG589831 MFY589831:MGC589831 MPU589831:MPY589831 MZQ589831:MZU589831 NJM589831:NJQ589831 NTI589831:NTM589831 ODE589831:ODI589831 ONA589831:ONE589831 OWW589831:OXA589831 PGS589831:PGW589831 PQO589831:PQS589831 QAK589831:QAO589831 QKG589831:QKK589831 QUC589831:QUG589831 RDY589831:REC589831 RNU589831:RNY589831 RXQ589831:RXU589831 SHM589831:SHQ589831 SRI589831:SRM589831 TBE589831:TBI589831 TLA589831:TLE589831 TUW589831:TVA589831 UES589831:UEW589831 UOO589831:UOS589831 UYK589831:UYO589831 VIG589831:VIK589831 VSC589831:VSG589831 WBY589831:WCC589831 WLU589831:WLY589831 WVQ589831:WVU589831 I655367:M655367 JE655367:JI655367 TA655367:TE655367 ACW655367:ADA655367 AMS655367:AMW655367 AWO655367:AWS655367 BGK655367:BGO655367 BQG655367:BQK655367 CAC655367:CAG655367 CJY655367:CKC655367 CTU655367:CTY655367 DDQ655367:DDU655367 DNM655367:DNQ655367 DXI655367:DXM655367 EHE655367:EHI655367 ERA655367:ERE655367 FAW655367:FBA655367 FKS655367:FKW655367 FUO655367:FUS655367 GEK655367:GEO655367 GOG655367:GOK655367 GYC655367:GYG655367 HHY655367:HIC655367 HRU655367:HRY655367 IBQ655367:IBU655367 ILM655367:ILQ655367 IVI655367:IVM655367 JFE655367:JFI655367 JPA655367:JPE655367 JYW655367:JZA655367 KIS655367:KIW655367 KSO655367:KSS655367 LCK655367:LCO655367 LMG655367:LMK655367 LWC655367:LWG655367 MFY655367:MGC655367 MPU655367:MPY655367 MZQ655367:MZU655367 NJM655367:NJQ655367 NTI655367:NTM655367 ODE655367:ODI655367 ONA655367:ONE655367 OWW655367:OXA655367 PGS655367:PGW655367 PQO655367:PQS655367 QAK655367:QAO655367 QKG655367:QKK655367 QUC655367:QUG655367 RDY655367:REC655367 RNU655367:RNY655367 RXQ655367:RXU655367 SHM655367:SHQ655367 SRI655367:SRM655367 TBE655367:TBI655367 TLA655367:TLE655367 TUW655367:TVA655367 UES655367:UEW655367 UOO655367:UOS655367 UYK655367:UYO655367 VIG655367:VIK655367 VSC655367:VSG655367 WBY655367:WCC655367 WLU655367:WLY655367 WVQ655367:WVU655367 I720903:M720903 JE720903:JI720903 TA720903:TE720903 ACW720903:ADA720903 AMS720903:AMW720903 AWO720903:AWS720903 BGK720903:BGO720903 BQG720903:BQK720903 CAC720903:CAG720903 CJY720903:CKC720903 CTU720903:CTY720903 DDQ720903:DDU720903 DNM720903:DNQ720903 DXI720903:DXM720903 EHE720903:EHI720903 ERA720903:ERE720903 FAW720903:FBA720903 FKS720903:FKW720903 FUO720903:FUS720903 GEK720903:GEO720903 GOG720903:GOK720903 GYC720903:GYG720903 HHY720903:HIC720903 HRU720903:HRY720903 IBQ720903:IBU720903 ILM720903:ILQ720903 IVI720903:IVM720903 JFE720903:JFI720903 JPA720903:JPE720903 JYW720903:JZA720903 KIS720903:KIW720903 KSO720903:KSS720903 LCK720903:LCO720903 LMG720903:LMK720903 LWC720903:LWG720903 MFY720903:MGC720903 MPU720903:MPY720903 MZQ720903:MZU720903 NJM720903:NJQ720903 NTI720903:NTM720903 ODE720903:ODI720903 ONA720903:ONE720903 OWW720903:OXA720903 PGS720903:PGW720903 PQO720903:PQS720903 QAK720903:QAO720903 QKG720903:QKK720903 QUC720903:QUG720903 RDY720903:REC720903 RNU720903:RNY720903 RXQ720903:RXU720903 SHM720903:SHQ720903 SRI720903:SRM720903 TBE720903:TBI720903 TLA720903:TLE720903 TUW720903:TVA720903 UES720903:UEW720903 UOO720903:UOS720903 UYK720903:UYO720903 VIG720903:VIK720903 VSC720903:VSG720903 WBY720903:WCC720903 WLU720903:WLY720903 WVQ720903:WVU720903 I786439:M786439 JE786439:JI786439 TA786439:TE786439 ACW786439:ADA786439 AMS786439:AMW786439 AWO786439:AWS786439 BGK786439:BGO786439 BQG786439:BQK786439 CAC786439:CAG786439 CJY786439:CKC786439 CTU786439:CTY786439 DDQ786439:DDU786439 DNM786439:DNQ786439 DXI786439:DXM786439 EHE786439:EHI786439 ERA786439:ERE786439 FAW786439:FBA786439 FKS786439:FKW786439 FUO786439:FUS786439 GEK786439:GEO786439 GOG786439:GOK786439 GYC786439:GYG786439 HHY786439:HIC786439 HRU786439:HRY786439 IBQ786439:IBU786439 ILM786439:ILQ786439 IVI786439:IVM786439 JFE786439:JFI786439 JPA786439:JPE786439 JYW786439:JZA786439 KIS786439:KIW786439 KSO786439:KSS786439 LCK786439:LCO786439 LMG786439:LMK786439 LWC786439:LWG786439 MFY786439:MGC786439 MPU786439:MPY786439 MZQ786439:MZU786439 NJM786439:NJQ786439 NTI786439:NTM786439 ODE786439:ODI786439 ONA786439:ONE786439 OWW786439:OXA786439 PGS786439:PGW786439 PQO786439:PQS786439 QAK786439:QAO786439 QKG786439:QKK786439 QUC786439:QUG786439 RDY786439:REC786439 RNU786439:RNY786439 RXQ786439:RXU786439 SHM786439:SHQ786439 SRI786439:SRM786439 TBE786439:TBI786439 TLA786439:TLE786439 TUW786439:TVA786439 UES786439:UEW786439 UOO786439:UOS786439 UYK786439:UYO786439 VIG786439:VIK786439 VSC786439:VSG786439 WBY786439:WCC786439 WLU786439:WLY786439 WVQ786439:WVU786439 I851975:M851975 JE851975:JI851975 TA851975:TE851975 ACW851975:ADA851975 AMS851975:AMW851975 AWO851975:AWS851975 BGK851975:BGO851975 BQG851975:BQK851975 CAC851975:CAG851975 CJY851975:CKC851975 CTU851975:CTY851975 DDQ851975:DDU851975 DNM851975:DNQ851975 DXI851975:DXM851975 EHE851975:EHI851975 ERA851975:ERE851975 FAW851975:FBA851975 FKS851975:FKW851975 FUO851975:FUS851975 GEK851975:GEO851975 GOG851975:GOK851975 GYC851975:GYG851975 HHY851975:HIC851975 HRU851975:HRY851975 IBQ851975:IBU851975 ILM851975:ILQ851975 IVI851975:IVM851975 JFE851975:JFI851975 JPA851975:JPE851975 JYW851975:JZA851975 KIS851975:KIW851975 KSO851975:KSS851975 LCK851975:LCO851975 LMG851975:LMK851975 LWC851975:LWG851975 MFY851975:MGC851975 MPU851975:MPY851975 MZQ851975:MZU851975 NJM851975:NJQ851975 NTI851975:NTM851975 ODE851975:ODI851975 ONA851975:ONE851975 OWW851975:OXA851975 PGS851975:PGW851975 PQO851975:PQS851975 QAK851975:QAO851975 QKG851975:QKK851975 QUC851975:QUG851975 RDY851975:REC851975 RNU851975:RNY851975 RXQ851975:RXU851975 SHM851975:SHQ851975 SRI851975:SRM851975 TBE851975:TBI851975 TLA851975:TLE851975 TUW851975:TVA851975 UES851975:UEW851975 UOO851975:UOS851975 UYK851975:UYO851975 VIG851975:VIK851975 VSC851975:VSG851975 WBY851975:WCC851975 WLU851975:WLY851975 WVQ851975:WVU851975 I917511:M917511 JE917511:JI917511 TA917511:TE917511 ACW917511:ADA917511 AMS917511:AMW917511 AWO917511:AWS917511 BGK917511:BGO917511 BQG917511:BQK917511 CAC917511:CAG917511 CJY917511:CKC917511 CTU917511:CTY917511 DDQ917511:DDU917511 DNM917511:DNQ917511 DXI917511:DXM917511 EHE917511:EHI917511 ERA917511:ERE917511 FAW917511:FBA917511 FKS917511:FKW917511 FUO917511:FUS917511 GEK917511:GEO917511 GOG917511:GOK917511 GYC917511:GYG917511 HHY917511:HIC917511 HRU917511:HRY917511 IBQ917511:IBU917511 ILM917511:ILQ917511 IVI917511:IVM917511 JFE917511:JFI917511 JPA917511:JPE917511 JYW917511:JZA917511 KIS917511:KIW917511 KSO917511:KSS917511 LCK917511:LCO917511 LMG917511:LMK917511 LWC917511:LWG917511 MFY917511:MGC917511 MPU917511:MPY917511 MZQ917511:MZU917511 NJM917511:NJQ917511 NTI917511:NTM917511 ODE917511:ODI917511 ONA917511:ONE917511 OWW917511:OXA917511 PGS917511:PGW917511 PQO917511:PQS917511 QAK917511:QAO917511 QKG917511:QKK917511 QUC917511:QUG917511 RDY917511:REC917511 RNU917511:RNY917511 RXQ917511:RXU917511 SHM917511:SHQ917511 SRI917511:SRM917511 TBE917511:TBI917511 TLA917511:TLE917511 TUW917511:TVA917511 UES917511:UEW917511 UOO917511:UOS917511 UYK917511:UYO917511 VIG917511:VIK917511 VSC917511:VSG917511 WBY917511:WCC917511 WLU917511:WLY917511 WVQ917511:WVU917511 I983047:M983047 JE983047:JI983047 TA983047:TE983047 ACW983047:ADA983047 AMS983047:AMW983047 AWO983047:AWS983047 BGK983047:BGO983047 BQG983047:BQK983047 CAC983047:CAG983047 CJY983047:CKC983047 CTU983047:CTY983047 DDQ983047:DDU983047 DNM983047:DNQ983047 DXI983047:DXM983047 EHE983047:EHI983047 ERA983047:ERE983047 FAW983047:FBA983047 FKS983047:FKW983047 FUO983047:FUS983047 GEK983047:GEO983047 GOG983047:GOK983047 GYC983047:GYG983047 HHY983047:HIC983047 HRU983047:HRY983047 IBQ983047:IBU983047 ILM983047:ILQ983047 IVI983047:IVM983047 JFE983047:JFI983047 JPA983047:JPE983047 JYW983047:JZA983047 KIS983047:KIW983047 KSO983047:KSS983047 LCK983047:LCO983047 LMG983047:LMK983047 LWC983047:LWG983047 MFY983047:MGC983047 MPU983047:MPY983047 MZQ983047:MZU983047 NJM983047:NJQ983047 NTI983047:NTM983047 ODE983047:ODI983047 ONA983047:ONE983047 OWW983047:OXA983047 PGS983047:PGW983047 PQO983047:PQS983047 QAK983047:QAO983047 QKG983047:QKK983047 QUC983047:QUG983047 RDY983047:REC983047 RNU983047:RNY983047 RXQ983047:RXU983047 SHM983047:SHQ983047 SRI983047:SRM983047 TBE983047:TBI983047 TLA983047:TLE983047 TUW983047:TVA983047 UES983047:UEW983047 UOO983047:UOS983047 UYK983047:UYO983047 VIG983047:VIK983047 VSC983047:VSG983047 WBY983047:WCC983047 WLU983047:WLY983047" xr:uid="{00000000-0002-0000-2100-000006000000}">
      <formula1>INDIRECT(#REF!)</formula1>
    </dataValidation>
  </dataValidations>
  <hyperlinks>
    <hyperlink ref="C58" r:id="rId1"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8" tint="0.39997558519241921"/>
  </sheetPr>
  <dimension ref="A1:M63"/>
  <sheetViews>
    <sheetView workbookViewId="0">
      <selection activeCell="B6" sqref="B6"/>
    </sheetView>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3481</v>
      </c>
      <c r="C1" s="141"/>
      <c r="D1" s="141"/>
      <c r="E1" s="141"/>
      <c r="F1" s="141"/>
      <c r="G1" s="141"/>
      <c r="H1" s="141"/>
      <c r="I1" s="141"/>
      <c r="J1" s="141"/>
      <c r="K1" s="141"/>
      <c r="L1" s="141"/>
      <c r="M1" s="142"/>
    </row>
    <row r="2" spans="1:13" ht="39" customHeight="1">
      <c r="A2" s="2092" t="s">
        <v>1</v>
      </c>
      <c r="B2" s="1178" t="s">
        <v>2</v>
      </c>
      <c r="C2" s="2196" t="s">
        <v>3435</v>
      </c>
      <c r="D2" s="2197"/>
      <c r="E2" s="2197"/>
      <c r="F2" s="2197"/>
      <c r="G2" s="2197"/>
      <c r="H2" s="2197"/>
      <c r="I2" s="2197"/>
      <c r="J2" s="2197"/>
      <c r="K2" s="2197"/>
      <c r="L2" s="2197"/>
      <c r="M2" s="2198"/>
    </row>
    <row r="3" spans="1:13" ht="57.95" customHeight="1">
      <c r="A3" s="2093"/>
      <c r="B3" s="1331" t="s">
        <v>4</v>
      </c>
      <c r="C3" s="2023" t="s">
        <v>5</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13</v>
      </c>
      <c r="D7" s="2027"/>
      <c r="E7" s="32"/>
      <c r="F7" s="32"/>
      <c r="G7" s="674"/>
      <c r="H7" s="1197" t="s">
        <v>14</v>
      </c>
      <c r="I7" s="2028" t="s">
        <v>15</v>
      </c>
      <c r="J7" s="2027"/>
      <c r="K7" s="2027"/>
      <c r="L7" s="2027"/>
      <c r="M7" s="2029"/>
    </row>
    <row r="8" spans="1:13" ht="15.75" customHeight="1">
      <c r="A8" s="2093"/>
      <c r="B8" s="2084" t="s">
        <v>16</v>
      </c>
      <c r="C8" s="2162" t="s">
        <v>17</v>
      </c>
      <c r="D8" s="2163"/>
      <c r="E8" s="146"/>
      <c r="F8" s="146"/>
      <c r="G8" s="146"/>
      <c r="H8" s="146"/>
      <c r="I8" s="2163" t="s">
        <v>17</v>
      </c>
      <c r="J8" s="2163"/>
      <c r="K8" s="143"/>
      <c r="L8" s="143"/>
      <c r="M8" s="680"/>
    </row>
    <row r="9" spans="1:13" ht="15.75" customHeight="1">
      <c r="A9" s="2093"/>
      <c r="B9" s="2085"/>
      <c r="C9" s="2164"/>
      <c r="D9" s="2068"/>
      <c r="E9" s="75"/>
      <c r="F9" s="2068" t="s">
        <v>17</v>
      </c>
      <c r="G9" s="2068"/>
      <c r="H9" s="75"/>
      <c r="I9" s="2068"/>
      <c r="J9" s="2068"/>
      <c r="K9" s="144"/>
      <c r="L9" s="144"/>
      <c r="M9" s="145"/>
    </row>
    <row r="10" spans="1:13">
      <c r="A10" s="2093"/>
      <c r="B10" s="2123"/>
      <c r="C10" s="2034" t="s">
        <v>18</v>
      </c>
      <c r="D10" s="2035"/>
      <c r="E10" s="39"/>
      <c r="F10" s="2111" t="s">
        <v>18</v>
      </c>
      <c r="G10" s="2111"/>
      <c r="H10" s="39"/>
      <c r="I10" s="2111" t="s">
        <v>18</v>
      </c>
      <c r="J10" s="2111"/>
      <c r="K10" s="39"/>
      <c r="L10" s="40"/>
      <c r="M10" s="41"/>
    </row>
    <row r="11" spans="1:13" ht="54" customHeight="1">
      <c r="A11" s="2093"/>
      <c r="B11" s="1332" t="s">
        <v>19</v>
      </c>
      <c r="C11" s="2166" t="s">
        <v>20</v>
      </c>
      <c r="D11" s="2167"/>
      <c r="E11" s="2167"/>
      <c r="F11" s="2167"/>
      <c r="G11" s="2167"/>
      <c r="H11" s="2167"/>
      <c r="I11" s="2167"/>
      <c r="J11" s="2167"/>
      <c r="K11" s="2167"/>
      <c r="L11" s="2167"/>
      <c r="M11" s="2168"/>
    </row>
    <row r="12" spans="1:13" ht="88.5" customHeight="1">
      <c r="A12" s="2093"/>
      <c r="B12" s="1332" t="s">
        <v>21</v>
      </c>
      <c r="C12" s="2166" t="s">
        <v>22</v>
      </c>
      <c r="D12" s="2167"/>
      <c r="E12" s="2167"/>
      <c r="F12" s="2167"/>
      <c r="G12" s="2167"/>
      <c r="H12" s="2167"/>
      <c r="I12" s="2167"/>
      <c r="J12" s="2167"/>
      <c r="K12" s="2167"/>
      <c r="L12" s="2167"/>
      <c r="M12" s="2168"/>
    </row>
    <row r="13" spans="1:13" ht="60" customHeight="1">
      <c r="A13" s="2093"/>
      <c r="B13" s="1331" t="s">
        <v>23</v>
      </c>
      <c r="C13" s="1980" t="s">
        <v>24</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28</v>
      </c>
      <c r="G14" s="1996"/>
      <c r="H14" s="1996"/>
      <c r="I14" s="1996"/>
      <c r="J14" s="1996"/>
      <c r="K14" s="1996"/>
      <c r="L14" s="1996"/>
      <c r="M14" s="1997"/>
    </row>
    <row r="15" spans="1:13">
      <c r="A15" s="2063" t="s">
        <v>29</v>
      </c>
      <c r="B15" s="1333" t="s">
        <v>30</v>
      </c>
      <c r="C15" s="1980" t="s">
        <v>31</v>
      </c>
      <c r="D15" s="1981"/>
      <c r="E15" s="1981"/>
      <c r="F15" s="1981"/>
      <c r="G15" s="1981"/>
      <c r="H15" s="1981"/>
      <c r="I15" s="1981"/>
      <c r="J15" s="1981"/>
      <c r="K15" s="1981"/>
      <c r="L15" s="1981"/>
      <c r="M15" s="1982"/>
    </row>
    <row r="16" spans="1:13" ht="30" customHeight="1">
      <c r="A16" s="2064"/>
      <c r="B16" s="1332" t="s">
        <v>32</v>
      </c>
      <c r="C16" s="2166" t="s">
        <v>33</v>
      </c>
      <c r="D16" s="2167"/>
      <c r="E16" s="2167"/>
      <c r="F16" s="2167"/>
      <c r="G16" s="2167"/>
      <c r="H16" s="2167"/>
      <c r="I16" s="2167"/>
      <c r="J16" s="2167"/>
      <c r="K16" s="2167"/>
      <c r="L16" s="2167"/>
      <c r="M16" s="2168"/>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0">
        <v>1</v>
      </c>
      <c r="E29" s="59"/>
      <c r="F29" s="66" t="s">
        <v>56</v>
      </c>
      <c r="G29" s="1224">
        <v>2019</v>
      </c>
      <c r="H29" s="59"/>
      <c r="I29" s="66" t="s">
        <v>57</v>
      </c>
      <c r="J29" s="2045" t="s">
        <v>15</v>
      </c>
      <c r="K29" s="1981"/>
      <c r="L29" s="2046"/>
      <c r="M29" s="67"/>
    </row>
    <row r="30" spans="1:13">
      <c r="A30" s="2064"/>
      <c r="B30" s="31"/>
      <c r="C30" s="55"/>
      <c r="D30" s="56"/>
      <c r="E30" s="56"/>
      <c r="F30" s="56"/>
      <c r="G30" s="56"/>
      <c r="H30" s="56"/>
      <c r="I30" s="56"/>
      <c r="J30" s="56"/>
      <c r="K30" s="56"/>
      <c r="L30" s="56"/>
      <c r="M30" s="57"/>
    </row>
    <row r="31" spans="1:13">
      <c r="A31" s="2064"/>
      <c r="B31" s="2199" t="s">
        <v>58</v>
      </c>
      <c r="C31" s="1226"/>
      <c r="D31" s="68"/>
      <c r="E31" s="68"/>
      <c r="F31" s="68"/>
      <c r="G31" s="68"/>
      <c r="H31" s="68"/>
      <c r="I31" s="68"/>
      <c r="J31" s="68"/>
      <c r="K31" s="68"/>
      <c r="L31" s="34"/>
      <c r="M31" s="675"/>
    </row>
    <row r="32" spans="1:13">
      <c r="A32" s="2064"/>
      <c r="B32" s="2200"/>
      <c r="C32" s="69" t="s">
        <v>59</v>
      </c>
      <c r="D32" s="1227">
        <v>2024</v>
      </c>
      <c r="E32" s="70"/>
      <c r="F32" s="59" t="s">
        <v>60</v>
      </c>
      <c r="G32" s="1328" t="s">
        <v>61</v>
      </c>
      <c r="H32" s="70"/>
      <c r="I32" s="66"/>
      <c r="J32" s="70"/>
      <c r="K32" s="70"/>
      <c r="L32" s="37"/>
      <c r="M32" s="38"/>
    </row>
    <row r="33" spans="1:13">
      <c r="A33" s="2064"/>
      <c r="B33" s="2201"/>
      <c r="C33" s="55"/>
      <c r="D33" s="135"/>
      <c r="E33" s="136"/>
      <c r="F33" s="56"/>
      <c r="G33" s="136"/>
      <c r="H33" s="136"/>
      <c r="I33" s="137"/>
      <c r="J33" s="136"/>
      <c r="K33" s="136"/>
      <c r="L33" s="40"/>
      <c r="M33" s="41"/>
    </row>
    <row r="34" spans="1:13">
      <c r="A34" s="2064"/>
      <c r="B34" s="2199" t="s">
        <v>62</v>
      </c>
      <c r="C34" s="1229"/>
      <c r="D34" s="72"/>
      <c r="E34" s="72"/>
      <c r="F34" s="72"/>
      <c r="G34" s="72"/>
      <c r="H34" s="72"/>
      <c r="I34" s="72"/>
      <c r="J34" s="72"/>
      <c r="K34" s="72"/>
      <c r="L34" s="72"/>
      <c r="M34" s="678"/>
    </row>
    <row r="35" spans="1:13">
      <c r="A35" s="2064"/>
      <c r="B35" s="2200"/>
      <c r="C35" s="73"/>
      <c r="D35" s="74" t="s">
        <v>63</v>
      </c>
      <c r="E35" s="74"/>
      <c r="F35" s="74" t="s">
        <v>64</v>
      </c>
      <c r="G35" s="74"/>
      <c r="H35" s="75" t="s">
        <v>65</v>
      </c>
      <c r="I35" s="75"/>
      <c r="J35" s="75" t="s">
        <v>66</v>
      </c>
      <c r="K35" s="74"/>
      <c r="L35" s="74" t="s">
        <v>67</v>
      </c>
      <c r="M35" s="76"/>
    </row>
    <row r="36" spans="1:13">
      <c r="A36" s="2064"/>
      <c r="B36" s="2200"/>
      <c r="C36" s="73"/>
      <c r="D36" s="1230"/>
      <c r="E36" s="1231"/>
      <c r="F36" s="1230"/>
      <c r="G36" s="1231"/>
      <c r="H36" s="1230"/>
      <c r="I36" s="1231"/>
      <c r="J36" s="1230"/>
      <c r="K36" s="1231"/>
      <c r="L36" s="1230">
        <v>1</v>
      </c>
      <c r="M36" s="1202"/>
    </row>
    <row r="37" spans="1:13">
      <c r="A37" s="2064"/>
      <c r="B37" s="2200"/>
      <c r="C37" s="73"/>
      <c r="D37" s="74" t="s">
        <v>68</v>
      </c>
      <c r="E37" s="74"/>
      <c r="F37" s="74" t="s">
        <v>69</v>
      </c>
      <c r="G37" s="74"/>
      <c r="H37" s="75" t="s">
        <v>70</v>
      </c>
      <c r="I37" s="75"/>
      <c r="J37" s="75" t="s">
        <v>71</v>
      </c>
      <c r="K37" s="74"/>
      <c r="L37" s="74" t="s">
        <v>72</v>
      </c>
      <c r="M37" s="46"/>
    </row>
    <row r="38" spans="1:13">
      <c r="A38" s="2064"/>
      <c r="B38" s="2200"/>
      <c r="C38" s="73"/>
      <c r="D38" s="1230">
        <v>1</v>
      </c>
      <c r="E38" s="1231"/>
      <c r="F38" s="1230">
        <v>1</v>
      </c>
      <c r="G38" s="1231"/>
      <c r="H38" s="1230">
        <v>1</v>
      </c>
      <c r="I38" s="1231"/>
      <c r="J38" s="1230">
        <v>1</v>
      </c>
      <c r="K38" s="1231"/>
      <c r="L38" s="1230">
        <v>1</v>
      </c>
      <c r="M38" s="1202"/>
    </row>
    <row r="39" spans="1:13">
      <c r="A39" s="2064"/>
      <c r="B39" s="2200"/>
      <c r="C39" s="73"/>
      <c r="D39" s="74" t="s">
        <v>73</v>
      </c>
      <c r="E39" s="74"/>
      <c r="F39" s="74" t="s">
        <v>74</v>
      </c>
      <c r="G39" s="74"/>
      <c r="H39" s="75" t="s">
        <v>75</v>
      </c>
      <c r="I39" s="75"/>
      <c r="J39" s="75" t="s">
        <v>76</v>
      </c>
      <c r="K39" s="74"/>
      <c r="L39" s="74" t="s">
        <v>77</v>
      </c>
      <c r="M39" s="46"/>
    </row>
    <row r="40" spans="1:13">
      <c r="A40" s="2064"/>
      <c r="B40" s="2200"/>
      <c r="C40" s="73"/>
      <c r="D40" s="1230">
        <v>1</v>
      </c>
      <c r="E40" s="1231"/>
      <c r="F40" s="1232"/>
      <c r="G40" s="1231"/>
      <c r="H40" s="1232"/>
      <c r="I40" s="1231"/>
      <c r="J40" s="1232"/>
      <c r="K40" s="1231"/>
      <c r="L40" s="1232"/>
      <c r="M40" s="1202"/>
    </row>
    <row r="41" spans="1:13">
      <c r="A41" s="2064"/>
      <c r="B41" s="2200"/>
      <c r="C41" s="73"/>
      <c r="D41" s="1201" t="s">
        <v>77</v>
      </c>
      <c r="E41" s="1201"/>
      <c r="F41" s="1201" t="s">
        <v>78</v>
      </c>
      <c r="G41" s="1201"/>
      <c r="H41" s="110"/>
      <c r="I41" s="110"/>
      <c r="J41" s="110"/>
      <c r="K41" s="110"/>
      <c r="L41" s="110"/>
      <c r="M41" s="679"/>
    </row>
    <row r="42" spans="1:13">
      <c r="A42" s="2064"/>
      <c r="B42" s="2200"/>
      <c r="C42" s="73"/>
      <c r="D42" s="1232"/>
      <c r="E42" s="1231"/>
      <c r="F42" s="2117">
        <v>1</v>
      </c>
      <c r="G42" s="2135"/>
      <c r="H42" s="2136"/>
      <c r="I42" s="2136"/>
      <c r="J42" s="74"/>
      <c r="K42" s="74"/>
      <c r="L42" s="74"/>
      <c r="M42" s="107"/>
    </row>
    <row r="43" spans="1:13">
      <c r="A43" s="2064"/>
      <c r="B43" s="2200"/>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2" t="s">
        <v>83</v>
      </c>
      <c r="C48" s="2202" t="s">
        <v>3436</v>
      </c>
      <c r="D48" s="2203"/>
      <c r="E48" s="2203"/>
      <c r="F48" s="2203"/>
      <c r="G48" s="2203"/>
      <c r="H48" s="2203"/>
      <c r="I48" s="2203"/>
      <c r="J48" s="2203"/>
      <c r="K48" s="2203"/>
      <c r="L48" s="2203"/>
      <c r="M48" s="2204"/>
    </row>
    <row r="49" spans="1:13" ht="38.25" customHeight="1">
      <c r="A49" s="2064"/>
      <c r="B49" s="1333" t="s">
        <v>85</v>
      </c>
      <c r="C49" s="1980" t="s">
        <v>86</v>
      </c>
      <c r="D49" s="1981"/>
      <c r="E49" s="1981"/>
      <c r="F49" s="1981"/>
      <c r="G49" s="1981"/>
      <c r="H49" s="1981"/>
      <c r="I49" s="1981"/>
      <c r="J49" s="1981"/>
      <c r="K49" s="1981"/>
      <c r="L49" s="1981"/>
      <c r="M49" s="1982"/>
    </row>
    <row r="50" spans="1:13" ht="15.75" customHeight="1">
      <c r="A50" s="2064"/>
      <c r="B50" s="1333" t="s">
        <v>87</v>
      </c>
      <c r="C50" s="1980">
        <v>20</v>
      </c>
      <c r="D50" s="1981"/>
      <c r="E50" s="1981"/>
      <c r="F50" s="1981"/>
      <c r="G50" s="1981"/>
      <c r="H50" s="1981"/>
      <c r="I50" s="1981"/>
      <c r="J50" s="1981"/>
      <c r="K50" s="1981"/>
      <c r="L50" s="1981"/>
      <c r="M50" s="1982"/>
    </row>
    <row r="51" spans="1:13">
      <c r="A51" s="2064"/>
      <c r="B51" s="1333" t="s">
        <v>88</v>
      </c>
      <c r="C51" s="2116" t="s">
        <v>89</v>
      </c>
      <c r="D51" s="1981"/>
      <c r="E51" s="1981"/>
      <c r="F51" s="1981"/>
      <c r="G51" s="1981"/>
      <c r="H51" s="1981"/>
      <c r="I51" s="1981"/>
      <c r="J51" s="1981"/>
      <c r="K51" s="1981"/>
      <c r="L51" s="1981"/>
      <c r="M51" s="1982"/>
    </row>
    <row r="52" spans="1:13" ht="15.75" customHeight="1">
      <c r="A52" s="2055" t="s">
        <v>90</v>
      </c>
      <c r="B52" s="1334" t="s">
        <v>91</v>
      </c>
      <c r="C52" s="2023" t="s">
        <v>92</v>
      </c>
      <c r="D52" s="2024"/>
      <c r="E52" s="2024"/>
      <c r="F52" s="2024"/>
      <c r="G52" s="2024"/>
      <c r="H52" s="2024"/>
      <c r="I52" s="2024"/>
      <c r="J52" s="2024"/>
      <c r="K52" s="2024"/>
      <c r="L52" s="2024"/>
      <c r="M52" s="2025"/>
    </row>
    <row r="53" spans="1:13" ht="15.75" customHeight="1">
      <c r="A53" s="2056"/>
      <c r="B53" s="1334" t="s">
        <v>93</v>
      </c>
      <c r="C53" s="2023" t="s">
        <v>94</v>
      </c>
      <c r="D53" s="2024"/>
      <c r="E53" s="2024"/>
      <c r="F53" s="2024"/>
      <c r="G53" s="2024"/>
      <c r="H53" s="2024"/>
      <c r="I53" s="2024"/>
      <c r="J53" s="2024"/>
      <c r="K53" s="2024"/>
      <c r="L53" s="2024"/>
      <c r="M53" s="2025"/>
    </row>
    <row r="54" spans="1:13" ht="15.75" customHeight="1">
      <c r="A54" s="2056"/>
      <c r="B54" s="1334" t="s">
        <v>95</v>
      </c>
      <c r="C54" s="2023" t="s">
        <v>96</v>
      </c>
      <c r="D54" s="2024"/>
      <c r="E54" s="2024"/>
      <c r="F54" s="2024"/>
      <c r="G54" s="2024"/>
      <c r="H54" s="2024"/>
      <c r="I54" s="2024"/>
      <c r="J54" s="2024"/>
      <c r="K54" s="2024"/>
      <c r="L54" s="2024"/>
      <c r="M54" s="2025"/>
    </row>
    <row r="55" spans="1:13" ht="15.75" customHeight="1">
      <c r="A55" s="2056"/>
      <c r="B55" s="1335" t="s">
        <v>97</v>
      </c>
      <c r="C55" s="2023" t="s">
        <v>98</v>
      </c>
      <c r="D55" s="2024"/>
      <c r="E55" s="2024"/>
      <c r="F55" s="2024"/>
      <c r="G55" s="2024"/>
      <c r="H55" s="2024"/>
      <c r="I55" s="2024"/>
      <c r="J55" s="2024"/>
      <c r="K55" s="2024"/>
      <c r="L55" s="2024"/>
      <c r="M55" s="2025"/>
    </row>
    <row r="56" spans="1:13" ht="15.75" customHeight="1">
      <c r="A56" s="2056"/>
      <c r="B56" s="1334" t="s">
        <v>99</v>
      </c>
      <c r="C56" s="2165" t="s">
        <v>100</v>
      </c>
      <c r="D56" s="2024"/>
      <c r="E56" s="2024"/>
      <c r="F56" s="2024"/>
      <c r="G56" s="2024"/>
      <c r="H56" s="2024"/>
      <c r="I56" s="2024"/>
      <c r="J56" s="2024"/>
      <c r="K56" s="2024"/>
      <c r="L56" s="2024"/>
      <c r="M56" s="2025"/>
    </row>
    <row r="57" spans="1:13" ht="16.5" customHeight="1" thickBot="1">
      <c r="A57" s="2061"/>
      <c r="B57" s="1334" t="s">
        <v>101</v>
      </c>
      <c r="C57" s="2023" t="s">
        <v>102</v>
      </c>
      <c r="D57" s="2024"/>
      <c r="E57" s="2024"/>
      <c r="F57" s="2024"/>
      <c r="G57" s="2024"/>
      <c r="H57" s="2024"/>
      <c r="I57" s="2024"/>
      <c r="J57" s="2024"/>
      <c r="K57" s="2024"/>
      <c r="L57" s="2024"/>
      <c r="M57" s="2025"/>
    </row>
    <row r="58" spans="1:13" ht="15.75" customHeight="1">
      <c r="A58" s="2055" t="s">
        <v>103</v>
      </c>
      <c r="B58" s="1336" t="s">
        <v>104</v>
      </c>
      <c r="C58" s="2023" t="s">
        <v>105</v>
      </c>
      <c r="D58" s="2024"/>
      <c r="E58" s="2024"/>
      <c r="F58" s="2024"/>
      <c r="G58" s="2024"/>
      <c r="H58" s="2024"/>
      <c r="I58" s="2024"/>
      <c r="J58" s="2024"/>
      <c r="K58" s="2024"/>
      <c r="L58" s="2024"/>
      <c r="M58" s="2025"/>
    </row>
    <row r="59" spans="1:13" ht="30" customHeight="1">
      <c r="A59" s="2056"/>
      <c r="B59" s="1336" t="s">
        <v>106</v>
      </c>
      <c r="C59" s="2023" t="s">
        <v>107</v>
      </c>
      <c r="D59" s="2024"/>
      <c r="E59" s="2024"/>
      <c r="F59" s="2024"/>
      <c r="G59" s="2024"/>
      <c r="H59" s="2024"/>
      <c r="I59" s="2024"/>
      <c r="J59" s="2024"/>
      <c r="K59" s="2024"/>
      <c r="L59" s="2024"/>
      <c r="M59" s="2025"/>
    </row>
    <row r="60" spans="1:13" ht="30" customHeight="1" thickBot="1">
      <c r="A60" s="2056"/>
      <c r="B60" s="1337" t="s">
        <v>14</v>
      </c>
      <c r="C60" s="2023" t="s">
        <v>108</v>
      </c>
      <c r="D60" s="2024"/>
      <c r="E60" s="2024"/>
      <c r="F60" s="2024"/>
      <c r="G60" s="2024"/>
      <c r="H60" s="2024"/>
      <c r="I60" s="2024"/>
      <c r="J60" s="2024"/>
      <c r="K60" s="2024"/>
      <c r="L60" s="2024"/>
      <c r="M60" s="2025"/>
    </row>
    <row r="61" spans="1:13" ht="16.5" customHeight="1" thickBot="1">
      <c r="A61" s="139" t="s">
        <v>109</v>
      </c>
      <c r="B61" s="108"/>
      <c r="C61" s="2153"/>
      <c r="D61" s="1990"/>
      <c r="E61" s="1990"/>
      <c r="F61" s="1990"/>
      <c r="G61" s="1990"/>
      <c r="H61" s="1990"/>
      <c r="I61" s="1990"/>
      <c r="J61" s="1990"/>
      <c r="K61" s="1990"/>
      <c r="L61" s="1990"/>
      <c r="M61" s="2154"/>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61:M61"/>
    <mergeCell ref="C62:M62"/>
    <mergeCell ref="C63:M63"/>
    <mergeCell ref="C56:M56"/>
    <mergeCell ref="C57:M57"/>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s>
  <dataValidations count="8">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2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2200-000001000000}"/>
    <dataValidation allowBlank="1" showInputMessage="1" showErrorMessage="1" prompt="Identifique la meta ODS a que le apunta el indicador de producto. Seleccione de la lista desplegable." sqref="E14" xr:uid="{00000000-0002-0000-2200-000002000000}"/>
    <dataValidation allowBlank="1" showInputMessage="1" showErrorMessage="1" prompt="Identifique el ODS a que le apunta el indicador de producto. Seleccione de la lista desplegable._x000a_" sqref="B14" xr:uid="{00000000-0002-0000-2200-000003000000}"/>
    <dataValidation allowBlank="1" showInputMessage="1" showErrorMessage="1" prompt="Incluir una ficha por cada indicador, ya sea de producto o de resultado" sqref="B1" xr:uid="{00000000-0002-0000-2200-000004000000}"/>
    <dataValidation allowBlank="1" showInputMessage="1" showErrorMessage="1" prompt="Seleccione de la lista desplegable" sqref="B4 B7 H7" xr:uid="{00000000-0002-0000-2200-000005000000}"/>
    <dataValidation type="list" allowBlank="1" showInputMessage="1" showErrorMessage="1" sqref="I7:M7" xr:uid="{00000000-0002-0000-2200-000006000000}">
      <formula1>INDIRECT($C$7)</formula1>
    </dataValidation>
    <dataValidation type="list" allowBlank="1" showInputMessage="1" showErrorMessage="1" sqref="C7 G45:J46 C14:D14 C4" xr:uid="{00000000-0002-0000-2200-000007000000}"/>
  </dataValidations>
  <hyperlinks>
    <hyperlink ref="C56" r:id="rId1" xr:uid="{00000000-0004-0000-2200-000000000000}"/>
  </hyperlinks>
  <pageMargins left="0.7" right="0.7" top="0.75" bottom="0.75" header="0.3" footer="0.3"/>
  <pageSetup paperSize="9" orientation="portrait" horizontalDpi="1200" verticalDpi="120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1792</v>
      </c>
      <c r="C1" s="141"/>
      <c r="D1" s="141"/>
      <c r="E1" s="141"/>
      <c r="F1" s="141"/>
      <c r="G1" s="141"/>
      <c r="H1" s="141"/>
      <c r="I1" s="141"/>
      <c r="J1" s="141"/>
      <c r="K1" s="141"/>
      <c r="L1" s="141"/>
      <c r="M1" s="142"/>
    </row>
    <row r="2" spans="1:13" ht="39" customHeight="1">
      <c r="A2" s="2092" t="s">
        <v>1</v>
      </c>
      <c r="B2" s="29" t="s">
        <v>2</v>
      </c>
      <c r="C2" s="2227" t="s">
        <v>1793</v>
      </c>
      <c r="D2" s="2228"/>
      <c r="E2" s="2228"/>
      <c r="F2" s="2228"/>
      <c r="G2" s="2228"/>
      <c r="H2" s="2228"/>
      <c r="I2" s="2228"/>
      <c r="J2" s="2228"/>
      <c r="K2" s="2228"/>
      <c r="L2" s="2228"/>
      <c r="M2" s="2229"/>
    </row>
    <row r="3" spans="1:13" ht="57.95" customHeight="1">
      <c r="A3" s="2093"/>
      <c r="B3" s="1331" t="s">
        <v>4</v>
      </c>
      <c r="C3" s="2023" t="s">
        <v>359</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1794</v>
      </c>
      <c r="D7" s="2027"/>
      <c r="E7" s="32"/>
      <c r="F7" s="32"/>
      <c r="G7" s="674"/>
      <c r="H7" s="1208" t="s">
        <v>14</v>
      </c>
      <c r="I7" s="2028" t="s">
        <v>1795</v>
      </c>
      <c r="J7" s="2027"/>
      <c r="K7" s="2027"/>
      <c r="L7" s="2027"/>
      <c r="M7" s="2029"/>
    </row>
    <row r="8" spans="1:13" ht="15.75" customHeight="1">
      <c r="A8" s="2093"/>
      <c r="B8" s="2084" t="s">
        <v>16</v>
      </c>
      <c r="C8" s="2030" t="s">
        <v>1796</v>
      </c>
      <c r="D8" s="2031"/>
      <c r="E8" s="146"/>
      <c r="F8" s="146"/>
      <c r="G8" s="146"/>
      <c r="H8" s="146"/>
      <c r="I8" s="2163" t="s">
        <v>17</v>
      </c>
      <c r="J8" s="2163"/>
      <c r="K8" s="143"/>
      <c r="L8" s="143"/>
      <c r="M8" s="680"/>
    </row>
    <row r="9" spans="1:13" ht="15.75" customHeight="1">
      <c r="A9" s="2093"/>
      <c r="B9" s="2085"/>
      <c r="C9" s="2032"/>
      <c r="D9" s="2033"/>
      <c r="E9" s="75"/>
      <c r="F9" s="2068" t="s">
        <v>17</v>
      </c>
      <c r="G9" s="2068"/>
      <c r="H9" s="75"/>
      <c r="I9" s="2068"/>
      <c r="J9" s="2068"/>
      <c r="K9" s="144"/>
      <c r="L9" s="144"/>
      <c r="M9" s="145"/>
    </row>
    <row r="10" spans="1:13">
      <c r="A10" s="2093"/>
      <c r="B10" s="2123"/>
      <c r="C10" s="2034" t="s">
        <v>18</v>
      </c>
      <c r="D10" s="2035"/>
      <c r="E10" s="39"/>
      <c r="F10" s="2111" t="s">
        <v>18</v>
      </c>
      <c r="G10" s="2111"/>
      <c r="H10" s="39"/>
      <c r="I10" s="2111" t="s">
        <v>18</v>
      </c>
      <c r="J10" s="2111"/>
      <c r="K10" s="39"/>
      <c r="L10" s="40"/>
      <c r="M10" s="41"/>
    </row>
    <row r="11" spans="1:13" ht="339" customHeight="1">
      <c r="A11" s="2093"/>
      <c r="B11" s="1331" t="s">
        <v>19</v>
      </c>
      <c r="C11" s="2221" t="s">
        <v>1797</v>
      </c>
      <c r="D11" s="2222"/>
      <c r="E11" s="2222"/>
      <c r="F11" s="2222"/>
      <c r="G11" s="2222"/>
      <c r="H11" s="2222"/>
      <c r="I11" s="2222"/>
      <c r="J11" s="2222"/>
      <c r="K11" s="2222"/>
      <c r="L11" s="2222"/>
      <c r="M11" s="2223"/>
    </row>
    <row r="12" spans="1:13" ht="126" customHeight="1">
      <c r="A12" s="2093"/>
      <c r="B12" s="1331" t="s">
        <v>21</v>
      </c>
      <c r="C12" s="2221" t="s">
        <v>1798</v>
      </c>
      <c r="D12" s="2222"/>
      <c r="E12" s="2222"/>
      <c r="F12" s="2222"/>
      <c r="G12" s="2222"/>
      <c r="H12" s="2222"/>
      <c r="I12" s="2222"/>
      <c r="J12" s="2222"/>
      <c r="K12" s="2222"/>
      <c r="L12" s="2222"/>
      <c r="M12" s="2223"/>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252</v>
      </c>
      <c r="G14" s="1996"/>
      <c r="H14" s="1996"/>
      <c r="I14" s="1996"/>
      <c r="J14" s="1996"/>
      <c r="K14" s="1996"/>
      <c r="L14" s="1996"/>
      <c r="M14" s="1997"/>
    </row>
    <row r="15" spans="1:13">
      <c r="A15" s="2063" t="s">
        <v>29</v>
      </c>
      <c r="B15" s="1333" t="s">
        <v>30</v>
      </c>
      <c r="C15" s="1980" t="s">
        <v>31</v>
      </c>
      <c r="D15" s="1981"/>
      <c r="E15" s="1981"/>
      <c r="F15" s="1981"/>
      <c r="G15" s="1981"/>
      <c r="H15" s="1981"/>
      <c r="I15" s="1981"/>
      <c r="J15" s="1981"/>
      <c r="K15" s="1981"/>
      <c r="L15" s="1981"/>
      <c r="M15" s="1982"/>
    </row>
    <row r="16" spans="1:13" ht="44.25" customHeight="1">
      <c r="A16" s="2064"/>
      <c r="B16" s="1333" t="s">
        <v>32</v>
      </c>
      <c r="C16" s="2212" t="s">
        <v>1799</v>
      </c>
      <c r="D16" s="2213"/>
      <c r="E16" s="2213"/>
      <c r="F16" s="2213"/>
      <c r="G16" s="2213"/>
      <c r="H16" s="2213"/>
      <c r="I16" s="2213"/>
      <c r="J16" s="2213"/>
      <c r="K16" s="2213"/>
      <c r="L16" s="2213"/>
      <c r="M16" s="2214"/>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316">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427"/>
      <c r="D34" s="147"/>
      <c r="E34" s="147"/>
      <c r="F34" s="147"/>
      <c r="G34" s="147"/>
      <c r="H34" s="147"/>
      <c r="I34" s="147"/>
      <c r="J34" s="147"/>
      <c r="K34" s="147"/>
      <c r="L34" s="147"/>
      <c r="M34" s="1183"/>
    </row>
    <row r="35" spans="1:13">
      <c r="A35" s="2064"/>
      <c r="B35" s="1999"/>
      <c r="C35" s="148"/>
      <c r="D35" s="149" t="s">
        <v>63</v>
      </c>
      <c r="E35" s="149"/>
      <c r="F35" s="149" t="s">
        <v>64</v>
      </c>
      <c r="G35" s="149"/>
      <c r="H35" s="150" t="s">
        <v>65</v>
      </c>
      <c r="I35" s="150"/>
      <c r="J35" s="150" t="s">
        <v>66</v>
      </c>
      <c r="K35" s="149"/>
      <c r="L35" s="149" t="s">
        <v>67</v>
      </c>
      <c r="M35" s="151"/>
    </row>
    <row r="36" spans="1:13">
      <c r="A36" s="2064"/>
      <c r="B36" s="1999"/>
      <c r="C36" s="148"/>
      <c r="D36" s="1428">
        <v>0.09</v>
      </c>
      <c r="E36" s="1429"/>
      <c r="F36" s="1428">
        <v>0.18</v>
      </c>
      <c r="G36" s="1429"/>
      <c r="H36" s="1428">
        <v>0.6</v>
      </c>
      <c r="I36" s="1429"/>
      <c r="J36" s="1428">
        <v>0.85</v>
      </c>
      <c r="K36" s="1429"/>
      <c r="L36" s="1428">
        <v>1</v>
      </c>
      <c r="M36" s="1430"/>
    </row>
    <row r="37" spans="1:13">
      <c r="A37" s="2064"/>
      <c r="B37" s="1999"/>
      <c r="C37" s="148"/>
      <c r="D37" s="149" t="s">
        <v>68</v>
      </c>
      <c r="E37" s="149"/>
      <c r="F37" s="149" t="s">
        <v>69</v>
      </c>
      <c r="G37" s="149"/>
      <c r="H37" s="150" t="s">
        <v>70</v>
      </c>
      <c r="I37" s="150"/>
      <c r="J37" s="150" t="s">
        <v>71</v>
      </c>
      <c r="K37" s="149"/>
      <c r="L37" s="149" t="s">
        <v>72</v>
      </c>
      <c r="M37" s="152"/>
    </row>
    <row r="38" spans="1:13">
      <c r="A38" s="2064"/>
      <c r="B38" s="1999"/>
      <c r="C38" s="148"/>
      <c r="D38" s="1428">
        <v>1</v>
      </c>
      <c r="E38" s="1429"/>
      <c r="F38" s="1428">
        <v>1</v>
      </c>
      <c r="G38" s="1429"/>
      <c r="H38" s="1428">
        <v>1</v>
      </c>
      <c r="I38" s="1429"/>
      <c r="J38" s="1428">
        <v>1</v>
      </c>
      <c r="K38" s="1429"/>
      <c r="L38" s="1428">
        <v>1</v>
      </c>
      <c r="M38" s="1430"/>
    </row>
    <row r="39" spans="1:13">
      <c r="A39" s="2064"/>
      <c r="B39" s="1999"/>
      <c r="C39" s="148"/>
      <c r="D39" s="149" t="s">
        <v>73</v>
      </c>
      <c r="E39" s="149"/>
      <c r="F39" s="149" t="s">
        <v>74</v>
      </c>
      <c r="G39" s="149"/>
      <c r="H39" s="150" t="s">
        <v>75</v>
      </c>
      <c r="I39" s="150"/>
      <c r="J39" s="150" t="s">
        <v>76</v>
      </c>
      <c r="K39" s="149"/>
      <c r="L39" s="149" t="s">
        <v>77</v>
      </c>
      <c r="M39" s="152"/>
    </row>
    <row r="40" spans="1:13">
      <c r="A40" s="2064"/>
      <c r="B40" s="1999"/>
      <c r="C40" s="148"/>
      <c r="D40" s="1428">
        <v>1</v>
      </c>
      <c r="E40" s="1431"/>
      <c r="F40" s="1432" t="s">
        <v>9</v>
      </c>
      <c r="G40" s="1431"/>
      <c r="H40" s="1432" t="s">
        <v>9</v>
      </c>
      <c r="I40" s="1431"/>
      <c r="J40" s="1432" t="s">
        <v>9</v>
      </c>
      <c r="K40" s="1431"/>
      <c r="L40" s="1432" t="s">
        <v>9</v>
      </c>
      <c r="M40" s="1430"/>
    </row>
    <row r="41" spans="1:13">
      <c r="A41" s="2064"/>
      <c r="B41" s="1999"/>
      <c r="C41" s="148"/>
      <c r="D41" s="1433" t="s">
        <v>77</v>
      </c>
      <c r="E41" s="1433"/>
      <c r="F41" s="1433" t="s">
        <v>78</v>
      </c>
      <c r="G41" s="1433"/>
      <c r="H41" s="153"/>
      <c r="I41" s="153"/>
      <c r="J41" s="153"/>
      <c r="K41" s="153"/>
      <c r="L41" s="153"/>
      <c r="M41" s="1184"/>
    </row>
    <row r="42" spans="1:13">
      <c r="A42" s="2064"/>
      <c r="B42" s="1999"/>
      <c r="C42" s="148"/>
      <c r="D42" s="1432" t="s">
        <v>9</v>
      </c>
      <c r="E42" s="1431"/>
      <c r="F42" s="2224">
        <v>1</v>
      </c>
      <c r="G42" s="2225"/>
      <c r="H42" s="2226"/>
      <c r="I42" s="2226"/>
      <c r="J42" s="149"/>
      <c r="K42" s="149"/>
      <c r="L42" s="149"/>
      <c r="M42" s="154"/>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7" customHeight="1">
      <c r="A48" s="2064"/>
      <c r="B48" s="1331" t="s">
        <v>83</v>
      </c>
      <c r="C48" s="2212" t="s">
        <v>1800</v>
      </c>
      <c r="D48" s="2213"/>
      <c r="E48" s="2213"/>
      <c r="F48" s="2213"/>
      <c r="G48" s="2213"/>
      <c r="H48" s="2213"/>
      <c r="I48" s="2213"/>
      <c r="J48" s="2213"/>
      <c r="K48" s="2213"/>
      <c r="L48" s="2213"/>
      <c r="M48" s="2214"/>
    </row>
    <row r="49" spans="1:13" ht="38.25" customHeight="1">
      <c r="A49" s="2064"/>
      <c r="B49" s="1333" t="s">
        <v>85</v>
      </c>
      <c r="C49" s="2215" t="s">
        <v>1801</v>
      </c>
      <c r="D49" s="2216"/>
      <c r="E49" s="2216"/>
      <c r="F49" s="2216"/>
      <c r="G49" s="2216"/>
      <c r="H49" s="2216"/>
      <c r="I49" s="2216"/>
      <c r="J49" s="2216"/>
      <c r="K49" s="2216"/>
      <c r="L49" s="2216"/>
      <c r="M49" s="2217"/>
    </row>
    <row r="50" spans="1:13" ht="15.75" customHeight="1">
      <c r="A50" s="2064"/>
      <c r="B50" s="1333" t="s">
        <v>87</v>
      </c>
      <c r="C50" s="2212">
        <v>90</v>
      </c>
      <c r="D50" s="2213"/>
      <c r="E50" s="2213"/>
      <c r="F50" s="2213"/>
      <c r="G50" s="2213"/>
      <c r="H50" s="2213"/>
      <c r="I50" s="2213"/>
      <c r="J50" s="2213"/>
      <c r="K50" s="2213"/>
      <c r="L50" s="2213"/>
      <c r="M50" s="2214"/>
    </row>
    <row r="51" spans="1:13">
      <c r="A51" s="2064"/>
      <c r="B51" s="1333" t="s">
        <v>88</v>
      </c>
      <c r="C51" s="2218" t="s">
        <v>89</v>
      </c>
      <c r="D51" s="2219"/>
      <c r="E51" s="2219"/>
      <c r="F51" s="2219"/>
      <c r="G51" s="2219"/>
      <c r="H51" s="2219"/>
      <c r="I51" s="2219"/>
      <c r="J51" s="2219"/>
      <c r="K51" s="2219"/>
      <c r="L51" s="2219"/>
      <c r="M51" s="2220"/>
    </row>
    <row r="52" spans="1:13" ht="15.75" customHeight="1">
      <c r="A52" s="2055" t="s">
        <v>90</v>
      </c>
      <c r="B52" s="1413" t="s">
        <v>91</v>
      </c>
      <c r="C52" s="2211" t="s">
        <v>1802</v>
      </c>
      <c r="D52" s="2209"/>
      <c r="E52" s="2209"/>
      <c r="F52" s="2209"/>
      <c r="G52" s="2209"/>
      <c r="H52" s="2209"/>
      <c r="I52" s="2209"/>
      <c r="J52" s="2209"/>
      <c r="K52" s="2209"/>
      <c r="L52" s="2209"/>
      <c r="M52" s="2210"/>
    </row>
    <row r="53" spans="1:13" ht="15.75" customHeight="1">
      <c r="A53" s="2056"/>
      <c r="B53" s="1413" t="s">
        <v>93</v>
      </c>
      <c r="C53" s="2211" t="s">
        <v>1803</v>
      </c>
      <c r="D53" s="2209"/>
      <c r="E53" s="2209"/>
      <c r="F53" s="2209"/>
      <c r="G53" s="2209"/>
      <c r="H53" s="2209"/>
      <c r="I53" s="2209"/>
      <c r="J53" s="2209"/>
      <c r="K53" s="2209"/>
      <c r="L53" s="2209"/>
      <c r="M53" s="2210"/>
    </row>
    <row r="54" spans="1:13" ht="15.75" customHeight="1">
      <c r="A54" s="2056"/>
      <c r="B54" s="1413" t="s">
        <v>95</v>
      </c>
      <c r="C54" s="2211" t="s">
        <v>367</v>
      </c>
      <c r="D54" s="2209"/>
      <c r="E54" s="2209"/>
      <c r="F54" s="2209"/>
      <c r="G54" s="2209"/>
      <c r="H54" s="2209"/>
      <c r="I54" s="2209"/>
      <c r="J54" s="2209"/>
      <c r="K54" s="2209"/>
      <c r="L54" s="2209"/>
      <c r="M54" s="2210"/>
    </row>
    <row r="55" spans="1:13" ht="15.75" customHeight="1">
      <c r="A55" s="2056"/>
      <c r="B55" s="1414" t="s">
        <v>97</v>
      </c>
      <c r="C55" s="2211" t="s">
        <v>1804</v>
      </c>
      <c r="D55" s="2209"/>
      <c r="E55" s="2209"/>
      <c r="F55" s="2209"/>
      <c r="G55" s="2209"/>
      <c r="H55" s="2209"/>
      <c r="I55" s="2209"/>
      <c r="J55" s="2209"/>
      <c r="K55" s="2209"/>
      <c r="L55" s="2209"/>
      <c r="M55" s="2210"/>
    </row>
    <row r="56" spans="1:13" ht="15.75" customHeight="1">
      <c r="A56" s="2056"/>
      <c r="B56" s="1413" t="s">
        <v>99</v>
      </c>
      <c r="C56" s="2208" t="s">
        <v>371</v>
      </c>
      <c r="D56" s="2209"/>
      <c r="E56" s="2209"/>
      <c r="F56" s="2209"/>
      <c r="G56" s="2209"/>
      <c r="H56" s="2209"/>
      <c r="I56" s="2209"/>
      <c r="J56" s="2209"/>
      <c r="K56" s="2209"/>
      <c r="L56" s="2209"/>
      <c r="M56" s="2210"/>
    </row>
    <row r="57" spans="1:13" ht="16.5" customHeight="1" thickBot="1">
      <c r="A57" s="2061"/>
      <c r="B57" s="1413" t="s">
        <v>101</v>
      </c>
      <c r="C57" s="2211" t="s">
        <v>1805</v>
      </c>
      <c r="D57" s="2209"/>
      <c r="E57" s="2209"/>
      <c r="F57" s="2209"/>
      <c r="G57" s="2209"/>
      <c r="H57" s="2209"/>
      <c r="I57" s="2209"/>
      <c r="J57" s="2209"/>
      <c r="K57" s="2209"/>
      <c r="L57" s="2209"/>
      <c r="M57" s="2210"/>
    </row>
    <row r="58" spans="1:13" ht="15.75" customHeight="1">
      <c r="A58" s="2055" t="s">
        <v>103</v>
      </c>
      <c r="B58" s="1415" t="s">
        <v>104</v>
      </c>
      <c r="C58" s="2211" t="s">
        <v>1806</v>
      </c>
      <c r="D58" s="2209"/>
      <c r="E58" s="2209"/>
      <c r="F58" s="2209"/>
      <c r="G58" s="2209"/>
      <c r="H58" s="2209"/>
      <c r="I58" s="2209"/>
      <c r="J58" s="2209"/>
      <c r="K58" s="2209"/>
      <c r="L58" s="2209"/>
      <c r="M58" s="2210"/>
    </row>
    <row r="59" spans="1:13" ht="30" customHeight="1">
      <c r="A59" s="2056"/>
      <c r="B59" s="1415" t="s">
        <v>106</v>
      </c>
      <c r="C59" s="2211" t="s">
        <v>1807</v>
      </c>
      <c r="D59" s="2209"/>
      <c r="E59" s="2209"/>
      <c r="F59" s="2209"/>
      <c r="G59" s="2209"/>
      <c r="H59" s="2209"/>
      <c r="I59" s="2209"/>
      <c r="J59" s="2209"/>
      <c r="K59" s="2209"/>
      <c r="L59" s="2209"/>
      <c r="M59" s="2210"/>
    </row>
    <row r="60" spans="1:13" ht="30" customHeight="1" thickBot="1">
      <c r="A60" s="2056"/>
      <c r="B60" s="1416" t="s">
        <v>14</v>
      </c>
      <c r="C60" s="2211" t="s">
        <v>367</v>
      </c>
      <c r="D60" s="2209"/>
      <c r="E60" s="2209"/>
      <c r="F60" s="2209"/>
      <c r="G60" s="2209"/>
      <c r="H60" s="2209"/>
      <c r="I60" s="2209"/>
      <c r="J60" s="2209"/>
      <c r="K60" s="2209"/>
      <c r="L60" s="2209"/>
      <c r="M60" s="2210"/>
    </row>
    <row r="61" spans="1:13" ht="16.5" customHeight="1" thickBot="1">
      <c r="A61" s="139" t="s">
        <v>109</v>
      </c>
      <c r="B61" s="108"/>
      <c r="C61" s="2205"/>
      <c r="D61" s="2206"/>
      <c r="E61" s="2206"/>
      <c r="F61" s="2206"/>
      <c r="G61" s="2206"/>
      <c r="H61" s="2206"/>
      <c r="I61" s="2206"/>
      <c r="J61" s="2206"/>
      <c r="K61" s="2206"/>
      <c r="L61" s="2206"/>
      <c r="M61" s="2207"/>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7">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3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2300-000001000000}"/>
    <dataValidation allowBlank="1" showInputMessage="1" showErrorMessage="1" prompt="Identifique la meta ODS a que le apunta el indicador de producto. Seleccione de la lista desplegable." sqref="E14" xr:uid="{00000000-0002-0000-2300-000002000000}"/>
    <dataValidation allowBlank="1" showInputMessage="1" showErrorMessage="1" prompt="Identifique el ODS a que le apunta el indicador de producto. Seleccione de la lista desplegable._x000a_" sqref="B14" xr:uid="{00000000-0002-0000-2300-000003000000}"/>
    <dataValidation allowBlank="1" showInputMessage="1" showErrorMessage="1" prompt="Incluir una ficha por cada indicador, ya sea de producto o de resultado" sqref="B1" xr:uid="{00000000-0002-0000-2300-000004000000}"/>
    <dataValidation allowBlank="1" showInputMessage="1" showErrorMessage="1" prompt="Seleccione de la lista desplegable" sqref="B4 B7 H7" xr:uid="{00000000-0002-0000-2300-000005000000}"/>
    <dataValidation type="list" allowBlank="1" showInputMessage="1" showErrorMessage="1" sqref="I7:M7" xr:uid="{00000000-0002-0000-2300-000006000000}">
      <formula1>INDIRECT($C$7)</formula1>
    </dataValidation>
  </dataValidations>
  <hyperlinks>
    <hyperlink ref="C56" r:id="rId1" xr:uid="{00000000-0004-0000-2300-000000000000}"/>
  </hyperlinks>
  <pageMargins left="0.7" right="0.7" top="0.75" bottom="0.75" header="0.3" footer="0.3"/>
  <pageSetup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1808</v>
      </c>
      <c r="C1" s="141"/>
      <c r="D1" s="141"/>
      <c r="E1" s="141"/>
      <c r="F1" s="141"/>
      <c r="G1" s="141"/>
      <c r="H1" s="141"/>
      <c r="I1" s="141"/>
      <c r="J1" s="141"/>
      <c r="K1" s="141"/>
      <c r="L1" s="141"/>
      <c r="M1" s="142"/>
    </row>
    <row r="2" spans="1:13" ht="39" customHeight="1">
      <c r="A2" s="2092" t="s">
        <v>1</v>
      </c>
      <c r="B2" s="155" t="s">
        <v>2</v>
      </c>
      <c r="C2" s="2227" t="s">
        <v>373</v>
      </c>
      <c r="D2" s="2228"/>
      <c r="E2" s="2228"/>
      <c r="F2" s="2228"/>
      <c r="G2" s="2228"/>
      <c r="H2" s="2228"/>
      <c r="I2" s="2228"/>
      <c r="J2" s="2228"/>
      <c r="K2" s="2228"/>
      <c r="L2" s="2228"/>
      <c r="M2" s="2229"/>
    </row>
    <row r="3" spans="1:13" ht="57.95" customHeight="1">
      <c r="A3" s="2093"/>
      <c r="B3" s="1434" t="s">
        <v>4</v>
      </c>
      <c r="C3" s="2251" t="s">
        <v>359</v>
      </c>
      <c r="D3" s="2252"/>
      <c r="E3" s="2252"/>
      <c r="F3" s="2252"/>
      <c r="G3" s="2252"/>
      <c r="H3" s="2252"/>
      <c r="I3" s="2252"/>
      <c r="J3" s="2252"/>
      <c r="K3" s="2252"/>
      <c r="L3" s="2252"/>
      <c r="M3" s="2253"/>
    </row>
    <row r="4" spans="1:13">
      <c r="A4" s="2093"/>
      <c r="B4" s="156" t="s">
        <v>6</v>
      </c>
      <c r="C4" s="1435" t="s">
        <v>7</v>
      </c>
      <c r="D4" s="1436"/>
      <c r="E4" s="1437"/>
      <c r="F4" s="2254" t="s">
        <v>8</v>
      </c>
      <c r="G4" s="2255"/>
      <c r="H4" s="1438" t="s">
        <v>9</v>
      </c>
      <c r="I4" s="1439"/>
      <c r="J4" s="1439"/>
      <c r="K4" s="1439"/>
      <c r="L4" s="1439"/>
      <c r="M4" s="1440"/>
    </row>
    <row r="5" spans="1:13" ht="45" customHeight="1">
      <c r="A5" s="2093"/>
      <c r="B5" s="156" t="s">
        <v>10</v>
      </c>
      <c r="C5" s="2251" t="s">
        <v>9</v>
      </c>
      <c r="D5" s="2252"/>
      <c r="E5" s="2252"/>
      <c r="F5" s="2252"/>
      <c r="G5" s="2252"/>
      <c r="H5" s="2252"/>
      <c r="I5" s="2252"/>
      <c r="J5" s="2252"/>
      <c r="K5" s="2252"/>
      <c r="L5" s="2252"/>
      <c r="M5" s="2253"/>
    </row>
    <row r="6" spans="1:13" ht="45" customHeight="1">
      <c r="A6" s="2093"/>
      <c r="B6" s="156" t="s">
        <v>11</v>
      </c>
      <c r="C6" s="2251" t="s">
        <v>9</v>
      </c>
      <c r="D6" s="2252"/>
      <c r="E6" s="2252"/>
      <c r="F6" s="2252"/>
      <c r="G6" s="2252"/>
      <c r="H6" s="2252"/>
      <c r="I6" s="2252"/>
      <c r="J6" s="2252"/>
      <c r="K6" s="2252"/>
      <c r="L6" s="2252"/>
      <c r="M6" s="2253"/>
    </row>
    <row r="7" spans="1:13">
      <c r="A7" s="2093"/>
      <c r="B7" s="1434" t="s">
        <v>12</v>
      </c>
      <c r="C7" s="2256" t="s">
        <v>1794</v>
      </c>
      <c r="D7" s="2257"/>
      <c r="E7" s="157"/>
      <c r="F7" s="157"/>
      <c r="G7" s="1185"/>
      <c r="H7" s="1441" t="s">
        <v>14</v>
      </c>
      <c r="I7" s="2258" t="s">
        <v>1795</v>
      </c>
      <c r="J7" s="2257"/>
      <c r="K7" s="2257"/>
      <c r="L7" s="2257"/>
      <c r="M7" s="2259"/>
    </row>
    <row r="8" spans="1:13" ht="15.75" customHeight="1">
      <c r="A8" s="2093"/>
      <c r="B8" s="2260" t="s">
        <v>16</v>
      </c>
      <c r="C8" s="2263" t="s">
        <v>1809</v>
      </c>
      <c r="D8" s="2264"/>
      <c r="E8" s="2264"/>
      <c r="F8" s="2264"/>
      <c r="G8" s="2264"/>
      <c r="H8" s="2264"/>
      <c r="I8" s="2264"/>
      <c r="J8" s="2264"/>
      <c r="K8" s="2264"/>
      <c r="L8" s="2264"/>
      <c r="M8" s="2265"/>
    </row>
    <row r="9" spans="1:13" ht="15.75" customHeight="1">
      <c r="A9" s="2093"/>
      <c r="B9" s="2261"/>
      <c r="C9" s="2266"/>
      <c r="D9" s="2267"/>
      <c r="E9" s="2267"/>
      <c r="F9" s="2267"/>
      <c r="G9" s="2267"/>
      <c r="H9" s="2267"/>
      <c r="I9" s="2267"/>
      <c r="J9" s="2267"/>
      <c r="K9" s="2267"/>
      <c r="L9" s="2267"/>
      <c r="M9" s="2268"/>
    </row>
    <row r="10" spans="1:13">
      <c r="A10" s="2093"/>
      <c r="B10" s="2262"/>
      <c r="C10" s="2269" t="s">
        <v>18</v>
      </c>
      <c r="D10" s="2270"/>
      <c r="E10" s="158"/>
      <c r="F10" s="2271" t="s">
        <v>18</v>
      </c>
      <c r="G10" s="2271"/>
      <c r="H10" s="158"/>
      <c r="I10" s="2271" t="s">
        <v>18</v>
      </c>
      <c r="J10" s="2271"/>
      <c r="K10" s="158"/>
      <c r="L10" s="159"/>
      <c r="M10" s="160"/>
    </row>
    <row r="11" spans="1:13" ht="103.5" customHeight="1">
      <c r="A11" s="2093"/>
      <c r="B11" s="1434" t="s">
        <v>19</v>
      </c>
      <c r="C11" s="2212" t="s">
        <v>1810</v>
      </c>
      <c r="D11" s="2213"/>
      <c r="E11" s="2213"/>
      <c r="F11" s="2213"/>
      <c r="G11" s="2213"/>
      <c r="H11" s="2213"/>
      <c r="I11" s="2213"/>
      <c r="J11" s="2213"/>
      <c r="K11" s="2213"/>
      <c r="L11" s="2213"/>
      <c r="M11" s="2214"/>
    </row>
    <row r="12" spans="1:13" ht="190.5" customHeight="1">
      <c r="A12" s="2093"/>
      <c r="B12" s="1434" t="s">
        <v>21</v>
      </c>
      <c r="C12" s="2272" t="s">
        <v>1811</v>
      </c>
      <c r="D12" s="2273"/>
      <c r="E12" s="2273"/>
      <c r="F12" s="2273"/>
      <c r="G12" s="2273"/>
      <c r="H12" s="2273"/>
      <c r="I12" s="2273"/>
      <c r="J12" s="2273"/>
      <c r="K12" s="2273"/>
      <c r="L12" s="2273"/>
      <c r="M12" s="2274"/>
    </row>
    <row r="13" spans="1:13" ht="60" customHeight="1">
      <c r="A13" s="2093"/>
      <c r="B13" s="1434" t="s">
        <v>23</v>
      </c>
      <c r="C13" s="2215" t="s">
        <v>358</v>
      </c>
      <c r="D13" s="2216"/>
      <c r="E13" s="2216"/>
      <c r="F13" s="2216"/>
      <c r="G13" s="2216"/>
      <c r="H13" s="2216"/>
      <c r="I13" s="2216"/>
      <c r="J13" s="2216"/>
      <c r="K13" s="2216"/>
      <c r="L13" s="2216"/>
      <c r="M13" s="2217"/>
    </row>
    <row r="14" spans="1:13" ht="102.95" customHeight="1">
      <c r="A14" s="2093"/>
      <c r="B14" s="1442" t="s">
        <v>25</v>
      </c>
      <c r="C14" s="2215" t="s">
        <v>251</v>
      </c>
      <c r="D14" s="2241"/>
      <c r="E14" s="1443" t="s">
        <v>27</v>
      </c>
      <c r="F14" s="2242" t="s">
        <v>252</v>
      </c>
      <c r="G14" s="2213"/>
      <c r="H14" s="2213"/>
      <c r="I14" s="2213"/>
      <c r="J14" s="2213"/>
      <c r="K14" s="2213"/>
      <c r="L14" s="2213"/>
      <c r="M14" s="2214"/>
    </row>
    <row r="15" spans="1:13">
      <c r="A15" s="2063" t="s">
        <v>29</v>
      </c>
      <c r="B15" s="1444" t="s">
        <v>30</v>
      </c>
      <c r="C15" s="2212" t="s">
        <v>1812</v>
      </c>
      <c r="D15" s="2213"/>
      <c r="E15" s="2213"/>
      <c r="F15" s="2213"/>
      <c r="G15" s="2213"/>
      <c r="H15" s="2213"/>
      <c r="I15" s="2213"/>
      <c r="J15" s="2213"/>
      <c r="K15" s="2213"/>
      <c r="L15" s="2213"/>
      <c r="M15" s="2214"/>
    </row>
    <row r="16" spans="1:13" ht="30" customHeight="1">
      <c r="A16" s="2064"/>
      <c r="B16" s="1444" t="s">
        <v>32</v>
      </c>
      <c r="C16" s="2215" t="s">
        <v>1813</v>
      </c>
      <c r="D16" s="2216"/>
      <c r="E16" s="2216"/>
      <c r="F16" s="2216"/>
      <c r="G16" s="2216"/>
      <c r="H16" s="2216"/>
      <c r="I16" s="2216"/>
      <c r="J16" s="2216"/>
      <c r="K16" s="2216"/>
      <c r="L16" s="2216"/>
      <c r="M16" s="2217"/>
    </row>
    <row r="17" spans="1:13" ht="8.25" customHeight="1">
      <c r="A17" s="2064"/>
      <c r="B17" s="2243" t="s">
        <v>34</v>
      </c>
      <c r="C17" s="1445"/>
      <c r="D17" s="161"/>
      <c r="E17" s="161"/>
      <c r="F17" s="161"/>
      <c r="G17" s="161"/>
      <c r="H17" s="161"/>
      <c r="I17" s="161"/>
      <c r="J17" s="161"/>
      <c r="K17" s="161"/>
      <c r="L17" s="161"/>
      <c r="M17" s="1186"/>
    </row>
    <row r="18" spans="1:13" ht="9" customHeight="1">
      <c r="A18" s="2064"/>
      <c r="B18" s="2244"/>
      <c r="C18" s="162"/>
      <c r="D18" s="163"/>
      <c r="E18" s="164"/>
      <c r="F18" s="163"/>
      <c r="G18" s="164"/>
      <c r="H18" s="163"/>
      <c r="I18" s="164"/>
      <c r="J18" s="163"/>
      <c r="K18" s="164"/>
      <c r="L18" s="164"/>
      <c r="M18" s="152"/>
    </row>
    <row r="19" spans="1:13">
      <c r="A19" s="2064"/>
      <c r="B19" s="2244"/>
      <c r="C19" s="165" t="s">
        <v>35</v>
      </c>
      <c r="D19" s="166"/>
      <c r="E19" s="167" t="s">
        <v>36</v>
      </c>
      <c r="F19" s="166"/>
      <c r="G19" s="167" t="s">
        <v>37</v>
      </c>
      <c r="H19" s="166"/>
      <c r="I19" s="167" t="s">
        <v>38</v>
      </c>
      <c r="J19" s="1446"/>
      <c r="K19" s="167"/>
      <c r="L19" s="167"/>
      <c r="M19" s="168"/>
    </row>
    <row r="20" spans="1:13">
      <c r="A20" s="2064"/>
      <c r="B20" s="2244"/>
      <c r="C20" s="165" t="s">
        <v>39</v>
      </c>
      <c r="D20" s="1447"/>
      <c r="E20" s="167" t="s">
        <v>40</v>
      </c>
      <c r="F20" s="1448"/>
      <c r="G20" s="167" t="s">
        <v>41</v>
      </c>
      <c r="H20" s="1448"/>
      <c r="I20" s="167"/>
      <c r="J20" s="169"/>
      <c r="K20" s="167"/>
      <c r="L20" s="167"/>
      <c r="M20" s="168"/>
    </row>
    <row r="21" spans="1:13">
      <c r="A21" s="2064"/>
      <c r="B21" s="2244"/>
      <c r="C21" s="165" t="s">
        <v>42</v>
      </c>
      <c r="D21" s="1447" t="s">
        <v>45</v>
      </c>
      <c r="E21" s="167" t="s">
        <v>43</v>
      </c>
      <c r="F21" s="1447"/>
      <c r="G21" s="167"/>
      <c r="H21" s="169"/>
      <c r="I21" s="167"/>
      <c r="J21" s="169"/>
      <c r="K21" s="167"/>
      <c r="L21" s="167"/>
      <c r="M21" s="168"/>
    </row>
    <row r="22" spans="1:13">
      <c r="A22" s="2064"/>
      <c r="B22" s="2244"/>
      <c r="C22" s="165" t="s">
        <v>44</v>
      </c>
      <c r="D22" s="1448"/>
      <c r="E22" s="167" t="s">
        <v>46</v>
      </c>
      <c r="F22" s="170"/>
      <c r="G22" s="170"/>
      <c r="H22" s="170"/>
      <c r="I22" s="170"/>
      <c r="J22" s="170"/>
      <c r="K22" s="170"/>
      <c r="L22" s="170"/>
      <c r="M22" s="171"/>
    </row>
    <row r="23" spans="1:13" ht="9.75" customHeight="1">
      <c r="A23" s="2064"/>
      <c r="B23" s="2245"/>
      <c r="C23" s="172"/>
      <c r="D23" s="173"/>
      <c r="E23" s="173"/>
      <c r="F23" s="173"/>
      <c r="G23" s="173"/>
      <c r="H23" s="173"/>
      <c r="I23" s="173"/>
      <c r="J23" s="173"/>
      <c r="K23" s="173"/>
      <c r="L23" s="173"/>
      <c r="M23" s="174"/>
    </row>
    <row r="24" spans="1:13">
      <c r="A24" s="2064"/>
      <c r="B24" s="2243" t="s">
        <v>48</v>
      </c>
      <c r="C24" s="1449"/>
      <c r="D24" s="175"/>
      <c r="E24" s="175"/>
      <c r="F24" s="175"/>
      <c r="G24" s="175"/>
      <c r="H24" s="175"/>
      <c r="I24" s="175"/>
      <c r="J24" s="175"/>
      <c r="K24" s="175"/>
      <c r="L24" s="176"/>
      <c r="M24" s="1187"/>
    </row>
    <row r="25" spans="1:13">
      <c r="A25" s="2064"/>
      <c r="B25" s="2244"/>
      <c r="C25" s="165" t="s">
        <v>49</v>
      </c>
      <c r="D25" s="1448"/>
      <c r="E25" s="177"/>
      <c r="F25" s="167" t="s">
        <v>50</v>
      </c>
      <c r="G25" s="1447"/>
      <c r="H25" s="177"/>
      <c r="I25" s="167" t="s">
        <v>51</v>
      </c>
      <c r="J25" s="1447" t="s">
        <v>45</v>
      </c>
      <c r="K25" s="177"/>
      <c r="L25" s="178"/>
      <c r="M25" s="179"/>
    </row>
    <row r="26" spans="1:13">
      <c r="A26" s="2064"/>
      <c r="B26" s="2244"/>
      <c r="C26" s="165" t="s">
        <v>52</v>
      </c>
      <c r="D26" s="1450"/>
      <c r="E26" s="178"/>
      <c r="F26" s="167" t="s">
        <v>53</v>
      </c>
      <c r="G26" s="1448"/>
      <c r="H26" s="178"/>
      <c r="I26" s="180"/>
      <c r="J26" s="178"/>
      <c r="K26" s="181"/>
      <c r="L26" s="178"/>
      <c r="M26" s="179"/>
    </row>
    <row r="27" spans="1:13">
      <c r="A27" s="2064"/>
      <c r="B27" s="2245"/>
      <c r="C27" s="182"/>
      <c r="D27" s="183"/>
      <c r="E27" s="183"/>
      <c r="F27" s="183"/>
      <c r="G27" s="183"/>
      <c r="H27" s="183"/>
      <c r="I27" s="183"/>
      <c r="J27" s="183"/>
      <c r="K27" s="183"/>
      <c r="L27" s="159"/>
      <c r="M27" s="160"/>
    </row>
    <row r="28" spans="1:13">
      <c r="A28" s="2064"/>
      <c r="B28" s="184" t="s">
        <v>54</v>
      </c>
      <c r="C28" s="1451"/>
      <c r="D28" s="185"/>
      <c r="E28" s="185"/>
      <c r="F28" s="185"/>
      <c r="G28" s="185"/>
      <c r="H28" s="185"/>
      <c r="I28" s="185"/>
      <c r="J28" s="185"/>
      <c r="K28" s="185"/>
      <c r="L28" s="185"/>
      <c r="M28" s="1188"/>
    </row>
    <row r="29" spans="1:13">
      <c r="A29" s="2064"/>
      <c r="B29" s="184"/>
      <c r="C29" s="186" t="s">
        <v>55</v>
      </c>
      <c r="D29" s="1452" t="s">
        <v>89</v>
      </c>
      <c r="E29" s="177"/>
      <c r="F29" s="187" t="s">
        <v>56</v>
      </c>
      <c r="G29" s="1453" t="s">
        <v>9</v>
      </c>
      <c r="H29" s="177"/>
      <c r="I29" s="187" t="s">
        <v>57</v>
      </c>
      <c r="J29" s="2246" t="s">
        <v>9</v>
      </c>
      <c r="K29" s="2216"/>
      <c r="L29" s="2241"/>
      <c r="M29" s="188"/>
    </row>
    <row r="30" spans="1:13">
      <c r="A30" s="2064"/>
      <c r="B30" s="156"/>
      <c r="C30" s="172"/>
      <c r="D30" s="173"/>
      <c r="E30" s="173"/>
      <c r="F30" s="173"/>
      <c r="G30" s="173"/>
      <c r="H30" s="173"/>
      <c r="I30" s="173"/>
      <c r="J30" s="173"/>
      <c r="K30" s="173"/>
      <c r="L30" s="173"/>
      <c r="M30" s="174"/>
    </row>
    <row r="31" spans="1:13">
      <c r="A31" s="2064"/>
      <c r="B31" s="2243" t="s">
        <v>58</v>
      </c>
      <c r="C31" s="1454"/>
      <c r="D31" s="189"/>
      <c r="E31" s="189"/>
      <c r="F31" s="189"/>
      <c r="G31" s="189"/>
      <c r="H31" s="189"/>
      <c r="I31" s="189"/>
      <c r="J31" s="189"/>
      <c r="K31" s="189"/>
      <c r="L31" s="176"/>
      <c r="M31" s="1187"/>
    </row>
    <row r="32" spans="1:13">
      <c r="A32" s="2064"/>
      <c r="B32" s="2244"/>
      <c r="C32" s="190" t="s">
        <v>59</v>
      </c>
      <c r="D32" s="1455">
        <v>2020</v>
      </c>
      <c r="E32" s="191"/>
      <c r="F32" s="177" t="s">
        <v>60</v>
      </c>
      <c r="G32" s="1456" t="s">
        <v>61</v>
      </c>
      <c r="H32" s="191"/>
      <c r="I32" s="187"/>
      <c r="J32" s="191"/>
      <c r="K32" s="191"/>
      <c r="L32" s="178"/>
      <c r="M32" s="179"/>
    </row>
    <row r="33" spans="1:13">
      <c r="A33" s="2064"/>
      <c r="B33" s="2245"/>
      <c r="C33" s="172"/>
      <c r="D33" s="192"/>
      <c r="E33" s="193"/>
      <c r="F33" s="173"/>
      <c r="G33" s="193"/>
      <c r="H33" s="193"/>
      <c r="I33" s="194"/>
      <c r="J33" s="193"/>
      <c r="K33" s="193"/>
      <c r="L33" s="159"/>
      <c r="M33" s="160"/>
    </row>
    <row r="34" spans="1:13">
      <c r="A34" s="2064"/>
      <c r="B34" s="2243" t="s">
        <v>62</v>
      </c>
      <c r="C34" s="1427"/>
      <c r="D34" s="147"/>
      <c r="E34" s="147"/>
      <c r="F34" s="147"/>
      <c r="G34" s="147"/>
      <c r="H34" s="147"/>
      <c r="I34" s="147"/>
      <c r="J34" s="147"/>
      <c r="K34" s="147"/>
      <c r="L34" s="147"/>
      <c r="M34" s="1183"/>
    </row>
    <row r="35" spans="1:13">
      <c r="A35" s="2064"/>
      <c r="B35" s="2244"/>
      <c r="C35" s="148"/>
      <c r="D35" s="149" t="s">
        <v>63</v>
      </c>
      <c r="E35" s="149"/>
      <c r="F35" s="149" t="s">
        <v>64</v>
      </c>
      <c r="G35" s="149"/>
      <c r="H35" s="150" t="s">
        <v>65</v>
      </c>
      <c r="I35" s="150"/>
      <c r="J35" s="150" t="s">
        <v>66</v>
      </c>
      <c r="K35" s="149"/>
      <c r="L35" s="149" t="s">
        <v>67</v>
      </c>
      <c r="M35" s="151"/>
    </row>
    <row r="36" spans="1:13">
      <c r="A36" s="2064"/>
      <c r="B36" s="2244"/>
      <c r="C36" s="148"/>
      <c r="D36" s="1457">
        <v>2</v>
      </c>
      <c r="E36" s="1458"/>
      <c r="F36" s="1457">
        <v>2</v>
      </c>
      <c r="G36" s="1458"/>
      <c r="H36" s="1457">
        <v>2</v>
      </c>
      <c r="I36" s="1458"/>
      <c r="J36" s="1457">
        <v>2</v>
      </c>
      <c r="K36" s="1458"/>
      <c r="L36" s="1457">
        <v>2</v>
      </c>
      <c r="M36" s="1430"/>
    </row>
    <row r="37" spans="1:13">
      <c r="A37" s="2064"/>
      <c r="B37" s="2244"/>
      <c r="C37" s="148"/>
      <c r="D37" s="149" t="s">
        <v>68</v>
      </c>
      <c r="E37" s="149"/>
      <c r="F37" s="149" t="s">
        <v>69</v>
      </c>
      <c r="G37" s="149"/>
      <c r="H37" s="150" t="s">
        <v>70</v>
      </c>
      <c r="I37" s="150"/>
      <c r="J37" s="150" t="s">
        <v>71</v>
      </c>
      <c r="K37" s="149"/>
      <c r="L37" s="149" t="s">
        <v>72</v>
      </c>
      <c r="M37" s="152"/>
    </row>
    <row r="38" spans="1:13">
      <c r="A38" s="2064"/>
      <c r="B38" s="2244"/>
      <c r="C38" s="148"/>
      <c r="D38" s="1457">
        <v>2</v>
      </c>
      <c r="E38" s="1429"/>
      <c r="F38" s="1457">
        <v>2</v>
      </c>
      <c r="G38" s="1429"/>
      <c r="H38" s="1457">
        <v>2</v>
      </c>
      <c r="I38" s="1429"/>
      <c r="J38" s="1457">
        <v>2</v>
      </c>
      <c r="K38" s="1429"/>
      <c r="L38" s="1457">
        <v>2</v>
      </c>
      <c r="M38" s="1430"/>
    </row>
    <row r="39" spans="1:13">
      <c r="A39" s="2064"/>
      <c r="B39" s="2244"/>
      <c r="C39" s="148"/>
      <c r="D39" s="149" t="s">
        <v>73</v>
      </c>
      <c r="E39" s="149"/>
      <c r="F39" s="149" t="s">
        <v>74</v>
      </c>
      <c r="G39" s="149"/>
      <c r="H39" s="150" t="s">
        <v>75</v>
      </c>
      <c r="I39" s="150"/>
      <c r="J39" s="150" t="s">
        <v>76</v>
      </c>
      <c r="K39" s="149"/>
      <c r="L39" s="149" t="s">
        <v>77</v>
      </c>
      <c r="M39" s="152"/>
    </row>
    <row r="40" spans="1:13">
      <c r="A40" s="2064"/>
      <c r="B40" s="2244"/>
      <c r="C40" s="148"/>
      <c r="D40" s="1457">
        <v>2</v>
      </c>
      <c r="E40" s="1431"/>
      <c r="F40" s="1432" t="s">
        <v>9</v>
      </c>
      <c r="G40" s="1431"/>
      <c r="H40" s="1432" t="s">
        <v>9</v>
      </c>
      <c r="I40" s="1431"/>
      <c r="J40" s="1432" t="s">
        <v>9</v>
      </c>
      <c r="K40" s="1431"/>
      <c r="L40" s="1432" t="s">
        <v>9</v>
      </c>
      <c r="M40" s="1430"/>
    </row>
    <row r="41" spans="1:13">
      <c r="A41" s="2064"/>
      <c r="B41" s="2244"/>
      <c r="C41" s="148"/>
      <c r="D41" s="1433" t="s">
        <v>77</v>
      </c>
      <c r="E41" s="1433"/>
      <c r="F41" s="1433" t="s">
        <v>78</v>
      </c>
      <c r="G41" s="1433"/>
      <c r="H41" s="153"/>
      <c r="I41" s="153"/>
      <c r="J41" s="153"/>
      <c r="K41" s="153"/>
      <c r="L41" s="153"/>
      <c r="M41" s="1184"/>
    </row>
    <row r="42" spans="1:13">
      <c r="A42" s="2064"/>
      <c r="B42" s="2244"/>
      <c r="C42" s="148"/>
      <c r="D42" s="1432" t="s">
        <v>9</v>
      </c>
      <c r="E42" s="1431"/>
      <c r="F42" s="2247">
        <v>22</v>
      </c>
      <c r="G42" s="2248"/>
      <c r="H42" s="2226"/>
      <c r="I42" s="2226"/>
      <c r="J42" s="149"/>
      <c r="K42" s="149"/>
      <c r="L42" s="149"/>
      <c r="M42" s="154"/>
    </row>
    <row r="43" spans="1:13">
      <c r="A43" s="2064"/>
      <c r="B43" s="2244"/>
      <c r="C43" s="195"/>
      <c r="D43" s="1459"/>
      <c r="E43" s="1433"/>
      <c r="F43" s="1459"/>
      <c r="G43" s="1433"/>
      <c r="H43" s="196"/>
      <c r="I43" s="197"/>
      <c r="J43" s="196"/>
      <c r="K43" s="197"/>
      <c r="L43" s="196"/>
      <c r="M43" s="198"/>
    </row>
    <row r="44" spans="1:13" ht="18" customHeight="1">
      <c r="A44" s="2064"/>
      <c r="B44" s="2243" t="s">
        <v>79</v>
      </c>
      <c r="C44" s="1449"/>
      <c r="D44" s="175"/>
      <c r="E44" s="175"/>
      <c r="F44" s="175"/>
      <c r="G44" s="175"/>
      <c r="H44" s="175"/>
      <c r="I44" s="175"/>
      <c r="J44" s="175"/>
      <c r="K44" s="175"/>
      <c r="L44" s="178"/>
      <c r="M44" s="179"/>
    </row>
    <row r="45" spans="1:13" ht="15.75" customHeight="1">
      <c r="A45" s="2064"/>
      <c r="B45" s="2244"/>
      <c r="C45" s="199"/>
      <c r="D45" s="200" t="s">
        <v>80</v>
      </c>
      <c r="E45" s="201" t="s">
        <v>7</v>
      </c>
      <c r="F45" s="2249" t="s">
        <v>81</v>
      </c>
      <c r="G45" s="2250"/>
      <c r="H45" s="2250"/>
      <c r="I45" s="2250"/>
      <c r="J45" s="2250"/>
      <c r="K45" s="202" t="s">
        <v>82</v>
      </c>
      <c r="L45" s="2237"/>
      <c r="M45" s="2238"/>
    </row>
    <row r="46" spans="1:13" ht="15.75" customHeight="1">
      <c r="A46" s="2064"/>
      <c r="B46" s="2244"/>
      <c r="C46" s="199"/>
      <c r="D46" s="1460"/>
      <c r="E46" s="1447" t="s">
        <v>45</v>
      </c>
      <c r="F46" s="2249"/>
      <c r="G46" s="2250"/>
      <c r="H46" s="2250"/>
      <c r="I46" s="2250"/>
      <c r="J46" s="2250"/>
      <c r="K46" s="178"/>
      <c r="L46" s="2239"/>
      <c r="M46" s="2240"/>
    </row>
    <row r="47" spans="1:13">
      <c r="A47" s="2064"/>
      <c r="B47" s="2245"/>
      <c r="C47" s="203"/>
      <c r="D47" s="159"/>
      <c r="E47" s="159"/>
      <c r="F47" s="159"/>
      <c r="G47" s="159"/>
      <c r="H47" s="159"/>
      <c r="I47" s="159"/>
      <c r="J47" s="159"/>
      <c r="K47" s="159"/>
      <c r="L47" s="178"/>
      <c r="M47" s="179"/>
    </row>
    <row r="48" spans="1:13" ht="85.5" customHeight="1">
      <c r="A48" s="2064"/>
      <c r="B48" s="1434" t="s">
        <v>83</v>
      </c>
      <c r="C48" s="2212" t="s">
        <v>1814</v>
      </c>
      <c r="D48" s="2213"/>
      <c r="E48" s="2213"/>
      <c r="F48" s="2213"/>
      <c r="G48" s="2213"/>
      <c r="H48" s="2213"/>
      <c r="I48" s="2213"/>
      <c r="J48" s="2213"/>
      <c r="K48" s="2213"/>
      <c r="L48" s="2213"/>
      <c r="M48" s="2214"/>
    </row>
    <row r="49" spans="1:13" ht="38.25" customHeight="1">
      <c r="A49" s="2064"/>
      <c r="B49" s="1444" t="s">
        <v>85</v>
      </c>
      <c r="C49" s="2212" t="s">
        <v>1815</v>
      </c>
      <c r="D49" s="2213"/>
      <c r="E49" s="2213"/>
      <c r="F49" s="2213"/>
      <c r="G49" s="2213"/>
      <c r="H49" s="2213"/>
      <c r="I49" s="2213"/>
      <c r="J49" s="2213"/>
      <c r="K49" s="2213"/>
      <c r="L49" s="2213"/>
      <c r="M49" s="2214"/>
    </row>
    <row r="50" spans="1:13" ht="15.75" customHeight="1">
      <c r="A50" s="2064"/>
      <c r="B50" s="1444" t="s">
        <v>87</v>
      </c>
      <c r="C50" s="2212">
        <v>30</v>
      </c>
      <c r="D50" s="2213"/>
      <c r="E50" s="2213"/>
      <c r="F50" s="2213"/>
      <c r="G50" s="2213"/>
      <c r="H50" s="2213"/>
      <c r="I50" s="2213"/>
      <c r="J50" s="2213"/>
      <c r="K50" s="2213"/>
      <c r="L50" s="2213"/>
      <c r="M50" s="2214"/>
    </row>
    <row r="51" spans="1:13">
      <c r="A51" s="2064"/>
      <c r="B51" s="1444" t="s">
        <v>88</v>
      </c>
      <c r="C51" s="2218" t="s">
        <v>89</v>
      </c>
      <c r="D51" s="2219"/>
      <c r="E51" s="2219"/>
      <c r="F51" s="2219"/>
      <c r="G51" s="2219"/>
      <c r="H51" s="2219"/>
      <c r="I51" s="2219"/>
      <c r="J51" s="2219"/>
      <c r="K51" s="2219"/>
      <c r="L51" s="2219"/>
      <c r="M51" s="2220"/>
    </row>
    <row r="52" spans="1:13" ht="15.75" customHeight="1">
      <c r="A52" s="2055" t="s">
        <v>90</v>
      </c>
      <c r="B52" s="1461" t="s">
        <v>91</v>
      </c>
      <c r="C52" s="2211" t="s">
        <v>1806</v>
      </c>
      <c r="D52" s="2209"/>
      <c r="E52" s="2209"/>
      <c r="F52" s="2209"/>
      <c r="G52" s="2209"/>
      <c r="H52" s="2209"/>
      <c r="I52" s="2209"/>
      <c r="J52" s="2209"/>
      <c r="K52" s="2209"/>
      <c r="L52" s="2209"/>
      <c r="M52" s="2210"/>
    </row>
    <row r="53" spans="1:13" ht="15.75" customHeight="1">
      <c r="A53" s="2056"/>
      <c r="B53" s="1461" t="s">
        <v>93</v>
      </c>
      <c r="C53" s="2211" t="s">
        <v>1807</v>
      </c>
      <c r="D53" s="2209"/>
      <c r="E53" s="2209"/>
      <c r="F53" s="2209"/>
      <c r="G53" s="2209"/>
      <c r="H53" s="2209"/>
      <c r="I53" s="2209"/>
      <c r="J53" s="2209"/>
      <c r="K53" s="2209"/>
      <c r="L53" s="2209"/>
      <c r="M53" s="2210"/>
    </row>
    <row r="54" spans="1:13" ht="15.75" customHeight="1">
      <c r="A54" s="2056"/>
      <c r="B54" s="1461" t="s">
        <v>95</v>
      </c>
      <c r="C54" s="2233" t="s">
        <v>1815</v>
      </c>
      <c r="D54" s="2234"/>
      <c r="E54" s="2234"/>
      <c r="F54" s="2234"/>
      <c r="G54" s="2234"/>
      <c r="H54" s="2234"/>
      <c r="I54" s="2234"/>
      <c r="J54" s="2234"/>
      <c r="K54" s="2234"/>
      <c r="L54" s="2234"/>
      <c r="M54" s="2235"/>
    </row>
    <row r="55" spans="1:13" ht="15.75" customHeight="1">
      <c r="A55" s="2056"/>
      <c r="B55" s="1462" t="s">
        <v>97</v>
      </c>
      <c r="C55" s="2211" t="s">
        <v>1816</v>
      </c>
      <c r="D55" s="2209"/>
      <c r="E55" s="2209"/>
      <c r="F55" s="2209"/>
      <c r="G55" s="2209"/>
      <c r="H55" s="2209"/>
      <c r="I55" s="2209"/>
      <c r="J55" s="2209"/>
      <c r="K55" s="2209"/>
      <c r="L55" s="2209"/>
      <c r="M55" s="2210"/>
    </row>
    <row r="56" spans="1:13" ht="30" customHeight="1">
      <c r="A56" s="2056"/>
      <c r="B56" s="1461" t="s">
        <v>99</v>
      </c>
      <c r="C56" s="2236" t="s">
        <v>1817</v>
      </c>
      <c r="D56" s="2213"/>
      <c r="E56" s="2213"/>
      <c r="F56" s="2213"/>
      <c r="G56" s="2213"/>
      <c r="H56" s="2213"/>
      <c r="I56" s="2213"/>
      <c r="J56" s="2213"/>
      <c r="K56" s="2213"/>
      <c r="L56" s="2213"/>
      <c r="M56" s="2214"/>
    </row>
    <row r="57" spans="1:13" ht="16.5" customHeight="1" thickBot="1">
      <c r="A57" s="2061"/>
      <c r="B57" s="1461" t="s">
        <v>101</v>
      </c>
      <c r="C57" s="2212">
        <v>3680038</v>
      </c>
      <c r="D57" s="2213"/>
      <c r="E57" s="2213"/>
      <c r="F57" s="2213"/>
      <c r="G57" s="2213"/>
      <c r="H57" s="2213"/>
      <c r="I57" s="2213"/>
      <c r="J57" s="2213"/>
      <c r="K57" s="2213"/>
      <c r="L57" s="2213"/>
      <c r="M57" s="2214"/>
    </row>
    <row r="58" spans="1:13" ht="15.75" customHeight="1">
      <c r="A58" s="2055" t="s">
        <v>103</v>
      </c>
      <c r="B58" s="1463" t="s">
        <v>104</v>
      </c>
      <c r="C58" s="2211" t="s">
        <v>1806</v>
      </c>
      <c r="D58" s="2209"/>
      <c r="E58" s="2209"/>
      <c r="F58" s="2209"/>
      <c r="G58" s="2209"/>
      <c r="H58" s="2209"/>
      <c r="I58" s="2209"/>
      <c r="J58" s="2209"/>
      <c r="K58" s="2209"/>
      <c r="L58" s="2209"/>
      <c r="M58" s="2210"/>
    </row>
    <row r="59" spans="1:13" ht="19.5" customHeight="1">
      <c r="A59" s="2056"/>
      <c r="B59" s="1463" t="s">
        <v>106</v>
      </c>
      <c r="C59" s="2211" t="s">
        <v>1807</v>
      </c>
      <c r="D59" s="2209"/>
      <c r="E59" s="2209"/>
      <c r="F59" s="2209"/>
      <c r="G59" s="2209"/>
      <c r="H59" s="2209"/>
      <c r="I59" s="2209"/>
      <c r="J59" s="2209"/>
      <c r="K59" s="2209"/>
      <c r="L59" s="2209"/>
      <c r="M59" s="2210"/>
    </row>
    <row r="60" spans="1:13" ht="23.25" customHeight="1" thickBot="1">
      <c r="A60" s="2056"/>
      <c r="B60" s="1464" t="s">
        <v>14</v>
      </c>
      <c r="C60" s="2212" t="s">
        <v>1815</v>
      </c>
      <c r="D60" s="2213"/>
      <c r="E60" s="2213"/>
      <c r="F60" s="2213"/>
      <c r="G60" s="2213"/>
      <c r="H60" s="2213"/>
      <c r="I60" s="2213"/>
      <c r="J60" s="2213"/>
      <c r="K60" s="2213"/>
      <c r="L60" s="2213"/>
      <c r="M60" s="2214"/>
    </row>
    <row r="61" spans="1:13" ht="16.5" customHeight="1" thickBot="1">
      <c r="A61" s="139" t="s">
        <v>109</v>
      </c>
      <c r="B61" s="108"/>
      <c r="C61" s="2230" t="s">
        <v>1818</v>
      </c>
      <c r="D61" s="2231"/>
      <c r="E61" s="2231"/>
      <c r="F61" s="2231"/>
      <c r="G61" s="2231"/>
      <c r="H61" s="2231"/>
      <c r="I61" s="2231"/>
      <c r="J61" s="2231"/>
      <c r="K61" s="2231"/>
      <c r="L61" s="2231"/>
      <c r="M61" s="2232"/>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0">
    <mergeCell ref="C13:M13"/>
    <mergeCell ref="A2:A14"/>
    <mergeCell ref="C2:M2"/>
    <mergeCell ref="C3:M3"/>
    <mergeCell ref="F4:G4"/>
    <mergeCell ref="C5:M5"/>
    <mergeCell ref="C6:M6"/>
    <mergeCell ref="C7:D7"/>
    <mergeCell ref="I7:M7"/>
    <mergeCell ref="B8:B10"/>
    <mergeCell ref="C8:M9"/>
    <mergeCell ref="C10:D10"/>
    <mergeCell ref="F10:G10"/>
    <mergeCell ref="I10:J10"/>
    <mergeCell ref="C11:M11"/>
    <mergeCell ref="C12:M12"/>
    <mergeCell ref="L45:M46"/>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C48:M48"/>
    <mergeCell ref="C49:M49"/>
    <mergeCell ref="C50:M50"/>
    <mergeCell ref="C51:M51"/>
    <mergeCell ref="A52:A57"/>
    <mergeCell ref="C52:M52"/>
    <mergeCell ref="C53:M53"/>
    <mergeCell ref="C54:M54"/>
    <mergeCell ref="C55:M55"/>
    <mergeCell ref="C56:M56"/>
    <mergeCell ref="C62:M62"/>
    <mergeCell ref="C63:M63"/>
    <mergeCell ref="C57:M57"/>
    <mergeCell ref="A58:A60"/>
    <mergeCell ref="C58:M58"/>
    <mergeCell ref="C59:M59"/>
    <mergeCell ref="C60:M60"/>
    <mergeCell ref="C61:M61"/>
  </mergeCells>
  <dataValidations count="7">
    <dataValidation type="list" allowBlank="1" showInputMessage="1" showErrorMessage="1" sqref="I7:M7" xr:uid="{00000000-0002-0000-2400-000000000000}">
      <formula1>INDIRECT($C$7)</formula1>
    </dataValidation>
    <dataValidation allowBlank="1" showInputMessage="1" showErrorMessage="1" prompt="Seleccione de la lista desplegable" sqref="B4 B7 H7" xr:uid="{00000000-0002-0000-2400-000001000000}"/>
    <dataValidation allowBlank="1" showInputMessage="1" showErrorMessage="1" prompt="Incluir una ficha por cada indicador, ya sea de producto o de resultado" sqref="B1" xr:uid="{00000000-0002-0000-2400-000002000000}"/>
    <dataValidation allowBlank="1" showInputMessage="1" showErrorMessage="1" prompt="Identifique el ODS a que le apunta el indicador de producto. Seleccione de la lista desplegable._x000a_" sqref="B14" xr:uid="{00000000-0002-0000-2400-000003000000}"/>
    <dataValidation allowBlank="1" showInputMessage="1" showErrorMessage="1" prompt="Identifique la meta ODS a que le apunta el indicador de producto. Seleccione de la lista desplegable." sqref="E14" xr:uid="{00000000-0002-0000-24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24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400-000006000000}"/>
  </dataValidations>
  <hyperlinks>
    <hyperlink ref="C56" r:id="rId1"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1819</v>
      </c>
      <c r="C1" s="141"/>
      <c r="D1" s="141"/>
      <c r="E1" s="141"/>
      <c r="F1" s="141"/>
      <c r="G1" s="141"/>
      <c r="H1" s="141"/>
      <c r="I1" s="141"/>
      <c r="J1" s="141"/>
      <c r="K1" s="141"/>
      <c r="L1" s="141"/>
      <c r="M1" s="142"/>
    </row>
    <row r="2" spans="1:13" ht="39" customHeight="1">
      <c r="A2" s="2092" t="s">
        <v>1</v>
      </c>
      <c r="B2" s="29" t="s">
        <v>2</v>
      </c>
      <c r="C2" s="2120" t="s">
        <v>378</v>
      </c>
      <c r="D2" s="2121"/>
      <c r="E2" s="2121"/>
      <c r="F2" s="2121"/>
      <c r="G2" s="2121"/>
      <c r="H2" s="2121"/>
      <c r="I2" s="2121"/>
      <c r="J2" s="2121"/>
      <c r="K2" s="2121"/>
      <c r="L2" s="2121"/>
      <c r="M2" s="2122"/>
    </row>
    <row r="3" spans="1:13" ht="57.95" customHeight="1">
      <c r="A3" s="2093"/>
      <c r="B3" s="1331" t="s">
        <v>4</v>
      </c>
      <c r="C3" s="2023" t="s">
        <v>359</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1794</v>
      </c>
      <c r="D7" s="2027"/>
      <c r="E7" s="32"/>
      <c r="F7" s="32"/>
      <c r="G7" s="674"/>
      <c r="H7" s="1208" t="s">
        <v>14</v>
      </c>
      <c r="I7" s="2028" t="s">
        <v>1795</v>
      </c>
      <c r="J7" s="2027"/>
      <c r="K7" s="2027"/>
      <c r="L7" s="2027"/>
      <c r="M7" s="2029"/>
    </row>
    <row r="8" spans="1:13" ht="15.75" customHeight="1">
      <c r="A8" s="2093"/>
      <c r="B8" s="2084" t="s">
        <v>16</v>
      </c>
      <c r="C8" s="2030" t="s">
        <v>1820</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1821</v>
      </c>
      <c r="D11" s="1981"/>
      <c r="E11" s="1981"/>
      <c r="F11" s="1981"/>
      <c r="G11" s="1981"/>
      <c r="H11" s="1981"/>
      <c r="I11" s="1981"/>
      <c r="J11" s="1981"/>
      <c r="K11" s="1981"/>
      <c r="L11" s="1981"/>
      <c r="M11" s="1982"/>
    </row>
    <row r="12" spans="1:13" ht="88.5" customHeight="1">
      <c r="A12" s="2093"/>
      <c r="B12" s="1331" t="s">
        <v>21</v>
      </c>
      <c r="C12" s="1980" t="s">
        <v>1822</v>
      </c>
      <c r="D12" s="1981"/>
      <c r="E12" s="1981"/>
      <c r="F12" s="1981"/>
      <c r="G12" s="1981"/>
      <c r="H12" s="1981"/>
      <c r="I12" s="1981"/>
      <c r="J12" s="1981"/>
      <c r="K12" s="1981"/>
      <c r="L12" s="1981"/>
      <c r="M12" s="1982"/>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252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30" customHeight="1">
      <c r="A16" s="2064"/>
      <c r="B16" s="1333" t="s">
        <v>32</v>
      </c>
      <c r="C16" s="1980" t="s">
        <v>379</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1824</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7">
        <v>26</v>
      </c>
      <c r="E36" s="1268"/>
      <c r="F36" s="1267">
        <v>52</v>
      </c>
      <c r="G36" s="1268"/>
      <c r="H36" s="1267">
        <v>52</v>
      </c>
      <c r="I36" s="1268"/>
      <c r="J36" s="1267">
        <v>52</v>
      </c>
      <c r="K36" s="1268"/>
      <c r="L36" s="1267">
        <v>52</v>
      </c>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67">
        <v>52</v>
      </c>
      <c r="E38" s="1234"/>
      <c r="F38" s="1267">
        <v>52</v>
      </c>
      <c r="G38" s="1234"/>
      <c r="H38" s="1267">
        <v>52</v>
      </c>
      <c r="I38" s="1234"/>
      <c r="J38" s="1267">
        <v>52</v>
      </c>
      <c r="K38" s="1234"/>
      <c r="L38" s="1267">
        <v>52</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67">
        <v>52</v>
      </c>
      <c r="E40" s="1231"/>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52</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95" t="s">
        <v>1825</v>
      </c>
      <c r="D48" s="1996"/>
      <c r="E48" s="1996"/>
      <c r="F48" s="1996"/>
      <c r="G48" s="1996"/>
      <c r="H48" s="1996"/>
      <c r="I48" s="1996"/>
      <c r="J48" s="1996"/>
      <c r="K48" s="1996"/>
      <c r="L48" s="1996"/>
      <c r="M48" s="1997"/>
    </row>
    <row r="49" spans="1:13" ht="38.25" customHeight="1">
      <c r="A49" s="2064"/>
      <c r="B49" s="1333" t="s">
        <v>85</v>
      </c>
      <c r="C49" s="1995" t="s">
        <v>1826</v>
      </c>
      <c r="D49" s="1996"/>
      <c r="E49" s="1996"/>
      <c r="F49" s="1996"/>
      <c r="G49" s="1996"/>
      <c r="H49" s="1996"/>
      <c r="I49" s="1996"/>
      <c r="J49" s="1996"/>
      <c r="K49" s="1996"/>
      <c r="L49" s="1996"/>
      <c r="M49" s="1997"/>
    </row>
    <row r="50" spans="1:13" ht="15.75" customHeight="1">
      <c r="A50" s="2064"/>
      <c r="B50" s="1333" t="s">
        <v>87</v>
      </c>
      <c r="C50" s="1995">
        <v>90</v>
      </c>
      <c r="D50" s="1996"/>
      <c r="E50" s="1996"/>
      <c r="F50" s="1996"/>
      <c r="G50" s="1996"/>
      <c r="H50" s="1996"/>
      <c r="I50" s="1996"/>
      <c r="J50" s="1996"/>
      <c r="K50" s="1996"/>
      <c r="L50" s="1996"/>
      <c r="M50" s="1997"/>
    </row>
    <row r="51" spans="1:13">
      <c r="A51" s="2064"/>
      <c r="B51" s="1333" t="s">
        <v>88</v>
      </c>
      <c r="C51" s="2169" t="s">
        <v>89</v>
      </c>
      <c r="D51" s="2170"/>
      <c r="E51" s="2170"/>
      <c r="F51" s="2170"/>
      <c r="G51" s="2170"/>
      <c r="H51" s="2170"/>
      <c r="I51" s="2170"/>
      <c r="J51" s="2170"/>
      <c r="K51" s="2170"/>
      <c r="L51" s="2170"/>
      <c r="M51" s="2171"/>
    </row>
    <row r="52" spans="1:13" ht="15.75" customHeight="1">
      <c r="A52" s="2055" t="s">
        <v>90</v>
      </c>
      <c r="B52" s="1413" t="s">
        <v>91</v>
      </c>
      <c r="C52" s="1972" t="s">
        <v>1802</v>
      </c>
      <c r="D52" s="1973"/>
      <c r="E52" s="1973"/>
      <c r="F52" s="1973"/>
      <c r="G52" s="1973"/>
      <c r="H52" s="1973"/>
      <c r="I52" s="1973"/>
      <c r="J52" s="1973"/>
      <c r="K52" s="1973"/>
      <c r="L52" s="1973"/>
      <c r="M52" s="1974"/>
    </row>
    <row r="53" spans="1:13" ht="15.75" customHeight="1">
      <c r="A53" s="2056"/>
      <c r="B53" s="1413" t="s">
        <v>93</v>
      </c>
      <c r="C53" s="1972" t="s">
        <v>1803</v>
      </c>
      <c r="D53" s="1973"/>
      <c r="E53" s="1973"/>
      <c r="F53" s="1973"/>
      <c r="G53" s="1973"/>
      <c r="H53" s="1973"/>
      <c r="I53" s="1973"/>
      <c r="J53" s="1973"/>
      <c r="K53" s="1973"/>
      <c r="L53" s="1973"/>
      <c r="M53" s="1974"/>
    </row>
    <row r="54" spans="1:13" ht="15.75" customHeight="1">
      <c r="A54" s="2056"/>
      <c r="B54" s="1413" t="s">
        <v>95</v>
      </c>
      <c r="C54" s="1972" t="s">
        <v>367</v>
      </c>
      <c r="D54" s="1973"/>
      <c r="E54" s="1973"/>
      <c r="F54" s="1973"/>
      <c r="G54" s="1973"/>
      <c r="H54" s="1973"/>
      <c r="I54" s="1973"/>
      <c r="J54" s="1973"/>
      <c r="K54" s="1973"/>
      <c r="L54" s="1973"/>
      <c r="M54" s="1974"/>
    </row>
    <row r="55" spans="1:13" ht="15.75" customHeight="1">
      <c r="A55" s="2056"/>
      <c r="B55" s="1414" t="s">
        <v>97</v>
      </c>
      <c r="C55" s="1972" t="s">
        <v>1804</v>
      </c>
      <c r="D55" s="1973"/>
      <c r="E55" s="1973"/>
      <c r="F55" s="1973"/>
      <c r="G55" s="1973"/>
      <c r="H55" s="1973"/>
      <c r="I55" s="1973"/>
      <c r="J55" s="1973"/>
      <c r="K55" s="1973"/>
      <c r="L55" s="1973"/>
      <c r="M55" s="1974"/>
    </row>
    <row r="56" spans="1:13" ht="15.75" customHeight="1">
      <c r="A56" s="2056"/>
      <c r="B56" s="1413" t="s">
        <v>99</v>
      </c>
      <c r="C56" s="2127" t="s">
        <v>371</v>
      </c>
      <c r="D56" s="1973"/>
      <c r="E56" s="1973"/>
      <c r="F56" s="1973"/>
      <c r="G56" s="1973"/>
      <c r="H56" s="1973"/>
      <c r="I56" s="1973"/>
      <c r="J56" s="1973"/>
      <c r="K56" s="1973"/>
      <c r="L56" s="1973"/>
      <c r="M56" s="1974"/>
    </row>
    <row r="57" spans="1:13" ht="16.5" customHeight="1" thickBot="1">
      <c r="A57" s="2061"/>
      <c r="B57" s="1413" t="s">
        <v>101</v>
      </c>
      <c r="C57" s="1972" t="s">
        <v>1827</v>
      </c>
      <c r="D57" s="1973"/>
      <c r="E57" s="1973"/>
      <c r="F57" s="1973"/>
      <c r="G57" s="1973"/>
      <c r="H57" s="1973"/>
      <c r="I57" s="1973"/>
      <c r="J57" s="1973"/>
      <c r="K57" s="1973"/>
      <c r="L57" s="1973"/>
      <c r="M57" s="1974"/>
    </row>
    <row r="58" spans="1:13" ht="15.75" customHeight="1">
      <c r="A58" s="2055" t="s">
        <v>103</v>
      </c>
      <c r="B58" s="1415" t="s">
        <v>104</v>
      </c>
      <c r="C58" s="1995" t="s">
        <v>1828</v>
      </c>
      <c r="D58" s="1996"/>
      <c r="E58" s="1996"/>
      <c r="F58" s="1996"/>
      <c r="G58" s="1996"/>
      <c r="H58" s="1996"/>
      <c r="I58" s="1996"/>
      <c r="J58" s="1996"/>
      <c r="K58" s="1996"/>
      <c r="L58" s="1996"/>
      <c r="M58" s="1997"/>
    </row>
    <row r="59" spans="1:13" ht="30" customHeight="1">
      <c r="A59" s="2056"/>
      <c r="B59" s="1415" t="s">
        <v>106</v>
      </c>
      <c r="C59" s="1995" t="s">
        <v>1829</v>
      </c>
      <c r="D59" s="1996"/>
      <c r="E59" s="1996"/>
      <c r="F59" s="1996"/>
      <c r="G59" s="1996"/>
      <c r="H59" s="1996"/>
      <c r="I59" s="1996"/>
      <c r="J59" s="1996"/>
      <c r="K59" s="1996"/>
      <c r="L59" s="1996"/>
      <c r="M59" s="1997"/>
    </row>
    <row r="60" spans="1:13" ht="30" customHeight="1" thickBot="1">
      <c r="A60" s="2056"/>
      <c r="B60" s="1416" t="s">
        <v>14</v>
      </c>
      <c r="C60" s="1995" t="s">
        <v>1815</v>
      </c>
      <c r="D60" s="1996"/>
      <c r="E60" s="1996"/>
      <c r="F60" s="1996"/>
      <c r="G60" s="1996"/>
      <c r="H60" s="1996"/>
      <c r="I60" s="1996"/>
      <c r="J60" s="1996"/>
      <c r="K60" s="1996"/>
      <c r="L60" s="1996"/>
      <c r="M60" s="1997"/>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L45:M46"/>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C48:M48"/>
    <mergeCell ref="C49:M49"/>
    <mergeCell ref="C50:M50"/>
    <mergeCell ref="C51:M51"/>
    <mergeCell ref="A52:A57"/>
    <mergeCell ref="C52:M52"/>
    <mergeCell ref="C53:M53"/>
    <mergeCell ref="C54:M54"/>
    <mergeCell ref="C55:M55"/>
    <mergeCell ref="C56:M56"/>
    <mergeCell ref="C62:M62"/>
    <mergeCell ref="C63:M63"/>
    <mergeCell ref="C57:M57"/>
    <mergeCell ref="A58:A60"/>
    <mergeCell ref="C58:M58"/>
    <mergeCell ref="C59:M59"/>
    <mergeCell ref="C60:M60"/>
    <mergeCell ref="C61:M61"/>
  </mergeCells>
  <dataValidations count="8">
    <dataValidation type="list" allowBlank="1" showInputMessage="1" showErrorMessage="1" sqref="C14:D14 G45:J46" xr:uid="{00000000-0002-0000-2500-000000000000}"/>
    <dataValidation type="list" allowBlank="1" showInputMessage="1" showErrorMessage="1" sqref="I7:M7" xr:uid="{00000000-0002-0000-2500-000001000000}">
      <formula1>INDIRECT($C$7)</formula1>
    </dataValidation>
    <dataValidation allowBlank="1" showInputMessage="1" showErrorMessage="1" prompt="Seleccione de la lista desplegable" sqref="B4 B7 H7" xr:uid="{00000000-0002-0000-2500-000002000000}"/>
    <dataValidation allowBlank="1" showInputMessage="1" showErrorMessage="1" prompt="Incluir una ficha por cada indicador, ya sea de producto o de resultado" sqref="B1" xr:uid="{00000000-0002-0000-2500-000003000000}"/>
    <dataValidation allowBlank="1" showInputMessage="1" showErrorMessage="1" prompt="Identifique el ODS a que le apunta el indicador de producto. Seleccione de la lista desplegable._x000a_" sqref="B14" xr:uid="{00000000-0002-0000-2500-000004000000}"/>
    <dataValidation allowBlank="1" showInputMessage="1" showErrorMessage="1" prompt="Identifique la meta ODS a que le apunta el indicador de producto. Seleccione de la lista desplegable." sqref="E14" xr:uid="{00000000-0002-0000-25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25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500-000007000000}"/>
  </dataValidations>
  <hyperlinks>
    <hyperlink ref="C56" r:id="rId1" xr:uid="{00000000-0004-0000-2500-000000000000}"/>
  </hyperlinks>
  <pageMargins left="0.7" right="0.7" top="0.75" bottom="0.75" header="0.3" footer="0.3"/>
  <pageSetup paperSize="9" orientation="portrait" horizontalDpi="1200" verticalDpi="120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1830</v>
      </c>
      <c r="C1" s="141"/>
      <c r="D1" s="141"/>
      <c r="E1" s="141"/>
      <c r="F1" s="141"/>
      <c r="G1" s="141"/>
      <c r="H1" s="141"/>
      <c r="I1" s="141"/>
      <c r="J1" s="141"/>
      <c r="K1" s="141"/>
      <c r="L1" s="141"/>
      <c r="M1" s="142"/>
    </row>
    <row r="2" spans="1:13" ht="39" customHeight="1">
      <c r="A2" s="2092" t="s">
        <v>1</v>
      </c>
      <c r="B2" s="29" t="s">
        <v>2</v>
      </c>
      <c r="C2" s="2120" t="s">
        <v>383</v>
      </c>
      <c r="D2" s="2121"/>
      <c r="E2" s="2121"/>
      <c r="F2" s="2121"/>
      <c r="G2" s="2121"/>
      <c r="H2" s="2121"/>
      <c r="I2" s="2121"/>
      <c r="J2" s="2121"/>
      <c r="K2" s="2121"/>
      <c r="L2" s="2121"/>
      <c r="M2" s="2122"/>
    </row>
    <row r="3" spans="1:13" ht="57.95" customHeight="1">
      <c r="A3" s="2093"/>
      <c r="B3" s="1331" t="s">
        <v>4</v>
      </c>
      <c r="C3" s="2023" t="s">
        <v>359</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175" t="s">
        <v>386</v>
      </c>
      <c r="D7" s="2176"/>
      <c r="E7" s="2176"/>
      <c r="F7" s="2176"/>
      <c r="G7" s="2177"/>
      <c r="H7" s="1208" t="s">
        <v>14</v>
      </c>
      <c r="I7" s="2028" t="s">
        <v>1831</v>
      </c>
      <c r="J7" s="2027"/>
      <c r="K7" s="2027"/>
      <c r="L7" s="2027"/>
      <c r="M7" s="2029"/>
    </row>
    <row r="8" spans="1:13" ht="15.75" customHeight="1">
      <c r="A8" s="2093"/>
      <c r="B8" s="2084" t="s">
        <v>16</v>
      </c>
      <c r="C8" s="2030" t="s">
        <v>9</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1832</v>
      </c>
      <c r="D11" s="1981"/>
      <c r="E11" s="1981"/>
      <c r="F11" s="1981"/>
      <c r="G11" s="1981"/>
      <c r="H11" s="1981"/>
      <c r="I11" s="1981"/>
      <c r="J11" s="1981"/>
      <c r="K11" s="1981"/>
      <c r="L11" s="1981"/>
      <c r="M11" s="1982"/>
    </row>
    <row r="12" spans="1:13" ht="88.5" customHeight="1">
      <c r="A12" s="2093"/>
      <c r="B12" s="1331" t="s">
        <v>21</v>
      </c>
      <c r="C12" s="1980" t="s">
        <v>1833</v>
      </c>
      <c r="D12" s="1981"/>
      <c r="E12" s="1981"/>
      <c r="F12" s="1981"/>
      <c r="G12" s="1981"/>
      <c r="H12" s="1981"/>
      <c r="I12" s="1981"/>
      <c r="J12" s="1981"/>
      <c r="K12" s="1981"/>
      <c r="L12" s="1981"/>
      <c r="M12" s="1982"/>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1834</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96" customHeight="1">
      <c r="A16" s="2064"/>
      <c r="B16" s="1333" t="s">
        <v>32</v>
      </c>
      <c r="C16" s="1980" t="s">
        <v>384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0.09</v>
      </c>
      <c r="E36" s="1234"/>
      <c r="F36" s="1233">
        <v>0.18</v>
      </c>
      <c r="G36" s="1234"/>
      <c r="H36" s="1233">
        <v>0.27</v>
      </c>
      <c r="I36" s="1234"/>
      <c r="J36" s="1233">
        <v>0.36</v>
      </c>
      <c r="K36" s="1234"/>
      <c r="L36" s="1233">
        <v>0.45</v>
      </c>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0.54</v>
      </c>
      <c r="E38" s="1234"/>
      <c r="F38" s="1233">
        <v>0.72</v>
      </c>
      <c r="G38" s="1234"/>
      <c r="H38" s="1233">
        <v>0.81</v>
      </c>
      <c r="I38" s="1234"/>
      <c r="J38" s="1233">
        <v>0.9</v>
      </c>
      <c r="K38" s="1234"/>
      <c r="L38" s="1233">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v>1</v>
      </c>
      <c r="E40" s="1231"/>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1835</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95" t="s">
        <v>1836</v>
      </c>
      <c r="D48" s="1996"/>
      <c r="E48" s="1996"/>
      <c r="F48" s="1996"/>
      <c r="G48" s="1996"/>
      <c r="H48" s="1996"/>
      <c r="I48" s="1996"/>
      <c r="J48" s="1996"/>
      <c r="K48" s="1996"/>
      <c r="L48" s="1996"/>
      <c r="M48" s="1997"/>
    </row>
    <row r="49" spans="1:13" ht="38.25" customHeight="1">
      <c r="A49" s="2064"/>
      <c r="B49" s="1333" t="s">
        <v>85</v>
      </c>
      <c r="C49" s="1995" t="s">
        <v>1837</v>
      </c>
      <c r="D49" s="1996"/>
      <c r="E49" s="1996"/>
      <c r="F49" s="1996"/>
      <c r="G49" s="1996"/>
      <c r="H49" s="1996"/>
      <c r="I49" s="1996"/>
      <c r="J49" s="1996"/>
      <c r="K49" s="1996"/>
      <c r="L49" s="1996"/>
      <c r="M49" s="1997"/>
    </row>
    <row r="50" spans="1:13" ht="15.75" customHeight="1">
      <c r="A50" s="2064"/>
      <c r="B50" s="1333" t="s">
        <v>87</v>
      </c>
      <c r="C50" s="1995">
        <v>20</v>
      </c>
      <c r="D50" s="1996"/>
      <c r="E50" s="1996"/>
      <c r="F50" s="1996"/>
      <c r="G50" s="1996"/>
      <c r="H50" s="1996"/>
      <c r="I50" s="1996"/>
      <c r="J50" s="1996"/>
      <c r="K50" s="1996"/>
      <c r="L50" s="1996"/>
      <c r="M50" s="1997"/>
    </row>
    <row r="51" spans="1:13">
      <c r="A51" s="2064"/>
      <c r="B51" s="1333" t="s">
        <v>88</v>
      </c>
      <c r="C51" s="2169" t="s">
        <v>89</v>
      </c>
      <c r="D51" s="2170"/>
      <c r="E51" s="2170"/>
      <c r="F51" s="2170"/>
      <c r="G51" s="2170"/>
      <c r="H51" s="2170"/>
      <c r="I51" s="2170"/>
      <c r="J51" s="2170"/>
      <c r="K51" s="2170"/>
      <c r="L51" s="2170"/>
      <c r="M51" s="2171"/>
    </row>
    <row r="52" spans="1:13" ht="15.75" customHeight="1">
      <c r="A52" s="2055" t="s">
        <v>90</v>
      </c>
      <c r="B52" s="1413" t="s">
        <v>91</v>
      </c>
      <c r="C52" s="1972" t="s">
        <v>1838</v>
      </c>
      <c r="D52" s="1973"/>
      <c r="E52" s="1973"/>
      <c r="F52" s="1973"/>
      <c r="G52" s="1973"/>
      <c r="H52" s="1973"/>
      <c r="I52" s="1973"/>
      <c r="J52" s="1973"/>
      <c r="K52" s="1973"/>
      <c r="L52" s="1973"/>
      <c r="M52" s="1974"/>
    </row>
    <row r="53" spans="1:13" ht="15.75" customHeight="1">
      <c r="A53" s="2056"/>
      <c r="B53" s="1413" t="s">
        <v>93</v>
      </c>
      <c r="C53" s="1972" t="s">
        <v>1839</v>
      </c>
      <c r="D53" s="1973"/>
      <c r="E53" s="1973"/>
      <c r="F53" s="1973"/>
      <c r="G53" s="1973"/>
      <c r="H53" s="1973"/>
      <c r="I53" s="1973"/>
      <c r="J53" s="1973"/>
      <c r="K53" s="1973"/>
      <c r="L53" s="1973"/>
      <c r="M53" s="1974"/>
    </row>
    <row r="54" spans="1:13" ht="15.75" customHeight="1">
      <c r="A54" s="2056"/>
      <c r="B54" s="1413" t="s">
        <v>95</v>
      </c>
      <c r="C54" s="1972" t="s">
        <v>1840</v>
      </c>
      <c r="D54" s="1973"/>
      <c r="E54" s="1973"/>
      <c r="F54" s="1973"/>
      <c r="G54" s="1973"/>
      <c r="H54" s="1973"/>
      <c r="I54" s="1973"/>
      <c r="J54" s="1973"/>
      <c r="K54" s="1973"/>
      <c r="L54" s="1973"/>
      <c r="M54" s="1974"/>
    </row>
    <row r="55" spans="1:13" ht="15.75" customHeight="1">
      <c r="A55" s="2056"/>
      <c r="B55" s="1414" t="s">
        <v>97</v>
      </c>
      <c r="C55" s="1972" t="s">
        <v>388</v>
      </c>
      <c r="D55" s="1973"/>
      <c r="E55" s="1973"/>
      <c r="F55" s="1973"/>
      <c r="G55" s="1973"/>
      <c r="H55" s="1973"/>
      <c r="I55" s="1973"/>
      <c r="J55" s="1973"/>
      <c r="K55" s="1973"/>
      <c r="L55" s="1973"/>
      <c r="M55" s="1974"/>
    </row>
    <row r="56" spans="1:13" ht="15.75" customHeight="1">
      <c r="A56" s="2056"/>
      <c r="B56" s="1413" t="s">
        <v>99</v>
      </c>
      <c r="C56" s="2127" t="s">
        <v>1841</v>
      </c>
      <c r="D56" s="1973"/>
      <c r="E56" s="1973"/>
      <c r="F56" s="1973"/>
      <c r="G56" s="1973"/>
      <c r="H56" s="1973"/>
      <c r="I56" s="1973"/>
      <c r="J56" s="1973"/>
      <c r="K56" s="1973"/>
      <c r="L56" s="1973"/>
      <c r="M56" s="1974"/>
    </row>
    <row r="57" spans="1:13" ht="16.5" customHeight="1" thickBot="1">
      <c r="A57" s="2061"/>
      <c r="B57" s="1413" t="s">
        <v>101</v>
      </c>
      <c r="C57" s="1972">
        <v>3505965611</v>
      </c>
      <c r="D57" s="1973"/>
      <c r="E57" s="1973"/>
      <c r="F57" s="1973"/>
      <c r="G57" s="1973"/>
      <c r="H57" s="1973"/>
      <c r="I57" s="1973"/>
      <c r="J57" s="1973"/>
      <c r="K57" s="1973"/>
      <c r="L57" s="1973"/>
      <c r="M57" s="1974"/>
    </row>
    <row r="58" spans="1:13" ht="15.75" customHeight="1">
      <c r="A58" s="2055" t="s">
        <v>103</v>
      </c>
      <c r="B58" s="1415" t="s">
        <v>104</v>
      </c>
      <c r="C58" s="1972" t="s">
        <v>1842</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1840</v>
      </c>
      <c r="D60" s="1973"/>
      <c r="E60" s="1973"/>
      <c r="F60" s="1973"/>
      <c r="G60" s="1973"/>
      <c r="H60" s="1973"/>
      <c r="I60" s="1973"/>
      <c r="J60" s="1973"/>
      <c r="K60" s="1973"/>
      <c r="L60" s="1973"/>
      <c r="M60" s="1974"/>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L45:M46"/>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C48:M48"/>
    <mergeCell ref="C49:M49"/>
    <mergeCell ref="C50:M50"/>
    <mergeCell ref="C51:M51"/>
    <mergeCell ref="A52:A57"/>
    <mergeCell ref="C52:M52"/>
    <mergeCell ref="C53:M53"/>
    <mergeCell ref="C54:M54"/>
    <mergeCell ref="C55:M55"/>
    <mergeCell ref="C56:M56"/>
    <mergeCell ref="C62:M62"/>
    <mergeCell ref="C63:M63"/>
    <mergeCell ref="C57:M57"/>
    <mergeCell ref="A58:A60"/>
    <mergeCell ref="C58:M58"/>
    <mergeCell ref="C59:M59"/>
    <mergeCell ref="C60:M60"/>
    <mergeCell ref="C61:M61"/>
  </mergeCells>
  <dataValidations count="8">
    <dataValidation type="list" allowBlank="1" showInputMessage="1" showErrorMessage="1" sqref="C7 G45:J46 C14:D14" xr:uid="{00000000-0002-0000-26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6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2600-000002000000}"/>
    <dataValidation allowBlank="1" showInputMessage="1" showErrorMessage="1" prompt="Identifique la meta ODS a que le apunta el indicador de producto. Seleccione de la lista desplegable." sqref="E14" xr:uid="{00000000-0002-0000-2600-000003000000}"/>
    <dataValidation allowBlank="1" showInputMessage="1" showErrorMessage="1" prompt="Identifique el ODS a que le apunta el indicador de producto. Seleccione de la lista desplegable._x000a_" sqref="B14" xr:uid="{00000000-0002-0000-2600-000004000000}"/>
    <dataValidation allowBlank="1" showInputMessage="1" showErrorMessage="1" prompt="Incluir una ficha por cada indicador, ya sea de producto o de resultado" sqref="B1" xr:uid="{00000000-0002-0000-2600-000005000000}"/>
    <dataValidation allowBlank="1" showInputMessage="1" showErrorMessage="1" prompt="Seleccione de la lista desplegable" sqref="B4 B7 H7" xr:uid="{00000000-0002-0000-2600-000006000000}"/>
    <dataValidation type="list" allowBlank="1" showInputMessage="1" showErrorMessage="1" sqref="I7:M7" xr:uid="{00000000-0002-0000-2600-000007000000}">
      <formula1>INDIRECT($C$7)</formula1>
    </dataValidation>
  </dataValidations>
  <hyperlinks>
    <hyperlink ref="C56" r:id="rId1" xr:uid="{00000000-0004-0000-2600-000000000000}"/>
  </hyperlinks>
  <pageMargins left="0.7" right="0.7" top="0.75" bottom="0.75" header="0.3" footer="0.3"/>
  <pageSetup paperSize="9"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1513</v>
      </c>
      <c r="C1" s="26"/>
      <c r="D1" s="26"/>
      <c r="E1" s="26"/>
      <c r="F1" s="26"/>
      <c r="G1" s="26"/>
      <c r="H1" s="26"/>
      <c r="I1" s="26"/>
      <c r="J1" s="26"/>
      <c r="K1" s="26"/>
      <c r="L1" s="26"/>
      <c r="M1" s="27"/>
    </row>
    <row r="2" spans="1:13" ht="15.6" customHeight="1">
      <c r="A2" s="2015" t="s">
        <v>1</v>
      </c>
      <c r="B2" s="29" t="s">
        <v>2</v>
      </c>
      <c r="C2" s="2018" t="s">
        <v>447</v>
      </c>
      <c r="D2" s="2019"/>
      <c r="E2" s="2019"/>
      <c r="F2" s="2019"/>
      <c r="G2" s="2019"/>
      <c r="H2" s="2019"/>
      <c r="I2" s="2019"/>
      <c r="J2" s="2019"/>
      <c r="K2" s="2019"/>
      <c r="L2" s="2019"/>
      <c r="M2" s="2020"/>
    </row>
    <row r="3" spans="1:13" ht="31.35" customHeight="1">
      <c r="A3" s="2016"/>
      <c r="B3" s="1333" t="s">
        <v>1487</v>
      </c>
      <c r="C3" s="1972" t="s">
        <v>1514</v>
      </c>
      <c r="D3" s="1990"/>
      <c r="E3" s="1990"/>
      <c r="F3" s="1973"/>
      <c r="G3" s="1973"/>
      <c r="H3" s="1973"/>
      <c r="I3" s="1973"/>
      <c r="J3" s="1973"/>
      <c r="K3" s="1973"/>
      <c r="L3" s="1973"/>
      <c r="M3" s="1974"/>
    </row>
    <row r="4" spans="1:13">
      <c r="A4" s="2016"/>
      <c r="B4" s="30" t="s">
        <v>6</v>
      </c>
      <c r="C4" s="1198" t="s">
        <v>7</v>
      </c>
      <c r="D4" s="1203"/>
      <c r="E4" s="1204"/>
      <c r="F4" s="2021" t="s">
        <v>8</v>
      </c>
      <c r="G4" s="2022"/>
      <c r="H4" s="1205" t="s">
        <v>17</v>
      </c>
      <c r="I4" s="1199"/>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2030" t="s">
        <v>1515</v>
      </c>
      <c r="D8" s="2031"/>
      <c r="E8" s="33"/>
      <c r="F8" s="33"/>
      <c r="G8" s="33"/>
      <c r="H8" s="33"/>
      <c r="I8" s="33"/>
      <c r="J8" s="33"/>
      <c r="K8" s="33"/>
      <c r="L8" s="34"/>
      <c r="M8" s="675"/>
    </row>
    <row r="9" spans="1:13" ht="33" customHeight="1">
      <c r="A9" s="2016"/>
      <c r="B9" s="1999"/>
      <c r="C9" s="2032"/>
      <c r="D9" s="2033"/>
      <c r="E9" s="35"/>
      <c r="F9" s="2033" t="s">
        <v>281</v>
      </c>
      <c r="G9" s="2033"/>
      <c r="H9" s="35"/>
      <c r="I9" s="2033"/>
      <c r="J9" s="2033"/>
      <c r="K9" s="36"/>
      <c r="L9" s="37"/>
      <c r="M9" s="38"/>
    </row>
    <row r="10" spans="1:13">
      <c r="A10" s="2016"/>
      <c r="B10" s="2000"/>
      <c r="C10" s="2034" t="s">
        <v>18</v>
      </c>
      <c r="D10" s="2035"/>
      <c r="E10" s="39"/>
      <c r="F10" s="2035" t="s">
        <v>18</v>
      </c>
      <c r="G10" s="2035"/>
      <c r="H10" s="39"/>
      <c r="I10" s="2035" t="s">
        <v>18</v>
      </c>
      <c r="J10" s="2035"/>
      <c r="K10" s="39"/>
      <c r="L10" s="40"/>
      <c r="M10" s="41"/>
    </row>
    <row r="11" spans="1:13" ht="117" customHeight="1">
      <c r="A11" s="2017"/>
      <c r="B11" s="1333" t="s">
        <v>19</v>
      </c>
      <c r="C11" s="2042" t="s">
        <v>1516</v>
      </c>
      <c r="D11" s="2043"/>
      <c r="E11" s="2043"/>
      <c r="F11" s="2043"/>
      <c r="G11" s="2043"/>
      <c r="H11" s="2043"/>
      <c r="I11" s="2043"/>
      <c r="J11" s="2043"/>
      <c r="K11" s="2043"/>
      <c r="L11" s="2043"/>
      <c r="M11" s="2044"/>
    </row>
    <row r="12" spans="1:13" ht="15.75" customHeight="1">
      <c r="A12" s="1992" t="s">
        <v>29</v>
      </c>
      <c r="B12" s="1333" t="s">
        <v>30</v>
      </c>
      <c r="C12" s="1995" t="s">
        <v>361</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100" t="s">
        <v>1496</v>
      </c>
      <c r="G18" s="101"/>
      <c r="H18" s="101"/>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283"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74">
        <v>0.2</v>
      </c>
      <c r="E32" s="1275"/>
      <c r="F32" s="1274">
        <v>0.22</v>
      </c>
      <c r="G32" s="1275"/>
      <c r="H32" s="1274">
        <v>0.06</v>
      </c>
      <c r="I32" s="1275"/>
      <c r="J32" s="1274">
        <v>0.06</v>
      </c>
      <c r="K32" s="1275"/>
      <c r="L32" s="1274">
        <v>0.06</v>
      </c>
      <c r="M32" s="1417"/>
    </row>
    <row r="33" spans="1:13">
      <c r="A33" s="1993"/>
      <c r="B33" s="64"/>
      <c r="C33" s="73"/>
      <c r="D33" s="102" t="s">
        <v>68</v>
      </c>
      <c r="E33" s="102"/>
      <c r="F33" s="102" t="s">
        <v>69</v>
      </c>
      <c r="G33" s="102"/>
      <c r="H33" s="103" t="s">
        <v>70</v>
      </c>
      <c r="I33" s="103"/>
      <c r="J33" s="103" t="s">
        <v>71</v>
      </c>
      <c r="K33" s="102"/>
      <c r="L33" s="102" t="s">
        <v>72</v>
      </c>
      <c r="M33" s="104"/>
    </row>
    <row r="34" spans="1:13">
      <c r="A34" s="1993"/>
      <c r="B34" s="64"/>
      <c r="C34" s="73"/>
      <c r="D34" s="1274">
        <v>0.06</v>
      </c>
      <c r="E34" s="1275"/>
      <c r="F34" s="1274">
        <v>0.06</v>
      </c>
      <c r="G34" s="1275"/>
      <c r="H34" s="1274">
        <v>7.0000000000000007E-2</v>
      </c>
      <c r="I34" s="1275"/>
      <c r="J34" s="1274">
        <v>7.0000000000000007E-2</v>
      </c>
      <c r="K34" s="1275"/>
      <c r="L34" s="1274">
        <v>7.0000000000000007E-2</v>
      </c>
      <c r="M34" s="1417"/>
    </row>
    <row r="35" spans="1:13">
      <c r="A35" s="1993"/>
      <c r="B35" s="64"/>
      <c r="C35" s="73"/>
      <c r="D35" s="102" t="s">
        <v>73</v>
      </c>
      <c r="E35" s="102"/>
      <c r="F35" s="102" t="s">
        <v>74</v>
      </c>
      <c r="G35" s="102"/>
      <c r="H35" s="103" t="s">
        <v>75</v>
      </c>
      <c r="I35" s="103"/>
      <c r="J35" s="103" t="s">
        <v>76</v>
      </c>
      <c r="K35" s="102"/>
      <c r="L35" s="102" t="s">
        <v>77</v>
      </c>
      <c r="M35" s="104"/>
    </row>
    <row r="36" spans="1:13">
      <c r="A36" s="1993"/>
      <c r="B36" s="64"/>
      <c r="C36" s="73"/>
      <c r="D36" s="1274">
        <v>7.0000000000000007E-2</v>
      </c>
      <c r="E36" s="1275"/>
      <c r="F36" s="1274"/>
      <c r="G36" s="1275"/>
      <c r="H36" s="1274"/>
      <c r="I36" s="1275"/>
      <c r="J36" s="1274"/>
      <c r="K36" s="1275"/>
      <c r="L36" s="1274"/>
      <c r="M36" s="1417"/>
    </row>
    <row r="37" spans="1:13">
      <c r="A37" s="1993"/>
      <c r="B37" s="64"/>
      <c r="C37" s="73"/>
      <c r="D37" s="1276" t="s">
        <v>77</v>
      </c>
      <c r="E37" s="1277"/>
      <c r="F37" s="1276" t="s">
        <v>78</v>
      </c>
      <c r="G37" s="1277"/>
      <c r="H37" s="105"/>
      <c r="I37" s="106"/>
      <c r="J37" s="105"/>
      <c r="K37" s="106"/>
      <c r="L37" s="105"/>
      <c r="M37" s="1173"/>
    </row>
    <row r="38" spans="1:13">
      <c r="A38" s="1993"/>
      <c r="B38" s="64"/>
      <c r="C38" s="73"/>
      <c r="D38" s="1230"/>
      <c r="E38" s="1231"/>
      <c r="F38" s="2005">
        <v>1</v>
      </c>
      <c r="G38" s="2006"/>
      <c r="H38" s="77"/>
      <c r="I38" s="74"/>
      <c r="J38" s="77"/>
      <c r="K38" s="74"/>
      <c r="L38" s="77"/>
      <c r="M38" s="10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1517</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1512</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39"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8: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C7 G41:J42 C4" xr:uid="{00000000-0002-0000-03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300-000001000000}"/>
    <dataValidation type="list" allowBlank="1" showInputMessage="1" showErrorMessage="1" sqref="I7:M7" xr:uid="{00000000-0002-0000-03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300-000003000000}"/>
    <dataValidation allowBlank="1" showInputMessage="1" showErrorMessage="1" prompt="Seleccione de la lista desplegable" sqref="B4 B7 H7" xr:uid="{00000000-0002-0000-0300-000004000000}"/>
    <dataValidation allowBlank="1" showInputMessage="1" showErrorMessage="1" prompt="Incluir una ficha por cada indicador, ya sea de producto o de resultado" sqref="B1" xr:uid="{00000000-0002-0000-0300-000005000000}"/>
  </dataValidations>
  <hyperlinks>
    <hyperlink ref="C52" r:id="rId1" xr:uid="{00000000-0004-0000-0300-000000000000}"/>
  </hyperlinks>
  <pageMargins left="0.7" right="0.7" top="0.75" bottom="0.75" header="0.3" footer="0.3"/>
  <pageSetup paperSize="9" orientation="portrait" horizontalDpi="1200" verticalDpi="12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1843</v>
      </c>
      <c r="C1" s="141"/>
      <c r="D1" s="141"/>
      <c r="E1" s="141"/>
      <c r="F1" s="141"/>
      <c r="G1" s="141"/>
      <c r="H1" s="141"/>
      <c r="I1" s="141"/>
      <c r="J1" s="141"/>
      <c r="K1" s="141"/>
      <c r="L1" s="141"/>
      <c r="M1" s="142"/>
    </row>
    <row r="2" spans="1:13" ht="39" customHeight="1">
      <c r="A2" s="2092" t="s">
        <v>1</v>
      </c>
      <c r="B2" s="29" t="s">
        <v>2</v>
      </c>
      <c r="C2" s="2120" t="s">
        <v>392</v>
      </c>
      <c r="D2" s="2121"/>
      <c r="E2" s="2121"/>
      <c r="F2" s="2121"/>
      <c r="G2" s="2121"/>
      <c r="H2" s="2121"/>
      <c r="I2" s="2121"/>
      <c r="J2" s="2121"/>
      <c r="K2" s="2121"/>
      <c r="L2" s="2121"/>
      <c r="M2" s="2122"/>
    </row>
    <row r="3" spans="1:13" ht="57.95" customHeight="1">
      <c r="A3" s="2093"/>
      <c r="B3" s="1331" t="s">
        <v>4</v>
      </c>
      <c r="C3" s="2023" t="s">
        <v>359</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175" t="s">
        <v>386</v>
      </c>
      <c r="D7" s="2176"/>
      <c r="E7" s="2176"/>
      <c r="F7" s="2176"/>
      <c r="G7" s="2177"/>
      <c r="H7" s="1208" t="s">
        <v>14</v>
      </c>
      <c r="I7" s="2028" t="s">
        <v>1844</v>
      </c>
      <c r="J7" s="2027"/>
      <c r="K7" s="2027"/>
      <c r="L7" s="2027"/>
      <c r="M7" s="2029"/>
    </row>
    <row r="8" spans="1:13" ht="15.75" customHeight="1">
      <c r="A8" s="2093"/>
      <c r="B8" s="2084" t="s">
        <v>16</v>
      </c>
      <c r="C8" s="2030" t="s">
        <v>9</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1845</v>
      </c>
      <c r="D11" s="1981"/>
      <c r="E11" s="1981"/>
      <c r="F11" s="1981"/>
      <c r="G11" s="1981"/>
      <c r="H11" s="1981"/>
      <c r="I11" s="1981"/>
      <c r="J11" s="1981"/>
      <c r="K11" s="1981"/>
      <c r="L11" s="1981"/>
      <c r="M11" s="1982"/>
    </row>
    <row r="12" spans="1:13" ht="88.5" customHeight="1">
      <c r="A12" s="2093"/>
      <c r="B12" s="1331" t="s">
        <v>21</v>
      </c>
      <c r="C12" s="1980" t="s">
        <v>1846</v>
      </c>
      <c r="D12" s="1981"/>
      <c r="E12" s="1981"/>
      <c r="F12" s="1981"/>
      <c r="G12" s="1981"/>
      <c r="H12" s="1981"/>
      <c r="I12" s="1981"/>
      <c r="J12" s="1981"/>
      <c r="K12" s="1981"/>
      <c r="L12" s="1981"/>
      <c r="M12" s="1982"/>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1834</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30" customHeight="1">
      <c r="A16" s="2064"/>
      <c r="B16" s="1333" t="s">
        <v>32</v>
      </c>
      <c r="C16" s="1980" t="s">
        <v>393</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t="s">
        <v>45</v>
      </c>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c r="E22" s="49" t="s">
        <v>46</v>
      </c>
      <c r="F22" s="53"/>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277">
        <v>1</v>
      </c>
      <c r="E36" s="2278"/>
      <c r="F36" s="2277">
        <v>5</v>
      </c>
      <c r="G36" s="2278"/>
      <c r="H36" s="2277">
        <v>5</v>
      </c>
      <c r="I36" s="2278"/>
      <c r="J36" s="2277">
        <v>5</v>
      </c>
      <c r="K36" s="2278"/>
      <c r="L36" s="2277">
        <v>5</v>
      </c>
      <c r="M36" s="227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277">
        <v>5</v>
      </c>
      <c r="E38" s="2278"/>
      <c r="F38" s="2277">
        <v>5</v>
      </c>
      <c r="G38" s="2278"/>
      <c r="H38" s="2277">
        <v>5</v>
      </c>
      <c r="I38" s="2278"/>
      <c r="J38" s="2277">
        <v>5</v>
      </c>
      <c r="K38" s="2278"/>
      <c r="L38" s="2277">
        <v>5</v>
      </c>
      <c r="M38" s="227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69">
        <v>5</v>
      </c>
      <c r="E40" s="1231"/>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51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1835</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95" t="s">
        <v>1847</v>
      </c>
      <c r="D48" s="1996"/>
      <c r="E48" s="1996"/>
      <c r="F48" s="1996"/>
      <c r="G48" s="1996"/>
      <c r="H48" s="1996"/>
      <c r="I48" s="1996"/>
      <c r="J48" s="1996"/>
      <c r="K48" s="1996"/>
      <c r="L48" s="1996"/>
      <c r="M48" s="1997"/>
    </row>
    <row r="49" spans="1:13" ht="38.25" customHeight="1">
      <c r="A49" s="2064"/>
      <c r="B49" s="1333" t="s">
        <v>85</v>
      </c>
      <c r="C49" s="1995" t="s">
        <v>1848</v>
      </c>
      <c r="D49" s="1996"/>
      <c r="E49" s="1996"/>
      <c r="F49" s="1996"/>
      <c r="G49" s="1996"/>
      <c r="H49" s="1996"/>
      <c r="I49" s="1996"/>
      <c r="J49" s="1996"/>
      <c r="K49" s="1996"/>
      <c r="L49" s="1996"/>
      <c r="M49" s="1997"/>
    </row>
    <row r="50" spans="1:13" ht="15.75" customHeight="1">
      <c r="A50" s="2064"/>
      <c r="B50" s="1333" t="s">
        <v>87</v>
      </c>
      <c r="C50" s="1995">
        <v>20</v>
      </c>
      <c r="D50" s="1996"/>
      <c r="E50" s="1996"/>
      <c r="F50" s="1996"/>
      <c r="G50" s="1996"/>
      <c r="H50" s="1996"/>
      <c r="I50" s="1996"/>
      <c r="J50" s="1996"/>
      <c r="K50" s="1996"/>
      <c r="L50" s="1996"/>
      <c r="M50" s="1997"/>
    </row>
    <row r="51" spans="1:13">
      <c r="A51" s="2064"/>
      <c r="B51" s="1333" t="s">
        <v>88</v>
      </c>
      <c r="C51" s="2169" t="s">
        <v>89</v>
      </c>
      <c r="D51" s="2170"/>
      <c r="E51" s="2170"/>
      <c r="F51" s="2170"/>
      <c r="G51" s="2170"/>
      <c r="H51" s="2170"/>
      <c r="I51" s="2170"/>
      <c r="J51" s="2170"/>
      <c r="K51" s="2170"/>
      <c r="L51" s="2170"/>
      <c r="M51" s="2171"/>
    </row>
    <row r="52" spans="1:13" ht="15.75" customHeight="1">
      <c r="A52" s="2055" t="s">
        <v>90</v>
      </c>
      <c r="B52" s="1413" t="s">
        <v>91</v>
      </c>
      <c r="C52" s="1972" t="s">
        <v>396</v>
      </c>
      <c r="D52" s="1973"/>
      <c r="E52" s="1973"/>
      <c r="F52" s="1973"/>
      <c r="G52" s="1973"/>
      <c r="H52" s="1973"/>
      <c r="I52" s="1973"/>
      <c r="J52" s="1973"/>
      <c r="K52" s="1973"/>
      <c r="L52" s="1973"/>
      <c r="M52" s="1974"/>
    </row>
    <row r="53" spans="1:13" ht="15.75" customHeight="1">
      <c r="A53" s="2056"/>
      <c r="B53" s="1413" t="s">
        <v>93</v>
      </c>
      <c r="C53" s="1972" t="s">
        <v>1839</v>
      </c>
      <c r="D53" s="1973"/>
      <c r="E53" s="1973"/>
      <c r="F53" s="1973"/>
      <c r="G53" s="1973"/>
      <c r="H53" s="1973"/>
      <c r="I53" s="1973"/>
      <c r="J53" s="1973"/>
      <c r="K53" s="1973"/>
      <c r="L53" s="1973"/>
      <c r="M53" s="1974"/>
    </row>
    <row r="54" spans="1:13" ht="15.75" customHeight="1">
      <c r="A54" s="2056"/>
      <c r="B54" s="1413" t="s">
        <v>95</v>
      </c>
      <c r="C54" s="1972" t="s">
        <v>394</v>
      </c>
      <c r="D54" s="1973"/>
      <c r="E54" s="1973"/>
      <c r="F54" s="1973"/>
      <c r="G54" s="1973"/>
      <c r="H54" s="1973"/>
      <c r="I54" s="1973"/>
      <c r="J54" s="1973"/>
      <c r="K54" s="1973"/>
      <c r="L54" s="1973"/>
      <c r="M54" s="1974"/>
    </row>
    <row r="55" spans="1:13" ht="15.75" customHeight="1">
      <c r="A55" s="2056"/>
      <c r="B55" s="1414" t="s">
        <v>97</v>
      </c>
      <c r="C55" s="1972" t="s">
        <v>1849</v>
      </c>
      <c r="D55" s="1973"/>
      <c r="E55" s="1973"/>
      <c r="F55" s="1973"/>
      <c r="G55" s="1973"/>
      <c r="H55" s="1973"/>
      <c r="I55" s="1973"/>
      <c r="J55" s="1973"/>
      <c r="K55" s="1973"/>
      <c r="L55" s="1973"/>
      <c r="M55" s="1974"/>
    </row>
    <row r="56" spans="1:13" ht="15.75" customHeight="1">
      <c r="A56" s="2056"/>
      <c r="B56" s="1413" t="s">
        <v>99</v>
      </c>
      <c r="C56" s="2127"/>
      <c r="D56" s="1973"/>
      <c r="E56" s="1973"/>
      <c r="F56" s="1973"/>
      <c r="G56" s="1973"/>
      <c r="H56" s="1973"/>
      <c r="I56" s="1973"/>
      <c r="J56" s="1973"/>
      <c r="K56" s="1973"/>
      <c r="L56" s="1973"/>
      <c r="M56" s="1974"/>
    </row>
    <row r="57" spans="1:13" ht="16.5" customHeight="1" thickBot="1">
      <c r="A57" s="2061"/>
      <c r="B57" s="1413" t="s">
        <v>101</v>
      </c>
      <c r="C57" s="1972">
        <v>3386660</v>
      </c>
      <c r="D57" s="1973"/>
      <c r="E57" s="1973"/>
      <c r="F57" s="1973"/>
      <c r="G57" s="1973"/>
      <c r="H57" s="1973"/>
      <c r="I57" s="1973"/>
      <c r="J57" s="1973"/>
      <c r="K57" s="1973"/>
      <c r="L57" s="1973"/>
      <c r="M57" s="1974"/>
    </row>
    <row r="58" spans="1:13" ht="15.75" customHeight="1">
      <c r="A58" s="2055" t="s">
        <v>103</v>
      </c>
      <c r="B58" s="1415" t="s">
        <v>104</v>
      </c>
      <c r="C58" s="1972" t="s">
        <v>1850</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394</v>
      </c>
      <c r="D60" s="1973"/>
      <c r="E60" s="1973"/>
      <c r="F60" s="1973"/>
      <c r="G60" s="1973"/>
      <c r="H60" s="1973"/>
      <c r="I60" s="1973"/>
      <c r="J60" s="1973"/>
      <c r="K60" s="1973"/>
      <c r="L60" s="1973"/>
      <c r="M60" s="1974"/>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L45:M46"/>
    <mergeCell ref="D36:E36"/>
    <mergeCell ref="F36:G36"/>
    <mergeCell ref="H36:I36"/>
    <mergeCell ref="J36:K36"/>
    <mergeCell ref="L36:M36"/>
    <mergeCell ref="D38:E38"/>
    <mergeCell ref="F38:G38"/>
    <mergeCell ref="H38:I38"/>
    <mergeCell ref="J38:K38"/>
    <mergeCell ref="L38:M38"/>
    <mergeCell ref="F42:G42"/>
    <mergeCell ref="H42:I42"/>
    <mergeCell ref="B44:B47"/>
    <mergeCell ref="F45:F46"/>
    <mergeCell ref="G45:J46"/>
    <mergeCell ref="C48:M48"/>
    <mergeCell ref="C49:M49"/>
    <mergeCell ref="C50:M50"/>
    <mergeCell ref="C51:M51"/>
    <mergeCell ref="A52:A57"/>
    <mergeCell ref="C52:M52"/>
    <mergeCell ref="C53:M53"/>
    <mergeCell ref="C54:M54"/>
    <mergeCell ref="C55:M55"/>
    <mergeCell ref="C56:M56"/>
    <mergeCell ref="C62:M62"/>
    <mergeCell ref="C63:M63"/>
    <mergeCell ref="C57:M57"/>
    <mergeCell ref="A58:A60"/>
    <mergeCell ref="C58:M58"/>
    <mergeCell ref="C59:M59"/>
    <mergeCell ref="C60:M60"/>
    <mergeCell ref="C61:M61"/>
  </mergeCells>
  <dataValidations count="8">
    <dataValidation type="list" allowBlank="1" showInputMessage="1" showErrorMessage="1" sqref="C14:D14 C7 G45:J46" xr:uid="{00000000-0002-0000-2700-000000000000}"/>
    <dataValidation type="list" allowBlank="1" showInputMessage="1" showErrorMessage="1" sqref="I7:M7" xr:uid="{00000000-0002-0000-2700-000001000000}">
      <formula1>INDIRECT($C$7)</formula1>
    </dataValidation>
    <dataValidation allowBlank="1" showInputMessage="1" showErrorMessage="1" prompt="Seleccione de la lista desplegable" sqref="B4 B7 H7" xr:uid="{00000000-0002-0000-2700-000002000000}"/>
    <dataValidation allowBlank="1" showInputMessage="1" showErrorMessage="1" prompt="Incluir una ficha por cada indicador, ya sea de producto o de resultado" sqref="B1" xr:uid="{00000000-0002-0000-2700-000003000000}"/>
    <dataValidation allowBlank="1" showInputMessage="1" showErrorMessage="1" prompt="Identifique el ODS a que le apunta el indicador de producto. Seleccione de la lista desplegable._x000a_" sqref="B14" xr:uid="{00000000-0002-0000-2700-000004000000}"/>
    <dataValidation allowBlank="1" showInputMessage="1" showErrorMessage="1" prompt="Identifique la meta ODS a que le apunta el indicador de producto. Seleccione de la lista desplegable." sqref="E14" xr:uid="{00000000-0002-0000-27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27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700-000007000000}"/>
  </dataValidations>
  <pageMargins left="0.7" right="0.7" top="0.75" bottom="0.75" header="0.3" footer="0.3"/>
  <pageSetup paperSize="9"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1851</v>
      </c>
      <c r="C1" s="141"/>
      <c r="D1" s="141"/>
      <c r="E1" s="141"/>
      <c r="F1" s="141"/>
      <c r="G1" s="141"/>
      <c r="H1" s="141"/>
      <c r="I1" s="141"/>
      <c r="J1" s="141"/>
      <c r="K1" s="141"/>
      <c r="L1" s="141"/>
      <c r="M1" s="142"/>
    </row>
    <row r="2" spans="1:13" ht="39" customHeight="1">
      <c r="A2" s="2092" t="s">
        <v>1</v>
      </c>
      <c r="B2" s="29" t="s">
        <v>2</v>
      </c>
      <c r="C2" s="2120" t="s">
        <v>1852</v>
      </c>
      <c r="D2" s="2121"/>
      <c r="E2" s="2121"/>
      <c r="F2" s="2121"/>
      <c r="G2" s="2121"/>
      <c r="H2" s="2121"/>
      <c r="I2" s="2121"/>
      <c r="J2" s="2121"/>
      <c r="K2" s="2121"/>
      <c r="L2" s="2121"/>
      <c r="M2" s="2122"/>
    </row>
    <row r="3" spans="1:13" ht="57.95" customHeight="1">
      <c r="A3" s="2093"/>
      <c r="B3" s="1331" t="s">
        <v>4</v>
      </c>
      <c r="C3" s="2023" t="s">
        <v>359</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175" t="s">
        <v>386</v>
      </c>
      <c r="D7" s="2176"/>
      <c r="E7" s="2176"/>
      <c r="F7" s="2176"/>
      <c r="G7" s="2177"/>
      <c r="H7" s="1208" t="s">
        <v>14</v>
      </c>
      <c r="I7" s="2028" t="s">
        <v>406</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1853</v>
      </c>
      <c r="D11" s="1981"/>
      <c r="E11" s="1981"/>
      <c r="F11" s="1981"/>
      <c r="G11" s="1981"/>
      <c r="H11" s="1981"/>
      <c r="I11" s="1981"/>
      <c r="J11" s="1981"/>
      <c r="K11" s="1981"/>
      <c r="L11" s="1981"/>
      <c r="M11" s="1982"/>
    </row>
    <row r="12" spans="1:13" ht="88.5" customHeight="1">
      <c r="A12" s="2093"/>
      <c r="B12" s="1331" t="s">
        <v>21</v>
      </c>
      <c r="C12" s="1980" t="s">
        <v>1854</v>
      </c>
      <c r="D12" s="1981"/>
      <c r="E12" s="1981"/>
      <c r="F12" s="1981"/>
      <c r="G12" s="1981"/>
      <c r="H12" s="1981"/>
      <c r="I12" s="1981"/>
      <c r="J12" s="1981"/>
      <c r="K12" s="1981"/>
      <c r="L12" s="1981"/>
      <c r="M12" s="1982"/>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1834</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30" customHeight="1">
      <c r="A16" s="2064"/>
      <c r="B16" s="1333" t="s">
        <v>32</v>
      </c>
      <c r="C16" s="1980" t="s">
        <v>402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t="s">
        <v>45</v>
      </c>
      <c r="G21" s="49"/>
      <c r="H21" s="51"/>
      <c r="I21" s="49"/>
      <c r="J21" s="51"/>
      <c r="K21" s="49"/>
      <c r="L21" s="49"/>
      <c r="M21" s="50"/>
    </row>
    <row r="22" spans="1:13">
      <c r="A22" s="2064"/>
      <c r="B22" s="1999"/>
      <c r="C22" s="47" t="s">
        <v>44</v>
      </c>
      <c r="D22" s="1219"/>
      <c r="E22" s="49" t="s">
        <v>46</v>
      </c>
      <c r="F22" s="53"/>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277">
        <v>3</v>
      </c>
      <c r="E36" s="2278"/>
      <c r="F36" s="2277">
        <v>3</v>
      </c>
      <c r="G36" s="2278"/>
      <c r="H36" s="2277">
        <v>3</v>
      </c>
      <c r="I36" s="2278"/>
      <c r="J36" s="2277">
        <v>3</v>
      </c>
      <c r="K36" s="2278"/>
      <c r="L36" s="2277">
        <v>3</v>
      </c>
      <c r="M36" s="227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277">
        <v>3</v>
      </c>
      <c r="E38" s="2278"/>
      <c r="F38" s="2277">
        <v>3</v>
      </c>
      <c r="G38" s="2278"/>
      <c r="H38" s="2277">
        <v>3</v>
      </c>
      <c r="I38" s="2278"/>
      <c r="J38" s="2277">
        <v>3</v>
      </c>
      <c r="K38" s="2278"/>
      <c r="L38" s="2277">
        <v>3</v>
      </c>
      <c r="M38" s="227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277">
        <v>3</v>
      </c>
      <c r="E40" s="227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33</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1835</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95" t="s">
        <v>1855</v>
      </c>
      <c r="D48" s="1996"/>
      <c r="E48" s="1996"/>
      <c r="F48" s="1996"/>
      <c r="G48" s="1996"/>
      <c r="H48" s="1996"/>
      <c r="I48" s="1996"/>
      <c r="J48" s="1996"/>
      <c r="K48" s="1996"/>
      <c r="L48" s="1996"/>
      <c r="M48" s="1997"/>
    </row>
    <row r="49" spans="1:13" ht="38.25" customHeight="1">
      <c r="A49" s="2064"/>
      <c r="B49" s="1333" t="s">
        <v>85</v>
      </c>
      <c r="C49" s="1995" t="s">
        <v>1856</v>
      </c>
      <c r="D49" s="1996"/>
      <c r="E49" s="1996"/>
      <c r="F49" s="1996"/>
      <c r="G49" s="1996"/>
      <c r="H49" s="1996"/>
      <c r="I49" s="1996"/>
      <c r="J49" s="1996"/>
      <c r="K49" s="1996"/>
      <c r="L49" s="1996"/>
      <c r="M49" s="1997"/>
    </row>
    <row r="50" spans="1:13" ht="15.75" customHeight="1">
      <c r="A50" s="2064"/>
      <c r="B50" s="1333" t="s">
        <v>87</v>
      </c>
      <c r="C50" s="1995">
        <v>90</v>
      </c>
      <c r="D50" s="1996"/>
      <c r="E50" s="1996"/>
      <c r="F50" s="1996"/>
      <c r="G50" s="1996"/>
      <c r="H50" s="1996"/>
      <c r="I50" s="1996"/>
      <c r="J50" s="1996"/>
      <c r="K50" s="1996"/>
      <c r="L50" s="1996"/>
      <c r="M50" s="1997"/>
    </row>
    <row r="51" spans="1:13">
      <c r="A51" s="2064"/>
      <c r="B51" s="1333" t="s">
        <v>88</v>
      </c>
      <c r="C51" s="2169" t="s">
        <v>89</v>
      </c>
      <c r="D51" s="2170"/>
      <c r="E51" s="2170"/>
      <c r="F51" s="2170"/>
      <c r="G51" s="2170"/>
      <c r="H51" s="2170"/>
      <c r="I51" s="2170"/>
      <c r="J51" s="2170"/>
      <c r="K51" s="2170"/>
      <c r="L51" s="2170"/>
      <c r="M51" s="2171"/>
    </row>
    <row r="52" spans="1:13" ht="15.75" customHeight="1">
      <c r="A52" s="2055" t="s">
        <v>90</v>
      </c>
      <c r="B52" s="1413" t="s">
        <v>91</v>
      </c>
      <c r="C52" s="1972"/>
      <c r="D52" s="1973"/>
      <c r="E52" s="1973"/>
      <c r="F52" s="1973"/>
      <c r="G52" s="1973"/>
      <c r="H52" s="1973"/>
      <c r="I52" s="1973"/>
      <c r="J52" s="1973"/>
      <c r="K52" s="1973"/>
      <c r="L52" s="1973"/>
      <c r="M52" s="1974"/>
    </row>
    <row r="53" spans="1:13" ht="15.75" customHeight="1">
      <c r="A53" s="2056"/>
      <c r="B53" s="1413" t="s">
        <v>93</v>
      </c>
      <c r="C53" s="1972" t="s">
        <v>1857</v>
      </c>
      <c r="D53" s="1973"/>
      <c r="E53" s="1973"/>
      <c r="F53" s="1973"/>
      <c r="G53" s="1973"/>
      <c r="H53" s="1973"/>
      <c r="I53" s="1973"/>
      <c r="J53" s="1973"/>
      <c r="K53" s="1973"/>
      <c r="L53" s="1973"/>
      <c r="M53" s="1974"/>
    </row>
    <row r="54" spans="1:13" ht="15.75" customHeight="1">
      <c r="A54" s="2056"/>
      <c r="B54" s="1413" t="s">
        <v>95</v>
      </c>
      <c r="C54" s="1972" t="s">
        <v>1858</v>
      </c>
      <c r="D54" s="1973"/>
      <c r="E54" s="1973"/>
      <c r="F54" s="1973"/>
      <c r="G54" s="1973"/>
      <c r="H54" s="1973"/>
      <c r="I54" s="1973"/>
      <c r="J54" s="1973"/>
      <c r="K54" s="1973"/>
      <c r="L54" s="1973"/>
      <c r="M54" s="1974"/>
    </row>
    <row r="55" spans="1:13" ht="15.75" customHeight="1">
      <c r="A55" s="2056"/>
      <c r="B55" s="1414" t="s">
        <v>97</v>
      </c>
      <c r="C55" s="1972" t="s">
        <v>407</v>
      </c>
      <c r="D55" s="1973"/>
      <c r="E55" s="1973"/>
      <c r="F55" s="1973"/>
      <c r="G55" s="1973"/>
      <c r="H55" s="1973"/>
      <c r="I55" s="1973"/>
      <c r="J55" s="1973"/>
      <c r="K55" s="1973"/>
      <c r="L55" s="1973"/>
      <c r="M55" s="1974"/>
    </row>
    <row r="56" spans="1:13" ht="15.75" customHeight="1">
      <c r="A56" s="2056"/>
      <c r="B56" s="1413" t="s">
        <v>99</v>
      </c>
      <c r="C56" s="2147" t="s">
        <v>410</v>
      </c>
      <c r="D56" s="1973"/>
      <c r="E56" s="1973"/>
      <c r="F56" s="1973"/>
      <c r="G56" s="1973"/>
      <c r="H56" s="1973"/>
      <c r="I56" s="1973"/>
      <c r="J56" s="1973"/>
      <c r="K56" s="1973"/>
      <c r="L56" s="1973"/>
      <c r="M56" s="1974"/>
    </row>
    <row r="57" spans="1:13" ht="16.5" customHeight="1" thickBot="1">
      <c r="A57" s="2061"/>
      <c r="B57" s="1413" t="s">
        <v>101</v>
      </c>
      <c r="C57" s="1972">
        <v>2203000</v>
      </c>
      <c r="D57" s="1973"/>
      <c r="E57" s="1973"/>
      <c r="F57" s="1973"/>
      <c r="G57" s="1973"/>
      <c r="H57" s="1973"/>
      <c r="I57" s="1973"/>
      <c r="J57" s="1973"/>
      <c r="K57" s="1973"/>
      <c r="L57" s="1973"/>
      <c r="M57" s="1974"/>
    </row>
    <row r="58" spans="1:13" ht="15.75" customHeight="1">
      <c r="A58" s="2055" t="s">
        <v>103</v>
      </c>
      <c r="B58" s="1415" t="s">
        <v>104</v>
      </c>
      <c r="C58" s="1972" t="s">
        <v>1859</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1858</v>
      </c>
      <c r="D60" s="1973"/>
      <c r="E60" s="1973"/>
      <c r="F60" s="1973"/>
      <c r="G60" s="1973"/>
      <c r="H60" s="1973"/>
      <c r="I60" s="1973"/>
      <c r="J60" s="1973"/>
      <c r="K60" s="1973"/>
      <c r="L60" s="1973"/>
      <c r="M60" s="1974"/>
    </row>
    <row r="61" spans="1:13" ht="56.25" customHeight="1" thickBot="1">
      <c r="A61" s="139" t="s">
        <v>109</v>
      </c>
      <c r="B61" s="108"/>
      <c r="C61" s="2036" t="s">
        <v>1860</v>
      </c>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1">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D38:E38"/>
    <mergeCell ref="F38:G38"/>
    <mergeCell ref="H38:I38"/>
    <mergeCell ref="J38:K38"/>
    <mergeCell ref="L38:M38"/>
    <mergeCell ref="D36:E36"/>
    <mergeCell ref="F36:G36"/>
    <mergeCell ref="H36:I36"/>
    <mergeCell ref="J36:K36"/>
    <mergeCell ref="L36:M36"/>
    <mergeCell ref="D40:E40"/>
    <mergeCell ref="F42:G42"/>
    <mergeCell ref="H42:I42"/>
    <mergeCell ref="B44:B47"/>
    <mergeCell ref="F45:F46"/>
    <mergeCell ref="G45:J46"/>
    <mergeCell ref="A58:A60"/>
    <mergeCell ref="C58:M58"/>
    <mergeCell ref="C59:M59"/>
    <mergeCell ref="C60:M60"/>
    <mergeCell ref="L45:M46"/>
    <mergeCell ref="C48:M48"/>
    <mergeCell ref="C49:M49"/>
    <mergeCell ref="C50:M50"/>
    <mergeCell ref="C51:M51"/>
    <mergeCell ref="A52:A57"/>
    <mergeCell ref="C52:M52"/>
    <mergeCell ref="C53:M53"/>
    <mergeCell ref="C54:M54"/>
    <mergeCell ref="C55:M55"/>
    <mergeCell ref="C61:M61"/>
    <mergeCell ref="C62:M62"/>
    <mergeCell ref="C63:M63"/>
    <mergeCell ref="C56:M56"/>
    <mergeCell ref="C57:M57"/>
  </mergeCells>
  <dataValidations count="8">
    <dataValidation type="list" allowBlank="1" showInputMessage="1" showErrorMessage="1" sqref="C7 G45:J46 C14:D14" xr:uid="{00000000-0002-0000-28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8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2800-000002000000}"/>
    <dataValidation allowBlank="1" showInputMessage="1" showErrorMessage="1" prompt="Identifique la meta ODS a que le apunta el indicador de producto. Seleccione de la lista desplegable." sqref="E14" xr:uid="{00000000-0002-0000-2800-000003000000}"/>
    <dataValidation allowBlank="1" showInputMessage="1" showErrorMessage="1" prompt="Identifique el ODS a que le apunta el indicador de producto. Seleccione de la lista desplegable._x000a_" sqref="B14" xr:uid="{00000000-0002-0000-2800-000004000000}"/>
    <dataValidation allowBlank="1" showInputMessage="1" showErrorMessage="1" prompt="Incluir una ficha por cada indicador, ya sea de producto o de resultado" sqref="B1" xr:uid="{00000000-0002-0000-2800-000005000000}"/>
    <dataValidation allowBlank="1" showInputMessage="1" showErrorMessage="1" prompt="Seleccione de la lista desplegable" sqref="B4 B7 H7" xr:uid="{00000000-0002-0000-2800-000006000000}"/>
    <dataValidation type="list" allowBlank="1" showInputMessage="1" showErrorMessage="1" sqref="I7:M7" xr:uid="{00000000-0002-0000-2800-000007000000}">
      <formula1>INDIRECT($C$7)</formula1>
    </dataValidation>
  </dataValidations>
  <hyperlinks>
    <hyperlink ref="C56" r:id="rId1" xr:uid="{00000000-0004-0000-2800-000000000000}"/>
  </hyperlinks>
  <pageMargins left="0.7" right="0.7" top="0.75" bottom="0.75" header="0.3" footer="0.3"/>
  <pageSetup paperSize="9" orientation="portrait" horizontalDpi="1200" verticalDpi="12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1861</v>
      </c>
      <c r="C1" s="141"/>
      <c r="D1" s="141"/>
      <c r="E1" s="141"/>
      <c r="F1" s="141"/>
      <c r="G1" s="141"/>
      <c r="H1" s="141"/>
      <c r="I1" s="141"/>
      <c r="J1" s="141"/>
      <c r="K1" s="141"/>
      <c r="L1" s="141"/>
      <c r="M1" s="142"/>
    </row>
    <row r="2" spans="1:13" ht="39" customHeight="1">
      <c r="A2" s="2092" t="s">
        <v>1</v>
      </c>
      <c r="B2" s="29" t="s">
        <v>2</v>
      </c>
      <c r="C2" s="2120" t="s">
        <v>412</v>
      </c>
      <c r="D2" s="2121"/>
      <c r="E2" s="2121"/>
      <c r="F2" s="2121"/>
      <c r="G2" s="2121"/>
      <c r="H2" s="2121"/>
      <c r="I2" s="2121"/>
      <c r="J2" s="2121"/>
      <c r="K2" s="2121"/>
      <c r="L2" s="2121"/>
      <c r="M2" s="2122"/>
    </row>
    <row r="3" spans="1:13" ht="57.95" customHeight="1">
      <c r="A3" s="2093"/>
      <c r="B3" s="1331" t="s">
        <v>4</v>
      </c>
      <c r="C3" s="2023" t="s">
        <v>359</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73</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175" t="s">
        <v>232</v>
      </c>
      <c r="D7" s="2176"/>
      <c r="E7" s="2176"/>
      <c r="F7" s="2176"/>
      <c r="G7" s="2177"/>
      <c r="H7" s="1208" t="s">
        <v>14</v>
      </c>
      <c r="I7" s="2024" t="s">
        <v>233</v>
      </c>
      <c r="J7" s="2024"/>
      <c r="K7" s="2024"/>
      <c r="L7" s="2024"/>
      <c r="M7" s="2025"/>
    </row>
    <row r="8" spans="1:13" ht="15.75" customHeight="1">
      <c r="A8" s="2093"/>
      <c r="B8" s="2084" t="s">
        <v>16</v>
      </c>
      <c r="C8" s="2030" t="s">
        <v>9</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1862</v>
      </c>
      <c r="D11" s="1981"/>
      <c r="E11" s="1981"/>
      <c r="F11" s="1981"/>
      <c r="G11" s="1981"/>
      <c r="H11" s="1981"/>
      <c r="I11" s="1981"/>
      <c r="J11" s="1981"/>
      <c r="K11" s="1981"/>
      <c r="L11" s="1981"/>
      <c r="M11" s="1982"/>
    </row>
    <row r="12" spans="1:13" ht="88.5" customHeight="1">
      <c r="A12" s="2093"/>
      <c r="B12" s="1331" t="s">
        <v>21</v>
      </c>
      <c r="C12" s="1980" t="s">
        <v>1863</v>
      </c>
      <c r="D12" s="1981"/>
      <c r="E12" s="1981"/>
      <c r="F12" s="1981"/>
      <c r="G12" s="1981"/>
      <c r="H12" s="1981"/>
      <c r="I12" s="1981"/>
      <c r="J12" s="1981"/>
      <c r="K12" s="1981"/>
      <c r="L12" s="1981"/>
      <c r="M12" s="1982"/>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1864</v>
      </c>
      <c r="G14" s="1996"/>
      <c r="H14" s="1996"/>
      <c r="I14" s="1996"/>
      <c r="J14" s="1996"/>
      <c r="K14" s="1996"/>
      <c r="L14" s="1996"/>
      <c r="M14" s="1997"/>
    </row>
    <row r="15" spans="1:13">
      <c r="A15" s="2063" t="s">
        <v>29</v>
      </c>
      <c r="B15" s="1333" t="s">
        <v>30</v>
      </c>
      <c r="C15" s="1980" t="s">
        <v>1865</v>
      </c>
      <c r="D15" s="1981"/>
      <c r="E15" s="1981"/>
      <c r="F15" s="1981"/>
      <c r="G15" s="1981"/>
      <c r="H15" s="1981"/>
      <c r="I15" s="1981"/>
      <c r="J15" s="1981"/>
      <c r="K15" s="1981"/>
      <c r="L15" s="1981"/>
      <c r="M15" s="1982"/>
    </row>
    <row r="16" spans="1:13" ht="30" customHeight="1">
      <c r="A16" s="2064"/>
      <c r="B16" s="1333" t="s">
        <v>32</v>
      </c>
      <c r="C16" s="1980" t="s">
        <v>1866</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t="s">
        <v>45</v>
      </c>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c r="E22" s="49" t="s">
        <v>46</v>
      </c>
      <c r="F22" s="53"/>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v>440</v>
      </c>
      <c r="E29" s="59"/>
      <c r="F29" s="66" t="s">
        <v>56</v>
      </c>
      <c r="G29" s="1224">
        <v>2019</v>
      </c>
      <c r="H29" s="59"/>
      <c r="I29" s="66" t="s">
        <v>57</v>
      </c>
      <c r="J29" s="2045" t="s">
        <v>1867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277">
        <v>1500</v>
      </c>
      <c r="E36" s="2278"/>
      <c r="F36" s="2277">
        <v>2500</v>
      </c>
      <c r="G36" s="2278"/>
      <c r="H36" s="2277">
        <v>2500</v>
      </c>
      <c r="I36" s="2278"/>
      <c r="J36" s="2277">
        <v>2000</v>
      </c>
      <c r="K36" s="2278"/>
      <c r="L36" s="2277">
        <v>1500</v>
      </c>
      <c r="M36" s="227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277">
        <v>1650</v>
      </c>
      <c r="E38" s="2278"/>
      <c r="F38" s="2277">
        <v>2750</v>
      </c>
      <c r="G38" s="2278"/>
      <c r="H38" s="2277">
        <v>2750</v>
      </c>
      <c r="I38" s="2278"/>
      <c r="J38" s="2277">
        <v>2200</v>
      </c>
      <c r="K38" s="2278"/>
      <c r="L38" s="2277">
        <v>1650</v>
      </c>
      <c r="M38" s="227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277">
        <v>1815</v>
      </c>
      <c r="E40" s="227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22815</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1835</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95" t="s">
        <v>1868</v>
      </c>
      <c r="D48" s="1996"/>
      <c r="E48" s="1996"/>
      <c r="F48" s="1996"/>
      <c r="G48" s="1996"/>
      <c r="H48" s="1996"/>
      <c r="I48" s="1996"/>
      <c r="J48" s="1214"/>
      <c r="K48" s="1214"/>
      <c r="L48" s="1214"/>
      <c r="M48" s="1215"/>
    </row>
    <row r="49" spans="1:13" ht="38.25" customHeight="1">
      <c r="A49" s="2064"/>
      <c r="B49" s="1333" t="s">
        <v>85</v>
      </c>
      <c r="C49" s="1995" t="s">
        <v>1869</v>
      </c>
      <c r="D49" s="1996"/>
      <c r="E49" s="1996"/>
      <c r="F49" s="1996"/>
      <c r="G49" s="1996"/>
      <c r="H49" s="1996"/>
      <c r="I49" s="1214"/>
      <c r="J49" s="1214"/>
      <c r="K49" s="1214"/>
      <c r="L49" s="1214"/>
      <c r="M49" s="1215"/>
    </row>
    <row r="50" spans="1:13" ht="15.75" customHeight="1">
      <c r="A50" s="2064"/>
      <c r="B50" s="1333" t="s">
        <v>87</v>
      </c>
      <c r="C50" s="1237">
        <v>30</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1870</v>
      </c>
      <c r="D52" s="1973"/>
      <c r="E52" s="1973"/>
      <c r="F52" s="1973"/>
      <c r="G52" s="1973"/>
      <c r="H52" s="1973"/>
      <c r="I52" s="1973"/>
      <c r="J52" s="1973"/>
      <c r="K52" s="1973"/>
      <c r="L52" s="1973"/>
      <c r="M52" s="1974"/>
    </row>
    <row r="53" spans="1:13" ht="15.75" customHeight="1">
      <c r="A53" s="2056"/>
      <c r="B53" s="1413" t="s">
        <v>93</v>
      </c>
      <c r="C53" s="1972" t="s">
        <v>1871</v>
      </c>
      <c r="D53" s="1973"/>
      <c r="E53" s="1973"/>
      <c r="F53" s="1973"/>
      <c r="G53" s="1973"/>
      <c r="H53" s="1973"/>
      <c r="I53" s="1973"/>
      <c r="J53" s="1973"/>
      <c r="K53" s="1973"/>
      <c r="L53" s="1973"/>
      <c r="M53" s="1974"/>
    </row>
    <row r="54" spans="1:13" ht="15.75" customHeight="1">
      <c r="A54" s="2056"/>
      <c r="B54" s="1413" t="s">
        <v>95</v>
      </c>
      <c r="C54" s="1972" t="s">
        <v>233</v>
      </c>
      <c r="D54" s="1973"/>
      <c r="E54" s="1973"/>
      <c r="F54" s="1973"/>
      <c r="G54" s="1973"/>
      <c r="H54" s="1973"/>
      <c r="I54" s="1973"/>
      <c r="J54" s="1973"/>
      <c r="K54" s="1973"/>
      <c r="L54" s="1973"/>
      <c r="M54" s="1974"/>
    </row>
    <row r="55" spans="1:13" ht="15.75" customHeight="1">
      <c r="A55" s="2056"/>
      <c r="B55" s="1414" t="s">
        <v>97</v>
      </c>
      <c r="C55" s="1972" t="s">
        <v>1872</v>
      </c>
      <c r="D55" s="1973"/>
      <c r="E55" s="1973"/>
      <c r="F55" s="1973"/>
      <c r="G55" s="1973"/>
      <c r="H55" s="1973"/>
      <c r="I55" s="1973"/>
      <c r="J55" s="1973"/>
      <c r="K55" s="1973"/>
      <c r="L55" s="1973"/>
      <c r="M55" s="1974"/>
    </row>
    <row r="56" spans="1:13" ht="15.75" customHeight="1">
      <c r="A56" s="2056"/>
      <c r="B56" s="1413" t="s">
        <v>99</v>
      </c>
      <c r="C56" s="2127" t="s">
        <v>421</v>
      </c>
      <c r="D56" s="1973"/>
      <c r="E56" s="1973"/>
      <c r="F56" s="1973"/>
      <c r="G56" s="1973"/>
      <c r="H56" s="1973"/>
      <c r="I56" s="1973"/>
      <c r="J56" s="1973"/>
      <c r="K56" s="1973"/>
      <c r="L56" s="1973"/>
      <c r="M56" s="1974"/>
    </row>
    <row r="57" spans="1:13" ht="16.5" customHeight="1" thickBot="1">
      <c r="A57" s="2061"/>
      <c r="B57" s="1413" t="s">
        <v>101</v>
      </c>
      <c r="C57" s="1972" t="s">
        <v>420</v>
      </c>
      <c r="D57" s="1973"/>
      <c r="E57" s="1973"/>
      <c r="F57" s="1973"/>
      <c r="G57" s="1973"/>
      <c r="H57" s="1973"/>
      <c r="I57" s="1973"/>
      <c r="J57" s="1973"/>
      <c r="K57" s="1973"/>
      <c r="L57" s="1973"/>
      <c r="M57" s="1974"/>
    </row>
    <row r="58" spans="1:13" ht="15.75" customHeight="1">
      <c r="A58" s="2055" t="s">
        <v>103</v>
      </c>
      <c r="B58" s="1415" t="s">
        <v>104</v>
      </c>
      <c r="C58" s="1972" t="s">
        <v>1659</v>
      </c>
      <c r="D58" s="1973"/>
      <c r="E58" s="1973"/>
      <c r="F58" s="1973"/>
      <c r="G58" s="1973"/>
      <c r="H58" s="1973"/>
      <c r="I58" s="1973"/>
      <c r="J58" s="1973"/>
      <c r="K58" s="1973"/>
      <c r="L58" s="1973"/>
      <c r="M58" s="1974"/>
    </row>
    <row r="59" spans="1:13" ht="30" customHeight="1">
      <c r="A59" s="2056"/>
      <c r="B59" s="1415" t="s">
        <v>106</v>
      </c>
      <c r="C59" s="1972" t="s">
        <v>1660</v>
      </c>
      <c r="D59" s="1973"/>
      <c r="E59" s="1973"/>
      <c r="F59" s="1973"/>
      <c r="G59" s="1973"/>
      <c r="H59" s="1973"/>
      <c r="I59" s="1973"/>
      <c r="J59" s="1973"/>
      <c r="K59" s="1973"/>
      <c r="L59" s="1973"/>
      <c r="M59" s="1974"/>
    </row>
    <row r="60" spans="1:13" ht="30" customHeight="1" thickBot="1">
      <c r="A60" s="2056"/>
      <c r="B60" s="1416" t="s">
        <v>14</v>
      </c>
      <c r="C60" s="1972" t="s">
        <v>233</v>
      </c>
      <c r="D60" s="1973"/>
      <c r="E60" s="1973"/>
      <c r="F60" s="1973"/>
      <c r="G60" s="1973"/>
      <c r="H60" s="1973"/>
      <c r="I60" s="1973"/>
      <c r="J60" s="1973"/>
      <c r="K60" s="1973"/>
      <c r="L60" s="1973"/>
      <c r="M60" s="1974"/>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D38:E38"/>
    <mergeCell ref="F38:G38"/>
    <mergeCell ref="H38:I38"/>
    <mergeCell ref="J38:K38"/>
    <mergeCell ref="L38:M38"/>
    <mergeCell ref="D36:E36"/>
    <mergeCell ref="F36:G36"/>
    <mergeCell ref="H36:I36"/>
    <mergeCell ref="J36:K36"/>
    <mergeCell ref="L36:M36"/>
    <mergeCell ref="D40:E40"/>
    <mergeCell ref="F42:G42"/>
    <mergeCell ref="H42:I42"/>
    <mergeCell ref="B44:B47"/>
    <mergeCell ref="F45:F46"/>
    <mergeCell ref="G45:J46"/>
    <mergeCell ref="L45:M46"/>
    <mergeCell ref="C48:I48"/>
    <mergeCell ref="C49:H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14:D14 C7 G45:J46" xr:uid="{00000000-0002-0000-2900-000000000000}"/>
    <dataValidation allowBlank="1" showInputMessage="1" showErrorMessage="1" prompt="Seleccione de la lista desplegable" sqref="B4 B7 H7" xr:uid="{00000000-0002-0000-2900-000001000000}"/>
    <dataValidation allowBlank="1" showInputMessage="1" showErrorMessage="1" prompt="Incluir una ficha por cada indicador, ya sea de producto o de resultado" sqref="B1" xr:uid="{00000000-0002-0000-2900-000002000000}"/>
    <dataValidation allowBlank="1" showInputMessage="1" showErrorMessage="1" prompt="Identifique el ODS a que le apunta el indicador de producto. Seleccione de la lista desplegable._x000a_" sqref="B14" xr:uid="{00000000-0002-0000-2900-000003000000}"/>
    <dataValidation allowBlank="1" showInputMessage="1" showErrorMessage="1" prompt="Identifique la meta ODS a que le apunta el indicador de producto. Seleccione de la lista desplegable." sqref="E14" xr:uid="{00000000-0002-0000-29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29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900-000006000000}"/>
  </dataValidations>
  <hyperlinks>
    <hyperlink ref="C56" r:id="rId1" xr:uid="{00000000-0004-0000-2900-000000000000}"/>
  </hyperlinks>
  <pageMargins left="0.7" right="0.7" top="0.75" bottom="0.75" header="0.3" footer="0.3"/>
  <pageSetup paperSize="9" orientation="portrait" horizontalDpi="1200" verticalDpi="120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1873</v>
      </c>
      <c r="C1" s="141"/>
      <c r="D1" s="141"/>
      <c r="E1" s="141"/>
      <c r="F1" s="141"/>
      <c r="G1" s="141"/>
      <c r="H1" s="141"/>
      <c r="I1" s="141"/>
      <c r="J1" s="141"/>
      <c r="K1" s="141"/>
      <c r="L1" s="141"/>
      <c r="M1" s="142"/>
    </row>
    <row r="2" spans="1:13" ht="39" customHeight="1">
      <c r="A2" s="2092" t="s">
        <v>1</v>
      </c>
      <c r="B2" s="29" t="s">
        <v>2</v>
      </c>
      <c r="C2" s="2120" t="s">
        <v>423</v>
      </c>
      <c r="D2" s="2121"/>
      <c r="E2" s="2121"/>
      <c r="F2" s="2121"/>
      <c r="G2" s="2121"/>
      <c r="H2" s="2121"/>
      <c r="I2" s="2121"/>
      <c r="J2" s="2121"/>
      <c r="K2" s="2121"/>
      <c r="L2" s="2121"/>
      <c r="M2" s="2122"/>
    </row>
    <row r="3" spans="1:13" ht="57.95" customHeight="1">
      <c r="A3" s="2093"/>
      <c r="B3" s="1331" t="s">
        <v>4</v>
      </c>
      <c r="C3" s="2023" t="s">
        <v>359</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1874</v>
      </c>
      <c r="D7" s="2027"/>
      <c r="E7" s="32"/>
      <c r="F7" s="32"/>
      <c r="G7" s="674"/>
      <c r="H7" s="1208" t="s">
        <v>14</v>
      </c>
      <c r="I7" s="2028" t="s">
        <v>1875</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t="s">
        <v>15</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107.25" customHeight="1">
      <c r="A11" s="2093"/>
      <c r="B11" s="1331" t="s">
        <v>19</v>
      </c>
      <c r="C11" s="1980" t="s">
        <v>1876</v>
      </c>
      <c r="D11" s="1981"/>
      <c r="E11" s="1981"/>
      <c r="F11" s="1981"/>
      <c r="G11" s="1981"/>
      <c r="H11" s="1981"/>
      <c r="I11" s="1981"/>
      <c r="J11" s="1981"/>
      <c r="K11" s="1981"/>
      <c r="L11" s="1981"/>
      <c r="M11" s="1982"/>
    </row>
    <row r="12" spans="1:13" ht="106.5" customHeight="1">
      <c r="A12" s="2093"/>
      <c r="B12" s="1331" t="s">
        <v>21</v>
      </c>
      <c r="C12" s="1980" t="s">
        <v>1877</v>
      </c>
      <c r="D12" s="1981"/>
      <c r="E12" s="1981"/>
      <c r="F12" s="1981"/>
      <c r="G12" s="1981"/>
      <c r="H12" s="1981"/>
      <c r="I12" s="1981"/>
      <c r="J12" s="1981"/>
      <c r="K12" s="1981"/>
      <c r="L12" s="1981"/>
      <c r="M12" s="1982"/>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26</v>
      </c>
      <c r="D14" s="1981"/>
      <c r="E14" s="1213" t="s">
        <v>27</v>
      </c>
      <c r="F14" s="2119" t="s">
        <v>1664</v>
      </c>
      <c r="G14" s="1996"/>
      <c r="H14" s="1996"/>
      <c r="I14" s="1996"/>
      <c r="J14" s="1996"/>
      <c r="K14" s="1996"/>
      <c r="L14" s="1996"/>
      <c r="M14" s="1997"/>
    </row>
    <row r="15" spans="1:13">
      <c r="A15" s="2063" t="s">
        <v>29</v>
      </c>
      <c r="B15" s="1333" t="s">
        <v>30</v>
      </c>
      <c r="C15" s="1980" t="s">
        <v>241</v>
      </c>
      <c r="D15" s="1981"/>
      <c r="E15" s="1981"/>
      <c r="F15" s="1981"/>
      <c r="G15" s="1981"/>
      <c r="H15" s="1981"/>
      <c r="I15" s="1981"/>
      <c r="J15" s="1981"/>
      <c r="K15" s="1981"/>
      <c r="L15" s="1981"/>
      <c r="M15" s="1982"/>
    </row>
    <row r="16" spans="1:13" ht="30" customHeight="1">
      <c r="A16" s="2064"/>
      <c r="B16" s="1333" t="s">
        <v>32</v>
      </c>
      <c r="C16" s="1980" t="s">
        <v>424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1705</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0.2</v>
      </c>
      <c r="E36" s="1270"/>
      <c r="F36" s="1233">
        <v>0.4</v>
      </c>
      <c r="G36" s="1270"/>
      <c r="H36" s="1233">
        <v>0.4</v>
      </c>
      <c r="I36" s="1270"/>
      <c r="J36" s="1233">
        <v>1</v>
      </c>
      <c r="K36" s="1270"/>
      <c r="L36" s="1233">
        <v>1</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1</v>
      </c>
      <c r="E38" s="1270"/>
      <c r="F38" s="1233">
        <v>1</v>
      </c>
      <c r="G38" s="1270"/>
      <c r="H38" s="1233">
        <v>1</v>
      </c>
      <c r="I38" s="1270"/>
      <c r="J38" s="1233">
        <v>1</v>
      </c>
      <c r="K38" s="1270"/>
      <c r="L38" s="1233">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t="s">
        <v>17</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146" t="s">
        <v>1548</v>
      </c>
      <c r="H45" s="2146"/>
      <c r="I45" s="2146"/>
      <c r="J45" s="2146"/>
      <c r="K45" s="91" t="s">
        <v>82</v>
      </c>
      <c r="L45" s="2001"/>
      <c r="M45" s="2002"/>
    </row>
    <row r="46" spans="1:13">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1980" t="s">
        <v>1878</v>
      </c>
      <c r="D48" s="1981"/>
      <c r="E48" s="1981"/>
      <c r="F48" s="1981"/>
      <c r="G48" s="1981"/>
      <c r="H48" s="1981"/>
      <c r="I48" s="1981"/>
      <c r="J48" s="1981"/>
      <c r="K48" s="1981"/>
      <c r="L48" s="1981"/>
      <c r="M48" s="1982"/>
    </row>
    <row r="49" spans="1:13" ht="38.25" customHeight="1">
      <c r="A49" s="2064"/>
      <c r="B49" s="1333" t="s">
        <v>85</v>
      </c>
      <c r="C49" s="1980" t="s">
        <v>1879</v>
      </c>
      <c r="D49" s="1981"/>
      <c r="E49" s="1981"/>
      <c r="F49" s="1981"/>
      <c r="G49" s="1981"/>
      <c r="H49" s="1981"/>
      <c r="I49" s="1981"/>
      <c r="J49" s="1981"/>
      <c r="K49" s="1981"/>
      <c r="L49" s="1981"/>
      <c r="M49" s="1982"/>
    </row>
    <row r="50" spans="1:13" ht="15.75" customHeight="1">
      <c r="A50" s="2064"/>
      <c r="B50" s="1333" t="s">
        <v>87</v>
      </c>
      <c r="C50" s="1980" t="s">
        <v>1498</v>
      </c>
      <c r="D50" s="1981"/>
      <c r="E50" s="1981"/>
      <c r="F50" s="1981"/>
      <c r="G50" s="1981"/>
      <c r="H50" s="1981"/>
      <c r="I50" s="1981"/>
      <c r="J50" s="1981"/>
      <c r="K50" s="1981"/>
      <c r="L50" s="1981"/>
      <c r="M50" s="1982"/>
    </row>
    <row r="51" spans="1:13">
      <c r="A51" s="2064"/>
      <c r="B51" s="1333" t="s">
        <v>88</v>
      </c>
      <c r="C51" s="1980" t="s">
        <v>9</v>
      </c>
      <c r="D51" s="1981"/>
      <c r="E51" s="1981"/>
      <c r="F51" s="1981"/>
      <c r="G51" s="1981"/>
      <c r="H51" s="1981"/>
      <c r="I51" s="1981"/>
      <c r="J51" s="1981"/>
      <c r="K51" s="1981"/>
      <c r="L51" s="1981"/>
      <c r="M51" s="1982"/>
    </row>
    <row r="52" spans="1:13" ht="15.75" customHeight="1">
      <c r="A52" s="2055" t="s">
        <v>90</v>
      </c>
      <c r="B52" s="1413" t="s">
        <v>91</v>
      </c>
      <c r="C52" s="2023" t="s">
        <v>1880</v>
      </c>
      <c r="D52" s="2024"/>
      <c r="E52" s="2024"/>
      <c r="F52" s="2024"/>
      <c r="G52" s="2024"/>
      <c r="H52" s="2024"/>
      <c r="I52" s="2024"/>
      <c r="J52" s="2024"/>
      <c r="K52" s="2024"/>
      <c r="L52" s="2024"/>
      <c r="M52" s="2025"/>
    </row>
    <row r="53" spans="1:13" ht="15.75" customHeight="1">
      <c r="A53" s="2056"/>
      <c r="B53" s="1413" t="s">
        <v>93</v>
      </c>
      <c r="C53" s="2023" t="s">
        <v>1881</v>
      </c>
      <c r="D53" s="2024"/>
      <c r="E53" s="2024"/>
      <c r="F53" s="2024"/>
      <c r="G53" s="2024"/>
      <c r="H53" s="2024"/>
      <c r="I53" s="2024"/>
      <c r="J53" s="2024"/>
      <c r="K53" s="2024"/>
      <c r="L53" s="2024"/>
      <c r="M53" s="2025"/>
    </row>
    <row r="54" spans="1:13" ht="15.75" customHeight="1">
      <c r="A54" s="2056"/>
      <c r="B54" s="1413" t="s">
        <v>95</v>
      </c>
      <c r="C54" s="2023" t="s">
        <v>1882</v>
      </c>
      <c r="D54" s="2024"/>
      <c r="E54" s="2024"/>
      <c r="F54" s="2024"/>
      <c r="G54" s="2024"/>
      <c r="H54" s="2024"/>
      <c r="I54" s="2024"/>
      <c r="J54" s="2024"/>
      <c r="K54" s="2024"/>
      <c r="L54" s="2024"/>
      <c r="M54" s="2025"/>
    </row>
    <row r="55" spans="1:13" ht="15.75" customHeight="1">
      <c r="A55" s="2056"/>
      <c r="B55" s="1414" t="s">
        <v>97</v>
      </c>
      <c r="C55" s="2023" t="s">
        <v>1883</v>
      </c>
      <c r="D55" s="2024"/>
      <c r="E55" s="2024"/>
      <c r="F55" s="2024"/>
      <c r="G55" s="2024"/>
      <c r="H55" s="2024"/>
      <c r="I55" s="2024"/>
      <c r="J55" s="2024"/>
      <c r="K55" s="2024"/>
      <c r="L55" s="2024"/>
      <c r="M55" s="2025"/>
    </row>
    <row r="56" spans="1:13" ht="15.75" customHeight="1">
      <c r="A56" s="2056"/>
      <c r="B56" s="1413" t="s">
        <v>99</v>
      </c>
      <c r="C56" s="2062" t="s">
        <v>429</v>
      </c>
      <c r="D56" s="2024"/>
      <c r="E56" s="2024"/>
      <c r="F56" s="2024"/>
      <c r="G56" s="2024"/>
      <c r="H56" s="2024"/>
      <c r="I56" s="2024"/>
      <c r="J56" s="2024"/>
      <c r="K56" s="2024"/>
      <c r="L56" s="2024"/>
      <c r="M56" s="2025"/>
    </row>
    <row r="57" spans="1:13" ht="16.5" customHeight="1" thickBot="1">
      <c r="A57" s="2061"/>
      <c r="B57" s="1413" t="s">
        <v>101</v>
      </c>
      <c r="C57" s="2023">
        <v>6013822500</v>
      </c>
      <c r="D57" s="2024"/>
      <c r="E57" s="2024"/>
      <c r="F57" s="2024"/>
      <c r="G57" s="2024"/>
      <c r="H57" s="2024"/>
      <c r="I57" s="2024"/>
      <c r="J57" s="2024"/>
      <c r="K57" s="2024"/>
      <c r="L57" s="2024"/>
      <c r="M57" s="2025"/>
    </row>
    <row r="58" spans="1:13" ht="15.75" customHeight="1">
      <c r="A58" s="2055" t="s">
        <v>103</v>
      </c>
      <c r="B58" s="1415" t="s">
        <v>104</v>
      </c>
      <c r="C58" s="2023" t="s">
        <v>1884</v>
      </c>
      <c r="D58" s="2024"/>
      <c r="E58" s="2024"/>
      <c r="F58" s="2024"/>
      <c r="G58" s="2024"/>
      <c r="H58" s="2024"/>
      <c r="I58" s="2024"/>
      <c r="J58" s="2024"/>
      <c r="K58" s="2024"/>
      <c r="L58" s="2024"/>
      <c r="M58" s="2025"/>
    </row>
    <row r="59" spans="1:13" ht="30" customHeight="1">
      <c r="A59" s="2056"/>
      <c r="B59" s="1415" t="s">
        <v>106</v>
      </c>
      <c r="C59" s="2023" t="s">
        <v>107</v>
      </c>
      <c r="D59" s="2024"/>
      <c r="E59" s="2024"/>
      <c r="F59" s="2024"/>
      <c r="G59" s="2024"/>
      <c r="H59" s="2024"/>
      <c r="I59" s="2024"/>
      <c r="J59" s="2024"/>
      <c r="K59" s="2024"/>
      <c r="L59" s="2024"/>
      <c r="M59" s="2025"/>
    </row>
    <row r="60" spans="1:13" ht="30" customHeight="1" thickBot="1">
      <c r="A60" s="2056"/>
      <c r="B60" s="1416" t="s">
        <v>14</v>
      </c>
      <c r="C60" s="2023" t="s">
        <v>643</v>
      </c>
      <c r="D60" s="2024"/>
      <c r="E60" s="2024"/>
      <c r="F60" s="2024"/>
      <c r="G60" s="2024"/>
      <c r="H60" s="2024"/>
      <c r="I60" s="2024"/>
      <c r="J60" s="2024"/>
      <c r="K60" s="2024"/>
      <c r="L60" s="2024"/>
      <c r="M60" s="2025"/>
    </row>
    <row r="61" spans="1:13" ht="16.5" customHeight="1" thickBot="1">
      <c r="A61" s="139" t="s">
        <v>109</v>
      </c>
      <c r="B61" s="108"/>
      <c r="C61" s="2036"/>
      <c r="D61" s="2279"/>
      <c r="E61" s="2279"/>
      <c r="F61" s="2279"/>
      <c r="G61" s="2279"/>
      <c r="H61" s="2279"/>
      <c r="I61" s="2279"/>
      <c r="J61" s="2279"/>
      <c r="K61" s="2279"/>
      <c r="L61" s="2279"/>
      <c r="M61" s="2280"/>
    </row>
  </sheetData>
  <mergeCells count="50">
    <mergeCell ref="C11:M11"/>
    <mergeCell ref="A2:A14"/>
    <mergeCell ref="C2:M2"/>
    <mergeCell ref="C3:M3"/>
    <mergeCell ref="F4:G4"/>
    <mergeCell ref="C5:M5"/>
    <mergeCell ref="C6:M6"/>
    <mergeCell ref="C7:D7"/>
    <mergeCell ref="I7:M7"/>
    <mergeCell ref="B8:B10"/>
    <mergeCell ref="C9:E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L45:M46"/>
    <mergeCell ref="C48:M48"/>
    <mergeCell ref="C49:M49"/>
    <mergeCell ref="C50:M50"/>
    <mergeCell ref="C51:M51"/>
    <mergeCell ref="C61:M61"/>
    <mergeCell ref="C56:M56"/>
    <mergeCell ref="C57:M57"/>
    <mergeCell ref="A58:A60"/>
    <mergeCell ref="C58:M58"/>
    <mergeCell ref="C59:M59"/>
    <mergeCell ref="C60:M60"/>
    <mergeCell ref="A52:A57"/>
    <mergeCell ref="C52:M52"/>
    <mergeCell ref="C53:M53"/>
    <mergeCell ref="C54:M54"/>
    <mergeCell ref="C55:M55"/>
  </mergeCells>
  <dataValidations count="8">
    <dataValidation type="list" allowBlank="1" showInputMessage="1" showErrorMessage="1" sqref="C7 C14:D14 C4 G45:J46" xr:uid="{00000000-0002-0000-2A00-000000000000}"/>
    <dataValidation type="list" allowBlank="1" showInputMessage="1" showErrorMessage="1" sqref="I7:M7" xr:uid="{00000000-0002-0000-2A00-000001000000}">
      <formula1>INDIRECT($C$7)</formula1>
    </dataValidation>
    <dataValidation allowBlank="1" showInputMessage="1" showErrorMessage="1" prompt="Seleccione de la lista desplegable" sqref="B4 B7 H7" xr:uid="{00000000-0002-0000-2A00-000002000000}"/>
    <dataValidation allowBlank="1" showInputMessage="1" showErrorMessage="1" prompt="Incluir una ficha por cada indicador, ya sea de producto o de resultado" sqref="B1" xr:uid="{00000000-0002-0000-2A00-000003000000}"/>
    <dataValidation allowBlank="1" showInputMessage="1" showErrorMessage="1" prompt="Identifique el ODS a que le apunta el indicador de producto. Seleccione de la lista desplegable._x000a_" sqref="B14" xr:uid="{00000000-0002-0000-2A00-000004000000}"/>
    <dataValidation allowBlank="1" showInputMessage="1" showErrorMessage="1" prompt="Identifique la meta ODS a que le apunta el indicador de producto. Seleccione de la lista desplegable." sqref="E14" xr:uid="{00000000-0002-0000-2A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2A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A00-000007000000}"/>
  </dataValidations>
  <hyperlinks>
    <hyperlink ref="C56" r:id="rId1" xr:uid="{00000000-0004-0000-2A00-000000000000}"/>
  </hyperlinks>
  <pageMargins left="0.7" right="0.7" top="0.75" bottom="0.75" header="0.3" footer="0.3"/>
  <pageSetup paperSize="9" orientation="portrait" horizontalDpi="1200" verticalDpi="120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1885</v>
      </c>
      <c r="C1" s="141"/>
      <c r="D1" s="141"/>
      <c r="E1" s="141"/>
      <c r="F1" s="141"/>
      <c r="G1" s="141"/>
      <c r="H1" s="141"/>
      <c r="I1" s="141"/>
      <c r="J1" s="141"/>
      <c r="K1" s="141"/>
      <c r="L1" s="141"/>
      <c r="M1" s="142"/>
    </row>
    <row r="2" spans="1:13" ht="39" customHeight="1">
      <c r="A2" s="2092" t="s">
        <v>1</v>
      </c>
      <c r="B2" s="29" t="s">
        <v>2</v>
      </c>
      <c r="C2" s="2120" t="s">
        <v>431</v>
      </c>
      <c r="D2" s="2121"/>
      <c r="E2" s="2121"/>
      <c r="F2" s="2121"/>
      <c r="G2" s="2121"/>
      <c r="H2" s="2121"/>
      <c r="I2" s="2121"/>
      <c r="J2" s="2121"/>
      <c r="K2" s="2121"/>
      <c r="L2" s="2121"/>
      <c r="M2" s="2122"/>
    </row>
    <row r="3" spans="1:13" ht="57.95" customHeight="1">
      <c r="A3" s="2093"/>
      <c r="B3" s="1331" t="s">
        <v>4</v>
      </c>
      <c r="C3" s="2023" t="s">
        <v>359</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13</v>
      </c>
      <c r="D7" s="2027"/>
      <c r="E7" s="32"/>
      <c r="F7" s="32"/>
      <c r="G7" s="674"/>
      <c r="H7" s="1208" t="s">
        <v>14</v>
      </c>
      <c r="I7" s="2028" t="s">
        <v>15</v>
      </c>
      <c r="J7" s="2027"/>
      <c r="K7" s="2027"/>
      <c r="L7" s="2027"/>
      <c r="M7" s="2029"/>
    </row>
    <row r="8" spans="1:13" ht="15.75" customHeight="1">
      <c r="A8" s="2093"/>
      <c r="B8" s="2084" t="s">
        <v>16</v>
      </c>
      <c r="C8" s="2030" t="s">
        <v>1886</v>
      </c>
      <c r="D8" s="2031"/>
      <c r="E8" s="2031"/>
      <c r="F8" s="2031"/>
      <c r="G8" s="2031"/>
      <c r="H8" s="2031"/>
      <c r="I8" s="2031"/>
      <c r="J8" s="2031"/>
      <c r="K8" s="2031"/>
      <c r="L8" s="2031"/>
      <c r="M8" s="2282"/>
    </row>
    <row r="9" spans="1:13" ht="15.75" customHeight="1">
      <c r="A9" s="2093"/>
      <c r="B9" s="2085"/>
      <c r="C9" s="2283"/>
      <c r="D9" s="2284"/>
      <c r="E9" s="2284"/>
      <c r="F9" s="2284"/>
      <c r="G9" s="2284"/>
      <c r="H9" s="2284"/>
      <c r="I9" s="2284"/>
      <c r="J9" s="2284"/>
      <c r="K9" s="2284"/>
      <c r="L9" s="2284"/>
      <c r="M9" s="2285"/>
    </row>
    <row r="10" spans="1:13">
      <c r="A10" s="2093"/>
      <c r="B10" s="2123"/>
      <c r="C10" s="2034" t="s">
        <v>18</v>
      </c>
      <c r="D10" s="2035"/>
      <c r="E10" s="39"/>
      <c r="F10" s="2111" t="s">
        <v>18</v>
      </c>
      <c r="G10" s="2111"/>
      <c r="H10" s="39"/>
      <c r="I10" s="2111" t="s">
        <v>18</v>
      </c>
      <c r="J10" s="2111"/>
      <c r="K10" s="39"/>
      <c r="L10" s="40"/>
      <c r="M10" s="41"/>
    </row>
    <row r="11" spans="1:13" ht="107.25" customHeight="1">
      <c r="A11" s="2093"/>
      <c r="B11" s="1331" t="s">
        <v>19</v>
      </c>
      <c r="C11" s="1980" t="s">
        <v>1887</v>
      </c>
      <c r="D11" s="1981"/>
      <c r="E11" s="1981"/>
      <c r="F11" s="1981"/>
      <c r="G11" s="1981"/>
      <c r="H11" s="1981"/>
      <c r="I11" s="1981"/>
      <c r="J11" s="1981"/>
      <c r="K11" s="1981"/>
      <c r="L11" s="1981"/>
      <c r="M11" s="1982"/>
    </row>
    <row r="12" spans="1:13" ht="77.25" customHeight="1">
      <c r="A12" s="2093"/>
      <c r="B12" s="1331" t="s">
        <v>21</v>
      </c>
      <c r="C12" s="1980" t="s">
        <v>1888</v>
      </c>
      <c r="D12" s="1981"/>
      <c r="E12" s="1981"/>
      <c r="F12" s="1981"/>
      <c r="G12" s="1981"/>
      <c r="H12" s="1981"/>
      <c r="I12" s="1981"/>
      <c r="J12" s="1981"/>
      <c r="K12" s="1981"/>
      <c r="L12" s="1981"/>
      <c r="M12" s="1982"/>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1889</v>
      </c>
      <c r="D14" s="1981"/>
      <c r="E14" s="1213" t="s">
        <v>27</v>
      </c>
      <c r="F14" s="2119" t="s">
        <v>1890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30" customHeight="1">
      <c r="A16" s="2064"/>
      <c r="B16" s="1333" t="s">
        <v>32</v>
      </c>
      <c r="C16" s="1980" t="s">
        <v>432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t="s">
        <v>45</v>
      </c>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c r="E22" s="49" t="s">
        <v>46</v>
      </c>
      <c r="F22" s="53"/>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t="s">
        <v>45</v>
      </c>
      <c r="E25" s="59"/>
      <c r="F25" s="49" t="s">
        <v>50</v>
      </c>
      <c r="G25" s="1218"/>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v>10878</v>
      </c>
      <c r="E29" s="59"/>
      <c r="F29" s="66" t="s">
        <v>56</v>
      </c>
      <c r="G29" s="1224">
        <v>2019</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9">
        <v>100</v>
      </c>
      <c r="E36" s="1270"/>
      <c r="F36" s="1465">
        <v>10000</v>
      </c>
      <c r="G36" s="1270"/>
      <c r="H36" s="1465">
        <v>10000</v>
      </c>
      <c r="I36" s="1270"/>
      <c r="J36" s="1465">
        <v>10000</v>
      </c>
      <c r="K36" s="1270"/>
      <c r="L36" s="1465">
        <v>10000</v>
      </c>
      <c r="M36" s="1271"/>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465">
        <v>10000</v>
      </c>
      <c r="E38" s="1270"/>
      <c r="F38" s="1465">
        <v>10000</v>
      </c>
      <c r="G38" s="1270"/>
      <c r="H38" s="1465">
        <v>10000</v>
      </c>
      <c r="I38" s="1270"/>
      <c r="J38" s="1465">
        <v>10000</v>
      </c>
      <c r="K38" s="1270"/>
      <c r="L38" s="1465">
        <v>10000</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465">
        <v>10000</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281">
        <v>100100</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146" t="s">
        <v>1548</v>
      </c>
      <c r="H45" s="2146"/>
      <c r="I45" s="2146"/>
      <c r="J45" s="2146"/>
      <c r="K45" s="91" t="s">
        <v>82</v>
      </c>
      <c r="L45" s="2001"/>
      <c r="M45" s="2002"/>
    </row>
    <row r="46" spans="1:13">
      <c r="A46" s="2064"/>
      <c r="B46" s="1999"/>
      <c r="C46" s="88"/>
      <c r="D46" s="1236" t="s">
        <v>1495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75" customHeight="1">
      <c r="A48" s="2064"/>
      <c r="B48" s="1331" t="s">
        <v>83</v>
      </c>
      <c r="C48" s="1980" t="s">
        <v>1892</v>
      </c>
      <c r="D48" s="1981"/>
      <c r="E48" s="1981"/>
      <c r="F48" s="1981"/>
      <c r="G48" s="1981"/>
      <c r="H48" s="1981"/>
      <c r="I48" s="1981"/>
      <c r="J48" s="1981"/>
      <c r="K48" s="1981"/>
      <c r="L48" s="1981"/>
      <c r="M48" s="1982"/>
    </row>
    <row r="49" spans="1:13" ht="38.25" customHeight="1">
      <c r="A49" s="2064"/>
      <c r="B49" s="1333" t="s">
        <v>85</v>
      </c>
      <c r="C49" s="1980" t="s">
        <v>1893</v>
      </c>
      <c r="D49" s="1981"/>
      <c r="E49" s="1981"/>
      <c r="F49" s="1981"/>
      <c r="G49" s="1981"/>
      <c r="H49" s="1981"/>
      <c r="I49" s="1981"/>
      <c r="J49" s="1981"/>
      <c r="K49" s="1981"/>
      <c r="L49" s="1981"/>
      <c r="M49" s="1982"/>
    </row>
    <row r="50" spans="1:13" ht="15.75" customHeight="1">
      <c r="A50" s="2064"/>
      <c r="B50" s="1333" t="s">
        <v>87</v>
      </c>
      <c r="C50" s="1980" t="s">
        <v>1894</v>
      </c>
      <c r="D50" s="1981"/>
      <c r="E50" s="1981"/>
      <c r="F50" s="1981"/>
      <c r="G50" s="1981"/>
      <c r="H50" s="1981"/>
      <c r="I50" s="1981"/>
      <c r="J50" s="1981"/>
      <c r="K50" s="1981"/>
      <c r="L50" s="1981"/>
      <c r="M50" s="1982"/>
    </row>
    <row r="51" spans="1:13">
      <c r="A51" s="2064"/>
      <c r="B51" s="1333" t="s">
        <v>88</v>
      </c>
      <c r="C51" s="1980">
        <v>2019</v>
      </c>
      <c r="D51" s="1981"/>
      <c r="E51" s="1981"/>
      <c r="F51" s="1981"/>
      <c r="G51" s="1981"/>
      <c r="H51" s="1981"/>
      <c r="I51" s="1981"/>
      <c r="J51" s="1981"/>
      <c r="K51" s="1981"/>
      <c r="L51" s="1981"/>
      <c r="M51" s="1982"/>
    </row>
    <row r="52" spans="1:13" ht="15.75" customHeight="1">
      <c r="A52" s="2055" t="s">
        <v>90</v>
      </c>
      <c r="B52" s="1413" t="s">
        <v>91</v>
      </c>
      <c r="C52" s="2023" t="s">
        <v>398</v>
      </c>
      <c r="D52" s="2024"/>
      <c r="E52" s="2024"/>
      <c r="F52" s="2024"/>
      <c r="G52" s="2024"/>
      <c r="H52" s="2024"/>
      <c r="I52" s="2024"/>
      <c r="J52" s="2024"/>
      <c r="K52" s="2024"/>
      <c r="L52" s="2024"/>
      <c r="M52" s="2025"/>
    </row>
    <row r="53" spans="1:13" ht="15.75" customHeight="1">
      <c r="A53" s="2056"/>
      <c r="B53" s="1413" t="s">
        <v>93</v>
      </c>
      <c r="C53" s="2023" t="s">
        <v>1895</v>
      </c>
      <c r="D53" s="2024"/>
      <c r="E53" s="2024"/>
      <c r="F53" s="2024"/>
      <c r="G53" s="2024"/>
      <c r="H53" s="2024"/>
      <c r="I53" s="2024"/>
      <c r="J53" s="2024"/>
      <c r="K53" s="2024"/>
      <c r="L53" s="2024"/>
      <c r="M53" s="2025"/>
    </row>
    <row r="54" spans="1:13" ht="15.75" customHeight="1">
      <c r="A54" s="2056"/>
      <c r="B54" s="1413" t="s">
        <v>95</v>
      </c>
      <c r="C54" s="2023" t="s">
        <v>15</v>
      </c>
      <c r="D54" s="2024"/>
      <c r="E54" s="2024"/>
      <c r="F54" s="2024"/>
      <c r="G54" s="2024"/>
      <c r="H54" s="2024"/>
      <c r="I54" s="2024"/>
      <c r="J54" s="2024"/>
      <c r="K54" s="2024"/>
      <c r="L54" s="2024"/>
      <c r="M54" s="2025"/>
    </row>
    <row r="55" spans="1:13" ht="15.75" customHeight="1">
      <c r="A55" s="2056"/>
      <c r="B55" s="1414" t="s">
        <v>97</v>
      </c>
      <c r="C55" s="2023" t="s">
        <v>606</v>
      </c>
      <c r="D55" s="2024"/>
      <c r="E55" s="2024"/>
      <c r="F55" s="2024"/>
      <c r="G55" s="2024"/>
      <c r="H55" s="2024"/>
      <c r="I55" s="2024"/>
      <c r="J55" s="2024"/>
      <c r="K55" s="2024"/>
      <c r="L55" s="2024"/>
      <c r="M55" s="2025"/>
    </row>
    <row r="56" spans="1:13" ht="15.75" customHeight="1">
      <c r="A56" s="2056"/>
      <c r="B56" s="1413" t="s">
        <v>99</v>
      </c>
      <c r="C56" s="2062" t="s">
        <v>399</v>
      </c>
      <c r="D56" s="2024"/>
      <c r="E56" s="2024"/>
      <c r="F56" s="2024"/>
      <c r="G56" s="2024"/>
      <c r="H56" s="2024"/>
      <c r="I56" s="2024"/>
      <c r="J56" s="2024"/>
      <c r="K56" s="2024"/>
      <c r="L56" s="2024"/>
      <c r="M56" s="2025"/>
    </row>
    <row r="57" spans="1:13" ht="16.5" customHeight="1" thickBot="1">
      <c r="A57" s="2061"/>
      <c r="B57" s="1413" t="s">
        <v>101</v>
      </c>
      <c r="C57" s="2023" t="s">
        <v>436</v>
      </c>
      <c r="D57" s="2024"/>
      <c r="E57" s="2024"/>
      <c r="F57" s="2024"/>
      <c r="G57" s="2024"/>
      <c r="H57" s="2024"/>
      <c r="I57" s="2024"/>
      <c r="J57" s="2024"/>
      <c r="K57" s="2024"/>
      <c r="L57" s="2024"/>
      <c r="M57" s="2025"/>
    </row>
    <row r="58" spans="1:13" ht="15.75" customHeight="1">
      <c r="A58" s="2055" t="s">
        <v>103</v>
      </c>
      <c r="B58" s="1415" t="s">
        <v>104</v>
      </c>
      <c r="C58" s="2023" t="s">
        <v>1503</v>
      </c>
      <c r="D58" s="2024"/>
      <c r="E58" s="2024"/>
      <c r="F58" s="2024"/>
      <c r="G58" s="2024"/>
      <c r="H58" s="2024"/>
      <c r="I58" s="2024"/>
      <c r="J58" s="2024"/>
      <c r="K58" s="2024"/>
      <c r="L58" s="2024"/>
      <c r="M58" s="2025"/>
    </row>
    <row r="59" spans="1:13" ht="30" customHeight="1">
      <c r="A59" s="2056"/>
      <c r="B59" s="1415" t="s">
        <v>106</v>
      </c>
      <c r="C59" s="2023" t="s">
        <v>1896</v>
      </c>
      <c r="D59" s="2024"/>
      <c r="E59" s="2024"/>
      <c r="F59" s="2024"/>
      <c r="G59" s="2024"/>
      <c r="H59" s="2024"/>
      <c r="I59" s="2024"/>
      <c r="J59" s="2024"/>
      <c r="K59" s="2024"/>
      <c r="L59" s="2024"/>
      <c r="M59" s="2025"/>
    </row>
    <row r="60" spans="1:13" ht="30" customHeight="1" thickBot="1">
      <c r="A60" s="2056"/>
      <c r="B60" s="1416" t="s">
        <v>14</v>
      </c>
      <c r="C60" s="2023" t="s">
        <v>15</v>
      </c>
      <c r="D60" s="2024"/>
      <c r="E60" s="2024"/>
      <c r="F60" s="2024"/>
      <c r="G60" s="2024"/>
      <c r="H60" s="2024"/>
      <c r="I60" s="2024"/>
      <c r="J60" s="2024"/>
      <c r="K60" s="2024"/>
      <c r="L60" s="2024"/>
      <c r="M60" s="2025"/>
    </row>
    <row r="61" spans="1:13" ht="16.5" customHeight="1" thickBot="1">
      <c r="A61" s="139" t="s">
        <v>109</v>
      </c>
      <c r="B61" s="108"/>
      <c r="C61" s="2036"/>
      <c r="D61" s="2279"/>
      <c r="E61" s="2279"/>
      <c r="F61" s="2279"/>
      <c r="G61" s="2279"/>
      <c r="H61" s="2279"/>
      <c r="I61" s="2279"/>
      <c r="J61" s="2279"/>
      <c r="K61" s="2279"/>
      <c r="L61" s="2279"/>
      <c r="M61" s="2280"/>
    </row>
  </sheetData>
  <mergeCells count="48">
    <mergeCell ref="C13:M13"/>
    <mergeCell ref="A2:A14"/>
    <mergeCell ref="C2:M2"/>
    <mergeCell ref="C3:M3"/>
    <mergeCell ref="F4:G4"/>
    <mergeCell ref="C5:M5"/>
    <mergeCell ref="C6:M6"/>
    <mergeCell ref="C7:D7"/>
    <mergeCell ref="I7:M7"/>
    <mergeCell ref="B8:B10"/>
    <mergeCell ref="C8:M9"/>
    <mergeCell ref="C10:D10"/>
    <mergeCell ref="F10:G10"/>
    <mergeCell ref="I10:J10"/>
    <mergeCell ref="C11:M11"/>
    <mergeCell ref="C12:M12"/>
    <mergeCell ref="L45:M46"/>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C61:M61"/>
    <mergeCell ref="C48:M48"/>
    <mergeCell ref="C49:M49"/>
    <mergeCell ref="C50:M50"/>
    <mergeCell ref="C51:M51"/>
    <mergeCell ref="C52:M52"/>
    <mergeCell ref="C53:M53"/>
    <mergeCell ref="C54:M54"/>
    <mergeCell ref="C55:M55"/>
    <mergeCell ref="C56:M56"/>
    <mergeCell ref="C57:M57"/>
    <mergeCell ref="A58:A60"/>
    <mergeCell ref="C58:M58"/>
    <mergeCell ref="C59:M59"/>
    <mergeCell ref="C60:M60"/>
    <mergeCell ref="A52:A57"/>
  </mergeCells>
  <dataValidations count="8">
    <dataValidation type="list" allowBlank="1" showInputMessage="1" showErrorMessage="1" sqref="C7 C14:D14 C4" xr:uid="{00000000-0002-0000-2B00-000000000000}"/>
    <dataValidation type="list" allowBlank="1" showInputMessage="1" showErrorMessage="1" sqref="I7:M7" xr:uid="{00000000-0002-0000-2B00-000001000000}">
      <formula1>INDIRECT($C$7)</formula1>
    </dataValidation>
    <dataValidation allowBlank="1" showInputMessage="1" showErrorMessage="1" prompt="Seleccione de la lista desplegable" sqref="B4 B7 H7" xr:uid="{00000000-0002-0000-2B00-000002000000}"/>
    <dataValidation allowBlank="1" showInputMessage="1" showErrorMessage="1" prompt="Incluir una ficha por cada indicador, ya sea de producto o de resultado" sqref="B1" xr:uid="{00000000-0002-0000-2B00-000003000000}"/>
    <dataValidation allowBlank="1" showInputMessage="1" showErrorMessage="1" prompt="Identifique el ODS a que le apunta el indicador de producto. Seleccione de la lista desplegable._x000a_" sqref="B14" xr:uid="{00000000-0002-0000-2B00-000004000000}"/>
    <dataValidation allowBlank="1" showInputMessage="1" showErrorMessage="1" prompt="Identifique la meta ODS a que le apunta el indicador de producto. Seleccione de la lista desplegable." sqref="E14" xr:uid="{00000000-0002-0000-2B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2B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B00-000007000000}"/>
  </dataValidations>
  <hyperlinks>
    <hyperlink ref="C56" r:id="rId1" xr:uid="{00000000-0004-0000-2B00-000000000000}"/>
  </hyperlinks>
  <pageMargins left="0.7" right="0.7" top="0.75" bottom="0.75" header="0.3" footer="0.3"/>
  <pageSetup paperSize="9" orientation="portrait" horizontalDpi="1200" verticalDpi="120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249977111117893"/>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1897</v>
      </c>
      <c r="C1" s="141"/>
      <c r="D1" s="141"/>
      <c r="E1" s="141"/>
      <c r="F1" s="141"/>
      <c r="G1" s="141"/>
      <c r="H1" s="141"/>
      <c r="I1" s="141"/>
      <c r="J1" s="141"/>
      <c r="K1" s="141"/>
      <c r="L1" s="141"/>
      <c r="M1" s="142"/>
    </row>
    <row r="2" spans="1:13" ht="39" customHeight="1">
      <c r="A2" s="2092" t="s">
        <v>1</v>
      </c>
      <c r="B2" s="29" t="s">
        <v>2</v>
      </c>
      <c r="C2" s="2120" t="s">
        <v>1898</v>
      </c>
      <c r="D2" s="2121"/>
      <c r="E2" s="2121"/>
      <c r="F2" s="2121"/>
      <c r="G2" s="2121"/>
      <c r="H2" s="2121"/>
      <c r="I2" s="2121"/>
      <c r="J2" s="2121"/>
      <c r="K2" s="2121"/>
      <c r="L2" s="2121"/>
      <c r="M2" s="2122"/>
    </row>
    <row r="3" spans="1:13" ht="36" customHeight="1">
      <c r="A3" s="2093"/>
      <c r="B3" s="1331" t="s">
        <v>4</v>
      </c>
      <c r="C3" s="2023" t="s">
        <v>359</v>
      </c>
      <c r="D3" s="2024"/>
      <c r="E3" s="2024"/>
      <c r="F3" s="2024"/>
      <c r="G3" s="2024"/>
      <c r="H3" s="2024"/>
      <c r="I3" s="2024"/>
      <c r="J3" s="2024"/>
      <c r="K3" s="2024"/>
      <c r="L3" s="2024"/>
      <c r="M3" s="2025"/>
    </row>
    <row r="4" spans="1:13">
      <c r="A4" s="2093"/>
      <c r="B4" s="31" t="s">
        <v>6</v>
      </c>
      <c r="C4" s="1198"/>
      <c r="D4" s="1203" t="s">
        <v>323</v>
      </c>
      <c r="E4" s="1204"/>
      <c r="F4" s="2021" t="s">
        <v>8</v>
      </c>
      <c r="G4" s="2022"/>
      <c r="H4" s="2174">
        <v>467</v>
      </c>
      <c r="I4" s="2024"/>
      <c r="J4" s="2024"/>
      <c r="K4" s="2024"/>
      <c r="L4" s="2024"/>
      <c r="M4" s="2025"/>
    </row>
    <row r="5" spans="1:13" ht="45" customHeight="1">
      <c r="A5" s="2093"/>
      <c r="B5" s="31" t="s">
        <v>10</v>
      </c>
      <c r="C5" s="2107" t="s">
        <v>9</v>
      </c>
      <c r="D5" s="2108"/>
      <c r="E5" s="2108"/>
      <c r="F5" s="2108"/>
      <c r="G5" s="2108"/>
      <c r="H5" s="2108"/>
      <c r="I5" s="2108"/>
      <c r="J5" s="2108"/>
      <c r="K5" s="2108"/>
      <c r="L5" s="2108"/>
      <c r="M5" s="2109"/>
    </row>
    <row r="6" spans="1:13" ht="45" customHeight="1">
      <c r="A6" s="2093"/>
      <c r="B6" s="31" t="s">
        <v>11</v>
      </c>
      <c r="C6" s="2107" t="s">
        <v>9</v>
      </c>
      <c r="D6" s="2108"/>
      <c r="E6" s="2108"/>
      <c r="F6" s="2108"/>
      <c r="G6" s="2108"/>
      <c r="H6" s="2108"/>
      <c r="I6" s="2108"/>
      <c r="J6" s="2108"/>
      <c r="K6" s="2108"/>
      <c r="L6" s="2108"/>
      <c r="M6" s="2109"/>
    </row>
    <row r="7" spans="1:13">
      <c r="A7" s="2093"/>
      <c r="B7" s="1331" t="s">
        <v>12</v>
      </c>
      <c r="C7" s="2026" t="s">
        <v>1679</v>
      </c>
      <c r="D7" s="2027"/>
      <c r="E7" s="32"/>
      <c r="F7" s="32"/>
      <c r="G7" s="674"/>
      <c r="H7" s="1208" t="s">
        <v>14</v>
      </c>
      <c r="I7" s="2028" t="s">
        <v>255</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t="s">
        <v>15</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92.25" customHeight="1">
      <c r="A11" s="2093"/>
      <c r="B11" s="1331" t="s">
        <v>19</v>
      </c>
      <c r="C11" s="2047" t="s">
        <v>1899</v>
      </c>
      <c r="D11" s="2048"/>
      <c r="E11" s="2048"/>
      <c r="F11" s="2048"/>
      <c r="G11" s="2048"/>
      <c r="H11" s="2048"/>
      <c r="I11" s="2048"/>
      <c r="J11" s="2048"/>
      <c r="K11" s="2048"/>
      <c r="L11" s="2048"/>
      <c r="M11" s="2049"/>
    </row>
    <row r="12" spans="1:13" ht="175.5" customHeight="1">
      <c r="A12" s="2093"/>
      <c r="B12" s="1331" t="s">
        <v>21</v>
      </c>
      <c r="C12" s="2047" t="s">
        <v>1900</v>
      </c>
      <c r="D12" s="2048"/>
      <c r="E12" s="2048"/>
      <c r="F12" s="2048"/>
      <c r="G12" s="2048"/>
      <c r="H12" s="2048"/>
      <c r="I12" s="2048"/>
      <c r="J12" s="2048"/>
      <c r="K12" s="2048"/>
      <c r="L12" s="2048"/>
      <c r="M12" s="2049"/>
    </row>
    <row r="13" spans="1:13" ht="60" customHeight="1">
      <c r="A13" s="2093"/>
      <c r="B13" s="1331" t="s">
        <v>23</v>
      </c>
      <c r="C13" s="1980" t="s">
        <v>358</v>
      </c>
      <c r="D13" s="1981"/>
      <c r="E13" s="1981"/>
      <c r="F13" s="1981"/>
      <c r="G13" s="1981"/>
      <c r="H13" s="1981"/>
      <c r="I13" s="1981"/>
      <c r="J13" s="1981"/>
      <c r="K13" s="1981"/>
      <c r="L13" s="1981"/>
      <c r="M13" s="1982"/>
    </row>
    <row r="14" spans="1:13" ht="102.95" customHeight="1">
      <c r="A14" s="2093"/>
      <c r="B14" s="1209" t="s">
        <v>25</v>
      </c>
      <c r="C14" s="1980" t="s">
        <v>9</v>
      </c>
      <c r="D14" s="1981"/>
      <c r="E14" s="1213" t="s">
        <v>27</v>
      </c>
      <c r="F14" s="2119" t="s">
        <v>9</v>
      </c>
      <c r="G14" s="1996"/>
      <c r="H14" s="1996"/>
      <c r="I14" s="1996"/>
      <c r="J14" s="1996"/>
      <c r="K14" s="1996"/>
      <c r="L14" s="1996"/>
      <c r="M14" s="1997"/>
    </row>
    <row r="15" spans="1:13">
      <c r="A15" s="2063" t="s">
        <v>29</v>
      </c>
      <c r="B15" s="1333" t="s">
        <v>30</v>
      </c>
      <c r="C15" s="1980" t="s">
        <v>1901</v>
      </c>
      <c r="D15" s="1981"/>
      <c r="E15" s="1981"/>
      <c r="F15" s="1981"/>
      <c r="G15" s="1981"/>
      <c r="H15" s="1981"/>
      <c r="I15" s="1981"/>
      <c r="J15" s="1981"/>
      <c r="K15" s="1981"/>
      <c r="L15" s="1981"/>
      <c r="M15" s="1982"/>
    </row>
    <row r="16" spans="1:13" ht="48.75" customHeight="1">
      <c r="A16" s="2064"/>
      <c r="B16" s="1333" t="s">
        <v>32</v>
      </c>
      <c r="C16" s="1980" t="s">
        <v>439</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1683</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66"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319"/>
      <c r="H29" s="59"/>
      <c r="I29" s="66" t="s">
        <v>57</v>
      </c>
      <c r="J29" s="1225"/>
      <c r="K29" s="1211"/>
      <c r="L29" s="1212"/>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1</v>
      </c>
      <c r="E36" s="1234"/>
      <c r="F36" s="1233">
        <v>1</v>
      </c>
      <c r="G36" s="1234"/>
      <c r="H36" s="1233">
        <v>1</v>
      </c>
      <c r="I36" s="1234"/>
      <c r="J36" s="1233">
        <v>1</v>
      </c>
      <c r="K36" s="1234"/>
      <c r="L36" s="1233">
        <v>1</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v>1</v>
      </c>
      <c r="E38" s="1234"/>
      <c r="F38" s="1233">
        <v>1</v>
      </c>
      <c r="G38" s="1234"/>
      <c r="H38" s="1233">
        <v>1</v>
      </c>
      <c r="I38" s="1234"/>
      <c r="J38" s="1233">
        <v>1</v>
      </c>
      <c r="K38" s="1234"/>
      <c r="L38" s="1233">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t="s">
        <v>9</v>
      </c>
      <c r="E40" s="1234"/>
      <c r="F40" s="1233" t="s">
        <v>9</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75.75" customHeight="1">
      <c r="A48" s="2064"/>
      <c r="B48" s="1331" t="s">
        <v>83</v>
      </c>
      <c r="C48" s="2047" t="s">
        <v>1902</v>
      </c>
      <c r="D48" s="2048"/>
      <c r="E48" s="2048"/>
      <c r="F48" s="2048"/>
      <c r="G48" s="2048"/>
      <c r="H48" s="2048"/>
      <c r="I48" s="2048"/>
      <c r="J48" s="2048"/>
      <c r="K48" s="2048"/>
      <c r="L48" s="2048"/>
      <c r="M48" s="2049"/>
    </row>
    <row r="49" spans="1:13" ht="35.25" customHeight="1">
      <c r="A49" s="2064"/>
      <c r="B49" s="1333" t="s">
        <v>85</v>
      </c>
      <c r="C49" s="2047" t="s">
        <v>1903</v>
      </c>
      <c r="D49" s="2048"/>
      <c r="E49" s="2048"/>
      <c r="F49" s="2048"/>
      <c r="G49" s="2048"/>
      <c r="H49" s="2048"/>
      <c r="I49" s="2048"/>
      <c r="J49" s="2048"/>
      <c r="K49" s="2048"/>
      <c r="L49" s="2048"/>
      <c r="M49" s="2049"/>
    </row>
    <row r="50" spans="1:13">
      <c r="A50" s="2064"/>
      <c r="B50" s="1333" t="s">
        <v>87</v>
      </c>
      <c r="C50" s="1237">
        <v>30</v>
      </c>
      <c r="D50" s="1214"/>
      <c r="E50" s="1214"/>
      <c r="F50" s="1214"/>
      <c r="G50" s="1214"/>
      <c r="H50" s="1214"/>
      <c r="I50" s="1214"/>
      <c r="J50" s="1214"/>
      <c r="K50" s="1214"/>
      <c r="L50" s="1214"/>
      <c r="M50" s="1215"/>
    </row>
    <row r="51" spans="1:13">
      <c r="A51" s="2064"/>
      <c r="B51" s="1333" t="s">
        <v>88</v>
      </c>
      <c r="C51" s="1281" t="s">
        <v>89</v>
      </c>
      <c r="D51" s="1214"/>
      <c r="E51" s="1214"/>
      <c r="F51" s="1214"/>
      <c r="G51" s="1214"/>
      <c r="H51" s="1214"/>
      <c r="I51" s="1214"/>
      <c r="J51" s="1214"/>
      <c r="K51" s="1214"/>
      <c r="L51" s="1214"/>
      <c r="M51" s="1215"/>
    </row>
    <row r="52" spans="1:13" ht="15.75" customHeight="1">
      <c r="A52" s="2055" t="s">
        <v>90</v>
      </c>
      <c r="B52" s="1413" t="s">
        <v>91</v>
      </c>
      <c r="C52" s="1972" t="s">
        <v>1904</v>
      </c>
      <c r="D52" s="1973"/>
      <c r="E52" s="1973"/>
      <c r="F52" s="1973"/>
      <c r="G52" s="1973"/>
      <c r="H52" s="1973"/>
      <c r="I52" s="1973"/>
      <c r="J52" s="1973"/>
      <c r="K52" s="1973"/>
      <c r="L52" s="1973"/>
      <c r="M52" s="1974"/>
    </row>
    <row r="53" spans="1:13" ht="15.75" customHeight="1">
      <c r="A53" s="2056"/>
      <c r="B53" s="1413" t="s">
        <v>93</v>
      </c>
      <c r="C53" s="1972" t="s">
        <v>1905</v>
      </c>
      <c r="D53" s="1973"/>
      <c r="E53" s="1973"/>
      <c r="F53" s="1973"/>
      <c r="G53" s="1973"/>
      <c r="H53" s="1973"/>
      <c r="I53" s="1973"/>
      <c r="J53" s="1973"/>
      <c r="K53" s="1973"/>
      <c r="L53" s="1973"/>
      <c r="M53" s="1974"/>
    </row>
    <row r="54" spans="1:13" ht="15.75" customHeight="1">
      <c r="A54" s="2056"/>
      <c r="B54" s="1413" t="s">
        <v>95</v>
      </c>
      <c r="C54" s="1972" t="s">
        <v>1687</v>
      </c>
      <c r="D54" s="1973"/>
      <c r="E54" s="1973"/>
      <c r="F54" s="1973"/>
      <c r="G54" s="1973"/>
      <c r="H54" s="1973"/>
      <c r="I54" s="1973"/>
      <c r="J54" s="1973"/>
      <c r="K54" s="1973"/>
      <c r="L54" s="1973"/>
      <c r="M54" s="1974"/>
    </row>
    <row r="55" spans="1:13" ht="15.75" customHeight="1">
      <c r="A55" s="2056"/>
      <c r="B55" s="1414" t="s">
        <v>97</v>
      </c>
      <c r="C55" s="1972" t="s">
        <v>1906</v>
      </c>
      <c r="D55" s="1973"/>
      <c r="E55" s="1973"/>
      <c r="F55" s="1973"/>
      <c r="G55" s="1973"/>
      <c r="H55" s="1973"/>
      <c r="I55" s="1973"/>
      <c r="J55" s="1973"/>
      <c r="K55" s="1973"/>
      <c r="L55" s="1973"/>
      <c r="M55" s="1974"/>
    </row>
    <row r="56" spans="1:13" ht="15.75" customHeight="1">
      <c r="A56" s="2056"/>
      <c r="B56" s="1413" t="s">
        <v>99</v>
      </c>
      <c r="C56" s="2127" t="s">
        <v>444</v>
      </c>
      <c r="D56" s="1973"/>
      <c r="E56" s="1973"/>
      <c r="F56" s="1973"/>
      <c r="G56" s="1973"/>
      <c r="H56" s="1973"/>
      <c r="I56" s="1973"/>
      <c r="J56" s="1973"/>
      <c r="K56" s="1973"/>
      <c r="L56" s="1973"/>
      <c r="M56" s="1974"/>
    </row>
    <row r="57" spans="1:13" ht="16.5" customHeight="1" thickBot="1">
      <c r="A57" s="2061"/>
      <c r="B57" s="1413" t="s">
        <v>101</v>
      </c>
      <c r="C57" s="1972">
        <v>3813000</v>
      </c>
      <c r="D57" s="1973"/>
      <c r="E57" s="1973"/>
      <c r="F57" s="1973"/>
      <c r="G57" s="1973"/>
      <c r="H57" s="1973"/>
      <c r="I57" s="1973"/>
      <c r="J57" s="1973"/>
      <c r="K57" s="1973"/>
      <c r="L57" s="1973"/>
      <c r="M57" s="1974"/>
    </row>
    <row r="58" spans="1:13" ht="15.75" customHeight="1">
      <c r="A58" s="2055" t="s">
        <v>103</v>
      </c>
      <c r="B58" s="1415" t="s">
        <v>104</v>
      </c>
      <c r="C58" s="1972" t="s">
        <v>1688</v>
      </c>
      <c r="D58" s="1973"/>
      <c r="E58" s="1973"/>
      <c r="F58" s="1973"/>
      <c r="G58" s="1973"/>
      <c r="H58" s="1973"/>
      <c r="I58" s="1973"/>
      <c r="J58" s="1973"/>
      <c r="K58" s="1973"/>
      <c r="L58" s="1973"/>
      <c r="M58" s="1974"/>
    </row>
    <row r="59" spans="1:13" ht="30" customHeight="1">
      <c r="A59" s="2056"/>
      <c r="B59" s="1415" t="s">
        <v>106</v>
      </c>
      <c r="C59" s="1972" t="s">
        <v>1689</v>
      </c>
      <c r="D59" s="1973"/>
      <c r="E59" s="1973"/>
      <c r="F59" s="1973"/>
      <c r="G59" s="1973"/>
      <c r="H59" s="1973"/>
      <c r="I59" s="1973"/>
      <c r="J59" s="1973"/>
      <c r="K59" s="1973"/>
      <c r="L59" s="1973"/>
      <c r="M59" s="1974"/>
    </row>
    <row r="60" spans="1:13" ht="30" customHeight="1" thickBot="1">
      <c r="A60" s="2056"/>
      <c r="B60" s="1416" t="s">
        <v>14</v>
      </c>
      <c r="C60" s="1972" t="s">
        <v>1687</v>
      </c>
      <c r="D60" s="1973"/>
      <c r="E60" s="1973"/>
      <c r="F60" s="1973"/>
      <c r="G60" s="1973"/>
      <c r="H60" s="1973"/>
      <c r="I60" s="1973"/>
      <c r="J60" s="1973"/>
      <c r="K60" s="1973"/>
      <c r="L60" s="1973"/>
      <c r="M60" s="1974"/>
    </row>
    <row r="61" spans="1:13" ht="37.5" customHeight="1" thickBot="1">
      <c r="A61" s="139" t="s">
        <v>109</v>
      </c>
      <c r="B61" s="108"/>
      <c r="C61" s="2036" t="s">
        <v>1907</v>
      </c>
      <c r="D61" s="2037"/>
      <c r="E61" s="2037"/>
      <c r="F61" s="2037"/>
      <c r="G61" s="2037"/>
      <c r="H61" s="2037"/>
      <c r="I61" s="2037"/>
      <c r="J61" s="2037"/>
      <c r="K61" s="2037"/>
      <c r="L61" s="2037"/>
      <c r="M61" s="2038"/>
    </row>
  </sheetData>
  <mergeCells count="48">
    <mergeCell ref="A2:A14"/>
    <mergeCell ref="C2:M2"/>
    <mergeCell ref="C3:M3"/>
    <mergeCell ref="F4:G4"/>
    <mergeCell ref="H4:M4"/>
    <mergeCell ref="C5:M5"/>
    <mergeCell ref="C6:M6"/>
    <mergeCell ref="C7:D7"/>
    <mergeCell ref="I7:M7"/>
    <mergeCell ref="B8:B10"/>
    <mergeCell ref="C9:E9"/>
    <mergeCell ref="F9:G9"/>
    <mergeCell ref="I9:J9"/>
    <mergeCell ref="C10:D10"/>
    <mergeCell ref="F10:G10"/>
    <mergeCell ref="I10:J10"/>
    <mergeCell ref="C11:M11"/>
    <mergeCell ref="C12:M12"/>
    <mergeCell ref="C13:M13"/>
    <mergeCell ref="C14:D14"/>
    <mergeCell ref="F14:M14"/>
    <mergeCell ref="B34:B43"/>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15:A51"/>
    <mergeCell ref="C15:M15"/>
    <mergeCell ref="C16:M16"/>
    <mergeCell ref="B17:B23"/>
    <mergeCell ref="B24:B27"/>
    <mergeCell ref="B31:B33"/>
    <mergeCell ref="A58:A60"/>
    <mergeCell ref="C58:M58"/>
    <mergeCell ref="C59:M59"/>
    <mergeCell ref="C60:M60"/>
    <mergeCell ref="C61:M61"/>
  </mergeCells>
  <dataValidations count="8">
    <dataValidation type="list" allowBlank="1" showInputMessage="1" showErrorMessage="1" sqref="C7 C14:D14 C4 G45:J46" xr:uid="{00000000-0002-0000-2C00-000000000000}"/>
    <dataValidation allowBlank="1" showInputMessage="1" showErrorMessage="1" prompt="Seleccione de la lista desplegable" sqref="B4 B7 H7" xr:uid="{00000000-0002-0000-2C00-000001000000}"/>
    <dataValidation allowBlank="1" showInputMessage="1" showErrorMessage="1" prompt="Incluir una ficha por cada indicador, ya sea de producto o de resultado" sqref="B1" xr:uid="{00000000-0002-0000-2C00-000002000000}"/>
    <dataValidation allowBlank="1" showInputMessage="1" showErrorMessage="1" prompt="Identifique el ODS a que le apunta el indicador de producto. Seleccione de la lista desplegable._x000a_" sqref="B14" xr:uid="{00000000-0002-0000-2C00-000003000000}"/>
    <dataValidation allowBlank="1" showInputMessage="1" showErrorMessage="1" prompt="Identifique la meta ODS a que le apunta el indicador de producto. Seleccione de la lista desplegable." sqref="E14" xr:uid="{00000000-0002-0000-2C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2C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C00-000006000000}"/>
    <dataValidation type="list" allowBlank="1" showInputMessage="1" showErrorMessage="1" sqref="I7:M7" xr:uid="{00000000-0002-0000-2C00-000007000000}">
      <formula1>INDIRECT($C$7)</formula1>
    </dataValidation>
  </dataValidations>
  <hyperlinks>
    <hyperlink ref="C56" r:id="rId1" xr:uid="{00000000-0004-0000-2C00-000000000000}"/>
  </hyperlinks>
  <pageMargins left="0.7" right="0.7" top="0.75" bottom="0.75" header="0.3" footer="0.3"/>
  <pageSetup paperSize="9" orientation="portrait" horizontalDpi="1200" verticalDpi="1200"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1908</v>
      </c>
      <c r="C1" s="141"/>
      <c r="D1" s="141"/>
      <c r="E1" s="141"/>
      <c r="F1" s="141"/>
      <c r="G1" s="141"/>
      <c r="H1" s="141"/>
      <c r="I1" s="141"/>
      <c r="J1" s="141"/>
      <c r="K1" s="141"/>
      <c r="L1" s="141"/>
      <c r="M1" s="142"/>
    </row>
    <row r="2" spans="1:13" ht="54.75" customHeight="1">
      <c r="A2" s="2092" t="s">
        <v>1</v>
      </c>
      <c r="B2" s="29" t="s">
        <v>2</v>
      </c>
      <c r="C2" s="2120" t="s">
        <v>450</v>
      </c>
      <c r="D2" s="2121"/>
      <c r="E2" s="2121"/>
      <c r="F2" s="2121"/>
      <c r="G2" s="2121"/>
      <c r="H2" s="2121"/>
      <c r="I2" s="2121"/>
      <c r="J2" s="2121"/>
      <c r="K2" s="2121"/>
      <c r="L2" s="2121"/>
      <c r="M2" s="2122"/>
    </row>
    <row r="3" spans="1:13" ht="57.95" customHeight="1">
      <c r="A3" s="2093"/>
      <c r="B3" s="1331" t="s">
        <v>4</v>
      </c>
      <c r="C3" s="2023" t="s">
        <v>447</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1909</v>
      </c>
      <c r="D7" s="2176"/>
      <c r="E7" s="2176"/>
      <c r="F7" s="2176"/>
      <c r="G7" s="2177"/>
      <c r="H7" s="1208" t="s">
        <v>14</v>
      </c>
      <c r="I7" s="2028" t="s">
        <v>452</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215.25" customHeight="1">
      <c r="A11" s="2093"/>
      <c r="B11" s="1331" t="s">
        <v>19</v>
      </c>
      <c r="C11" s="1980" t="s">
        <v>1910</v>
      </c>
      <c r="D11" s="1981"/>
      <c r="E11" s="1981"/>
      <c r="F11" s="1981"/>
      <c r="G11" s="1981"/>
      <c r="H11" s="1981"/>
      <c r="I11" s="1981"/>
      <c r="J11" s="1981"/>
      <c r="K11" s="1981"/>
      <c r="L11" s="1981"/>
      <c r="M11" s="1982"/>
    </row>
    <row r="12" spans="1:13" ht="88.5" customHeight="1">
      <c r="A12" s="2093"/>
      <c r="B12" s="1331" t="s">
        <v>21</v>
      </c>
      <c r="C12" s="1980" t="s">
        <v>1911</v>
      </c>
      <c r="D12" s="1981"/>
      <c r="E12" s="1981"/>
      <c r="F12" s="1981"/>
      <c r="G12" s="1981"/>
      <c r="H12" s="1981"/>
      <c r="I12" s="1981"/>
      <c r="J12" s="1981"/>
      <c r="K12" s="1981"/>
      <c r="L12" s="1981"/>
      <c r="M12" s="1982"/>
    </row>
    <row r="13" spans="1:13" ht="60" customHeight="1">
      <c r="A13" s="2093"/>
      <c r="B13" s="1331" t="s">
        <v>23</v>
      </c>
      <c r="C13" s="1980" t="s">
        <v>446</v>
      </c>
      <c r="D13" s="1981"/>
      <c r="E13" s="1981"/>
      <c r="F13" s="1981"/>
      <c r="G13" s="1981"/>
      <c r="H13" s="1981"/>
      <c r="I13" s="1981"/>
      <c r="J13" s="1981"/>
      <c r="K13" s="1981"/>
      <c r="L13" s="1981"/>
      <c r="M13" s="1982"/>
    </row>
    <row r="14" spans="1:13" ht="102.95" customHeight="1">
      <c r="A14" s="2093"/>
      <c r="B14" s="1209" t="s">
        <v>25</v>
      </c>
      <c r="C14" s="1980" t="s">
        <v>1912</v>
      </c>
      <c r="D14" s="2046"/>
      <c r="E14" s="1213" t="s">
        <v>27</v>
      </c>
      <c r="F14" s="2119" t="s">
        <v>270</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30" customHeight="1">
      <c r="A16" s="2064"/>
      <c r="B16" s="1333" t="s">
        <v>32</v>
      </c>
      <c r="C16" s="1980" t="s">
        <v>451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1749</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0.2</v>
      </c>
      <c r="E36" s="2118"/>
      <c r="F36" s="2117">
        <v>0.5</v>
      </c>
      <c r="G36" s="2118"/>
      <c r="H36" s="2117">
        <v>0.9</v>
      </c>
      <c r="I36" s="2118"/>
      <c r="J36" s="2117">
        <v>1</v>
      </c>
      <c r="K36" s="2118"/>
      <c r="L36" s="2117" t="s">
        <v>9</v>
      </c>
      <c r="M36" s="211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t="s">
        <v>9</v>
      </c>
      <c r="E38" s="2118"/>
      <c r="F38" s="2117" t="s">
        <v>9</v>
      </c>
      <c r="G38" s="2118"/>
      <c r="H38" s="2117" t="s">
        <v>9</v>
      </c>
      <c r="I38" s="2118"/>
      <c r="J38" s="2117" t="s">
        <v>9</v>
      </c>
      <c r="K38" s="2118"/>
      <c r="L38" s="2117" t="s">
        <v>9</v>
      </c>
      <c r="M38" s="211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t="s">
        <v>9</v>
      </c>
      <c r="E40" s="211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80" t="s">
        <v>1913</v>
      </c>
      <c r="D48" s="1981"/>
      <c r="E48" s="1981"/>
      <c r="F48" s="1981"/>
      <c r="G48" s="1981"/>
      <c r="H48" s="1981"/>
      <c r="I48" s="1981"/>
      <c r="J48" s="1981"/>
      <c r="K48" s="1981"/>
      <c r="L48" s="1981"/>
      <c r="M48" s="1982"/>
    </row>
    <row r="49" spans="1:13" ht="38.25" customHeight="1">
      <c r="A49" s="2064"/>
      <c r="B49" s="1333" t="s">
        <v>85</v>
      </c>
      <c r="C49" s="1980" t="s">
        <v>1914</v>
      </c>
      <c r="D49" s="1981"/>
      <c r="E49" s="1981"/>
      <c r="F49" s="1981"/>
      <c r="G49" s="1981"/>
      <c r="H49" s="1981"/>
      <c r="I49" s="1981"/>
      <c r="J49" s="1981"/>
      <c r="K49" s="1981"/>
      <c r="L49" s="1981"/>
      <c r="M49" s="1982"/>
    </row>
    <row r="50" spans="1:13" ht="15.75" customHeight="1">
      <c r="A50" s="2064"/>
      <c r="B50" s="1333" t="s">
        <v>87</v>
      </c>
      <c r="C50" s="1237">
        <v>20</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454</v>
      </c>
      <c r="D52" s="1973"/>
      <c r="E52" s="1973"/>
      <c r="F52" s="1973"/>
      <c r="G52" s="1973"/>
      <c r="H52" s="1973"/>
      <c r="I52" s="1973"/>
      <c r="J52" s="1973"/>
      <c r="K52" s="1973"/>
      <c r="L52" s="1973"/>
      <c r="M52" s="1974"/>
    </row>
    <row r="53" spans="1:13" ht="15.75" customHeight="1">
      <c r="A53" s="2056"/>
      <c r="B53" s="1413" t="s">
        <v>93</v>
      </c>
      <c r="C53" s="1972" t="s">
        <v>1915</v>
      </c>
      <c r="D53" s="1973"/>
      <c r="E53" s="1973"/>
      <c r="F53" s="1973"/>
      <c r="G53" s="1973"/>
      <c r="H53" s="1973"/>
      <c r="I53" s="1973"/>
      <c r="J53" s="1973"/>
      <c r="K53" s="1973"/>
      <c r="L53" s="1973"/>
      <c r="M53" s="1974"/>
    </row>
    <row r="54" spans="1:13" ht="15.75" customHeight="1">
      <c r="A54" s="2056"/>
      <c r="B54" s="1413" t="s">
        <v>95</v>
      </c>
      <c r="C54" s="1972" t="s">
        <v>452</v>
      </c>
      <c r="D54" s="1973"/>
      <c r="E54" s="1973"/>
      <c r="F54" s="1973"/>
      <c r="G54" s="1973"/>
      <c r="H54" s="1973"/>
      <c r="I54" s="1973"/>
      <c r="J54" s="1973"/>
      <c r="K54" s="1973"/>
      <c r="L54" s="1973"/>
      <c r="M54" s="1974"/>
    </row>
    <row r="55" spans="1:13" ht="15.75" customHeight="1">
      <c r="A55" s="2056"/>
      <c r="B55" s="1414" t="s">
        <v>97</v>
      </c>
      <c r="C55" s="1972" t="s">
        <v>453</v>
      </c>
      <c r="D55" s="1973"/>
      <c r="E55" s="1973"/>
      <c r="F55" s="1973"/>
      <c r="G55" s="1973"/>
      <c r="H55" s="1973"/>
      <c r="I55" s="1973"/>
      <c r="J55" s="1973"/>
      <c r="K55" s="1973"/>
      <c r="L55" s="1973"/>
      <c r="M55" s="1974"/>
    </row>
    <row r="56" spans="1:13" ht="15.75" customHeight="1">
      <c r="A56" s="2056"/>
      <c r="B56" s="1413" t="s">
        <v>99</v>
      </c>
      <c r="C56" s="2127" t="s">
        <v>456</v>
      </c>
      <c r="D56" s="2286"/>
      <c r="E56" s="2286"/>
      <c r="F56" s="2286"/>
      <c r="G56" s="2286"/>
      <c r="H56" s="2286"/>
      <c r="I56" s="2286"/>
      <c r="J56" s="2286"/>
      <c r="K56" s="2286"/>
      <c r="L56" s="2286"/>
      <c r="M56" s="2287"/>
    </row>
    <row r="57" spans="1:13" ht="16.5" customHeight="1" thickBot="1">
      <c r="A57" s="2061"/>
      <c r="B57" s="1413" t="s">
        <v>101</v>
      </c>
      <c r="C57" s="1972" t="s">
        <v>455</v>
      </c>
      <c r="D57" s="1973"/>
      <c r="E57" s="1973"/>
      <c r="F57" s="1973"/>
      <c r="G57" s="1973"/>
      <c r="H57" s="1973"/>
      <c r="I57" s="1973"/>
      <c r="J57" s="1973"/>
      <c r="K57" s="1973"/>
      <c r="L57" s="1973"/>
      <c r="M57" s="1974"/>
    </row>
    <row r="58" spans="1:13" ht="15.75" customHeight="1">
      <c r="A58" s="2055" t="s">
        <v>103</v>
      </c>
      <c r="B58" s="1415" t="s">
        <v>104</v>
      </c>
      <c r="C58" s="1972" t="s">
        <v>1916</v>
      </c>
      <c r="D58" s="1973"/>
      <c r="E58" s="1973"/>
      <c r="F58" s="1973"/>
      <c r="G58" s="1973"/>
      <c r="H58" s="1973"/>
      <c r="I58" s="1973"/>
      <c r="J58" s="1973"/>
      <c r="K58" s="1973"/>
      <c r="L58" s="1973"/>
      <c r="M58" s="1974"/>
    </row>
    <row r="59" spans="1:13" ht="30" customHeight="1">
      <c r="A59" s="2056"/>
      <c r="B59" s="1415" t="s">
        <v>106</v>
      </c>
      <c r="C59" s="1972" t="s">
        <v>1917</v>
      </c>
      <c r="D59" s="1973"/>
      <c r="E59" s="1973"/>
      <c r="F59" s="1973"/>
      <c r="G59" s="1973"/>
      <c r="H59" s="1973"/>
      <c r="I59" s="1973"/>
      <c r="J59" s="1973"/>
      <c r="K59" s="1973"/>
      <c r="L59" s="1973"/>
      <c r="M59" s="1974"/>
    </row>
    <row r="60" spans="1:13" ht="30" customHeight="1" thickBot="1">
      <c r="A60" s="2056"/>
      <c r="B60" s="1416" t="s">
        <v>14</v>
      </c>
      <c r="C60" s="1972" t="s">
        <v>452</v>
      </c>
      <c r="D60" s="1973"/>
      <c r="E60" s="1973"/>
      <c r="F60" s="1973"/>
      <c r="G60" s="1973"/>
      <c r="H60" s="1973"/>
      <c r="I60" s="1973"/>
      <c r="J60" s="1973"/>
      <c r="K60" s="1973"/>
      <c r="L60" s="1973"/>
      <c r="M60" s="1974"/>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D38:E38"/>
    <mergeCell ref="F38:G38"/>
    <mergeCell ref="H38:I38"/>
    <mergeCell ref="J38:K38"/>
    <mergeCell ref="L38:M38"/>
    <mergeCell ref="D36:E36"/>
    <mergeCell ref="F36:G36"/>
    <mergeCell ref="H36:I36"/>
    <mergeCell ref="J36:K36"/>
    <mergeCell ref="L36:M36"/>
    <mergeCell ref="D40:E40"/>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14:D14 G45:J46" xr:uid="{00000000-0002-0000-2D00-000000000000}"/>
    <dataValidation allowBlank="1" showInputMessage="1" showErrorMessage="1" prompt="Seleccione de la lista desplegable" sqref="B4 B7 H7" xr:uid="{00000000-0002-0000-2D00-000001000000}"/>
    <dataValidation allowBlank="1" showInputMessage="1" showErrorMessage="1" prompt="Incluir una ficha por cada indicador, ya sea de producto o de resultado" sqref="B1" xr:uid="{00000000-0002-0000-2D00-000002000000}"/>
    <dataValidation allowBlank="1" showInputMessage="1" showErrorMessage="1" prompt="Identifique el ODS a que le apunta el indicador de producto. Seleccione de la lista desplegable._x000a_" sqref="B14" xr:uid="{00000000-0002-0000-2D00-000003000000}"/>
    <dataValidation allowBlank="1" showInputMessage="1" showErrorMessage="1" prompt="Identifique la meta ODS a que le apunta el indicador de producto. Seleccione de la lista desplegable." sqref="E14" xr:uid="{00000000-0002-0000-2D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2D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D00-000006000000}"/>
  </dataValidations>
  <hyperlinks>
    <hyperlink ref="C56" r:id="rId1" display="sfernandezg@sdis.gov.co" xr:uid="{00000000-0004-0000-2D00-000000000000}"/>
  </hyperlinks>
  <pageMargins left="0.7" right="0.7" top="0.75" bottom="0.75" header="0.3" footer="0.3"/>
  <pageSetup paperSize="9" orientation="portrait" horizontalDpi="1200" verticalDpi="1200"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1918</v>
      </c>
      <c r="C1" s="141"/>
      <c r="D1" s="141"/>
      <c r="E1" s="141"/>
      <c r="F1" s="141"/>
      <c r="G1" s="141"/>
      <c r="H1" s="141"/>
      <c r="I1" s="141"/>
      <c r="J1" s="141"/>
      <c r="K1" s="141"/>
      <c r="L1" s="141"/>
      <c r="M1" s="142"/>
    </row>
    <row r="2" spans="1:13" ht="54.75" customHeight="1">
      <c r="A2" s="2092" t="s">
        <v>1</v>
      </c>
      <c r="B2" s="29" t="s">
        <v>2</v>
      </c>
      <c r="C2" s="2120" t="s">
        <v>461</v>
      </c>
      <c r="D2" s="2121"/>
      <c r="E2" s="2121"/>
      <c r="F2" s="2121"/>
      <c r="G2" s="2121"/>
      <c r="H2" s="2121"/>
      <c r="I2" s="2121"/>
      <c r="J2" s="2121"/>
      <c r="K2" s="2121"/>
      <c r="L2" s="2121"/>
      <c r="M2" s="2122"/>
    </row>
    <row r="3" spans="1:13" ht="57.95" customHeight="1">
      <c r="A3" s="2093"/>
      <c r="B3" s="1331" t="s">
        <v>4</v>
      </c>
      <c r="C3" s="2023" t="s">
        <v>447</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1909</v>
      </c>
      <c r="D7" s="2176"/>
      <c r="E7" s="2176"/>
      <c r="F7" s="2176"/>
      <c r="G7" s="2177"/>
      <c r="H7" s="1208" t="s">
        <v>14</v>
      </c>
      <c r="I7" s="2028" t="s">
        <v>452</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215.25" customHeight="1">
      <c r="A11" s="2093"/>
      <c r="B11" s="1331" t="s">
        <v>19</v>
      </c>
      <c r="C11" s="1980" t="s">
        <v>1919</v>
      </c>
      <c r="D11" s="1981"/>
      <c r="E11" s="1981"/>
      <c r="F11" s="1981"/>
      <c r="G11" s="1981"/>
      <c r="H11" s="1981"/>
      <c r="I11" s="1981"/>
      <c r="J11" s="1981"/>
      <c r="K11" s="1981"/>
      <c r="L11" s="1981"/>
      <c r="M11" s="1982"/>
    </row>
    <row r="12" spans="1:13" ht="88.5" customHeight="1">
      <c r="A12" s="2093"/>
      <c r="B12" s="1331" t="s">
        <v>21</v>
      </c>
      <c r="C12" s="1980" t="s">
        <v>1920</v>
      </c>
      <c r="D12" s="1981"/>
      <c r="E12" s="1981"/>
      <c r="F12" s="1981"/>
      <c r="G12" s="1981"/>
      <c r="H12" s="1981"/>
      <c r="I12" s="1981"/>
      <c r="J12" s="1981"/>
      <c r="K12" s="1981"/>
      <c r="L12" s="1981"/>
      <c r="M12" s="1982"/>
    </row>
    <row r="13" spans="1:13" ht="60" customHeight="1">
      <c r="A13" s="2093"/>
      <c r="B13" s="1331" t="s">
        <v>23</v>
      </c>
      <c r="C13" s="1980" t="s">
        <v>446</v>
      </c>
      <c r="D13" s="1981"/>
      <c r="E13" s="1981"/>
      <c r="F13" s="1981"/>
      <c r="G13" s="1981"/>
      <c r="H13" s="1981"/>
      <c r="I13" s="1981"/>
      <c r="J13" s="1981"/>
      <c r="K13" s="1981"/>
      <c r="L13" s="1981"/>
      <c r="M13" s="1982"/>
    </row>
    <row r="14" spans="1:13" ht="102.95" customHeight="1">
      <c r="A14" s="2093"/>
      <c r="B14" s="1209" t="s">
        <v>25</v>
      </c>
      <c r="C14" s="1980" t="s">
        <v>1912</v>
      </c>
      <c r="D14" s="2046"/>
      <c r="E14" s="1213" t="s">
        <v>27</v>
      </c>
      <c r="F14" s="2119" t="s">
        <v>270</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93.75" customHeight="1">
      <c r="A16" s="2064"/>
      <c r="B16" s="1333" t="s">
        <v>32</v>
      </c>
      <c r="C16" s="1980" t="s">
        <v>462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1749</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0.2</v>
      </c>
      <c r="E36" s="2118"/>
      <c r="F36" s="2117">
        <v>0.55000000000000004</v>
      </c>
      <c r="G36" s="2118"/>
      <c r="H36" s="2117">
        <v>0.85</v>
      </c>
      <c r="I36" s="2118"/>
      <c r="J36" s="2117">
        <v>1</v>
      </c>
      <c r="K36" s="2118"/>
      <c r="L36" s="2117" t="s">
        <v>9</v>
      </c>
      <c r="M36" s="211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t="s">
        <v>9</v>
      </c>
      <c r="E38" s="2118"/>
      <c r="F38" s="2117" t="s">
        <v>9</v>
      </c>
      <c r="G38" s="2118"/>
      <c r="H38" s="2117" t="s">
        <v>9</v>
      </c>
      <c r="I38" s="2118"/>
      <c r="J38" s="2117" t="s">
        <v>9</v>
      </c>
      <c r="K38" s="2118"/>
      <c r="L38" s="2117" t="s">
        <v>9</v>
      </c>
      <c r="M38" s="211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t="s">
        <v>9</v>
      </c>
      <c r="E40" s="211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80" t="s">
        <v>1921</v>
      </c>
      <c r="D48" s="1981"/>
      <c r="E48" s="1981"/>
      <c r="F48" s="1981"/>
      <c r="G48" s="1981"/>
      <c r="H48" s="1981"/>
      <c r="I48" s="1981"/>
      <c r="J48" s="1981"/>
      <c r="K48" s="1981"/>
      <c r="L48" s="1981"/>
      <c r="M48" s="1982"/>
    </row>
    <row r="49" spans="1:13" ht="38.25" customHeight="1">
      <c r="A49" s="2064"/>
      <c r="B49" s="1333" t="s">
        <v>85</v>
      </c>
      <c r="C49" s="1980" t="s">
        <v>1922</v>
      </c>
      <c r="D49" s="1981"/>
      <c r="E49" s="1981"/>
      <c r="F49" s="1981"/>
      <c r="G49" s="1981"/>
      <c r="H49" s="1981"/>
      <c r="I49" s="1981"/>
      <c r="J49" s="1981"/>
      <c r="K49" s="1981"/>
      <c r="L49" s="1981"/>
      <c r="M49" s="1982"/>
    </row>
    <row r="50" spans="1:13" ht="15.75" customHeight="1">
      <c r="A50" s="2064"/>
      <c r="B50" s="1333" t="s">
        <v>87</v>
      </c>
      <c r="C50" s="1237">
        <v>20</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454</v>
      </c>
      <c r="D52" s="1973"/>
      <c r="E52" s="1973"/>
      <c r="F52" s="1973"/>
      <c r="G52" s="1973"/>
      <c r="H52" s="1973"/>
      <c r="I52" s="1973"/>
      <c r="J52" s="1973"/>
      <c r="K52" s="1973"/>
      <c r="L52" s="1973"/>
      <c r="M52" s="1974"/>
    </row>
    <row r="53" spans="1:13" ht="15.75" customHeight="1">
      <c r="A53" s="2056"/>
      <c r="B53" s="1413" t="s">
        <v>93</v>
      </c>
      <c r="C53" s="1972" t="s">
        <v>1915</v>
      </c>
      <c r="D53" s="1973"/>
      <c r="E53" s="1973"/>
      <c r="F53" s="1973"/>
      <c r="G53" s="1973"/>
      <c r="H53" s="1973"/>
      <c r="I53" s="1973"/>
      <c r="J53" s="1973"/>
      <c r="K53" s="1973"/>
      <c r="L53" s="1973"/>
      <c r="M53" s="1974"/>
    </row>
    <row r="54" spans="1:13" ht="15.75" customHeight="1">
      <c r="A54" s="2056"/>
      <c r="B54" s="1413" t="s">
        <v>95</v>
      </c>
      <c r="C54" s="1972" t="s">
        <v>452</v>
      </c>
      <c r="D54" s="1973"/>
      <c r="E54" s="1973"/>
      <c r="F54" s="1973"/>
      <c r="G54" s="1973"/>
      <c r="H54" s="1973"/>
      <c r="I54" s="1973"/>
      <c r="J54" s="1973"/>
      <c r="K54" s="1973"/>
      <c r="L54" s="1973"/>
      <c r="M54" s="1974"/>
    </row>
    <row r="55" spans="1:13" ht="15.75" customHeight="1">
      <c r="A55" s="2056"/>
      <c r="B55" s="1414" t="s">
        <v>97</v>
      </c>
      <c r="C55" s="1972" t="s">
        <v>453</v>
      </c>
      <c r="D55" s="1973"/>
      <c r="E55" s="1973"/>
      <c r="F55" s="1973"/>
      <c r="G55" s="1973"/>
      <c r="H55" s="1973"/>
      <c r="I55" s="1973"/>
      <c r="J55" s="1973"/>
      <c r="K55" s="1973"/>
      <c r="L55" s="1973"/>
      <c r="M55" s="1974"/>
    </row>
    <row r="56" spans="1:13" ht="15.75" customHeight="1">
      <c r="A56" s="2056"/>
      <c r="B56" s="1413" t="s">
        <v>99</v>
      </c>
      <c r="C56" s="2127" t="s">
        <v>456</v>
      </c>
      <c r="D56" s="2286"/>
      <c r="E56" s="2286"/>
      <c r="F56" s="2286"/>
      <c r="G56" s="2286"/>
      <c r="H56" s="2286"/>
      <c r="I56" s="2286"/>
      <c r="J56" s="2286"/>
      <c r="K56" s="2286"/>
      <c r="L56" s="2286"/>
      <c r="M56" s="2287"/>
    </row>
    <row r="57" spans="1:13" ht="16.5" customHeight="1" thickBot="1">
      <c r="A57" s="2061"/>
      <c r="B57" s="1413" t="s">
        <v>101</v>
      </c>
      <c r="C57" s="1972" t="s">
        <v>455</v>
      </c>
      <c r="D57" s="1973"/>
      <c r="E57" s="1973"/>
      <c r="F57" s="1973"/>
      <c r="G57" s="1973"/>
      <c r="H57" s="1973"/>
      <c r="I57" s="1973"/>
      <c r="J57" s="1973"/>
      <c r="K57" s="1973"/>
      <c r="L57" s="1973"/>
      <c r="M57" s="1974"/>
    </row>
    <row r="58" spans="1:13" ht="15.75" customHeight="1">
      <c r="A58" s="2055" t="s">
        <v>103</v>
      </c>
      <c r="B58" s="1415" t="s">
        <v>104</v>
      </c>
      <c r="C58" s="1972" t="s">
        <v>1916</v>
      </c>
      <c r="D58" s="1973"/>
      <c r="E58" s="1973"/>
      <c r="F58" s="1973"/>
      <c r="G58" s="1973"/>
      <c r="H58" s="1973"/>
      <c r="I58" s="1973"/>
      <c r="J58" s="1973"/>
      <c r="K58" s="1973"/>
      <c r="L58" s="1973"/>
      <c r="M58" s="1974"/>
    </row>
    <row r="59" spans="1:13" ht="30" customHeight="1">
      <c r="A59" s="2056"/>
      <c r="B59" s="1415" t="s">
        <v>106</v>
      </c>
      <c r="C59" s="1972" t="s">
        <v>1917</v>
      </c>
      <c r="D59" s="1973"/>
      <c r="E59" s="1973"/>
      <c r="F59" s="1973"/>
      <c r="G59" s="1973"/>
      <c r="H59" s="1973"/>
      <c r="I59" s="1973"/>
      <c r="J59" s="1973"/>
      <c r="K59" s="1973"/>
      <c r="L59" s="1973"/>
      <c r="M59" s="1974"/>
    </row>
    <row r="60" spans="1:13" ht="30" customHeight="1" thickBot="1">
      <c r="A60" s="2056"/>
      <c r="B60" s="1416" t="s">
        <v>14</v>
      </c>
      <c r="C60" s="1972" t="s">
        <v>452</v>
      </c>
      <c r="D60" s="1973"/>
      <c r="E60" s="1973"/>
      <c r="F60" s="1973"/>
      <c r="G60" s="1973"/>
      <c r="H60" s="1973"/>
      <c r="I60" s="1973"/>
      <c r="J60" s="1973"/>
      <c r="K60" s="1973"/>
      <c r="L60" s="1973"/>
      <c r="M60" s="1974"/>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D38:E38"/>
    <mergeCell ref="F38:G38"/>
    <mergeCell ref="H38:I38"/>
    <mergeCell ref="J38:K38"/>
    <mergeCell ref="L38:M38"/>
    <mergeCell ref="D36:E36"/>
    <mergeCell ref="F36:G36"/>
    <mergeCell ref="H36:I36"/>
    <mergeCell ref="J36:K36"/>
    <mergeCell ref="L36:M36"/>
    <mergeCell ref="D40:E40"/>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G45:J46 C14:D14" xr:uid="{00000000-0002-0000-2E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E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2E00-000002000000}"/>
    <dataValidation allowBlank="1" showInputMessage="1" showErrorMessage="1" prompt="Identifique la meta ODS a que le apunta el indicador de producto. Seleccione de la lista desplegable." sqref="E14" xr:uid="{00000000-0002-0000-2E00-000003000000}"/>
    <dataValidation allowBlank="1" showInputMessage="1" showErrorMessage="1" prompt="Identifique el ODS a que le apunta el indicador de producto. Seleccione de la lista desplegable._x000a_" sqref="B14" xr:uid="{00000000-0002-0000-2E00-000004000000}"/>
    <dataValidation allowBlank="1" showInputMessage="1" showErrorMessage="1" prompt="Incluir una ficha por cada indicador, ya sea de producto o de resultado" sqref="B1" xr:uid="{00000000-0002-0000-2E00-000005000000}"/>
    <dataValidation allowBlank="1" showInputMessage="1" showErrorMessage="1" prompt="Seleccione de la lista desplegable" sqref="B4 B7 H7" xr:uid="{00000000-0002-0000-2E00-000006000000}"/>
  </dataValidations>
  <hyperlinks>
    <hyperlink ref="C56" r:id="rId1" display="sfernandezg@sdis.gov.co" xr:uid="{00000000-0004-0000-2E00-000000000000}"/>
  </hyperlinks>
  <pageMargins left="0.7" right="0.7" top="0.75" bottom="0.75" header="0.3" footer="0.3"/>
  <pageSetup paperSize="9" orientation="portrait" horizontalDpi="1200" verticalDpi="1200"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1923</v>
      </c>
      <c r="C1" s="141"/>
      <c r="D1" s="141"/>
      <c r="E1" s="141"/>
      <c r="F1" s="141"/>
      <c r="G1" s="141"/>
      <c r="H1" s="141"/>
      <c r="I1" s="141"/>
      <c r="J1" s="141"/>
      <c r="K1" s="141"/>
      <c r="L1" s="141"/>
      <c r="M1" s="142"/>
    </row>
    <row r="2" spans="1:13" ht="54.75" customHeight="1">
      <c r="A2" s="2092" t="s">
        <v>1</v>
      </c>
      <c r="B2" s="29" t="s">
        <v>2</v>
      </c>
      <c r="C2" s="2120" t="s">
        <v>464</v>
      </c>
      <c r="D2" s="2121"/>
      <c r="E2" s="2121"/>
      <c r="F2" s="2121"/>
      <c r="G2" s="2121"/>
      <c r="H2" s="2121"/>
      <c r="I2" s="2121"/>
      <c r="J2" s="2121"/>
      <c r="K2" s="2121"/>
      <c r="L2" s="2121"/>
      <c r="M2" s="2122"/>
    </row>
    <row r="3" spans="1:13" ht="57.95" customHeight="1">
      <c r="A3" s="2093"/>
      <c r="B3" s="1331" t="s">
        <v>4</v>
      </c>
      <c r="C3" s="2023" t="s">
        <v>447</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1909</v>
      </c>
      <c r="D7" s="2176"/>
      <c r="E7" s="2176"/>
      <c r="F7" s="2176"/>
      <c r="G7" s="2177"/>
      <c r="H7" s="1208" t="s">
        <v>14</v>
      </c>
      <c r="I7" s="2028" t="s">
        <v>452</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215.25" customHeight="1">
      <c r="A11" s="2093"/>
      <c r="B11" s="1331" t="s">
        <v>19</v>
      </c>
      <c r="C11" s="1980" t="s">
        <v>1924</v>
      </c>
      <c r="D11" s="1981"/>
      <c r="E11" s="1981"/>
      <c r="F11" s="1981"/>
      <c r="G11" s="1981"/>
      <c r="H11" s="1981"/>
      <c r="I11" s="1981"/>
      <c r="J11" s="1981"/>
      <c r="K11" s="1981"/>
      <c r="L11" s="1981"/>
      <c r="M11" s="1982"/>
    </row>
    <row r="12" spans="1:13" ht="88.5" customHeight="1">
      <c r="A12" s="2093"/>
      <c r="B12" s="1331" t="s">
        <v>21</v>
      </c>
      <c r="C12" s="1980" t="s">
        <v>1925</v>
      </c>
      <c r="D12" s="1981"/>
      <c r="E12" s="1981"/>
      <c r="F12" s="1981"/>
      <c r="G12" s="1981"/>
      <c r="H12" s="1981"/>
      <c r="I12" s="1981"/>
      <c r="J12" s="1981"/>
      <c r="K12" s="1981"/>
      <c r="L12" s="1981"/>
      <c r="M12" s="1982"/>
    </row>
    <row r="13" spans="1:13" ht="60" customHeight="1">
      <c r="A13" s="2093"/>
      <c r="B13" s="1331" t="s">
        <v>23</v>
      </c>
      <c r="C13" s="1980" t="s">
        <v>446</v>
      </c>
      <c r="D13" s="1981"/>
      <c r="E13" s="1981"/>
      <c r="F13" s="1981"/>
      <c r="G13" s="1981"/>
      <c r="H13" s="1981"/>
      <c r="I13" s="1981"/>
      <c r="J13" s="1981"/>
      <c r="K13" s="1981"/>
      <c r="L13" s="1981"/>
      <c r="M13" s="1982"/>
    </row>
    <row r="14" spans="1:13" ht="102.95" customHeight="1">
      <c r="A14" s="2093"/>
      <c r="B14" s="1209" t="s">
        <v>25</v>
      </c>
      <c r="C14" s="1980" t="s">
        <v>1912</v>
      </c>
      <c r="D14" s="2046"/>
      <c r="E14" s="1213" t="s">
        <v>27</v>
      </c>
      <c r="F14" s="2119" t="s">
        <v>1890</v>
      </c>
      <c r="G14" s="1996"/>
      <c r="H14" s="1996"/>
      <c r="I14" s="1996"/>
      <c r="J14" s="1996"/>
      <c r="K14" s="1996"/>
      <c r="L14" s="1996"/>
      <c r="M14" s="1997"/>
    </row>
    <row r="15" spans="1:13">
      <c r="A15" s="2063" t="s">
        <v>29</v>
      </c>
      <c r="B15" s="1333" t="s">
        <v>30</v>
      </c>
      <c r="C15" s="1980" t="s">
        <v>241</v>
      </c>
      <c r="D15" s="1981"/>
      <c r="E15" s="1981"/>
      <c r="F15" s="1981"/>
      <c r="G15" s="1981"/>
      <c r="H15" s="1981"/>
      <c r="I15" s="1981"/>
      <c r="J15" s="1981"/>
      <c r="K15" s="1981"/>
      <c r="L15" s="1981"/>
      <c r="M15" s="1982"/>
    </row>
    <row r="16" spans="1:13" ht="76.5" customHeight="1">
      <c r="A16" s="2064"/>
      <c r="B16" s="1333" t="s">
        <v>32</v>
      </c>
      <c r="C16" s="1980" t="s">
        <v>465</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0.2</v>
      </c>
      <c r="E36" s="2118"/>
      <c r="F36" s="2117">
        <v>0.4</v>
      </c>
      <c r="G36" s="2118"/>
      <c r="H36" s="2117">
        <v>0.7</v>
      </c>
      <c r="I36" s="2118"/>
      <c r="J36" s="2117">
        <v>1</v>
      </c>
      <c r="K36" s="2118"/>
      <c r="L36" s="2117" t="s">
        <v>9</v>
      </c>
      <c r="M36" s="211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t="s">
        <v>9</v>
      </c>
      <c r="E38" s="2118"/>
      <c r="F38" s="2117" t="s">
        <v>9</v>
      </c>
      <c r="G38" s="2118"/>
      <c r="H38" s="2117" t="s">
        <v>9</v>
      </c>
      <c r="I38" s="2118"/>
      <c r="J38" s="2117" t="s">
        <v>9</v>
      </c>
      <c r="K38" s="2118"/>
      <c r="L38" s="2117" t="s">
        <v>9</v>
      </c>
      <c r="M38" s="211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t="s">
        <v>9</v>
      </c>
      <c r="E40" s="211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80" t="s">
        <v>1926</v>
      </c>
      <c r="D48" s="1981"/>
      <c r="E48" s="1981"/>
      <c r="F48" s="1981"/>
      <c r="G48" s="1981"/>
      <c r="H48" s="1981"/>
      <c r="I48" s="1981"/>
      <c r="J48" s="1981"/>
      <c r="K48" s="1981"/>
      <c r="L48" s="1981"/>
      <c r="M48" s="1982"/>
    </row>
    <row r="49" spans="1:13" ht="38.25" customHeight="1">
      <c r="A49" s="2064"/>
      <c r="B49" s="1333" t="s">
        <v>85</v>
      </c>
      <c r="C49" s="1980" t="s">
        <v>1927</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454</v>
      </c>
      <c r="D52" s="1973"/>
      <c r="E52" s="1973"/>
      <c r="F52" s="1973"/>
      <c r="G52" s="1973"/>
      <c r="H52" s="1973"/>
      <c r="I52" s="1973"/>
      <c r="J52" s="1973"/>
      <c r="K52" s="1973"/>
      <c r="L52" s="1973"/>
      <c r="M52" s="1974"/>
    </row>
    <row r="53" spans="1:13" ht="15.75" customHeight="1">
      <c r="A53" s="2056"/>
      <c r="B53" s="1413" t="s">
        <v>93</v>
      </c>
      <c r="C53" s="1972" t="s">
        <v>1915</v>
      </c>
      <c r="D53" s="1973"/>
      <c r="E53" s="1973"/>
      <c r="F53" s="1973"/>
      <c r="G53" s="1973"/>
      <c r="H53" s="1973"/>
      <c r="I53" s="1973"/>
      <c r="J53" s="1973"/>
      <c r="K53" s="1973"/>
      <c r="L53" s="1973"/>
      <c r="M53" s="1974"/>
    </row>
    <row r="54" spans="1:13" ht="15.75" customHeight="1">
      <c r="A54" s="2056"/>
      <c r="B54" s="1413" t="s">
        <v>95</v>
      </c>
      <c r="C54" s="1972" t="s">
        <v>452</v>
      </c>
      <c r="D54" s="1973"/>
      <c r="E54" s="1973"/>
      <c r="F54" s="1973"/>
      <c r="G54" s="1973"/>
      <c r="H54" s="1973"/>
      <c r="I54" s="1973"/>
      <c r="J54" s="1973"/>
      <c r="K54" s="1973"/>
      <c r="L54" s="1973"/>
      <c r="M54" s="1974"/>
    </row>
    <row r="55" spans="1:13" ht="15.75" customHeight="1">
      <c r="A55" s="2056"/>
      <c r="B55" s="1414" t="s">
        <v>97</v>
      </c>
      <c r="C55" s="1972" t="s">
        <v>453</v>
      </c>
      <c r="D55" s="1973"/>
      <c r="E55" s="1973"/>
      <c r="F55" s="1973"/>
      <c r="G55" s="1973"/>
      <c r="H55" s="1973"/>
      <c r="I55" s="1973"/>
      <c r="J55" s="1973"/>
      <c r="K55" s="1973"/>
      <c r="L55" s="1973"/>
      <c r="M55" s="1974"/>
    </row>
    <row r="56" spans="1:13" ht="15.75" customHeight="1">
      <c r="A56" s="2056"/>
      <c r="B56" s="1413" t="s">
        <v>99</v>
      </c>
      <c r="C56" s="2127" t="s">
        <v>456</v>
      </c>
      <c r="D56" s="2286"/>
      <c r="E56" s="2286"/>
      <c r="F56" s="2286"/>
      <c r="G56" s="2286"/>
      <c r="H56" s="2286"/>
      <c r="I56" s="2286"/>
      <c r="J56" s="2286"/>
      <c r="K56" s="2286"/>
      <c r="L56" s="2286"/>
      <c r="M56" s="2287"/>
    </row>
    <row r="57" spans="1:13" ht="16.5" customHeight="1" thickBot="1">
      <c r="A57" s="2061"/>
      <c r="B57" s="1413" t="s">
        <v>101</v>
      </c>
      <c r="C57" s="1972" t="s">
        <v>455</v>
      </c>
      <c r="D57" s="1973"/>
      <c r="E57" s="1973"/>
      <c r="F57" s="1973"/>
      <c r="G57" s="1973"/>
      <c r="H57" s="1973"/>
      <c r="I57" s="1973"/>
      <c r="J57" s="1973"/>
      <c r="K57" s="1973"/>
      <c r="L57" s="1973"/>
      <c r="M57" s="1974"/>
    </row>
    <row r="58" spans="1:13" ht="15.75" customHeight="1">
      <c r="A58" s="2055" t="s">
        <v>103</v>
      </c>
      <c r="B58" s="1415" t="s">
        <v>104</v>
      </c>
      <c r="C58" s="1972" t="s">
        <v>1916</v>
      </c>
      <c r="D58" s="1973"/>
      <c r="E58" s="1973"/>
      <c r="F58" s="1973"/>
      <c r="G58" s="1973"/>
      <c r="H58" s="1973"/>
      <c r="I58" s="1973"/>
      <c r="J58" s="1973"/>
      <c r="K58" s="1973"/>
      <c r="L58" s="1973"/>
      <c r="M58" s="1974"/>
    </row>
    <row r="59" spans="1:13" ht="30" customHeight="1">
      <c r="A59" s="2056"/>
      <c r="B59" s="1415" t="s">
        <v>106</v>
      </c>
      <c r="C59" s="1972" t="s">
        <v>1917</v>
      </c>
      <c r="D59" s="1973"/>
      <c r="E59" s="1973"/>
      <c r="F59" s="1973"/>
      <c r="G59" s="1973"/>
      <c r="H59" s="1973"/>
      <c r="I59" s="1973"/>
      <c r="J59" s="1973"/>
      <c r="K59" s="1973"/>
      <c r="L59" s="1973"/>
      <c r="M59" s="1974"/>
    </row>
    <row r="60" spans="1:13" ht="30" customHeight="1" thickBot="1">
      <c r="A60" s="2056"/>
      <c r="B60" s="1416" t="s">
        <v>14</v>
      </c>
      <c r="C60" s="1972" t="s">
        <v>452</v>
      </c>
      <c r="D60" s="1973"/>
      <c r="E60" s="1973"/>
      <c r="F60" s="1973"/>
      <c r="G60" s="1973"/>
      <c r="H60" s="1973"/>
      <c r="I60" s="1973"/>
      <c r="J60" s="1973"/>
      <c r="K60" s="1973"/>
      <c r="L60" s="1973"/>
      <c r="M60" s="1974"/>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D38:E38"/>
    <mergeCell ref="F38:G38"/>
    <mergeCell ref="H38:I38"/>
    <mergeCell ref="J38:K38"/>
    <mergeCell ref="L38:M38"/>
    <mergeCell ref="D36:E36"/>
    <mergeCell ref="F36:G36"/>
    <mergeCell ref="H36:I36"/>
    <mergeCell ref="J36:K36"/>
    <mergeCell ref="L36:M36"/>
    <mergeCell ref="D40:E40"/>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14:D14 G45:J46" xr:uid="{00000000-0002-0000-2F00-000000000000}"/>
    <dataValidation allowBlank="1" showInputMessage="1" showErrorMessage="1" prompt="Seleccione de la lista desplegable" sqref="B4 B7 H7" xr:uid="{00000000-0002-0000-2F00-000001000000}"/>
    <dataValidation allowBlank="1" showInputMessage="1" showErrorMessage="1" prompt="Incluir una ficha por cada indicador, ya sea de producto o de resultado" sqref="B1" xr:uid="{00000000-0002-0000-2F00-000002000000}"/>
    <dataValidation allowBlank="1" showInputMessage="1" showErrorMessage="1" prompt="Identifique el ODS a que le apunta el indicador de producto. Seleccione de la lista desplegable._x000a_" sqref="B14" xr:uid="{00000000-0002-0000-2F00-000003000000}"/>
    <dataValidation allowBlank="1" showInputMessage="1" showErrorMessage="1" prompt="Identifique la meta ODS a que le apunta el indicador de producto. Seleccione de la lista desplegable." sqref="E14" xr:uid="{00000000-0002-0000-2F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2F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2F00-000006000000}"/>
  </dataValidations>
  <hyperlinks>
    <hyperlink ref="C56" r:id="rId1" display="sfernandezg@sdis.gov.co" xr:uid="{00000000-0004-0000-2F00-000000000000}"/>
  </hyperlinks>
  <pageMargins left="0.7" right="0.7" top="0.75" bottom="0.75" header="0.3" footer="0.3"/>
  <pageSetup paperSize="9" orientation="portrait" horizontalDpi="1200" verticalDpi="1200"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1928</v>
      </c>
      <c r="C1" s="141"/>
      <c r="D1" s="141"/>
      <c r="E1" s="141"/>
      <c r="F1" s="141"/>
      <c r="G1" s="141"/>
      <c r="H1" s="141"/>
      <c r="I1" s="141"/>
      <c r="J1" s="141"/>
      <c r="K1" s="141"/>
      <c r="L1" s="141"/>
      <c r="M1" s="142"/>
    </row>
    <row r="2" spans="1:13" ht="54.75" customHeight="1">
      <c r="A2" s="2092" t="s">
        <v>1</v>
      </c>
      <c r="B2" s="29" t="s">
        <v>2</v>
      </c>
      <c r="C2" s="2120" t="s">
        <v>467</v>
      </c>
      <c r="D2" s="2121"/>
      <c r="E2" s="2121"/>
      <c r="F2" s="2121"/>
      <c r="G2" s="2121"/>
      <c r="H2" s="2121"/>
      <c r="I2" s="2121"/>
      <c r="J2" s="2121"/>
      <c r="K2" s="2121"/>
      <c r="L2" s="2121"/>
      <c r="M2" s="2122"/>
    </row>
    <row r="3" spans="1:13" ht="57.95" customHeight="1">
      <c r="A3" s="2093"/>
      <c r="B3" s="1331" t="s">
        <v>4</v>
      </c>
      <c r="C3" s="2023" t="s">
        <v>447</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1909</v>
      </c>
      <c r="D7" s="2176"/>
      <c r="E7" s="2176"/>
      <c r="F7" s="2176"/>
      <c r="G7" s="2177"/>
      <c r="H7" s="1208" t="s">
        <v>14</v>
      </c>
      <c r="I7" s="2028" t="s">
        <v>452</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215.25" customHeight="1">
      <c r="A11" s="2093"/>
      <c r="B11" s="1331" t="s">
        <v>19</v>
      </c>
      <c r="C11" s="1980" t="s">
        <v>1929</v>
      </c>
      <c r="D11" s="1981"/>
      <c r="E11" s="1981"/>
      <c r="F11" s="1981"/>
      <c r="G11" s="1981"/>
      <c r="H11" s="1981"/>
      <c r="I11" s="1981"/>
      <c r="J11" s="1981"/>
      <c r="K11" s="1981"/>
      <c r="L11" s="1981"/>
      <c r="M11" s="1982"/>
    </row>
    <row r="12" spans="1:13" ht="88.5" customHeight="1">
      <c r="A12" s="2093"/>
      <c r="B12" s="1331" t="s">
        <v>21</v>
      </c>
      <c r="C12" s="1980" t="s">
        <v>1925</v>
      </c>
      <c r="D12" s="1981"/>
      <c r="E12" s="1981"/>
      <c r="F12" s="1981"/>
      <c r="G12" s="1981"/>
      <c r="H12" s="1981"/>
      <c r="I12" s="1981"/>
      <c r="J12" s="1981"/>
      <c r="K12" s="1981"/>
      <c r="L12" s="1981"/>
      <c r="M12" s="1982"/>
    </row>
    <row r="13" spans="1:13" ht="60" customHeight="1">
      <c r="A13" s="2093"/>
      <c r="B13" s="1331" t="s">
        <v>23</v>
      </c>
      <c r="C13" s="1980" t="s">
        <v>446</v>
      </c>
      <c r="D13" s="1981"/>
      <c r="E13" s="1981"/>
      <c r="F13" s="1981"/>
      <c r="G13" s="1981"/>
      <c r="H13" s="1981"/>
      <c r="I13" s="1981"/>
      <c r="J13" s="1981"/>
      <c r="K13" s="1981"/>
      <c r="L13" s="1981"/>
      <c r="M13" s="1982"/>
    </row>
    <row r="14" spans="1:13" ht="102.95" customHeight="1">
      <c r="A14" s="2093"/>
      <c r="B14" s="1209" t="s">
        <v>25</v>
      </c>
      <c r="C14" s="1980" t="s">
        <v>1912</v>
      </c>
      <c r="D14" s="2046"/>
      <c r="E14" s="1213" t="s">
        <v>27</v>
      </c>
      <c r="F14" s="2119" t="s">
        <v>1834</v>
      </c>
      <c r="G14" s="1996"/>
      <c r="H14" s="1996"/>
      <c r="I14" s="1996"/>
      <c r="J14" s="1996"/>
      <c r="K14" s="1996"/>
      <c r="L14" s="1996"/>
      <c r="M14" s="1997"/>
    </row>
    <row r="15" spans="1:13">
      <c r="A15" s="2063" t="s">
        <v>29</v>
      </c>
      <c r="B15" s="1333" t="s">
        <v>30</v>
      </c>
      <c r="C15" s="1980" t="s">
        <v>1930</v>
      </c>
      <c r="D15" s="1981"/>
      <c r="E15" s="1981"/>
      <c r="F15" s="1981"/>
      <c r="G15" s="1981"/>
      <c r="H15" s="1981"/>
      <c r="I15" s="1981"/>
      <c r="J15" s="1981"/>
      <c r="K15" s="1981"/>
      <c r="L15" s="1981"/>
      <c r="M15" s="1982"/>
    </row>
    <row r="16" spans="1:13" ht="76.5" customHeight="1">
      <c r="A16" s="2064"/>
      <c r="B16" s="1333" t="s">
        <v>32</v>
      </c>
      <c r="C16" s="1980" t="s">
        <v>468</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1495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18"/>
      <c r="F36" s="2117">
        <v>1</v>
      </c>
      <c r="G36" s="2118"/>
      <c r="H36" s="2117">
        <v>1</v>
      </c>
      <c r="I36" s="2118"/>
      <c r="J36" s="2117">
        <v>1</v>
      </c>
      <c r="K36" s="2118"/>
      <c r="L36" s="2117">
        <v>1</v>
      </c>
      <c r="M36" s="211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t="s">
        <v>9</v>
      </c>
      <c r="E38" s="2118"/>
      <c r="F38" s="2117" t="s">
        <v>9</v>
      </c>
      <c r="G38" s="2118"/>
      <c r="H38" s="2117" t="s">
        <v>9</v>
      </c>
      <c r="I38" s="2118"/>
      <c r="J38" s="2117" t="s">
        <v>9</v>
      </c>
      <c r="K38" s="2118"/>
      <c r="L38" s="2117" t="s">
        <v>9</v>
      </c>
      <c r="M38" s="211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t="s">
        <v>9</v>
      </c>
      <c r="E40" s="211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80" t="s">
        <v>1926</v>
      </c>
      <c r="D48" s="1981"/>
      <c r="E48" s="1981"/>
      <c r="F48" s="1981"/>
      <c r="G48" s="1981"/>
      <c r="H48" s="1981"/>
      <c r="I48" s="1981"/>
      <c r="J48" s="1981"/>
      <c r="K48" s="1981"/>
      <c r="L48" s="1981"/>
      <c r="M48" s="1982"/>
    </row>
    <row r="49" spans="1:13" ht="38.25" customHeight="1">
      <c r="A49" s="2064"/>
      <c r="B49" s="1333" t="s">
        <v>85</v>
      </c>
      <c r="C49" s="1980" t="s">
        <v>1927</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454</v>
      </c>
      <c r="D52" s="1973"/>
      <c r="E52" s="1973"/>
      <c r="F52" s="1973"/>
      <c r="G52" s="1973"/>
      <c r="H52" s="1973"/>
      <c r="I52" s="1973"/>
      <c r="J52" s="1973"/>
      <c r="K52" s="1973"/>
      <c r="L52" s="1973"/>
      <c r="M52" s="1974"/>
    </row>
    <row r="53" spans="1:13" ht="15.75" customHeight="1">
      <c r="A53" s="2056"/>
      <c r="B53" s="1413" t="s">
        <v>93</v>
      </c>
      <c r="C53" s="1972" t="s">
        <v>1915</v>
      </c>
      <c r="D53" s="1973"/>
      <c r="E53" s="1973"/>
      <c r="F53" s="1973"/>
      <c r="G53" s="1973"/>
      <c r="H53" s="1973"/>
      <c r="I53" s="1973"/>
      <c r="J53" s="1973"/>
      <c r="K53" s="1973"/>
      <c r="L53" s="1973"/>
      <c r="M53" s="1974"/>
    </row>
    <row r="54" spans="1:13" ht="15.75" customHeight="1">
      <c r="A54" s="2056"/>
      <c r="B54" s="1413" t="s">
        <v>95</v>
      </c>
      <c r="C54" s="1972" t="s">
        <v>452</v>
      </c>
      <c r="D54" s="1973"/>
      <c r="E54" s="1973"/>
      <c r="F54" s="1973"/>
      <c r="G54" s="1973"/>
      <c r="H54" s="1973"/>
      <c r="I54" s="1973"/>
      <c r="J54" s="1973"/>
      <c r="K54" s="1973"/>
      <c r="L54" s="1973"/>
      <c r="M54" s="1974"/>
    </row>
    <row r="55" spans="1:13" ht="15.75" customHeight="1">
      <c r="A55" s="2056"/>
      <c r="B55" s="1414" t="s">
        <v>97</v>
      </c>
      <c r="C55" s="1972" t="s">
        <v>453</v>
      </c>
      <c r="D55" s="1973"/>
      <c r="E55" s="1973"/>
      <c r="F55" s="1973"/>
      <c r="G55" s="1973"/>
      <c r="H55" s="1973"/>
      <c r="I55" s="1973"/>
      <c r="J55" s="1973"/>
      <c r="K55" s="1973"/>
      <c r="L55" s="1973"/>
      <c r="M55" s="1974"/>
    </row>
    <row r="56" spans="1:13" ht="15.75" customHeight="1">
      <c r="A56" s="2056"/>
      <c r="B56" s="1413" t="s">
        <v>99</v>
      </c>
      <c r="C56" s="2127" t="s">
        <v>456</v>
      </c>
      <c r="D56" s="2286"/>
      <c r="E56" s="2286"/>
      <c r="F56" s="2286"/>
      <c r="G56" s="2286"/>
      <c r="H56" s="2286"/>
      <c r="I56" s="2286"/>
      <c r="J56" s="2286"/>
      <c r="K56" s="2286"/>
      <c r="L56" s="2286"/>
      <c r="M56" s="2287"/>
    </row>
    <row r="57" spans="1:13" ht="16.5" customHeight="1" thickBot="1">
      <c r="A57" s="2061"/>
      <c r="B57" s="1413" t="s">
        <v>101</v>
      </c>
      <c r="C57" s="1972" t="s">
        <v>455</v>
      </c>
      <c r="D57" s="1973"/>
      <c r="E57" s="1973"/>
      <c r="F57" s="1973"/>
      <c r="G57" s="1973"/>
      <c r="H57" s="1973"/>
      <c r="I57" s="1973"/>
      <c r="J57" s="1973"/>
      <c r="K57" s="1973"/>
      <c r="L57" s="1973"/>
      <c r="M57" s="1974"/>
    </row>
    <row r="58" spans="1:13" ht="15.75" customHeight="1">
      <c r="A58" s="2055" t="s">
        <v>103</v>
      </c>
      <c r="B58" s="1415" t="s">
        <v>104</v>
      </c>
      <c r="C58" s="1972" t="s">
        <v>1916</v>
      </c>
      <c r="D58" s="1973"/>
      <c r="E58" s="1973"/>
      <c r="F58" s="1973"/>
      <c r="G58" s="1973"/>
      <c r="H58" s="1973"/>
      <c r="I58" s="1973"/>
      <c r="J58" s="1973"/>
      <c r="K58" s="1973"/>
      <c r="L58" s="1973"/>
      <c r="M58" s="1974"/>
    </row>
    <row r="59" spans="1:13" ht="30" customHeight="1">
      <c r="A59" s="2056"/>
      <c r="B59" s="1415" t="s">
        <v>106</v>
      </c>
      <c r="C59" s="1972" t="s">
        <v>1917</v>
      </c>
      <c r="D59" s="1973"/>
      <c r="E59" s="1973"/>
      <c r="F59" s="1973"/>
      <c r="G59" s="1973"/>
      <c r="H59" s="1973"/>
      <c r="I59" s="1973"/>
      <c r="J59" s="1973"/>
      <c r="K59" s="1973"/>
      <c r="L59" s="1973"/>
      <c r="M59" s="1974"/>
    </row>
    <row r="60" spans="1:13" ht="30" customHeight="1" thickBot="1">
      <c r="A60" s="2056"/>
      <c r="B60" s="1416" t="s">
        <v>14</v>
      </c>
      <c r="C60" s="1972" t="s">
        <v>452</v>
      </c>
      <c r="D60" s="1973"/>
      <c r="E60" s="1973"/>
      <c r="F60" s="1973"/>
      <c r="G60" s="1973"/>
      <c r="H60" s="1973"/>
      <c r="I60" s="1973"/>
      <c r="J60" s="1973"/>
      <c r="K60" s="1973"/>
      <c r="L60" s="1973"/>
      <c r="M60" s="1974"/>
    </row>
    <row r="61" spans="1:13" ht="16.5" customHeight="1" thickBot="1">
      <c r="A61" s="139" t="s">
        <v>109</v>
      </c>
      <c r="B61" s="108"/>
      <c r="C61" s="2036"/>
      <c r="D61" s="2275"/>
      <c r="E61" s="2275"/>
      <c r="F61" s="2275"/>
      <c r="G61" s="2275"/>
      <c r="H61" s="2275"/>
      <c r="I61" s="2275"/>
      <c r="J61" s="2275"/>
      <c r="K61" s="2275"/>
      <c r="L61" s="2275"/>
      <c r="M61" s="2276"/>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D38:E38"/>
    <mergeCell ref="F38:G38"/>
    <mergeCell ref="H38:I38"/>
    <mergeCell ref="J38:K38"/>
    <mergeCell ref="L38:M38"/>
    <mergeCell ref="D36:E36"/>
    <mergeCell ref="F36:G36"/>
    <mergeCell ref="H36:I36"/>
    <mergeCell ref="J36:K36"/>
    <mergeCell ref="L36:M36"/>
    <mergeCell ref="D40:E40"/>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G45:J46 C14:D14" xr:uid="{00000000-0002-0000-30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0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3000-000002000000}"/>
    <dataValidation allowBlank="1" showInputMessage="1" showErrorMessage="1" prompt="Identifique la meta ODS a que le apunta el indicador de producto. Seleccione de la lista desplegable." sqref="E14" xr:uid="{00000000-0002-0000-3000-000003000000}"/>
    <dataValidation allowBlank="1" showInputMessage="1" showErrorMessage="1" prompt="Identifique el ODS a que le apunta el indicador de producto. Seleccione de la lista desplegable._x000a_" sqref="B14" xr:uid="{00000000-0002-0000-3000-000004000000}"/>
    <dataValidation allowBlank="1" showInputMessage="1" showErrorMessage="1" prompt="Incluir una ficha por cada indicador, ya sea de producto o de resultado" sqref="B1" xr:uid="{00000000-0002-0000-3000-000005000000}"/>
    <dataValidation allowBlank="1" showInputMessage="1" showErrorMessage="1" prompt="Seleccione de la lista desplegable" sqref="B4 B7 H7" xr:uid="{00000000-0002-0000-3000-000006000000}"/>
  </dataValidations>
  <hyperlinks>
    <hyperlink ref="C56" r:id="rId1" display="sfernandezg@sdis.gov.co" xr:uid="{00000000-0004-0000-3000-000000000000}"/>
  </hyperlinks>
  <pageMargins left="0.7" right="0.7" top="0.75" bottom="0.75" header="0.3" footer="0.3"/>
  <pageSetup paperSize="9" orientation="portrait"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Q57"/>
  <sheetViews>
    <sheetView workbookViewId="0"/>
  </sheetViews>
  <sheetFormatPr baseColWidth="10" defaultColWidth="10.85546875" defaultRowHeight="15.75"/>
  <cols>
    <col min="1" max="1" width="25.140625" style="28" customWidth="1"/>
    <col min="2" max="2" width="39.140625" style="95" customWidth="1"/>
    <col min="3" max="3" width="10.85546875" style="28"/>
    <col min="4" max="4" width="13.85546875" style="28" customWidth="1"/>
    <col min="5" max="5" width="10.85546875" style="28"/>
    <col min="6" max="6" width="12.140625" style="28" bestFit="1" customWidth="1"/>
    <col min="7" max="7" width="10.85546875" style="28"/>
    <col min="8" max="8" width="12.140625" style="28" bestFit="1" customWidth="1"/>
    <col min="9" max="9" width="10.85546875" style="28"/>
    <col min="10" max="10" width="12.140625" style="28" bestFit="1" customWidth="1"/>
    <col min="11" max="11" width="10.85546875" style="28"/>
    <col min="12" max="12" width="12.140625" style="28" bestFit="1" customWidth="1"/>
    <col min="13" max="16384" width="10.85546875" style="28"/>
  </cols>
  <sheetData>
    <row r="1" spans="1:17" ht="16.5" thickBot="1">
      <c r="A1" s="24"/>
      <c r="B1" s="25" t="s">
        <v>1518</v>
      </c>
      <c r="C1" s="26"/>
      <c r="D1" s="26"/>
      <c r="E1" s="26"/>
      <c r="F1" s="26"/>
      <c r="G1" s="26"/>
      <c r="H1" s="26"/>
      <c r="I1" s="26"/>
      <c r="J1" s="26"/>
      <c r="K1" s="26"/>
      <c r="L1" s="26"/>
      <c r="M1" s="27"/>
    </row>
    <row r="2" spans="1:17" ht="15.6" customHeight="1">
      <c r="A2" s="2015" t="s">
        <v>1</v>
      </c>
      <c r="B2" s="29" t="s">
        <v>2</v>
      </c>
      <c r="C2" s="2018" t="s">
        <v>488</v>
      </c>
      <c r="D2" s="2019"/>
      <c r="E2" s="2019"/>
      <c r="F2" s="2019"/>
      <c r="G2" s="2019"/>
      <c r="H2" s="2019"/>
      <c r="I2" s="2019"/>
      <c r="J2" s="2019"/>
      <c r="K2" s="2019"/>
      <c r="L2" s="2019"/>
      <c r="M2" s="2020"/>
    </row>
    <row r="3" spans="1:17" ht="56.1" customHeight="1">
      <c r="A3" s="2016"/>
      <c r="B3" s="1333" t="s">
        <v>1487</v>
      </c>
      <c r="C3" s="1972" t="s">
        <v>1519</v>
      </c>
      <c r="D3" s="1990"/>
      <c r="E3" s="1990"/>
      <c r="F3" s="1973"/>
      <c r="G3" s="1973"/>
      <c r="H3" s="1973"/>
      <c r="I3" s="1973"/>
      <c r="J3" s="1973"/>
      <c r="K3" s="1973"/>
      <c r="L3" s="1973"/>
      <c r="M3" s="1974"/>
    </row>
    <row r="4" spans="1:17">
      <c r="A4" s="2016"/>
      <c r="B4" s="30" t="s">
        <v>6</v>
      </c>
      <c r="C4" s="1198" t="s">
        <v>7</v>
      </c>
      <c r="D4" s="1203"/>
      <c r="E4" s="1204"/>
      <c r="F4" s="2021" t="s">
        <v>8</v>
      </c>
      <c r="G4" s="2022"/>
      <c r="H4" s="1205"/>
      <c r="I4" s="1199" t="s">
        <v>17</v>
      </c>
      <c r="J4" s="1199"/>
      <c r="K4" s="1199"/>
      <c r="L4" s="1199"/>
      <c r="M4" s="1200"/>
    </row>
    <row r="5" spans="1:17" ht="16.5" customHeight="1">
      <c r="A5" s="2016"/>
      <c r="B5" s="31" t="s">
        <v>10</v>
      </c>
      <c r="C5" s="2023" t="s">
        <v>17</v>
      </c>
      <c r="D5" s="2024"/>
      <c r="E5" s="2024"/>
      <c r="F5" s="2024"/>
      <c r="G5" s="2024"/>
      <c r="H5" s="2024"/>
      <c r="I5" s="2024"/>
      <c r="J5" s="2024"/>
      <c r="K5" s="2024"/>
      <c r="L5" s="2024"/>
      <c r="M5" s="2025"/>
    </row>
    <row r="6" spans="1:17">
      <c r="A6" s="2016"/>
      <c r="B6" s="30" t="s">
        <v>11</v>
      </c>
      <c r="C6" s="1198" t="s">
        <v>17</v>
      </c>
      <c r="D6" s="1199"/>
      <c r="E6" s="1199"/>
      <c r="F6" s="1199"/>
      <c r="G6" s="1199"/>
      <c r="H6" s="1199"/>
      <c r="I6" s="1199"/>
      <c r="J6" s="1199"/>
      <c r="K6" s="1199"/>
      <c r="L6" s="1199"/>
      <c r="M6" s="1200"/>
    </row>
    <row r="7" spans="1:17">
      <c r="A7" s="2016"/>
      <c r="B7" s="1333" t="s">
        <v>12</v>
      </c>
      <c r="C7" s="2026" t="s">
        <v>1489</v>
      </c>
      <c r="D7" s="2027"/>
      <c r="E7" s="32"/>
      <c r="F7" s="32"/>
      <c r="G7" s="674"/>
      <c r="H7" s="1208" t="s">
        <v>14</v>
      </c>
      <c r="I7" s="2028" t="s">
        <v>15</v>
      </c>
      <c r="J7" s="2027"/>
      <c r="K7" s="2027"/>
      <c r="L7" s="2027"/>
      <c r="M7" s="2029"/>
    </row>
    <row r="8" spans="1:17">
      <c r="A8" s="2016"/>
      <c r="B8" s="1998" t="s">
        <v>16</v>
      </c>
      <c r="C8" s="2030" t="s">
        <v>1520</v>
      </c>
      <c r="D8" s="2031"/>
      <c r="E8" s="33"/>
      <c r="F8" s="33"/>
      <c r="G8" s="33"/>
      <c r="H8" s="33"/>
      <c r="I8" s="33"/>
      <c r="J8" s="33"/>
      <c r="K8" s="33"/>
      <c r="L8" s="34"/>
      <c r="M8" s="675"/>
    </row>
    <row r="9" spans="1:17" ht="56.1" customHeight="1">
      <c r="A9" s="2016"/>
      <c r="B9" s="1999"/>
      <c r="C9" s="2032"/>
      <c r="D9" s="2033"/>
      <c r="E9" s="35"/>
      <c r="F9" s="2033" t="s">
        <v>1521</v>
      </c>
      <c r="G9" s="2033"/>
      <c r="H9" s="35"/>
      <c r="I9" s="2033" t="s">
        <v>1522</v>
      </c>
      <c r="J9" s="2033"/>
      <c r="K9" s="36"/>
      <c r="L9" s="37"/>
      <c r="M9" s="38"/>
    </row>
    <row r="10" spans="1:17">
      <c r="A10" s="2016"/>
      <c r="B10" s="2000"/>
      <c r="C10" s="2034" t="s">
        <v>18</v>
      </c>
      <c r="D10" s="2035"/>
      <c r="E10" s="39"/>
      <c r="F10" s="2035" t="s">
        <v>18</v>
      </c>
      <c r="G10" s="2035"/>
      <c r="H10" s="39"/>
      <c r="I10" s="2035" t="s">
        <v>18</v>
      </c>
      <c r="J10" s="2035"/>
      <c r="K10" s="39"/>
      <c r="L10" s="40"/>
      <c r="M10" s="41"/>
    </row>
    <row r="11" spans="1:17" ht="68.099999999999994" customHeight="1">
      <c r="A11" s="2017"/>
      <c r="B11" s="1333" t="s">
        <v>19</v>
      </c>
      <c r="C11" s="1995" t="s">
        <v>1523</v>
      </c>
      <c r="D11" s="1996"/>
      <c r="E11" s="1996"/>
      <c r="F11" s="1996"/>
      <c r="G11" s="1996"/>
      <c r="H11" s="1996"/>
      <c r="I11" s="1996"/>
      <c r="J11" s="1996"/>
      <c r="K11" s="1996"/>
      <c r="L11" s="1996"/>
      <c r="M11" s="1997"/>
      <c r="O11" s="2045"/>
      <c r="P11" s="1981"/>
      <c r="Q11" s="2046"/>
    </row>
    <row r="12" spans="1:17" ht="15.75" customHeight="1">
      <c r="A12" s="1992" t="s">
        <v>29</v>
      </c>
      <c r="B12" s="1333" t="s">
        <v>30</v>
      </c>
      <c r="C12" s="1995" t="s">
        <v>1494</v>
      </c>
      <c r="D12" s="1996"/>
      <c r="E12" s="1996"/>
      <c r="F12" s="1996"/>
      <c r="G12" s="1996"/>
      <c r="H12" s="1996"/>
      <c r="I12" s="1996"/>
      <c r="J12" s="1996"/>
      <c r="K12" s="1996"/>
      <c r="L12" s="1996"/>
      <c r="M12" s="1997"/>
    </row>
    <row r="13" spans="1:17" ht="8.25" customHeight="1">
      <c r="A13" s="1993"/>
      <c r="B13" s="1998" t="s">
        <v>34</v>
      </c>
      <c r="C13" s="1216"/>
      <c r="D13" s="42"/>
      <c r="E13" s="42"/>
      <c r="F13" s="42"/>
      <c r="G13" s="42"/>
      <c r="H13" s="42"/>
      <c r="I13" s="42"/>
      <c r="J13" s="42"/>
      <c r="K13" s="42"/>
      <c r="L13" s="42"/>
      <c r="M13" s="676"/>
    </row>
    <row r="14" spans="1:17">
      <c r="A14" s="1993"/>
      <c r="B14" s="1999"/>
      <c r="C14" s="43"/>
      <c r="D14" s="44"/>
      <c r="E14" s="45"/>
      <c r="F14" s="44"/>
      <c r="G14" s="45"/>
      <c r="H14" s="44"/>
      <c r="I14" s="45"/>
      <c r="J14" s="44"/>
      <c r="K14" s="45"/>
      <c r="L14" s="45"/>
      <c r="M14" s="46"/>
    </row>
    <row r="15" spans="1:17">
      <c r="A15" s="1993"/>
      <c r="B15" s="1999"/>
      <c r="C15" s="47" t="s">
        <v>35</v>
      </c>
      <c r="D15" s="48"/>
      <c r="E15" s="49" t="s">
        <v>36</v>
      </c>
      <c r="F15" s="48"/>
      <c r="G15" s="49" t="s">
        <v>37</v>
      </c>
      <c r="H15" s="48"/>
      <c r="I15" s="49" t="s">
        <v>38</v>
      </c>
      <c r="J15" s="1217"/>
      <c r="K15" s="49"/>
      <c r="L15" s="49"/>
      <c r="M15" s="50"/>
    </row>
    <row r="16" spans="1:17">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280">
        <v>0.47</v>
      </c>
      <c r="E25" s="59"/>
      <c r="F25" s="66" t="s">
        <v>56</v>
      </c>
      <c r="G25" s="1219">
        <v>2017</v>
      </c>
      <c r="H25" s="59"/>
      <c r="I25" s="66" t="s">
        <v>57</v>
      </c>
      <c r="J25" s="2045" t="s">
        <v>1524</v>
      </c>
      <c r="K25" s="1981"/>
      <c r="L25" s="2046"/>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74">
        <v>0.5</v>
      </c>
      <c r="E32" s="1275"/>
      <c r="F32" s="1274"/>
      <c r="G32" s="1275"/>
      <c r="H32" s="1274">
        <v>0.53</v>
      </c>
      <c r="I32" s="1275"/>
      <c r="J32" s="1274"/>
      <c r="K32" s="1275"/>
      <c r="L32" s="1274">
        <v>0.56999999999999995</v>
      </c>
      <c r="M32" s="1417"/>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c r="E34" s="1248"/>
      <c r="F34" s="1230">
        <v>0.6</v>
      </c>
      <c r="G34" s="1248"/>
      <c r="H34" s="1230"/>
      <c r="I34" s="1248"/>
      <c r="J34" s="1230">
        <v>0.63</v>
      </c>
      <c r="K34" s="1248"/>
      <c r="L34" s="1230"/>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0.66</v>
      </c>
      <c r="E36" s="1248"/>
      <c r="F36" s="1230"/>
      <c r="G36" s="1248"/>
      <c r="H36" s="1230"/>
      <c r="I36" s="1248"/>
      <c r="J36" s="1230"/>
      <c r="K36" s="1248"/>
      <c r="L36" s="1230"/>
      <c r="M36" s="1284"/>
    </row>
    <row r="37" spans="1:13">
      <c r="A37" s="1993"/>
      <c r="B37" s="64"/>
      <c r="C37" s="73"/>
      <c r="D37" s="1235" t="s">
        <v>77</v>
      </c>
      <c r="E37" s="1235"/>
      <c r="F37" s="1235" t="s">
        <v>78</v>
      </c>
      <c r="G37" s="1235"/>
      <c r="H37" s="96"/>
      <c r="I37" s="96"/>
      <c r="J37" s="96"/>
      <c r="K37" s="96"/>
      <c r="L37" s="96"/>
      <c r="M37" s="986"/>
    </row>
    <row r="38" spans="1:13">
      <c r="A38" s="1993"/>
      <c r="B38" s="64"/>
      <c r="C38" s="73"/>
      <c r="D38" s="1230"/>
      <c r="E38" s="1248"/>
      <c r="F38" s="2005">
        <v>0.66</v>
      </c>
      <c r="G38" s="2006"/>
      <c r="H38" s="77"/>
      <c r="I38" s="77"/>
      <c r="J38" s="77"/>
      <c r="K38" s="77"/>
      <c r="L38" s="77"/>
      <c r="M38" s="9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45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85.45" customHeight="1">
      <c r="A44" s="1993"/>
      <c r="B44" s="1333" t="s">
        <v>83</v>
      </c>
      <c r="C44" s="2039" t="s">
        <v>489</v>
      </c>
      <c r="D44" s="2040"/>
      <c r="E44" s="2040"/>
      <c r="F44" s="2040"/>
      <c r="G44" s="2040"/>
      <c r="H44" s="2040"/>
      <c r="I44" s="2040"/>
      <c r="J44" s="2040"/>
      <c r="K44" s="2040"/>
      <c r="L44" s="2040"/>
      <c r="M44" s="2041"/>
    </row>
    <row r="45" spans="1:13" ht="15.6" customHeight="1">
      <c r="A45" s="1993"/>
      <c r="B45" s="1333" t="s">
        <v>85</v>
      </c>
      <c r="C45" s="1980" t="s">
        <v>1524</v>
      </c>
      <c r="D45" s="1981"/>
      <c r="E45" s="1981"/>
      <c r="F45" s="1981"/>
      <c r="G45" s="1981"/>
      <c r="H45" s="1981"/>
      <c r="I45" s="1981"/>
      <c r="J45" s="1981"/>
      <c r="K45" s="1981"/>
      <c r="L45" s="1981"/>
      <c r="M45" s="1982"/>
    </row>
    <row r="46" spans="1:13">
      <c r="A46" s="1993"/>
      <c r="B46" s="1333" t="s">
        <v>87</v>
      </c>
      <c r="C46" s="1980" t="s">
        <v>1525</v>
      </c>
      <c r="D46" s="1981"/>
      <c r="E46" s="1981"/>
      <c r="F46" s="1981"/>
      <c r="G46" s="1981"/>
      <c r="H46" s="1981"/>
      <c r="I46" s="1981"/>
      <c r="J46" s="1981"/>
      <c r="K46" s="1981"/>
      <c r="L46" s="1981"/>
      <c r="M46" s="1982"/>
    </row>
    <row r="47" spans="1:13">
      <c r="A47" s="1994"/>
      <c r="B47" s="1333" t="s">
        <v>88</v>
      </c>
      <c r="C47" s="1980" t="s">
        <v>1526</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thickBot="1">
      <c r="A57" s="93" t="s">
        <v>109</v>
      </c>
      <c r="B57" s="98"/>
      <c r="C57" s="2036" t="s">
        <v>1505</v>
      </c>
      <c r="D57" s="2037"/>
      <c r="E57" s="2037"/>
      <c r="F57" s="2037"/>
      <c r="G57" s="2037"/>
      <c r="H57" s="2037"/>
      <c r="I57" s="2037"/>
      <c r="J57" s="2037"/>
      <c r="K57" s="2037"/>
      <c r="L57" s="2037"/>
      <c r="M57" s="2038"/>
    </row>
  </sheetData>
  <mergeCells count="44">
    <mergeCell ref="O11:Q11"/>
    <mergeCell ref="A2:A11"/>
    <mergeCell ref="C2:M2"/>
    <mergeCell ref="C3:M3"/>
    <mergeCell ref="F4:G4"/>
    <mergeCell ref="C5:M5"/>
    <mergeCell ref="C7:D7"/>
    <mergeCell ref="I7:M7"/>
    <mergeCell ref="B8:B10"/>
    <mergeCell ref="C8:D9"/>
    <mergeCell ref="F9:G9"/>
    <mergeCell ref="I9:J9"/>
    <mergeCell ref="C10:D10"/>
    <mergeCell ref="F10:G10"/>
    <mergeCell ref="I10:J10"/>
    <mergeCell ref="C11:M11"/>
    <mergeCell ref="C47:M47"/>
    <mergeCell ref="A12:A47"/>
    <mergeCell ref="C12:M12"/>
    <mergeCell ref="B13:B19"/>
    <mergeCell ref="B20:B23"/>
    <mergeCell ref="J25:L25"/>
    <mergeCell ref="B27:B29"/>
    <mergeCell ref="F38:G38"/>
    <mergeCell ref="H39:I39"/>
    <mergeCell ref="B40:B43"/>
    <mergeCell ref="F41:F42"/>
    <mergeCell ref="G41:J42"/>
    <mergeCell ref="L41:M42"/>
    <mergeCell ref="C44:M44"/>
    <mergeCell ref="C45:M45"/>
    <mergeCell ref="C46:M46"/>
    <mergeCell ref="A48:A53"/>
    <mergeCell ref="C48:M48"/>
    <mergeCell ref="C49:M49"/>
    <mergeCell ref="C50:M50"/>
    <mergeCell ref="C51:M51"/>
    <mergeCell ref="C52:M52"/>
    <mergeCell ref="C53:M53"/>
    <mergeCell ref="A54:A56"/>
    <mergeCell ref="C54:M54"/>
    <mergeCell ref="C55:M55"/>
    <mergeCell ref="C56:M56"/>
    <mergeCell ref="C57:M57"/>
  </mergeCells>
  <dataValidations count="6">
    <dataValidation type="list" allowBlank="1" showInputMessage="1" showErrorMessage="1" sqref="G41:J42 C7 C4" xr:uid="{00000000-0002-0000-04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400-000001000000}"/>
    <dataValidation type="list" allowBlank="1" showInputMessage="1" showErrorMessage="1" sqref="I7:M7" xr:uid="{00000000-0002-0000-04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400-000003000000}"/>
    <dataValidation allowBlank="1" showInputMessage="1" showErrorMessage="1" prompt="Seleccione de la lista desplegable" sqref="B4 B7 H7" xr:uid="{00000000-0002-0000-0400-000004000000}"/>
    <dataValidation allowBlank="1" showInputMessage="1" showErrorMessage="1" prompt="Incluir una ficha por cada indicador, ya sea de producto o de resultado" sqref="B1" xr:uid="{00000000-0002-0000-0400-000005000000}"/>
  </dataValidations>
  <hyperlinks>
    <hyperlink ref="C52" r:id="rId1" xr:uid="{00000000-0004-0000-0400-000000000000}"/>
  </hyperlinks>
  <pageMargins left="0.7" right="0.7" top="0.75" bottom="0.75" header="0.3" footer="0.3"/>
  <pageSetup paperSize="9" orientation="portrait" horizontalDpi="1200" verticalDpi="12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1931</v>
      </c>
      <c r="C1" s="141"/>
      <c r="D1" s="141"/>
      <c r="E1" s="141"/>
      <c r="F1" s="141"/>
      <c r="G1" s="141"/>
      <c r="H1" s="141"/>
      <c r="I1" s="141"/>
      <c r="J1" s="141"/>
      <c r="K1" s="141"/>
      <c r="L1" s="141"/>
      <c r="M1" s="142"/>
    </row>
    <row r="2" spans="1:13" ht="54.75" customHeight="1">
      <c r="A2" s="2092" t="s">
        <v>1</v>
      </c>
      <c r="B2" s="29" t="s">
        <v>2</v>
      </c>
      <c r="C2" s="2120" t="s">
        <v>470</v>
      </c>
      <c r="D2" s="2121"/>
      <c r="E2" s="2121"/>
      <c r="F2" s="2121"/>
      <c r="G2" s="2121"/>
      <c r="H2" s="2121"/>
      <c r="I2" s="2121"/>
      <c r="J2" s="2121"/>
      <c r="K2" s="2121"/>
      <c r="L2" s="2121"/>
      <c r="M2" s="2122"/>
    </row>
    <row r="3" spans="1:13" ht="57.95" customHeight="1">
      <c r="A3" s="2093"/>
      <c r="B3" s="1331" t="s">
        <v>4</v>
      </c>
      <c r="C3" s="2023" t="s">
        <v>447</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604</v>
      </c>
      <c r="D7" s="2176"/>
      <c r="E7" s="2176"/>
      <c r="F7" s="2176"/>
      <c r="G7" s="2177"/>
      <c r="H7" s="1208" t="s">
        <v>14</v>
      </c>
      <c r="I7" s="2150" t="s">
        <v>1716</v>
      </c>
      <c r="J7" s="2149"/>
      <c r="K7" s="2149"/>
      <c r="L7" s="2149"/>
      <c r="M7" s="2151"/>
    </row>
    <row r="8" spans="1:13" ht="15.75" customHeight="1">
      <c r="A8" s="2093"/>
      <c r="B8" s="2084" t="s">
        <v>16</v>
      </c>
      <c r="C8" s="2030"/>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71.25" customHeight="1">
      <c r="A11" s="2093"/>
      <c r="B11" s="1331" t="s">
        <v>19</v>
      </c>
      <c r="C11" s="1980" t="s">
        <v>1932</v>
      </c>
      <c r="D11" s="1981"/>
      <c r="E11" s="1981"/>
      <c r="F11" s="1981"/>
      <c r="G11" s="1981"/>
      <c r="H11" s="1981"/>
      <c r="I11" s="1981"/>
      <c r="J11" s="1981"/>
      <c r="K11" s="1981"/>
      <c r="L11" s="1981"/>
      <c r="M11" s="1982"/>
    </row>
    <row r="12" spans="1:13" ht="136.5" customHeight="1">
      <c r="A12" s="2093"/>
      <c r="B12" s="1331" t="s">
        <v>21</v>
      </c>
      <c r="C12" s="1980" t="s">
        <v>1933</v>
      </c>
      <c r="D12" s="1981"/>
      <c r="E12" s="1981"/>
      <c r="F12" s="1981"/>
      <c r="G12" s="1981"/>
      <c r="H12" s="1981"/>
      <c r="I12" s="1981"/>
      <c r="J12" s="1981"/>
      <c r="K12" s="1981"/>
      <c r="L12" s="1981"/>
      <c r="M12" s="1982"/>
    </row>
    <row r="13" spans="1:13" ht="60" customHeight="1">
      <c r="A13" s="2093"/>
      <c r="B13" s="1331" t="s">
        <v>23</v>
      </c>
      <c r="C13" s="1980" t="s">
        <v>446</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1890</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42.75" customHeight="1">
      <c r="A16" s="2064"/>
      <c r="B16" s="1333" t="s">
        <v>32</v>
      </c>
      <c r="C16" s="1980" t="s">
        <v>471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1934</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c r="K25" s="59"/>
      <c r="L25" s="37"/>
      <c r="M25" s="38"/>
    </row>
    <row r="26" spans="1:13">
      <c r="A26" s="2064"/>
      <c r="B26" s="1999"/>
      <c r="C26" s="47" t="s">
        <v>52</v>
      </c>
      <c r="D26" s="1221"/>
      <c r="E26" s="37"/>
      <c r="F26" s="49" t="s">
        <v>53</v>
      </c>
      <c r="G26" s="1219" t="s">
        <v>45</v>
      </c>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5</v>
      </c>
      <c r="E36" s="2135"/>
      <c r="F36" s="2134">
        <v>10</v>
      </c>
      <c r="G36" s="2135"/>
      <c r="H36" s="2134">
        <v>10</v>
      </c>
      <c r="I36" s="2135"/>
      <c r="J36" s="2134">
        <v>10</v>
      </c>
      <c r="K36" s="2135"/>
      <c r="L36" s="2134">
        <v>10</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10</v>
      </c>
      <c r="E38" s="2135"/>
      <c r="F38" s="2134">
        <v>10</v>
      </c>
      <c r="G38" s="2135"/>
      <c r="H38" s="2134">
        <v>10</v>
      </c>
      <c r="I38" s="2135"/>
      <c r="J38" s="2134">
        <v>10</v>
      </c>
      <c r="K38" s="2135"/>
      <c r="L38" s="2134">
        <v>10</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10</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105</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1935</v>
      </c>
      <c r="D48" s="1981"/>
      <c r="E48" s="1981"/>
      <c r="F48" s="1981"/>
      <c r="G48" s="1981"/>
      <c r="H48" s="1981"/>
      <c r="I48" s="1981"/>
      <c r="J48" s="1981"/>
      <c r="K48" s="1981"/>
      <c r="L48" s="1981"/>
      <c r="M48" s="1982"/>
    </row>
    <row r="49" spans="1:13" ht="38.25" customHeight="1">
      <c r="A49" s="2064"/>
      <c r="B49" s="1333" t="s">
        <v>85</v>
      </c>
      <c r="C49" s="2291" t="s">
        <v>1936</v>
      </c>
      <c r="D49" s="2292"/>
      <c r="E49" s="2292"/>
      <c r="F49" s="2293" t="s">
        <v>1937</v>
      </c>
      <c r="G49" s="2293"/>
      <c r="H49" s="2293"/>
      <c r="I49" s="2293"/>
      <c r="J49" s="1312"/>
      <c r="K49" s="1312"/>
      <c r="L49" s="1312"/>
      <c r="M49" s="1313"/>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2143" t="s">
        <v>284</v>
      </c>
      <c r="D52" s="2144"/>
      <c r="E52" s="2144"/>
      <c r="F52" s="2144"/>
      <c r="G52" s="2144"/>
      <c r="H52" s="2144"/>
      <c r="I52" s="2144"/>
      <c r="J52" s="2144"/>
      <c r="K52" s="2144"/>
      <c r="L52" s="2144"/>
      <c r="M52" s="2145"/>
    </row>
    <row r="53" spans="1:13" ht="15.75" customHeight="1">
      <c r="A53" s="2056"/>
      <c r="B53" s="1413" t="s">
        <v>93</v>
      </c>
      <c r="C53" s="1420" t="s">
        <v>1721</v>
      </c>
      <c r="D53" s="1421"/>
      <c r="E53" s="1421"/>
      <c r="F53" s="1421"/>
      <c r="G53" s="1421"/>
      <c r="H53" s="1421"/>
      <c r="I53" s="1421"/>
      <c r="J53" s="1421"/>
      <c r="K53" s="1421"/>
      <c r="L53" s="1421"/>
      <c r="M53" s="1422"/>
    </row>
    <row r="54" spans="1:13" ht="15.75" customHeight="1">
      <c r="A54" s="2056"/>
      <c r="B54" s="1413" t="s">
        <v>95</v>
      </c>
      <c r="C54" s="2143" t="s">
        <v>605</v>
      </c>
      <c r="D54" s="2144"/>
      <c r="E54" s="2144"/>
      <c r="F54" s="2144"/>
      <c r="G54" s="2144"/>
      <c r="H54" s="2144"/>
      <c r="I54" s="2144"/>
      <c r="J54" s="2144"/>
      <c r="K54" s="2144"/>
      <c r="L54" s="2144"/>
      <c r="M54" s="2145"/>
    </row>
    <row r="55" spans="1:13" ht="15.75" customHeight="1">
      <c r="A55" s="2056"/>
      <c r="B55" s="1414" t="s">
        <v>97</v>
      </c>
      <c r="C55" s="2143" t="s">
        <v>1722</v>
      </c>
      <c r="D55" s="2144"/>
      <c r="E55" s="2144"/>
      <c r="F55" s="2144"/>
      <c r="G55" s="2144"/>
      <c r="H55" s="2144"/>
      <c r="I55" s="2144"/>
      <c r="J55" s="2144"/>
      <c r="K55" s="2144"/>
      <c r="L55" s="2144"/>
      <c r="M55" s="2145"/>
    </row>
    <row r="56" spans="1:13" ht="15.75" customHeight="1">
      <c r="A56" s="2056"/>
      <c r="B56" s="1413" t="s">
        <v>99</v>
      </c>
      <c r="C56" s="2147" t="s">
        <v>285</v>
      </c>
      <c r="D56" s="2144"/>
      <c r="E56" s="2144"/>
      <c r="F56" s="2144"/>
      <c r="G56" s="2144"/>
      <c r="H56" s="2144"/>
      <c r="I56" s="2144"/>
      <c r="J56" s="2144"/>
      <c r="K56" s="2144"/>
      <c r="L56" s="2144"/>
      <c r="M56" s="2145"/>
    </row>
    <row r="57" spans="1:13" ht="16.5" customHeight="1" thickBot="1">
      <c r="A57" s="2061"/>
      <c r="B57" s="1413" t="s">
        <v>101</v>
      </c>
      <c r="C57" s="2143">
        <v>3387000</v>
      </c>
      <c r="D57" s="2144"/>
      <c r="E57" s="2144"/>
      <c r="F57" s="2144"/>
      <c r="G57" s="2144"/>
      <c r="H57" s="2144"/>
      <c r="I57" s="2144"/>
      <c r="J57" s="2144"/>
      <c r="K57" s="2144"/>
      <c r="L57" s="2144"/>
      <c r="M57" s="2145"/>
    </row>
    <row r="58" spans="1:13" ht="15.75" customHeight="1">
      <c r="A58" s="2055" t="s">
        <v>103</v>
      </c>
      <c r="B58" s="1415" t="s">
        <v>104</v>
      </c>
      <c r="C58" s="2143" t="s">
        <v>1723</v>
      </c>
      <c r="D58" s="2144"/>
      <c r="E58" s="2144"/>
      <c r="F58" s="2144"/>
      <c r="G58" s="2144"/>
      <c r="H58" s="2144"/>
      <c r="I58" s="2144"/>
      <c r="J58" s="2144"/>
      <c r="K58" s="2144"/>
      <c r="L58" s="2144"/>
      <c r="M58" s="2145"/>
    </row>
    <row r="59" spans="1:13" ht="30" customHeight="1">
      <c r="A59" s="2056"/>
      <c r="B59" s="1415" t="s">
        <v>106</v>
      </c>
      <c r="C59" s="2143" t="s">
        <v>107</v>
      </c>
      <c r="D59" s="2144"/>
      <c r="E59" s="2144"/>
      <c r="F59" s="2144"/>
      <c r="G59" s="2144"/>
      <c r="H59" s="2144"/>
      <c r="I59" s="2144"/>
      <c r="J59" s="2144"/>
      <c r="K59" s="2144"/>
      <c r="L59" s="2144"/>
      <c r="M59" s="2145"/>
    </row>
    <row r="60" spans="1:13" ht="30" customHeight="1" thickBot="1">
      <c r="A60" s="2056"/>
      <c r="B60" s="1416" t="s">
        <v>14</v>
      </c>
      <c r="C60" s="2143" t="s">
        <v>605</v>
      </c>
      <c r="D60" s="2144"/>
      <c r="E60" s="2144"/>
      <c r="F60" s="2144"/>
      <c r="G60" s="2144"/>
      <c r="H60" s="2144"/>
      <c r="I60" s="2144"/>
      <c r="J60" s="2144"/>
      <c r="K60" s="2144"/>
      <c r="L60" s="2144"/>
      <c r="M60" s="2145"/>
    </row>
    <row r="61" spans="1:13" ht="16.5" customHeight="1" thickBot="1">
      <c r="A61" s="139" t="s">
        <v>109</v>
      </c>
      <c r="B61" s="108"/>
      <c r="C61" s="2288" t="s">
        <v>1938</v>
      </c>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B24:B27"/>
    <mergeCell ref="J29:L29"/>
    <mergeCell ref="B31:B33"/>
    <mergeCell ref="B34:B43"/>
    <mergeCell ref="D38:E38"/>
    <mergeCell ref="F38:G38"/>
    <mergeCell ref="H38:I38"/>
    <mergeCell ref="J38:K38"/>
    <mergeCell ref="L38:M38"/>
    <mergeCell ref="D36:E36"/>
    <mergeCell ref="F36:G36"/>
    <mergeCell ref="H36:I36"/>
    <mergeCell ref="J36:K36"/>
    <mergeCell ref="L36:M36"/>
    <mergeCell ref="D40:E40"/>
    <mergeCell ref="F42:G42"/>
    <mergeCell ref="H42:I42"/>
    <mergeCell ref="B44:B47"/>
    <mergeCell ref="F45:F46"/>
    <mergeCell ref="G45:J46"/>
    <mergeCell ref="L45:M46"/>
    <mergeCell ref="C48:M48"/>
    <mergeCell ref="C49:E49"/>
    <mergeCell ref="F49:I49"/>
    <mergeCell ref="A52:A57"/>
    <mergeCell ref="C52:M52"/>
    <mergeCell ref="C54:M54"/>
    <mergeCell ref="C55:M55"/>
    <mergeCell ref="C56:M56"/>
    <mergeCell ref="C57:M57"/>
    <mergeCell ref="C63:M63"/>
    <mergeCell ref="A58:A60"/>
    <mergeCell ref="C58:M58"/>
    <mergeCell ref="C59:M59"/>
    <mergeCell ref="C60:M60"/>
    <mergeCell ref="C61:M61"/>
    <mergeCell ref="C62:M62"/>
  </mergeCells>
  <dataValidations count="6">
    <dataValidation allowBlank="1" showInputMessage="1" showErrorMessage="1" prompt="Seleccione de la lista desplegable" sqref="B4 B7 H7" xr:uid="{00000000-0002-0000-3100-000000000000}"/>
    <dataValidation allowBlank="1" showInputMessage="1" showErrorMessage="1" prompt="Incluir una ficha por cada indicador, ya sea de producto o de resultado" sqref="B1" xr:uid="{00000000-0002-0000-3100-000001000000}"/>
    <dataValidation allowBlank="1" showInputMessage="1" showErrorMessage="1" prompt="Identifique el ODS a que le apunta el indicador de producto. Seleccione de la lista desplegable._x000a_" sqref="B14" xr:uid="{00000000-0002-0000-3100-000002000000}"/>
    <dataValidation allowBlank="1" showInputMessage="1" showErrorMessage="1" prompt="Identifique la meta ODS a que le apunta el indicador de producto. Seleccione de la lista desplegable." sqref="E14" xr:uid="{00000000-0002-0000-31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31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100-000005000000}"/>
  </dataValidations>
  <hyperlinks>
    <hyperlink ref="C56" r:id="rId1"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9" tint="-0.249977111117893"/>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1939</v>
      </c>
      <c r="C1" s="141"/>
      <c r="D1" s="141"/>
      <c r="E1" s="141"/>
      <c r="F1" s="141"/>
      <c r="G1" s="141"/>
      <c r="H1" s="141"/>
      <c r="I1" s="141"/>
      <c r="J1" s="141"/>
      <c r="K1" s="141"/>
      <c r="L1" s="141"/>
      <c r="M1" s="142"/>
    </row>
    <row r="2" spans="1:13" ht="39" customHeight="1">
      <c r="A2" s="2092" t="s">
        <v>1</v>
      </c>
      <c r="B2" s="29" t="s">
        <v>2</v>
      </c>
      <c r="C2" s="2120" t="s">
        <v>473</v>
      </c>
      <c r="D2" s="2121"/>
      <c r="E2" s="2121"/>
      <c r="F2" s="2121"/>
      <c r="G2" s="2121"/>
      <c r="H2" s="2121"/>
      <c r="I2" s="2121"/>
      <c r="J2" s="2121"/>
      <c r="K2" s="2121"/>
      <c r="L2" s="2121"/>
      <c r="M2" s="2122"/>
    </row>
    <row r="3" spans="1:13" ht="57.95" customHeight="1">
      <c r="A3" s="2093"/>
      <c r="B3" s="1331" t="s">
        <v>4</v>
      </c>
      <c r="C3" s="2023" t="s">
        <v>447</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6.5">
      <c r="A7" s="2093"/>
      <c r="B7" s="1331" t="s">
        <v>12</v>
      </c>
      <c r="C7" s="2148" t="s">
        <v>604</v>
      </c>
      <c r="D7" s="2149"/>
      <c r="E7" s="32"/>
      <c r="F7" s="32"/>
      <c r="G7" s="674"/>
      <c r="H7" s="1208" t="s">
        <v>14</v>
      </c>
      <c r="I7" s="2150" t="s">
        <v>1716</v>
      </c>
      <c r="J7" s="2149"/>
      <c r="K7" s="2149"/>
      <c r="L7" s="2149"/>
      <c r="M7" s="2151"/>
    </row>
    <row r="8" spans="1:13" ht="15.75" customHeight="1">
      <c r="A8" s="2093"/>
      <c r="B8" s="2084" t="s">
        <v>16</v>
      </c>
      <c r="C8" s="2162" t="s">
        <v>17</v>
      </c>
      <c r="D8" s="2163"/>
      <c r="E8" s="146"/>
      <c r="F8" s="146"/>
      <c r="G8" s="146"/>
      <c r="H8" s="146"/>
      <c r="I8" s="2163" t="s">
        <v>17</v>
      </c>
      <c r="J8" s="2163"/>
      <c r="K8" s="143"/>
      <c r="L8" s="143"/>
      <c r="M8" s="680"/>
    </row>
    <row r="9" spans="1:13" ht="15.75" customHeight="1">
      <c r="A9" s="2093"/>
      <c r="B9" s="2085"/>
      <c r="C9" s="2164"/>
      <c r="D9" s="2068"/>
      <c r="E9" s="75"/>
      <c r="F9" s="2068" t="s">
        <v>17</v>
      </c>
      <c r="G9" s="2068"/>
      <c r="H9" s="75"/>
      <c r="I9" s="2068"/>
      <c r="J9" s="2068"/>
      <c r="K9" s="144"/>
      <c r="L9" s="144"/>
      <c r="M9" s="145"/>
    </row>
    <row r="10" spans="1:13">
      <c r="A10" s="2093"/>
      <c r="B10" s="2123"/>
      <c r="C10" s="2034" t="s">
        <v>18</v>
      </c>
      <c r="D10" s="2035"/>
      <c r="E10" s="39"/>
      <c r="F10" s="2111" t="s">
        <v>18</v>
      </c>
      <c r="G10" s="2111"/>
      <c r="H10" s="39"/>
      <c r="I10" s="2111" t="s">
        <v>18</v>
      </c>
      <c r="J10" s="2111"/>
      <c r="K10" s="39"/>
      <c r="L10" s="40"/>
      <c r="M10" s="41"/>
    </row>
    <row r="11" spans="1:13" ht="54" customHeight="1">
      <c r="A11" s="2093"/>
      <c r="B11" s="1331" t="s">
        <v>19</v>
      </c>
      <c r="C11" s="1980" t="s">
        <v>1940</v>
      </c>
      <c r="D11" s="1981"/>
      <c r="E11" s="1981"/>
      <c r="F11" s="1981"/>
      <c r="G11" s="1981"/>
      <c r="H11" s="1981"/>
      <c r="I11" s="1981"/>
      <c r="J11" s="1981"/>
      <c r="K11" s="1981"/>
      <c r="L11" s="1981"/>
      <c r="M11" s="1982"/>
    </row>
    <row r="12" spans="1:13" ht="88.5" customHeight="1">
      <c r="A12" s="2093"/>
      <c r="B12" s="1331" t="s">
        <v>21</v>
      </c>
      <c r="C12" s="1980" t="s">
        <v>1941</v>
      </c>
      <c r="D12" s="1981"/>
      <c r="E12" s="1981"/>
      <c r="F12" s="1981"/>
      <c r="G12" s="1981"/>
      <c r="H12" s="1981"/>
      <c r="I12" s="1981"/>
      <c r="J12" s="1981"/>
      <c r="K12" s="1981"/>
      <c r="L12" s="1981"/>
      <c r="M12" s="1982"/>
    </row>
    <row r="13" spans="1:13" ht="60" customHeight="1">
      <c r="A13" s="2093"/>
      <c r="B13" s="1331" t="s">
        <v>23</v>
      </c>
      <c r="C13" s="1980" t="s">
        <v>446</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28</v>
      </c>
      <c r="G14" s="1996"/>
      <c r="H14" s="1996"/>
      <c r="I14" s="1996"/>
      <c r="J14" s="1996"/>
      <c r="K14" s="1996"/>
      <c r="L14" s="1996"/>
      <c r="M14" s="1997"/>
    </row>
    <row r="15" spans="1:13">
      <c r="A15" s="2063" t="s">
        <v>29</v>
      </c>
      <c r="B15" s="1333" t="s">
        <v>30</v>
      </c>
      <c r="C15" s="1980" t="s">
        <v>31</v>
      </c>
      <c r="D15" s="1981"/>
      <c r="E15" s="1981"/>
      <c r="F15" s="1981"/>
      <c r="G15" s="1981"/>
      <c r="H15" s="1981"/>
      <c r="I15" s="1981"/>
      <c r="J15" s="1981"/>
      <c r="K15" s="1981"/>
      <c r="L15" s="1981"/>
      <c r="M15" s="1982"/>
    </row>
    <row r="16" spans="1:13" ht="30" customHeight="1">
      <c r="A16" s="2064"/>
      <c r="B16" s="1333" t="s">
        <v>32</v>
      </c>
      <c r="C16" s="1980" t="s">
        <v>474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47</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66"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1778</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3">
        <v>1</v>
      </c>
      <c r="E36" s="1234"/>
      <c r="F36" s="1233">
        <v>1</v>
      </c>
      <c r="G36" s="1234"/>
      <c r="H36" s="1233">
        <v>1</v>
      </c>
      <c r="I36" s="1234"/>
      <c r="J36" s="1233">
        <v>1</v>
      </c>
      <c r="K36" s="1234"/>
      <c r="L36" s="1233">
        <v>1</v>
      </c>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2" t="s">
        <v>9</v>
      </c>
      <c r="E38" s="1234"/>
      <c r="F38" s="1232" t="s">
        <v>9</v>
      </c>
      <c r="G38" s="1234"/>
      <c r="H38" s="1232" t="s">
        <v>9</v>
      </c>
      <c r="I38" s="1234"/>
      <c r="J38" s="1232" t="s">
        <v>9</v>
      </c>
      <c r="K38" s="1234"/>
      <c r="L38" s="1232" t="s">
        <v>9</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2" t="s">
        <v>9</v>
      </c>
      <c r="E40" s="1231"/>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1495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41.25" customHeight="1">
      <c r="A48" s="2064"/>
      <c r="B48" s="1331" t="s">
        <v>83</v>
      </c>
      <c r="C48" s="1980" t="s">
        <v>1942</v>
      </c>
      <c r="D48" s="1981"/>
      <c r="E48" s="1981"/>
      <c r="F48" s="1981"/>
      <c r="G48" s="1981"/>
      <c r="H48" s="1981"/>
      <c r="I48" s="1981"/>
      <c r="J48" s="1981"/>
      <c r="K48" s="1981"/>
      <c r="L48" s="1981"/>
      <c r="M48" s="1982"/>
    </row>
    <row r="49" spans="1:13" ht="38.25" customHeight="1">
      <c r="A49" s="2064"/>
      <c r="B49" s="1333" t="s">
        <v>85</v>
      </c>
      <c r="C49" s="1980" t="s">
        <v>1943</v>
      </c>
      <c r="D49" s="1981"/>
      <c r="E49" s="1981"/>
      <c r="F49" s="1981"/>
      <c r="G49" s="1981"/>
      <c r="H49" s="1981"/>
      <c r="I49" s="1981"/>
      <c r="J49" s="1981"/>
      <c r="K49" s="1981"/>
      <c r="L49" s="1981"/>
      <c r="M49" s="1982"/>
    </row>
    <row r="50" spans="1:13" ht="15.75" customHeight="1">
      <c r="A50" s="2064"/>
      <c r="B50" s="1333" t="s">
        <v>87</v>
      </c>
      <c r="C50" s="1995">
        <v>90</v>
      </c>
      <c r="D50" s="1996"/>
      <c r="E50" s="1996"/>
      <c r="F50" s="1996"/>
      <c r="G50" s="1996"/>
      <c r="H50" s="1996"/>
      <c r="I50" s="1996"/>
      <c r="J50" s="1996"/>
      <c r="K50" s="1996"/>
      <c r="L50" s="1996"/>
      <c r="M50" s="1997"/>
    </row>
    <row r="51" spans="1:13">
      <c r="A51" s="2064"/>
      <c r="B51" s="1333" t="s">
        <v>88</v>
      </c>
      <c r="C51" s="2169" t="s">
        <v>89</v>
      </c>
      <c r="D51" s="2170"/>
      <c r="E51" s="2170"/>
      <c r="F51" s="2170"/>
      <c r="G51" s="2170"/>
      <c r="H51" s="2170"/>
      <c r="I51" s="2170"/>
      <c r="J51" s="2170"/>
      <c r="K51" s="2170"/>
      <c r="L51" s="2170"/>
      <c r="M51" s="2171"/>
    </row>
    <row r="52" spans="1:13" ht="15.75" customHeight="1">
      <c r="A52" s="2055" t="s">
        <v>90</v>
      </c>
      <c r="B52" s="1413" t="s">
        <v>91</v>
      </c>
      <c r="C52" s="2143" t="s">
        <v>284</v>
      </c>
      <c r="D52" s="2144"/>
      <c r="E52" s="2144"/>
      <c r="F52" s="2144"/>
      <c r="G52" s="2144"/>
      <c r="H52" s="2144"/>
      <c r="I52" s="2144"/>
      <c r="J52" s="2144"/>
      <c r="K52" s="2144"/>
      <c r="L52" s="2144"/>
      <c r="M52" s="2145"/>
    </row>
    <row r="53" spans="1:13" ht="15.75" customHeight="1">
      <c r="A53" s="2056"/>
      <c r="B53" s="1413" t="s">
        <v>93</v>
      </c>
      <c r="C53" s="1420" t="s">
        <v>1721</v>
      </c>
      <c r="D53" s="1421"/>
      <c r="E53" s="1421"/>
      <c r="F53" s="1421"/>
      <c r="G53" s="1421"/>
      <c r="H53" s="1421"/>
      <c r="I53" s="1421"/>
      <c r="J53" s="1421"/>
      <c r="K53" s="1421"/>
      <c r="L53" s="1421"/>
      <c r="M53" s="1422"/>
    </row>
    <row r="54" spans="1:13" ht="15.75" customHeight="1">
      <c r="A54" s="2056"/>
      <c r="B54" s="1413" t="s">
        <v>95</v>
      </c>
      <c r="C54" s="2143" t="s">
        <v>605</v>
      </c>
      <c r="D54" s="2144"/>
      <c r="E54" s="2144"/>
      <c r="F54" s="2144"/>
      <c r="G54" s="2144"/>
      <c r="H54" s="2144"/>
      <c r="I54" s="2144"/>
      <c r="J54" s="2144"/>
      <c r="K54" s="2144"/>
      <c r="L54" s="2144"/>
      <c r="M54" s="2145"/>
    </row>
    <row r="55" spans="1:13" ht="15.75" customHeight="1">
      <c r="A55" s="2056"/>
      <c r="B55" s="1414" t="s">
        <v>97</v>
      </c>
      <c r="C55" s="2143" t="s">
        <v>1722</v>
      </c>
      <c r="D55" s="2144"/>
      <c r="E55" s="2144"/>
      <c r="F55" s="2144"/>
      <c r="G55" s="2144"/>
      <c r="H55" s="2144"/>
      <c r="I55" s="2144"/>
      <c r="J55" s="2144"/>
      <c r="K55" s="2144"/>
      <c r="L55" s="2144"/>
      <c r="M55" s="2145"/>
    </row>
    <row r="56" spans="1:13" ht="15.75" customHeight="1">
      <c r="A56" s="2056"/>
      <c r="B56" s="1413" t="s">
        <v>99</v>
      </c>
      <c r="C56" s="2147" t="s">
        <v>285</v>
      </c>
      <c r="D56" s="2144"/>
      <c r="E56" s="2144"/>
      <c r="F56" s="2144"/>
      <c r="G56" s="2144"/>
      <c r="H56" s="2144"/>
      <c r="I56" s="2144"/>
      <c r="J56" s="2144"/>
      <c r="K56" s="2144"/>
      <c r="L56" s="2144"/>
      <c r="M56" s="2145"/>
    </row>
    <row r="57" spans="1:13" ht="16.5" customHeight="1" thickBot="1">
      <c r="A57" s="2061"/>
      <c r="B57" s="1413" t="s">
        <v>101</v>
      </c>
      <c r="C57" s="2143">
        <v>3387000</v>
      </c>
      <c r="D57" s="2144"/>
      <c r="E57" s="2144"/>
      <c r="F57" s="2144"/>
      <c r="G57" s="2144"/>
      <c r="H57" s="2144"/>
      <c r="I57" s="2144"/>
      <c r="J57" s="2144"/>
      <c r="K57" s="2144"/>
      <c r="L57" s="2144"/>
      <c r="M57" s="2145"/>
    </row>
    <row r="58" spans="1:13" ht="15.75" customHeight="1">
      <c r="A58" s="2055" t="s">
        <v>103</v>
      </c>
      <c r="B58" s="1415" t="s">
        <v>104</v>
      </c>
      <c r="C58" s="2143" t="s">
        <v>1723</v>
      </c>
      <c r="D58" s="2144"/>
      <c r="E58" s="2144"/>
      <c r="F58" s="2144"/>
      <c r="G58" s="2144"/>
      <c r="H58" s="2144"/>
      <c r="I58" s="2144"/>
      <c r="J58" s="2144"/>
      <c r="K58" s="2144"/>
      <c r="L58" s="2144"/>
      <c r="M58" s="2145"/>
    </row>
    <row r="59" spans="1:13" ht="30" customHeight="1">
      <c r="A59" s="2056"/>
      <c r="B59" s="1415" t="s">
        <v>106</v>
      </c>
      <c r="C59" s="2143" t="s">
        <v>107</v>
      </c>
      <c r="D59" s="2144"/>
      <c r="E59" s="2144"/>
      <c r="F59" s="2144"/>
      <c r="G59" s="2144"/>
      <c r="H59" s="2144"/>
      <c r="I59" s="2144"/>
      <c r="J59" s="2144"/>
      <c r="K59" s="2144"/>
      <c r="L59" s="2144"/>
      <c r="M59" s="2145"/>
    </row>
    <row r="60" spans="1:13" ht="30" customHeight="1" thickBot="1">
      <c r="A60" s="2056"/>
      <c r="B60" s="1416" t="s">
        <v>14</v>
      </c>
      <c r="C60" s="2143" t="s">
        <v>605</v>
      </c>
      <c r="D60" s="2144"/>
      <c r="E60" s="2144"/>
      <c r="F60" s="2144"/>
      <c r="G60" s="2144"/>
      <c r="H60" s="2144"/>
      <c r="I60" s="2144"/>
      <c r="J60" s="2144"/>
      <c r="K60" s="2144"/>
      <c r="L60" s="2144"/>
      <c r="M60" s="2145"/>
    </row>
    <row r="61" spans="1:13" ht="16.5" customHeight="1" thickBot="1">
      <c r="A61" s="139" t="s">
        <v>109</v>
      </c>
      <c r="B61" s="108"/>
      <c r="C61" s="2153"/>
      <c r="D61" s="1990"/>
      <c r="E61" s="1990"/>
      <c r="F61" s="1990"/>
      <c r="G61" s="1990"/>
      <c r="H61" s="1990"/>
      <c r="I61" s="1990"/>
      <c r="J61" s="1990"/>
      <c r="K61" s="1990"/>
      <c r="L61" s="1990"/>
      <c r="M61" s="2154"/>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C11:M11"/>
    <mergeCell ref="A2:A14"/>
    <mergeCell ref="C2:M2"/>
    <mergeCell ref="C3:M3"/>
    <mergeCell ref="F4:G4"/>
    <mergeCell ref="C5:M5"/>
    <mergeCell ref="C6:M6"/>
    <mergeCell ref="C7:D7"/>
    <mergeCell ref="I7:M7"/>
    <mergeCell ref="B8:B10"/>
    <mergeCell ref="C8:D9"/>
    <mergeCell ref="I8:J9"/>
    <mergeCell ref="F9:G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L45:M46"/>
    <mergeCell ref="C48:M48"/>
    <mergeCell ref="C49:M49"/>
    <mergeCell ref="C50:M50"/>
    <mergeCell ref="C51:M51"/>
    <mergeCell ref="C62:M62"/>
    <mergeCell ref="C63:M63"/>
    <mergeCell ref="C57:M57"/>
    <mergeCell ref="A58:A60"/>
    <mergeCell ref="C58:M58"/>
    <mergeCell ref="C59:M59"/>
    <mergeCell ref="C60:M60"/>
    <mergeCell ref="C61:M61"/>
    <mergeCell ref="A52:A57"/>
    <mergeCell ref="C52:M52"/>
    <mergeCell ref="C54:M54"/>
    <mergeCell ref="C55:M55"/>
    <mergeCell ref="C56:M56"/>
  </mergeCells>
  <dataValidations count="8">
    <dataValidation type="list" allowBlank="1" showInputMessage="1" showErrorMessage="1" sqref="C14:D14 C7 G45:J46" xr:uid="{00000000-0002-0000-3200-000000000000}"/>
    <dataValidation type="list" allowBlank="1" showInputMessage="1" showErrorMessage="1" sqref="I7:M7" xr:uid="{00000000-0002-0000-3200-000001000000}">
      <formula1>INDIRECT($C$7)</formula1>
    </dataValidation>
    <dataValidation allowBlank="1" showInputMessage="1" showErrorMessage="1" prompt="Seleccione de la lista desplegable" sqref="B4 B7 H7" xr:uid="{00000000-0002-0000-3200-000002000000}"/>
    <dataValidation allowBlank="1" showInputMessage="1" showErrorMessage="1" prompt="Incluir una ficha por cada indicador, ya sea de producto o de resultado" sqref="B1" xr:uid="{00000000-0002-0000-3200-000003000000}"/>
    <dataValidation allowBlank="1" showInputMessage="1" showErrorMessage="1" prompt="Identifique el ODS a que le apunta el indicador de producto. Seleccione de la lista desplegable._x000a_" sqref="B14" xr:uid="{00000000-0002-0000-3200-000004000000}"/>
    <dataValidation allowBlank="1" showInputMessage="1" showErrorMessage="1" prompt="Identifique la meta ODS a que le apunta el indicador de producto. Seleccione de la lista desplegable." sqref="E14" xr:uid="{00000000-0002-0000-32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32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200-000007000000}"/>
  </dataValidations>
  <hyperlinks>
    <hyperlink ref="C56" r:id="rId1" xr:uid="{00000000-0004-0000-3200-000000000000}"/>
  </hyperlinks>
  <pageMargins left="0.7" right="0.7" top="0.75" bottom="0.75" header="0.3" footer="0.3"/>
  <pageSetup paperSize="9" orientation="portrait" horizontalDpi="1200" verticalDpi="1200"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1944</v>
      </c>
      <c r="C1" s="141"/>
      <c r="D1" s="141"/>
      <c r="E1" s="141"/>
      <c r="F1" s="141"/>
      <c r="G1" s="141"/>
      <c r="H1" s="141"/>
      <c r="I1" s="141"/>
      <c r="J1" s="141"/>
      <c r="K1" s="141"/>
      <c r="L1" s="141"/>
      <c r="M1" s="142"/>
    </row>
    <row r="2" spans="1:13" ht="54.75" customHeight="1">
      <c r="A2" s="2092" t="s">
        <v>1</v>
      </c>
      <c r="B2" s="29" t="s">
        <v>2</v>
      </c>
      <c r="C2" s="2120" t="s">
        <v>476</v>
      </c>
      <c r="D2" s="2121"/>
      <c r="E2" s="2121"/>
      <c r="F2" s="2121"/>
      <c r="G2" s="2121"/>
      <c r="H2" s="2121"/>
      <c r="I2" s="2121"/>
      <c r="J2" s="2121"/>
      <c r="K2" s="2121"/>
      <c r="L2" s="2121"/>
      <c r="M2" s="2122"/>
    </row>
    <row r="3" spans="1:13" ht="42" customHeight="1">
      <c r="A3" s="2093"/>
      <c r="B3" s="1331" t="s">
        <v>4</v>
      </c>
      <c r="C3" s="2023" t="s">
        <v>447</v>
      </c>
      <c r="D3" s="2024"/>
      <c r="E3" s="2024"/>
      <c r="F3" s="2024"/>
      <c r="G3" s="2024"/>
      <c r="H3" s="2024"/>
      <c r="I3" s="2024"/>
      <c r="J3" s="2024"/>
      <c r="K3" s="2024"/>
      <c r="L3" s="2024"/>
      <c r="M3" s="2025"/>
    </row>
    <row r="4" spans="1:13" ht="15.75" customHeight="1">
      <c r="A4" s="2093"/>
      <c r="B4" s="31" t="s">
        <v>6</v>
      </c>
      <c r="C4" s="1198"/>
      <c r="D4" s="1203" t="s">
        <v>323</v>
      </c>
      <c r="E4" s="1204"/>
      <c r="F4" s="2021" t="s">
        <v>8</v>
      </c>
      <c r="G4" s="2022"/>
      <c r="H4" s="1205">
        <v>316</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1874</v>
      </c>
      <c r="D7" s="2176"/>
      <c r="E7" s="2176"/>
      <c r="F7" s="2176"/>
      <c r="G7" s="2177"/>
      <c r="H7" s="1208" t="s">
        <v>14</v>
      </c>
      <c r="I7" s="2028" t="s">
        <v>1945</v>
      </c>
      <c r="J7" s="2027"/>
      <c r="K7" s="2027"/>
      <c r="L7" s="2027"/>
      <c r="M7" s="2029"/>
    </row>
    <row r="8" spans="1:13" ht="15.75" customHeight="1">
      <c r="A8" s="2093"/>
      <c r="B8" s="2084" t="s">
        <v>16</v>
      </c>
      <c r="C8" s="2030" t="s">
        <v>233</v>
      </c>
      <c r="D8" s="2031"/>
      <c r="E8" s="143"/>
      <c r="F8" s="2030" t="s">
        <v>15</v>
      </c>
      <c r="G8" s="2031"/>
      <c r="H8" s="143"/>
      <c r="I8" s="2031"/>
      <c r="J8" s="2031"/>
      <c r="K8" s="143"/>
      <c r="L8" s="143"/>
      <c r="M8" s="680"/>
    </row>
    <row r="9" spans="1:13" ht="15.75" customHeight="1">
      <c r="A9" s="2093"/>
      <c r="B9" s="2085"/>
      <c r="C9" s="2032"/>
      <c r="D9" s="2033"/>
      <c r="E9" s="144"/>
      <c r="F9" s="2032"/>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1946</v>
      </c>
      <c r="D11" s="1981"/>
      <c r="E11" s="1981"/>
      <c r="F11" s="1981"/>
      <c r="G11" s="1981"/>
      <c r="H11" s="1981"/>
      <c r="I11" s="1981"/>
      <c r="J11" s="1981"/>
      <c r="K11" s="1981"/>
      <c r="L11" s="1981"/>
      <c r="M11" s="1982"/>
    </row>
    <row r="12" spans="1:13" ht="74.25" customHeight="1">
      <c r="A12" s="2093"/>
      <c r="B12" s="1331" t="s">
        <v>21</v>
      </c>
      <c r="C12" s="2047" t="s">
        <v>1947</v>
      </c>
      <c r="D12" s="2048"/>
      <c r="E12" s="2048"/>
      <c r="F12" s="2048"/>
      <c r="G12" s="2048"/>
      <c r="H12" s="2048"/>
      <c r="I12" s="2048"/>
      <c r="J12" s="2048"/>
      <c r="K12" s="2048"/>
      <c r="L12" s="2048"/>
      <c r="M12" s="2049"/>
    </row>
    <row r="13" spans="1:13" ht="60" customHeight="1">
      <c r="A13" s="2093"/>
      <c r="B13" s="1331" t="s">
        <v>23</v>
      </c>
      <c r="C13" s="1980" t="s">
        <v>446</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478</v>
      </c>
      <c r="G14" s="1996"/>
      <c r="H14" s="1996"/>
      <c r="I14" s="1996"/>
      <c r="J14" s="1996"/>
      <c r="K14" s="1996"/>
      <c r="L14" s="1996"/>
      <c r="M14" s="1997"/>
    </row>
    <row r="15" spans="1:13">
      <c r="A15" s="2063" t="s">
        <v>29</v>
      </c>
      <c r="B15" s="1333" t="s">
        <v>30</v>
      </c>
      <c r="C15" s="1980" t="s">
        <v>1948</v>
      </c>
      <c r="D15" s="1981"/>
      <c r="E15" s="1981"/>
      <c r="F15" s="1981"/>
      <c r="G15" s="1981"/>
      <c r="H15" s="1981"/>
      <c r="I15" s="1981"/>
      <c r="J15" s="1981"/>
      <c r="K15" s="1981"/>
      <c r="L15" s="1981"/>
      <c r="M15" s="1982"/>
    </row>
    <row r="16" spans="1:13" ht="42.75" customHeight="1">
      <c r="A16" s="2064"/>
      <c r="B16" s="1333" t="s">
        <v>32</v>
      </c>
      <c r="C16" s="1980" t="s">
        <v>477</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1495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2" t="s">
        <v>9</v>
      </c>
      <c r="E36" s="1231"/>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1949</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1950</v>
      </c>
      <c r="D48" s="1981"/>
      <c r="E48" s="1981"/>
      <c r="F48" s="1981"/>
      <c r="G48" s="1981"/>
      <c r="H48" s="1981"/>
      <c r="I48" s="1981"/>
      <c r="J48" s="1981"/>
      <c r="K48" s="1981"/>
      <c r="L48" s="1981"/>
      <c r="M48" s="1982"/>
    </row>
    <row r="49" spans="1:13" ht="38.25" customHeight="1">
      <c r="A49" s="2064"/>
      <c r="B49" s="1333" t="s">
        <v>85</v>
      </c>
      <c r="C49" s="1980" t="s">
        <v>1951</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995" t="s">
        <v>231</v>
      </c>
      <c r="D51" s="1996"/>
      <c r="E51" s="1996"/>
      <c r="F51" s="1996"/>
      <c r="G51" s="1996"/>
      <c r="H51" s="1996"/>
      <c r="I51" s="1996"/>
      <c r="J51" s="1996"/>
      <c r="K51" s="1996"/>
      <c r="L51" s="1996"/>
      <c r="M51" s="1997"/>
    </row>
    <row r="52" spans="1:13" ht="15.75" customHeight="1">
      <c r="A52" s="2055" t="s">
        <v>90</v>
      </c>
      <c r="B52" s="1413" t="s">
        <v>91</v>
      </c>
      <c r="C52" s="1972" t="s">
        <v>1952</v>
      </c>
      <c r="D52" s="1973"/>
      <c r="E52" s="1973"/>
      <c r="F52" s="1973"/>
      <c r="G52" s="1973"/>
      <c r="H52" s="1973"/>
      <c r="I52" s="1973"/>
      <c r="J52" s="1973"/>
      <c r="K52" s="1973"/>
      <c r="L52" s="1973"/>
      <c r="M52" s="1974"/>
    </row>
    <row r="53" spans="1:13" ht="15.75" customHeight="1">
      <c r="A53" s="2056"/>
      <c r="B53" s="1413" t="s">
        <v>93</v>
      </c>
      <c r="C53" s="1972" t="s">
        <v>1953</v>
      </c>
      <c r="D53" s="1973"/>
      <c r="E53" s="1973"/>
      <c r="F53" s="1973"/>
      <c r="G53" s="1973"/>
      <c r="H53" s="1973"/>
      <c r="I53" s="1973"/>
      <c r="J53" s="1973"/>
      <c r="K53" s="1973"/>
      <c r="L53" s="1973"/>
      <c r="M53" s="1974"/>
    </row>
    <row r="54" spans="1:13" ht="15.75" customHeight="1">
      <c r="A54" s="2056"/>
      <c r="B54" s="1413" t="s">
        <v>95</v>
      </c>
      <c r="C54" s="1972" t="s">
        <v>643</v>
      </c>
      <c r="D54" s="1973"/>
      <c r="E54" s="1973"/>
      <c r="F54" s="1973"/>
      <c r="G54" s="1973"/>
      <c r="H54" s="1973"/>
      <c r="I54" s="1973"/>
      <c r="J54" s="1973"/>
      <c r="K54" s="1973"/>
      <c r="L54" s="1973"/>
      <c r="M54" s="1974"/>
    </row>
    <row r="55" spans="1:13" ht="15.75" customHeight="1">
      <c r="A55" s="2056"/>
      <c r="B55" s="1414" t="s">
        <v>97</v>
      </c>
      <c r="C55" s="1972" t="s">
        <v>479</v>
      </c>
      <c r="D55" s="1973"/>
      <c r="E55" s="1973"/>
      <c r="F55" s="1973"/>
      <c r="G55" s="1973"/>
      <c r="H55" s="1973"/>
      <c r="I55" s="1973"/>
      <c r="J55" s="1973"/>
      <c r="K55" s="1973"/>
      <c r="L55" s="1973"/>
      <c r="M55" s="1974"/>
    </row>
    <row r="56" spans="1:13" ht="15.75" customHeight="1">
      <c r="A56" s="2056"/>
      <c r="B56" s="1413" t="s">
        <v>99</v>
      </c>
      <c r="C56" s="2127" t="s">
        <v>481</v>
      </c>
      <c r="D56" s="1973"/>
      <c r="E56" s="1973"/>
      <c r="F56" s="1973"/>
      <c r="G56" s="1973"/>
      <c r="H56" s="1973"/>
      <c r="I56" s="1973"/>
      <c r="J56" s="1973"/>
      <c r="K56" s="1973"/>
      <c r="L56" s="1973"/>
      <c r="M56" s="1974"/>
    </row>
    <row r="57" spans="1:13" ht="16.5" customHeight="1" thickBot="1">
      <c r="A57" s="2061"/>
      <c r="B57" s="1413" t="s">
        <v>101</v>
      </c>
      <c r="C57" s="1972">
        <v>3779595</v>
      </c>
      <c r="D57" s="1973"/>
      <c r="E57" s="1973"/>
      <c r="F57" s="1973"/>
      <c r="G57" s="1973"/>
      <c r="H57" s="1973"/>
      <c r="I57" s="1973"/>
      <c r="J57" s="1973"/>
      <c r="K57" s="1973"/>
      <c r="L57" s="1973"/>
      <c r="M57" s="1974"/>
    </row>
    <row r="58" spans="1:13" ht="15.75" customHeight="1">
      <c r="A58" s="2055" t="s">
        <v>103</v>
      </c>
      <c r="B58" s="1415" t="s">
        <v>104</v>
      </c>
      <c r="C58" s="1972" t="s">
        <v>1884</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643</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2">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B44:B47"/>
    <mergeCell ref="F45:F46"/>
    <mergeCell ref="G45:J46"/>
    <mergeCell ref="L45:M46"/>
    <mergeCell ref="J29:L29"/>
    <mergeCell ref="B31:B33"/>
    <mergeCell ref="B34:B43"/>
    <mergeCell ref="F36:G36"/>
    <mergeCell ref="H36:I36"/>
    <mergeCell ref="J36:K36"/>
    <mergeCell ref="L36:M36"/>
    <mergeCell ref="D38:E38"/>
    <mergeCell ref="F38:G38"/>
    <mergeCell ref="H38:I38"/>
    <mergeCell ref="J38:K38"/>
    <mergeCell ref="L38:M38"/>
    <mergeCell ref="D40:E40"/>
    <mergeCell ref="F42:G42"/>
    <mergeCell ref="H42:I42"/>
    <mergeCell ref="C48:M48"/>
    <mergeCell ref="C49:M49"/>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xr:uid="{00000000-0002-0000-3300-000000000000}"/>
    <dataValidation type="list" allowBlank="1" showInputMessage="1" showErrorMessage="1" sqref="I7:M7" xr:uid="{00000000-0002-0000-33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3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3300-000003000000}"/>
    <dataValidation allowBlank="1" showInputMessage="1" showErrorMessage="1" prompt="Identifique la meta ODS a que le apunta el indicador de producto. Seleccione de la lista desplegable." sqref="E14" xr:uid="{00000000-0002-0000-3300-000004000000}"/>
    <dataValidation allowBlank="1" showInputMessage="1" showErrorMessage="1" prompt="Identifique el ODS a que le apunta el indicador de producto. Seleccione de la lista desplegable._x000a_" sqref="B14" xr:uid="{00000000-0002-0000-3300-000005000000}"/>
    <dataValidation allowBlank="1" showInputMessage="1" showErrorMessage="1" prompt="Incluir una ficha por cada indicador, ya sea de producto o de resultado" sqref="B1" xr:uid="{00000000-0002-0000-3300-000006000000}"/>
    <dataValidation allowBlank="1" showInputMessage="1" showErrorMessage="1" prompt="Seleccione de la lista desplegable" sqref="B4 B7 H7" xr:uid="{00000000-0002-0000-3300-000007000000}"/>
  </dataValidations>
  <hyperlinks>
    <hyperlink ref="C56" r:id="rId1" xr:uid="{00000000-0004-0000-3300-000000000000}"/>
  </hyperlinks>
  <pageMargins left="0.7" right="0.7" top="0.75" bottom="0.75" header="0.3" footer="0.3"/>
  <pageSetup paperSize="9" orientation="portrait" horizontalDpi="1200" verticalDpi="1200"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0"/>
  </sheetPr>
  <dimension ref="A1:AMH63"/>
  <sheetViews>
    <sheetView workbookViewId="0"/>
  </sheetViews>
  <sheetFormatPr baseColWidth="10" defaultColWidth="10.140625" defaultRowHeight="16.5"/>
  <cols>
    <col min="1" max="1" width="15" style="213" customWidth="1"/>
    <col min="2" max="2" width="22" style="267" customWidth="1"/>
    <col min="3" max="11" width="11.85546875" style="213" customWidth="1"/>
    <col min="12" max="12" width="14.140625" style="213" customWidth="1"/>
    <col min="13" max="13" width="30.42578125" style="213" customWidth="1"/>
    <col min="14" max="14" width="30.85546875" style="212" customWidth="1"/>
    <col min="15" max="1022" width="11.85546875" style="212" customWidth="1"/>
  </cols>
  <sheetData>
    <row r="1" spans="1:1022" ht="44.25" customHeight="1">
      <c r="A1" s="211"/>
      <c r="B1" s="2330" t="s">
        <v>1954</v>
      </c>
      <c r="C1" s="2330"/>
      <c r="D1" s="2330"/>
      <c r="E1" s="2330"/>
      <c r="F1" s="2330"/>
      <c r="G1" s="2330"/>
      <c r="H1" s="2330"/>
      <c r="I1" s="2330"/>
      <c r="J1" s="2330"/>
      <c r="K1" s="2330"/>
      <c r="L1" s="2330"/>
      <c r="M1" s="2330"/>
    </row>
    <row r="2" spans="1:1022" ht="36" customHeight="1">
      <c r="A2" s="2331" t="s">
        <v>1</v>
      </c>
      <c r="B2" s="1466" t="s">
        <v>2</v>
      </c>
      <c r="C2" s="2299" t="s">
        <v>483</v>
      </c>
      <c r="D2" s="2299"/>
      <c r="E2" s="2299"/>
      <c r="F2" s="2299"/>
      <c r="G2" s="2299"/>
      <c r="H2" s="2299"/>
      <c r="I2" s="2299"/>
      <c r="J2" s="2299"/>
      <c r="K2" s="2299"/>
      <c r="L2" s="2299"/>
      <c r="M2" s="2299"/>
    </row>
    <row r="3" spans="1:1022" ht="57.95" customHeight="1">
      <c r="A3" s="2331"/>
      <c r="B3" s="1466" t="s">
        <v>4</v>
      </c>
      <c r="C3" s="2297" t="s">
        <v>1955</v>
      </c>
      <c r="D3" s="2297"/>
      <c r="E3" s="2297"/>
      <c r="F3" s="2297"/>
      <c r="G3" s="2297"/>
      <c r="H3" s="2297"/>
      <c r="I3" s="2297"/>
      <c r="J3" s="2297"/>
      <c r="K3" s="2297"/>
      <c r="L3" s="2297"/>
      <c r="M3" s="2297"/>
    </row>
    <row r="4" spans="1:1022" ht="48" customHeight="1">
      <c r="A4" s="2331"/>
      <c r="B4" s="1466" t="s">
        <v>6</v>
      </c>
      <c r="C4" s="1467" t="s">
        <v>7</v>
      </c>
      <c r="D4" s="1467"/>
      <c r="E4" s="1468"/>
      <c r="F4" s="2332" t="s">
        <v>8</v>
      </c>
      <c r="G4" s="2332"/>
      <c r="H4" s="1467" t="s">
        <v>9</v>
      </c>
      <c r="I4" s="1467"/>
      <c r="J4" s="1467"/>
      <c r="K4" s="1469"/>
      <c r="L4" s="1469"/>
      <c r="M4" s="1469"/>
    </row>
    <row r="5" spans="1:1022" ht="35.25" customHeight="1">
      <c r="A5" s="2331"/>
      <c r="B5" s="1466" t="s">
        <v>10</v>
      </c>
      <c r="C5" s="2297" t="s">
        <v>9</v>
      </c>
      <c r="D5" s="2297"/>
      <c r="E5" s="2297"/>
      <c r="F5" s="2297"/>
      <c r="G5" s="2297"/>
      <c r="H5" s="2297"/>
      <c r="I5" s="2297"/>
      <c r="J5" s="2297"/>
      <c r="K5" s="2297"/>
      <c r="L5" s="2297"/>
      <c r="M5" s="2297"/>
    </row>
    <row r="6" spans="1:1022" ht="24" customHeight="1">
      <c r="A6" s="2331"/>
      <c r="B6" s="1466" t="s">
        <v>11</v>
      </c>
      <c r="C6" s="2297" t="s">
        <v>9</v>
      </c>
      <c r="D6" s="2297"/>
      <c r="E6" s="2297"/>
      <c r="F6" s="2297"/>
      <c r="G6" s="2297"/>
      <c r="H6" s="2297"/>
      <c r="I6" s="2297"/>
      <c r="J6" s="2297"/>
      <c r="K6" s="2297"/>
      <c r="L6" s="2297"/>
      <c r="M6" s="2297"/>
    </row>
    <row r="7" spans="1:1022" ht="15.75" customHeight="1">
      <c r="A7" s="2331"/>
      <c r="B7" s="1466" t="s">
        <v>12</v>
      </c>
      <c r="C7" s="2333" t="s">
        <v>1909</v>
      </c>
      <c r="D7" s="2333"/>
      <c r="E7" s="2333"/>
      <c r="F7" s="2333"/>
      <c r="G7" s="2333"/>
      <c r="H7" s="1470" t="s">
        <v>14</v>
      </c>
      <c r="I7" s="2333" t="s">
        <v>1956</v>
      </c>
      <c r="J7" s="2333"/>
      <c r="K7" s="2333"/>
      <c r="L7" s="2333"/>
      <c r="M7" s="2333"/>
    </row>
    <row r="8" spans="1:1022" ht="15.75" customHeight="1">
      <c r="A8" s="2331"/>
      <c r="B8" s="2309" t="s">
        <v>16</v>
      </c>
      <c r="C8" s="2334" t="s">
        <v>9</v>
      </c>
      <c r="D8" s="2334"/>
      <c r="E8" s="1471"/>
      <c r="F8" s="1471"/>
      <c r="G8" s="1471"/>
      <c r="H8" s="1471"/>
      <c r="I8" s="1471"/>
      <c r="J8" s="1471"/>
      <c r="K8" s="1471"/>
      <c r="L8" s="1471"/>
      <c r="M8" s="1471"/>
    </row>
    <row r="9" spans="1:1022" ht="15.75" customHeight="1">
      <c r="A9" s="2331"/>
      <c r="B9" s="2309"/>
      <c r="C9" s="2334"/>
      <c r="D9" s="2334"/>
      <c r="E9" s="1471"/>
      <c r="F9" s="1471"/>
      <c r="G9" s="1471"/>
      <c r="H9" s="1471"/>
      <c r="I9" s="1471"/>
      <c r="J9" s="1471"/>
      <c r="K9" s="1471"/>
      <c r="L9" s="1471"/>
      <c r="M9" s="1471"/>
    </row>
    <row r="10" spans="1:1022">
      <c r="A10" s="2331"/>
      <c r="B10" s="2309"/>
      <c r="C10" s="2335" t="s">
        <v>14</v>
      </c>
      <c r="D10" s="2335"/>
      <c r="E10" s="1472"/>
      <c r="F10" s="2335" t="s">
        <v>14</v>
      </c>
      <c r="G10" s="2335"/>
      <c r="H10" s="1472"/>
      <c r="I10" s="2335" t="s">
        <v>14</v>
      </c>
      <c r="J10" s="2335"/>
      <c r="K10" s="1472"/>
      <c r="L10" s="1473"/>
      <c r="M10" s="1473"/>
    </row>
    <row r="11" spans="1:1022" ht="298.5" customHeight="1">
      <c r="A11" s="2331"/>
      <c r="B11" s="1466" t="s">
        <v>19</v>
      </c>
      <c r="C11" s="2299" t="s">
        <v>1957</v>
      </c>
      <c r="D11" s="2299"/>
      <c r="E11" s="2299"/>
      <c r="F11" s="2299"/>
      <c r="G11" s="2299"/>
      <c r="H11" s="2299"/>
      <c r="I11" s="2299"/>
      <c r="J11" s="2299"/>
      <c r="K11" s="2299"/>
      <c r="L11" s="2299"/>
      <c r="M11" s="2299"/>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c r="GQ11" s="213"/>
      <c r="GR11" s="213"/>
      <c r="GS11" s="213"/>
      <c r="GT11" s="213"/>
      <c r="GU11" s="213"/>
      <c r="GV11" s="213"/>
      <c r="GW11" s="213"/>
      <c r="GX11" s="213"/>
      <c r="GY11" s="213"/>
      <c r="GZ11" s="213"/>
      <c r="HA11" s="213"/>
      <c r="HB11" s="213"/>
      <c r="HC11" s="213"/>
      <c r="HD11" s="213"/>
      <c r="HE11" s="213"/>
      <c r="HF11" s="213"/>
      <c r="HG11" s="213"/>
      <c r="HH11" s="213"/>
      <c r="HI11" s="213"/>
      <c r="HJ11" s="213"/>
      <c r="HK11" s="213"/>
      <c r="HL11" s="213"/>
      <c r="HM11" s="213"/>
      <c r="HN11" s="213"/>
      <c r="HO11" s="213"/>
      <c r="HP11" s="213"/>
      <c r="HQ11" s="213"/>
      <c r="HR11" s="213"/>
      <c r="HS11" s="213"/>
      <c r="HT11" s="213"/>
      <c r="HU11" s="213"/>
      <c r="HV11" s="213"/>
      <c r="HW11" s="213"/>
      <c r="HX11" s="213"/>
      <c r="HY11" s="213"/>
      <c r="HZ11" s="213"/>
      <c r="IA11" s="213"/>
      <c r="IB11" s="213"/>
      <c r="IC11" s="213"/>
      <c r="ID11" s="213"/>
      <c r="IE11" s="213"/>
      <c r="IF11" s="213"/>
      <c r="IG11" s="213"/>
      <c r="IH11" s="213"/>
      <c r="II11" s="213"/>
      <c r="IJ11" s="213"/>
      <c r="IK11" s="213"/>
      <c r="IL11" s="213"/>
      <c r="IM11" s="213"/>
      <c r="IN11" s="213"/>
      <c r="IO11" s="213"/>
      <c r="IP11" s="213"/>
      <c r="IQ11" s="213"/>
      <c r="IR11" s="213"/>
      <c r="IS11" s="213"/>
      <c r="IT11" s="213"/>
      <c r="IU11" s="213"/>
      <c r="IV11" s="213"/>
      <c r="IW11" s="213"/>
      <c r="IX11" s="213"/>
      <c r="IY11" s="213"/>
      <c r="IZ11" s="213"/>
      <c r="JA11" s="213"/>
      <c r="JB11" s="213"/>
      <c r="JC11" s="213"/>
      <c r="JD11" s="213"/>
      <c r="JE11" s="213"/>
      <c r="JF11" s="213"/>
      <c r="JG11" s="213"/>
      <c r="JH11" s="213"/>
      <c r="JI11" s="213"/>
      <c r="JJ11" s="213"/>
      <c r="JK11" s="213"/>
      <c r="JL11" s="213"/>
      <c r="JM11" s="213"/>
      <c r="JN11" s="213"/>
      <c r="JO11" s="213"/>
      <c r="JP11" s="213"/>
      <c r="JQ11" s="213"/>
      <c r="JR11" s="213"/>
      <c r="JS11" s="213"/>
      <c r="JT11" s="213"/>
      <c r="JU11" s="213"/>
      <c r="JV11" s="213"/>
      <c r="JW11" s="213"/>
      <c r="JX11" s="213"/>
      <c r="JY11" s="213"/>
      <c r="JZ11" s="213"/>
      <c r="KA11" s="213"/>
      <c r="KB11" s="213"/>
      <c r="KC11" s="213"/>
      <c r="KD11" s="213"/>
      <c r="KE11" s="213"/>
      <c r="KF11" s="213"/>
      <c r="KG11" s="213"/>
      <c r="KH11" s="213"/>
      <c r="KI11" s="213"/>
      <c r="KJ11" s="213"/>
      <c r="KK11" s="213"/>
      <c r="KL11" s="213"/>
      <c r="KM11" s="213"/>
      <c r="KN11" s="213"/>
      <c r="KO11" s="213"/>
      <c r="KP11" s="213"/>
      <c r="KQ11" s="213"/>
      <c r="KR11" s="213"/>
      <c r="KS11" s="213"/>
      <c r="KT11" s="213"/>
      <c r="KU11" s="213"/>
      <c r="KV11" s="213"/>
      <c r="KW11" s="213"/>
      <c r="KX11" s="213"/>
      <c r="KY11" s="213"/>
      <c r="KZ11" s="213"/>
      <c r="LA11" s="213"/>
      <c r="LB11" s="213"/>
      <c r="LC11" s="213"/>
      <c r="LD11" s="213"/>
      <c r="LE11" s="213"/>
      <c r="LF11" s="213"/>
      <c r="LG11" s="213"/>
      <c r="LH11" s="213"/>
      <c r="LI11" s="213"/>
      <c r="LJ11" s="213"/>
      <c r="LK11" s="213"/>
      <c r="LL11" s="213"/>
      <c r="LM11" s="213"/>
      <c r="LN11" s="213"/>
      <c r="LO11" s="213"/>
      <c r="LP11" s="213"/>
      <c r="LQ11" s="213"/>
      <c r="LR11" s="213"/>
      <c r="LS11" s="213"/>
      <c r="LT11" s="213"/>
      <c r="LU11" s="213"/>
      <c r="LV11" s="213"/>
      <c r="LW11" s="213"/>
      <c r="LX11" s="213"/>
      <c r="LY11" s="213"/>
      <c r="LZ11" s="213"/>
      <c r="MA11" s="213"/>
      <c r="MB11" s="213"/>
      <c r="MC11" s="213"/>
      <c r="MD11" s="213"/>
      <c r="ME11" s="213"/>
      <c r="MF11" s="213"/>
      <c r="MG11" s="213"/>
      <c r="MH11" s="213"/>
      <c r="MI11" s="213"/>
      <c r="MJ11" s="213"/>
      <c r="MK11" s="213"/>
      <c r="ML11" s="213"/>
      <c r="MM11" s="213"/>
      <c r="MN11" s="213"/>
      <c r="MO11" s="213"/>
      <c r="MP11" s="213"/>
      <c r="MQ11" s="213"/>
      <c r="MR11" s="213"/>
      <c r="MS11" s="213"/>
      <c r="MT11" s="213"/>
      <c r="MU11" s="213"/>
      <c r="MV11" s="213"/>
      <c r="MW11" s="213"/>
      <c r="MX11" s="213"/>
      <c r="MY11" s="213"/>
      <c r="MZ11" s="213"/>
      <c r="NA11" s="213"/>
      <c r="NB11" s="213"/>
      <c r="NC11" s="213"/>
      <c r="ND11" s="213"/>
      <c r="NE11" s="213"/>
      <c r="NF11" s="213"/>
      <c r="NG11" s="213"/>
      <c r="NH11" s="213"/>
      <c r="NI11" s="213"/>
      <c r="NJ11" s="213"/>
      <c r="NK11" s="213"/>
      <c r="NL11" s="213"/>
      <c r="NM11" s="213"/>
      <c r="NN11" s="213"/>
      <c r="NO11" s="213"/>
      <c r="NP11" s="213"/>
      <c r="NQ11" s="213"/>
      <c r="NR11" s="213"/>
      <c r="NS11" s="213"/>
      <c r="NT11" s="213"/>
      <c r="NU11" s="213"/>
      <c r="NV11" s="213"/>
      <c r="NW11" s="213"/>
      <c r="NX11" s="213"/>
      <c r="NY11" s="213"/>
      <c r="NZ11" s="213"/>
      <c r="OA11" s="213"/>
      <c r="OB11" s="213"/>
      <c r="OC11" s="213"/>
      <c r="OD11" s="213"/>
      <c r="OE11" s="213"/>
      <c r="OF11" s="213"/>
      <c r="OG11" s="213"/>
      <c r="OH11" s="213"/>
      <c r="OI11" s="213"/>
      <c r="OJ11" s="213"/>
      <c r="OK11" s="213"/>
      <c r="OL11" s="213"/>
      <c r="OM11" s="213"/>
      <c r="ON11" s="213"/>
      <c r="OO11" s="213"/>
      <c r="OP11" s="213"/>
      <c r="OQ11" s="213"/>
      <c r="OR11" s="213"/>
      <c r="OS11" s="213"/>
      <c r="OT11" s="213"/>
      <c r="OU11" s="213"/>
      <c r="OV11" s="213"/>
      <c r="OW11" s="213"/>
      <c r="OX11" s="213"/>
      <c r="OY11" s="213"/>
      <c r="OZ11" s="213"/>
      <c r="PA11" s="213"/>
      <c r="PB11" s="213"/>
      <c r="PC11" s="213"/>
      <c r="PD11" s="213"/>
      <c r="PE11" s="213"/>
      <c r="PF11" s="213"/>
      <c r="PG11" s="213"/>
      <c r="PH11" s="213"/>
      <c r="PI11" s="213"/>
      <c r="PJ11" s="213"/>
      <c r="PK11" s="213"/>
      <c r="PL11" s="213"/>
      <c r="PM11" s="213"/>
      <c r="PN11" s="213"/>
      <c r="PO11" s="213"/>
      <c r="PP11" s="213"/>
      <c r="PQ11" s="213"/>
      <c r="PR11" s="213"/>
      <c r="PS11" s="213"/>
      <c r="PT11" s="213"/>
      <c r="PU11" s="213"/>
      <c r="PV11" s="213"/>
      <c r="PW11" s="213"/>
      <c r="PX11" s="213"/>
      <c r="PY11" s="213"/>
      <c r="PZ11" s="213"/>
      <c r="QA11" s="213"/>
      <c r="QB11" s="213"/>
      <c r="QC11" s="213"/>
      <c r="QD11" s="213"/>
      <c r="QE11" s="213"/>
      <c r="QF11" s="213"/>
      <c r="QG11" s="213"/>
      <c r="QH11" s="213"/>
      <c r="QI11" s="213"/>
      <c r="QJ11" s="213"/>
      <c r="QK11" s="213"/>
      <c r="QL11" s="213"/>
      <c r="QM11" s="213"/>
      <c r="QN11" s="213"/>
      <c r="QO11" s="213"/>
      <c r="QP11" s="213"/>
      <c r="QQ11" s="213"/>
      <c r="QR11" s="213"/>
      <c r="QS11" s="213"/>
      <c r="QT11" s="213"/>
      <c r="QU11" s="213"/>
      <c r="QV11" s="213"/>
      <c r="QW11" s="213"/>
      <c r="QX11" s="213"/>
      <c r="QY11" s="213"/>
      <c r="QZ11" s="213"/>
      <c r="RA11" s="213"/>
      <c r="RB11" s="213"/>
      <c r="RC11" s="213"/>
      <c r="RD11" s="213"/>
      <c r="RE11" s="213"/>
      <c r="RF11" s="213"/>
      <c r="RG11" s="213"/>
      <c r="RH11" s="213"/>
      <c r="RI11" s="213"/>
      <c r="RJ11" s="213"/>
      <c r="RK11" s="213"/>
      <c r="RL11" s="213"/>
      <c r="RM11" s="213"/>
      <c r="RN11" s="213"/>
      <c r="RO11" s="213"/>
      <c r="RP11" s="213"/>
      <c r="RQ11" s="213"/>
      <c r="RR11" s="213"/>
      <c r="RS11" s="213"/>
      <c r="RT11" s="213"/>
      <c r="RU11" s="213"/>
      <c r="RV11" s="213"/>
      <c r="RW11" s="213"/>
      <c r="RX11" s="213"/>
      <c r="RY11" s="213"/>
      <c r="RZ11" s="213"/>
      <c r="SA11" s="213"/>
      <c r="SB11" s="213"/>
      <c r="SC11" s="213"/>
      <c r="SD11" s="213"/>
      <c r="SE11" s="213"/>
      <c r="SF11" s="213"/>
      <c r="SG11" s="213"/>
      <c r="SH11" s="213"/>
      <c r="SI11" s="213"/>
      <c r="SJ11" s="213"/>
      <c r="SK11" s="213"/>
      <c r="SL11" s="213"/>
      <c r="SM11" s="213"/>
      <c r="SN11" s="213"/>
      <c r="SO11" s="213"/>
      <c r="SP11" s="213"/>
      <c r="SQ11" s="213"/>
      <c r="SR11" s="213"/>
      <c r="SS11" s="213"/>
      <c r="ST11" s="213"/>
      <c r="SU11" s="213"/>
      <c r="SV11" s="213"/>
      <c r="SW11" s="213"/>
      <c r="SX11" s="213"/>
      <c r="SY11" s="213"/>
      <c r="SZ11" s="213"/>
      <c r="TA11" s="213"/>
      <c r="TB11" s="213"/>
      <c r="TC11" s="213"/>
      <c r="TD11" s="213"/>
      <c r="TE11" s="213"/>
      <c r="TF11" s="213"/>
      <c r="TG11" s="213"/>
      <c r="TH11" s="213"/>
      <c r="TI11" s="213"/>
      <c r="TJ11" s="213"/>
      <c r="TK11" s="213"/>
      <c r="TL11" s="213"/>
      <c r="TM11" s="213"/>
      <c r="TN11" s="213"/>
      <c r="TO11" s="213"/>
      <c r="TP11" s="213"/>
      <c r="TQ11" s="213"/>
      <c r="TR11" s="213"/>
      <c r="TS11" s="213"/>
      <c r="TT11" s="213"/>
      <c r="TU11" s="213"/>
      <c r="TV11" s="213"/>
      <c r="TW11" s="213"/>
      <c r="TX11" s="213"/>
      <c r="TY11" s="213"/>
      <c r="TZ11" s="213"/>
      <c r="UA11" s="213"/>
      <c r="UB11" s="213"/>
      <c r="UC11" s="213"/>
      <c r="UD11" s="213"/>
      <c r="UE11" s="213"/>
      <c r="UF11" s="213"/>
      <c r="UG11" s="213"/>
      <c r="UH11" s="213"/>
      <c r="UI11" s="213"/>
      <c r="UJ11" s="213"/>
      <c r="UK11" s="213"/>
      <c r="UL11" s="213"/>
      <c r="UM11" s="213"/>
      <c r="UN11" s="213"/>
      <c r="UO11" s="213"/>
      <c r="UP11" s="213"/>
      <c r="UQ11" s="213"/>
      <c r="UR11" s="213"/>
      <c r="US11" s="213"/>
      <c r="UT11" s="213"/>
      <c r="UU11" s="213"/>
      <c r="UV11" s="213"/>
      <c r="UW11" s="213"/>
      <c r="UX11" s="213"/>
      <c r="UY11" s="213"/>
      <c r="UZ11" s="213"/>
      <c r="VA11" s="213"/>
      <c r="VB11" s="213"/>
      <c r="VC11" s="213"/>
      <c r="VD11" s="213"/>
      <c r="VE11" s="213"/>
      <c r="VF11" s="213"/>
      <c r="VG11" s="213"/>
      <c r="VH11" s="213"/>
      <c r="VI11" s="213"/>
      <c r="VJ11" s="213"/>
      <c r="VK11" s="213"/>
      <c r="VL11" s="213"/>
      <c r="VM11" s="213"/>
      <c r="VN11" s="213"/>
      <c r="VO11" s="213"/>
      <c r="VP11" s="213"/>
      <c r="VQ11" s="213"/>
      <c r="VR11" s="213"/>
      <c r="VS11" s="213"/>
      <c r="VT11" s="213"/>
      <c r="VU11" s="213"/>
      <c r="VV11" s="213"/>
      <c r="VW11" s="213"/>
      <c r="VX11" s="213"/>
      <c r="VY11" s="213"/>
      <c r="VZ11" s="213"/>
      <c r="WA11" s="213"/>
      <c r="WB11" s="213"/>
      <c r="WC11" s="213"/>
      <c r="WD11" s="213"/>
      <c r="WE11" s="213"/>
      <c r="WF11" s="213"/>
      <c r="WG11" s="213"/>
      <c r="WH11" s="213"/>
      <c r="WI11" s="213"/>
      <c r="WJ11" s="213"/>
      <c r="WK11" s="213"/>
      <c r="WL11" s="213"/>
      <c r="WM11" s="213"/>
      <c r="WN11" s="213"/>
      <c r="WO11" s="213"/>
      <c r="WP11" s="213"/>
      <c r="WQ11" s="213"/>
      <c r="WR11" s="213"/>
      <c r="WS11" s="213"/>
      <c r="WT11" s="213"/>
      <c r="WU11" s="213"/>
      <c r="WV11" s="213"/>
      <c r="WW11" s="213"/>
      <c r="WX11" s="213"/>
      <c r="WY11" s="213"/>
      <c r="WZ11" s="213"/>
      <c r="XA11" s="213"/>
      <c r="XB11" s="213"/>
      <c r="XC11" s="213"/>
      <c r="XD11" s="213"/>
      <c r="XE11" s="213"/>
      <c r="XF11" s="213"/>
      <c r="XG11" s="213"/>
      <c r="XH11" s="213"/>
      <c r="XI11" s="213"/>
      <c r="XJ11" s="213"/>
      <c r="XK11" s="213"/>
      <c r="XL11" s="213"/>
      <c r="XM11" s="213"/>
      <c r="XN11" s="213"/>
      <c r="XO11" s="213"/>
      <c r="XP11" s="213"/>
      <c r="XQ11" s="213"/>
      <c r="XR11" s="213"/>
      <c r="XS11" s="213"/>
      <c r="XT11" s="213"/>
      <c r="XU11" s="213"/>
      <c r="XV11" s="213"/>
      <c r="XW11" s="213"/>
      <c r="XX11" s="213"/>
      <c r="XY11" s="213"/>
      <c r="XZ11" s="213"/>
      <c r="YA11" s="213"/>
      <c r="YB11" s="213"/>
      <c r="YC11" s="213"/>
      <c r="YD11" s="213"/>
      <c r="YE11" s="213"/>
      <c r="YF11" s="213"/>
      <c r="YG11" s="213"/>
      <c r="YH11" s="213"/>
      <c r="YI11" s="213"/>
      <c r="YJ11" s="213"/>
      <c r="YK11" s="213"/>
      <c r="YL11" s="213"/>
      <c r="YM11" s="213"/>
      <c r="YN11" s="213"/>
      <c r="YO11" s="213"/>
      <c r="YP11" s="213"/>
      <c r="YQ11" s="213"/>
      <c r="YR11" s="213"/>
      <c r="YS11" s="213"/>
      <c r="YT11" s="213"/>
      <c r="YU11" s="213"/>
      <c r="YV11" s="213"/>
      <c r="YW11" s="213"/>
      <c r="YX11" s="213"/>
      <c r="YY11" s="213"/>
      <c r="YZ11" s="213"/>
      <c r="ZA11" s="213"/>
      <c r="ZB11" s="213"/>
      <c r="ZC11" s="213"/>
      <c r="ZD11" s="213"/>
      <c r="ZE11" s="213"/>
      <c r="ZF11" s="213"/>
      <c r="ZG11" s="213"/>
      <c r="ZH11" s="213"/>
      <c r="ZI11" s="213"/>
      <c r="ZJ11" s="213"/>
      <c r="ZK11" s="213"/>
      <c r="ZL11" s="213"/>
      <c r="ZM11" s="213"/>
      <c r="ZN11" s="213"/>
      <c r="ZO11" s="213"/>
      <c r="ZP11" s="213"/>
      <c r="ZQ11" s="213"/>
      <c r="ZR11" s="213"/>
      <c r="ZS11" s="213"/>
      <c r="ZT11" s="213"/>
      <c r="ZU11" s="213"/>
      <c r="ZV11" s="213"/>
      <c r="ZW11" s="213"/>
      <c r="ZX11" s="213"/>
      <c r="ZY11" s="213"/>
      <c r="ZZ11" s="213"/>
      <c r="AAA11" s="213"/>
      <c r="AAB11" s="213"/>
      <c r="AAC11" s="213"/>
      <c r="AAD11" s="213"/>
      <c r="AAE11" s="213"/>
      <c r="AAF11" s="213"/>
      <c r="AAG11" s="213"/>
      <c r="AAH11" s="213"/>
      <c r="AAI11" s="213"/>
      <c r="AAJ11" s="213"/>
      <c r="AAK11" s="213"/>
      <c r="AAL11" s="213"/>
      <c r="AAM11" s="213"/>
      <c r="AAN11" s="213"/>
      <c r="AAO11" s="213"/>
      <c r="AAP11" s="213"/>
      <c r="AAQ11" s="213"/>
      <c r="AAR11" s="213"/>
      <c r="AAS11" s="213"/>
      <c r="AAT11" s="213"/>
      <c r="AAU11" s="213"/>
      <c r="AAV11" s="213"/>
      <c r="AAW11" s="213"/>
      <c r="AAX11" s="213"/>
      <c r="AAY11" s="213"/>
      <c r="AAZ11" s="213"/>
      <c r="ABA11" s="213"/>
      <c r="ABB11" s="213"/>
      <c r="ABC11" s="213"/>
      <c r="ABD11" s="213"/>
      <c r="ABE11" s="213"/>
      <c r="ABF11" s="213"/>
      <c r="ABG11" s="213"/>
      <c r="ABH11" s="213"/>
      <c r="ABI11" s="213"/>
      <c r="ABJ11" s="213"/>
      <c r="ABK11" s="213"/>
      <c r="ABL11" s="213"/>
      <c r="ABM11" s="213"/>
      <c r="ABN11" s="213"/>
      <c r="ABO11" s="213"/>
      <c r="ABP11" s="213"/>
      <c r="ABQ11" s="213"/>
      <c r="ABR11" s="213"/>
      <c r="ABS11" s="213"/>
      <c r="ABT11" s="213"/>
      <c r="ABU11" s="213"/>
      <c r="ABV11" s="213"/>
      <c r="ABW11" s="213"/>
      <c r="ABX11" s="213"/>
      <c r="ABY11" s="213"/>
      <c r="ABZ11" s="213"/>
      <c r="ACA11" s="213"/>
      <c r="ACB11" s="213"/>
      <c r="ACC11" s="213"/>
      <c r="ACD11" s="213"/>
      <c r="ACE11" s="213"/>
      <c r="ACF11" s="213"/>
      <c r="ACG11" s="213"/>
      <c r="ACH11" s="213"/>
      <c r="ACI11" s="213"/>
      <c r="ACJ11" s="213"/>
      <c r="ACK11" s="213"/>
      <c r="ACL11" s="213"/>
      <c r="ACM11" s="213"/>
      <c r="ACN11" s="213"/>
      <c r="ACO11" s="213"/>
      <c r="ACP11" s="213"/>
      <c r="ACQ11" s="213"/>
      <c r="ACR11" s="213"/>
      <c r="ACS11" s="213"/>
      <c r="ACT11" s="213"/>
      <c r="ACU11" s="213"/>
      <c r="ACV11" s="213"/>
      <c r="ACW11" s="213"/>
      <c r="ACX11" s="213"/>
      <c r="ACY11" s="213"/>
      <c r="ACZ11" s="213"/>
      <c r="ADA11" s="213"/>
      <c r="ADB11" s="213"/>
      <c r="ADC11" s="213"/>
      <c r="ADD11" s="213"/>
      <c r="ADE11" s="213"/>
      <c r="ADF11" s="213"/>
      <c r="ADG11" s="213"/>
      <c r="ADH11" s="213"/>
      <c r="ADI11" s="213"/>
      <c r="ADJ11" s="213"/>
      <c r="ADK11" s="213"/>
      <c r="ADL11" s="213"/>
      <c r="ADM11" s="213"/>
      <c r="ADN11" s="213"/>
      <c r="ADO11" s="213"/>
      <c r="ADP11" s="213"/>
      <c r="ADQ11" s="213"/>
      <c r="ADR11" s="213"/>
      <c r="ADS11" s="213"/>
      <c r="ADT11" s="213"/>
      <c r="ADU11" s="213"/>
      <c r="ADV11" s="213"/>
      <c r="ADW11" s="213"/>
      <c r="ADX11" s="213"/>
      <c r="ADY11" s="213"/>
      <c r="ADZ11" s="213"/>
      <c r="AEA11" s="213"/>
      <c r="AEB11" s="213"/>
      <c r="AEC11" s="213"/>
      <c r="AED11" s="213"/>
      <c r="AEE11" s="213"/>
      <c r="AEF11" s="213"/>
      <c r="AEG11" s="213"/>
      <c r="AEH11" s="213"/>
      <c r="AEI11" s="213"/>
      <c r="AEJ11" s="213"/>
      <c r="AEK11" s="213"/>
      <c r="AEL11" s="213"/>
      <c r="AEM11" s="213"/>
      <c r="AEN11" s="213"/>
      <c r="AEO11" s="213"/>
      <c r="AEP11" s="213"/>
      <c r="AEQ11" s="213"/>
      <c r="AER11" s="213"/>
      <c r="AES11" s="213"/>
      <c r="AET11" s="213"/>
      <c r="AEU11" s="213"/>
      <c r="AEV11" s="213"/>
      <c r="AEW11" s="213"/>
      <c r="AEX11" s="213"/>
      <c r="AEY11" s="213"/>
      <c r="AEZ11" s="213"/>
      <c r="AFA11" s="213"/>
      <c r="AFB11" s="213"/>
      <c r="AFC11" s="213"/>
      <c r="AFD11" s="213"/>
      <c r="AFE11" s="213"/>
      <c r="AFF11" s="213"/>
      <c r="AFG11" s="213"/>
      <c r="AFH11" s="213"/>
      <c r="AFI11" s="213"/>
      <c r="AFJ11" s="213"/>
      <c r="AFK11" s="213"/>
      <c r="AFL11" s="213"/>
      <c r="AFM11" s="213"/>
      <c r="AFN11" s="213"/>
      <c r="AFO11" s="213"/>
      <c r="AFP11" s="213"/>
      <c r="AFQ11" s="213"/>
      <c r="AFR11" s="213"/>
      <c r="AFS11" s="213"/>
      <c r="AFT11" s="213"/>
      <c r="AFU11" s="213"/>
      <c r="AFV11" s="213"/>
      <c r="AFW11" s="213"/>
      <c r="AFX11" s="213"/>
      <c r="AFY11" s="213"/>
      <c r="AFZ11" s="213"/>
      <c r="AGA11" s="213"/>
      <c r="AGB11" s="213"/>
      <c r="AGC11" s="213"/>
      <c r="AGD11" s="213"/>
      <c r="AGE11" s="213"/>
      <c r="AGF11" s="213"/>
      <c r="AGG11" s="213"/>
      <c r="AGH11" s="213"/>
      <c r="AGI11" s="213"/>
      <c r="AGJ11" s="213"/>
      <c r="AGK11" s="213"/>
      <c r="AGL11" s="213"/>
      <c r="AGM11" s="213"/>
      <c r="AGN11" s="213"/>
      <c r="AGO11" s="213"/>
      <c r="AGP11" s="213"/>
      <c r="AGQ11" s="213"/>
      <c r="AGR11" s="213"/>
      <c r="AGS11" s="213"/>
      <c r="AGT11" s="213"/>
      <c r="AGU11" s="213"/>
      <c r="AGV11" s="213"/>
      <c r="AGW11" s="213"/>
      <c r="AGX11" s="213"/>
      <c r="AGY11" s="213"/>
      <c r="AGZ11" s="213"/>
      <c r="AHA11" s="213"/>
      <c r="AHB11" s="213"/>
      <c r="AHC11" s="213"/>
      <c r="AHD11" s="213"/>
      <c r="AHE11" s="213"/>
      <c r="AHF11" s="213"/>
      <c r="AHG11" s="213"/>
      <c r="AHH11" s="213"/>
      <c r="AHI11" s="213"/>
      <c r="AHJ11" s="213"/>
      <c r="AHK11" s="213"/>
      <c r="AHL11" s="213"/>
      <c r="AHM11" s="213"/>
      <c r="AHN11" s="213"/>
      <c r="AHO11" s="213"/>
      <c r="AHP11" s="213"/>
      <c r="AHQ11" s="213"/>
      <c r="AHR11" s="213"/>
      <c r="AHS11" s="213"/>
      <c r="AHT11" s="213"/>
      <c r="AHU11" s="213"/>
      <c r="AHV11" s="213"/>
      <c r="AHW11" s="213"/>
      <c r="AHX11" s="213"/>
      <c r="AHY11" s="213"/>
      <c r="AHZ11" s="213"/>
      <c r="AIA11" s="213"/>
      <c r="AIB11" s="213"/>
      <c r="AIC11" s="213"/>
      <c r="AID11" s="213"/>
      <c r="AIE11" s="213"/>
      <c r="AIF11" s="213"/>
      <c r="AIG11" s="213"/>
      <c r="AIH11" s="213"/>
      <c r="AII11" s="213"/>
      <c r="AIJ11" s="213"/>
      <c r="AIK11" s="213"/>
      <c r="AIL11" s="213"/>
      <c r="AIM11" s="213"/>
      <c r="AIN11" s="213"/>
      <c r="AIO11" s="213"/>
      <c r="AIP11" s="213"/>
      <c r="AIQ11" s="213"/>
      <c r="AIR11" s="213"/>
      <c r="AIS11" s="213"/>
      <c r="AIT11" s="213"/>
      <c r="AIU11" s="213"/>
      <c r="AIV11" s="213"/>
      <c r="AIW11" s="213"/>
      <c r="AIX11" s="213"/>
      <c r="AIY11" s="213"/>
      <c r="AIZ11" s="213"/>
      <c r="AJA11" s="213"/>
      <c r="AJB11" s="213"/>
      <c r="AJC11" s="213"/>
      <c r="AJD11" s="213"/>
      <c r="AJE11" s="213"/>
      <c r="AJF11" s="213"/>
      <c r="AJG11" s="213"/>
      <c r="AJH11" s="213"/>
      <c r="AJI11" s="213"/>
      <c r="AJJ11" s="213"/>
      <c r="AJK11" s="213"/>
      <c r="AJL11" s="213"/>
      <c r="AJM11" s="213"/>
      <c r="AJN11" s="213"/>
      <c r="AJO11" s="213"/>
      <c r="AJP11" s="213"/>
      <c r="AJQ11" s="213"/>
      <c r="AJR11" s="213"/>
      <c r="AJS11" s="213"/>
      <c r="AJT11" s="213"/>
      <c r="AJU11" s="213"/>
      <c r="AJV11" s="213"/>
      <c r="AJW11" s="213"/>
      <c r="AJX11" s="213"/>
      <c r="AJY11" s="213"/>
      <c r="AJZ11" s="213"/>
      <c r="AKA11" s="213"/>
      <c r="AKB11" s="213"/>
      <c r="AKC11" s="213"/>
      <c r="AKD11" s="213"/>
      <c r="AKE11" s="213"/>
      <c r="AKF11" s="213"/>
      <c r="AKG11" s="213"/>
      <c r="AKH11" s="213"/>
      <c r="AKI11" s="213"/>
      <c r="AKJ11" s="213"/>
      <c r="AKK11" s="213"/>
      <c r="AKL11" s="213"/>
      <c r="AKM11" s="213"/>
      <c r="AKN11" s="213"/>
      <c r="AKO11" s="213"/>
      <c r="AKP11" s="213"/>
      <c r="AKQ11" s="213"/>
      <c r="AKR11" s="213"/>
      <c r="AKS11" s="213"/>
      <c r="AKT11" s="213"/>
      <c r="AKU11" s="213"/>
      <c r="AKV11" s="213"/>
      <c r="AKW11" s="213"/>
      <c r="AKX11" s="213"/>
      <c r="AKY11" s="213"/>
      <c r="AKZ11" s="213"/>
      <c r="ALA11" s="213"/>
      <c r="ALB11" s="213"/>
      <c r="ALC11" s="213"/>
      <c r="ALD11" s="213"/>
      <c r="ALE11" s="213"/>
      <c r="ALF11" s="213"/>
      <c r="ALG11" s="213"/>
      <c r="ALH11" s="213"/>
      <c r="ALI11" s="213"/>
      <c r="ALJ11" s="213"/>
      <c r="ALK11" s="213"/>
      <c r="ALL11" s="213"/>
      <c r="ALM11" s="213"/>
      <c r="ALN11" s="213"/>
      <c r="ALO11" s="213"/>
      <c r="ALP11" s="213"/>
      <c r="ALQ11" s="213"/>
      <c r="ALR11" s="213"/>
      <c r="ALS11" s="213"/>
      <c r="ALT11" s="213"/>
      <c r="ALU11" s="213"/>
      <c r="ALV11" s="213"/>
      <c r="ALW11" s="213"/>
      <c r="ALX11" s="213"/>
      <c r="ALY11" s="213"/>
      <c r="ALZ11" s="213"/>
      <c r="AMA11" s="213"/>
      <c r="AMB11" s="213"/>
      <c r="AMC11" s="213"/>
      <c r="AMD11" s="213"/>
      <c r="AME11" s="213"/>
      <c r="AMF11" s="213"/>
      <c r="AMG11" s="213"/>
      <c r="AMH11" s="213"/>
    </row>
    <row r="12" spans="1:1022" ht="72.75" customHeight="1">
      <c r="A12" s="2331"/>
      <c r="B12" s="1466" t="s">
        <v>21</v>
      </c>
      <c r="C12" s="2329" t="s">
        <v>1958</v>
      </c>
      <c r="D12" s="2329"/>
      <c r="E12" s="2329"/>
      <c r="F12" s="2329"/>
      <c r="G12" s="2329"/>
      <c r="H12" s="2329"/>
      <c r="I12" s="2329"/>
      <c r="J12" s="2329"/>
      <c r="K12" s="2329"/>
      <c r="L12" s="2329"/>
      <c r="M12" s="2329"/>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c r="GQ12" s="213"/>
      <c r="GR12" s="213"/>
      <c r="GS12" s="213"/>
      <c r="GT12" s="213"/>
      <c r="GU12" s="213"/>
      <c r="GV12" s="213"/>
      <c r="GW12" s="213"/>
      <c r="GX12" s="213"/>
      <c r="GY12" s="213"/>
      <c r="GZ12" s="213"/>
      <c r="HA12" s="213"/>
      <c r="HB12" s="213"/>
      <c r="HC12" s="213"/>
      <c r="HD12" s="213"/>
      <c r="HE12" s="213"/>
      <c r="HF12" s="213"/>
      <c r="HG12" s="213"/>
      <c r="HH12" s="213"/>
      <c r="HI12" s="213"/>
      <c r="HJ12" s="213"/>
      <c r="HK12" s="213"/>
      <c r="HL12" s="213"/>
      <c r="HM12" s="213"/>
      <c r="HN12" s="213"/>
      <c r="HO12" s="213"/>
      <c r="HP12" s="213"/>
      <c r="HQ12" s="213"/>
      <c r="HR12" s="213"/>
      <c r="HS12" s="213"/>
      <c r="HT12" s="213"/>
      <c r="HU12" s="213"/>
      <c r="HV12" s="213"/>
      <c r="HW12" s="213"/>
      <c r="HX12" s="213"/>
      <c r="HY12" s="213"/>
      <c r="HZ12" s="213"/>
      <c r="IA12" s="213"/>
      <c r="IB12" s="213"/>
      <c r="IC12" s="213"/>
      <c r="ID12" s="213"/>
      <c r="IE12" s="213"/>
      <c r="IF12" s="213"/>
      <c r="IG12" s="213"/>
      <c r="IH12" s="213"/>
      <c r="II12" s="213"/>
      <c r="IJ12" s="213"/>
      <c r="IK12" s="213"/>
      <c r="IL12" s="213"/>
      <c r="IM12" s="213"/>
      <c r="IN12" s="213"/>
      <c r="IO12" s="213"/>
      <c r="IP12" s="213"/>
      <c r="IQ12" s="213"/>
      <c r="IR12" s="213"/>
      <c r="IS12" s="213"/>
      <c r="IT12" s="213"/>
      <c r="IU12" s="213"/>
      <c r="IV12" s="213"/>
      <c r="IW12" s="213"/>
      <c r="IX12" s="213"/>
      <c r="IY12" s="213"/>
      <c r="IZ12" s="213"/>
      <c r="JA12" s="213"/>
      <c r="JB12" s="213"/>
      <c r="JC12" s="213"/>
      <c r="JD12" s="213"/>
      <c r="JE12" s="213"/>
      <c r="JF12" s="213"/>
      <c r="JG12" s="213"/>
      <c r="JH12" s="213"/>
      <c r="JI12" s="213"/>
      <c r="JJ12" s="213"/>
      <c r="JK12" s="213"/>
      <c r="JL12" s="213"/>
      <c r="JM12" s="213"/>
      <c r="JN12" s="213"/>
      <c r="JO12" s="213"/>
      <c r="JP12" s="213"/>
      <c r="JQ12" s="213"/>
      <c r="JR12" s="213"/>
      <c r="JS12" s="213"/>
      <c r="JT12" s="213"/>
      <c r="JU12" s="213"/>
      <c r="JV12" s="213"/>
      <c r="JW12" s="213"/>
      <c r="JX12" s="213"/>
      <c r="JY12" s="213"/>
      <c r="JZ12" s="213"/>
      <c r="KA12" s="213"/>
      <c r="KB12" s="213"/>
      <c r="KC12" s="213"/>
      <c r="KD12" s="213"/>
      <c r="KE12" s="213"/>
      <c r="KF12" s="213"/>
      <c r="KG12" s="213"/>
      <c r="KH12" s="213"/>
      <c r="KI12" s="213"/>
      <c r="KJ12" s="213"/>
      <c r="KK12" s="213"/>
      <c r="KL12" s="213"/>
      <c r="KM12" s="213"/>
      <c r="KN12" s="213"/>
      <c r="KO12" s="213"/>
      <c r="KP12" s="213"/>
      <c r="KQ12" s="213"/>
      <c r="KR12" s="213"/>
      <c r="KS12" s="213"/>
      <c r="KT12" s="213"/>
      <c r="KU12" s="213"/>
      <c r="KV12" s="213"/>
      <c r="KW12" s="213"/>
      <c r="KX12" s="213"/>
      <c r="KY12" s="213"/>
      <c r="KZ12" s="213"/>
      <c r="LA12" s="213"/>
      <c r="LB12" s="213"/>
      <c r="LC12" s="213"/>
      <c r="LD12" s="213"/>
      <c r="LE12" s="213"/>
      <c r="LF12" s="213"/>
      <c r="LG12" s="213"/>
      <c r="LH12" s="213"/>
      <c r="LI12" s="213"/>
      <c r="LJ12" s="213"/>
      <c r="LK12" s="213"/>
      <c r="LL12" s="213"/>
      <c r="LM12" s="213"/>
      <c r="LN12" s="213"/>
      <c r="LO12" s="213"/>
      <c r="LP12" s="213"/>
      <c r="LQ12" s="213"/>
      <c r="LR12" s="213"/>
      <c r="LS12" s="213"/>
      <c r="LT12" s="213"/>
      <c r="LU12" s="213"/>
      <c r="LV12" s="213"/>
      <c r="LW12" s="213"/>
      <c r="LX12" s="213"/>
      <c r="LY12" s="213"/>
      <c r="LZ12" s="213"/>
      <c r="MA12" s="213"/>
      <c r="MB12" s="213"/>
      <c r="MC12" s="213"/>
      <c r="MD12" s="213"/>
      <c r="ME12" s="213"/>
      <c r="MF12" s="213"/>
      <c r="MG12" s="213"/>
      <c r="MH12" s="213"/>
      <c r="MI12" s="213"/>
      <c r="MJ12" s="213"/>
      <c r="MK12" s="213"/>
      <c r="ML12" s="213"/>
      <c r="MM12" s="213"/>
      <c r="MN12" s="213"/>
      <c r="MO12" s="213"/>
      <c r="MP12" s="213"/>
      <c r="MQ12" s="213"/>
      <c r="MR12" s="213"/>
      <c r="MS12" s="213"/>
      <c r="MT12" s="213"/>
      <c r="MU12" s="213"/>
      <c r="MV12" s="213"/>
      <c r="MW12" s="213"/>
      <c r="MX12" s="213"/>
      <c r="MY12" s="213"/>
      <c r="MZ12" s="213"/>
      <c r="NA12" s="213"/>
      <c r="NB12" s="213"/>
      <c r="NC12" s="213"/>
      <c r="ND12" s="213"/>
      <c r="NE12" s="213"/>
      <c r="NF12" s="213"/>
      <c r="NG12" s="213"/>
      <c r="NH12" s="213"/>
      <c r="NI12" s="213"/>
      <c r="NJ12" s="213"/>
      <c r="NK12" s="213"/>
      <c r="NL12" s="213"/>
      <c r="NM12" s="213"/>
      <c r="NN12" s="213"/>
      <c r="NO12" s="213"/>
      <c r="NP12" s="213"/>
      <c r="NQ12" s="213"/>
      <c r="NR12" s="213"/>
      <c r="NS12" s="213"/>
      <c r="NT12" s="213"/>
      <c r="NU12" s="213"/>
      <c r="NV12" s="213"/>
      <c r="NW12" s="213"/>
      <c r="NX12" s="213"/>
      <c r="NY12" s="213"/>
      <c r="NZ12" s="213"/>
      <c r="OA12" s="213"/>
      <c r="OB12" s="213"/>
      <c r="OC12" s="213"/>
      <c r="OD12" s="213"/>
      <c r="OE12" s="213"/>
      <c r="OF12" s="213"/>
      <c r="OG12" s="213"/>
      <c r="OH12" s="213"/>
      <c r="OI12" s="213"/>
      <c r="OJ12" s="213"/>
      <c r="OK12" s="213"/>
      <c r="OL12" s="213"/>
      <c r="OM12" s="213"/>
      <c r="ON12" s="213"/>
      <c r="OO12" s="213"/>
      <c r="OP12" s="213"/>
      <c r="OQ12" s="213"/>
      <c r="OR12" s="213"/>
      <c r="OS12" s="213"/>
      <c r="OT12" s="213"/>
      <c r="OU12" s="213"/>
      <c r="OV12" s="213"/>
      <c r="OW12" s="213"/>
      <c r="OX12" s="213"/>
      <c r="OY12" s="213"/>
      <c r="OZ12" s="213"/>
      <c r="PA12" s="213"/>
      <c r="PB12" s="213"/>
      <c r="PC12" s="213"/>
      <c r="PD12" s="213"/>
      <c r="PE12" s="213"/>
      <c r="PF12" s="213"/>
      <c r="PG12" s="213"/>
      <c r="PH12" s="213"/>
      <c r="PI12" s="213"/>
      <c r="PJ12" s="213"/>
      <c r="PK12" s="213"/>
      <c r="PL12" s="213"/>
      <c r="PM12" s="213"/>
      <c r="PN12" s="213"/>
      <c r="PO12" s="213"/>
      <c r="PP12" s="213"/>
      <c r="PQ12" s="213"/>
      <c r="PR12" s="213"/>
      <c r="PS12" s="213"/>
      <c r="PT12" s="213"/>
      <c r="PU12" s="213"/>
      <c r="PV12" s="213"/>
      <c r="PW12" s="213"/>
      <c r="PX12" s="213"/>
      <c r="PY12" s="213"/>
      <c r="PZ12" s="213"/>
      <c r="QA12" s="213"/>
      <c r="QB12" s="213"/>
      <c r="QC12" s="213"/>
      <c r="QD12" s="213"/>
      <c r="QE12" s="213"/>
      <c r="QF12" s="213"/>
      <c r="QG12" s="213"/>
      <c r="QH12" s="213"/>
      <c r="QI12" s="213"/>
      <c r="QJ12" s="213"/>
      <c r="QK12" s="213"/>
      <c r="QL12" s="213"/>
      <c r="QM12" s="213"/>
      <c r="QN12" s="213"/>
      <c r="QO12" s="213"/>
      <c r="QP12" s="213"/>
      <c r="QQ12" s="213"/>
      <c r="QR12" s="213"/>
      <c r="QS12" s="213"/>
      <c r="QT12" s="213"/>
      <c r="QU12" s="213"/>
      <c r="QV12" s="213"/>
      <c r="QW12" s="213"/>
      <c r="QX12" s="213"/>
      <c r="QY12" s="213"/>
      <c r="QZ12" s="213"/>
      <c r="RA12" s="213"/>
      <c r="RB12" s="213"/>
      <c r="RC12" s="213"/>
      <c r="RD12" s="213"/>
      <c r="RE12" s="213"/>
      <c r="RF12" s="213"/>
      <c r="RG12" s="213"/>
      <c r="RH12" s="213"/>
      <c r="RI12" s="213"/>
      <c r="RJ12" s="213"/>
      <c r="RK12" s="213"/>
      <c r="RL12" s="213"/>
      <c r="RM12" s="213"/>
      <c r="RN12" s="213"/>
      <c r="RO12" s="213"/>
      <c r="RP12" s="213"/>
      <c r="RQ12" s="213"/>
      <c r="RR12" s="213"/>
      <c r="RS12" s="213"/>
      <c r="RT12" s="213"/>
      <c r="RU12" s="213"/>
      <c r="RV12" s="213"/>
      <c r="RW12" s="213"/>
      <c r="RX12" s="213"/>
      <c r="RY12" s="213"/>
      <c r="RZ12" s="213"/>
      <c r="SA12" s="213"/>
      <c r="SB12" s="213"/>
      <c r="SC12" s="213"/>
      <c r="SD12" s="213"/>
      <c r="SE12" s="213"/>
      <c r="SF12" s="213"/>
      <c r="SG12" s="213"/>
      <c r="SH12" s="213"/>
      <c r="SI12" s="213"/>
      <c r="SJ12" s="213"/>
      <c r="SK12" s="213"/>
      <c r="SL12" s="213"/>
      <c r="SM12" s="213"/>
      <c r="SN12" s="213"/>
      <c r="SO12" s="213"/>
      <c r="SP12" s="213"/>
      <c r="SQ12" s="213"/>
      <c r="SR12" s="213"/>
      <c r="SS12" s="213"/>
      <c r="ST12" s="213"/>
      <c r="SU12" s="213"/>
      <c r="SV12" s="213"/>
      <c r="SW12" s="213"/>
      <c r="SX12" s="213"/>
      <c r="SY12" s="213"/>
      <c r="SZ12" s="213"/>
      <c r="TA12" s="213"/>
      <c r="TB12" s="213"/>
      <c r="TC12" s="213"/>
      <c r="TD12" s="213"/>
      <c r="TE12" s="213"/>
      <c r="TF12" s="213"/>
      <c r="TG12" s="213"/>
      <c r="TH12" s="213"/>
      <c r="TI12" s="213"/>
      <c r="TJ12" s="213"/>
      <c r="TK12" s="213"/>
      <c r="TL12" s="213"/>
      <c r="TM12" s="213"/>
      <c r="TN12" s="213"/>
      <c r="TO12" s="213"/>
      <c r="TP12" s="213"/>
      <c r="TQ12" s="213"/>
      <c r="TR12" s="213"/>
      <c r="TS12" s="213"/>
      <c r="TT12" s="213"/>
      <c r="TU12" s="213"/>
      <c r="TV12" s="213"/>
      <c r="TW12" s="213"/>
      <c r="TX12" s="213"/>
      <c r="TY12" s="213"/>
      <c r="TZ12" s="213"/>
      <c r="UA12" s="213"/>
      <c r="UB12" s="213"/>
      <c r="UC12" s="213"/>
      <c r="UD12" s="213"/>
      <c r="UE12" s="213"/>
      <c r="UF12" s="213"/>
      <c r="UG12" s="213"/>
      <c r="UH12" s="213"/>
      <c r="UI12" s="213"/>
      <c r="UJ12" s="213"/>
      <c r="UK12" s="213"/>
      <c r="UL12" s="213"/>
      <c r="UM12" s="213"/>
      <c r="UN12" s="213"/>
      <c r="UO12" s="213"/>
      <c r="UP12" s="213"/>
      <c r="UQ12" s="213"/>
      <c r="UR12" s="213"/>
      <c r="US12" s="213"/>
      <c r="UT12" s="213"/>
      <c r="UU12" s="213"/>
      <c r="UV12" s="213"/>
      <c r="UW12" s="213"/>
      <c r="UX12" s="213"/>
      <c r="UY12" s="213"/>
      <c r="UZ12" s="213"/>
      <c r="VA12" s="213"/>
      <c r="VB12" s="213"/>
      <c r="VC12" s="213"/>
      <c r="VD12" s="213"/>
      <c r="VE12" s="213"/>
      <c r="VF12" s="213"/>
      <c r="VG12" s="213"/>
      <c r="VH12" s="213"/>
      <c r="VI12" s="213"/>
      <c r="VJ12" s="213"/>
      <c r="VK12" s="213"/>
      <c r="VL12" s="213"/>
      <c r="VM12" s="213"/>
      <c r="VN12" s="213"/>
      <c r="VO12" s="213"/>
      <c r="VP12" s="213"/>
      <c r="VQ12" s="213"/>
      <c r="VR12" s="213"/>
      <c r="VS12" s="213"/>
      <c r="VT12" s="213"/>
      <c r="VU12" s="213"/>
      <c r="VV12" s="213"/>
      <c r="VW12" s="213"/>
      <c r="VX12" s="213"/>
      <c r="VY12" s="213"/>
      <c r="VZ12" s="213"/>
      <c r="WA12" s="213"/>
      <c r="WB12" s="213"/>
      <c r="WC12" s="213"/>
      <c r="WD12" s="213"/>
      <c r="WE12" s="213"/>
      <c r="WF12" s="213"/>
      <c r="WG12" s="213"/>
      <c r="WH12" s="213"/>
      <c r="WI12" s="213"/>
      <c r="WJ12" s="213"/>
      <c r="WK12" s="213"/>
      <c r="WL12" s="213"/>
      <c r="WM12" s="213"/>
      <c r="WN12" s="213"/>
      <c r="WO12" s="213"/>
      <c r="WP12" s="213"/>
      <c r="WQ12" s="213"/>
      <c r="WR12" s="213"/>
      <c r="WS12" s="213"/>
      <c r="WT12" s="213"/>
      <c r="WU12" s="213"/>
      <c r="WV12" s="213"/>
      <c r="WW12" s="213"/>
      <c r="WX12" s="213"/>
      <c r="WY12" s="213"/>
      <c r="WZ12" s="213"/>
      <c r="XA12" s="213"/>
      <c r="XB12" s="213"/>
      <c r="XC12" s="213"/>
      <c r="XD12" s="213"/>
      <c r="XE12" s="213"/>
      <c r="XF12" s="213"/>
      <c r="XG12" s="213"/>
      <c r="XH12" s="213"/>
      <c r="XI12" s="213"/>
      <c r="XJ12" s="213"/>
      <c r="XK12" s="213"/>
      <c r="XL12" s="213"/>
      <c r="XM12" s="213"/>
      <c r="XN12" s="213"/>
      <c r="XO12" s="213"/>
      <c r="XP12" s="213"/>
      <c r="XQ12" s="213"/>
      <c r="XR12" s="213"/>
      <c r="XS12" s="213"/>
      <c r="XT12" s="213"/>
      <c r="XU12" s="213"/>
      <c r="XV12" s="213"/>
      <c r="XW12" s="213"/>
      <c r="XX12" s="213"/>
      <c r="XY12" s="213"/>
      <c r="XZ12" s="213"/>
      <c r="YA12" s="213"/>
      <c r="YB12" s="213"/>
      <c r="YC12" s="213"/>
      <c r="YD12" s="213"/>
      <c r="YE12" s="213"/>
      <c r="YF12" s="213"/>
      <c r="YG12" s="213"/>
      <c r="YH12" s="213"/>
      <c r="YI12" s="213"/>
      <c r="YJ12" s="213"/>
      <c r="YK12" s="213"/>
      <c r="YL12" s="213"/>
      <c r="YM12" s="213"/>
      <c r="YN12" s="213"/>
      <c r="YO12" s="213"/>
      <c r="YP12" s="213"/>
      <c r="YQ12" s="213"/>
      <c r="YR12" s="213"/>
      <c r="YS12" s="213"/>
      <c r="YT12" s="213"/>
      <c r="YU12" s="213"/>
      <c r="YV12" s="213"/>
      <c r="YW12" s="213"/>
      <c r="YX12" s="213"/>
      <c r="YY12" s="213"/>
      <c r="YZ12" s="213"/>
      <c r="ZA12" s="213"/>
      <c r="ZB12" s="213"/>
      <c r="ZC12" s="213"/>
      <c r="ZD12" s="213"/>
      <c r="ZE12" s="213"/>
      <c r="ZF12" s="213"/>
      <c r="ZG12" s="213"/>
      <c r="ZH12" s="213"/>
      <c r="ZI12" s="213"/>
      <c r="ZJ12" s="213"/>
      <c r="ZK12" s="213"/>
      <c r="ZL12" s="213"/>
      <c r="ZM12" s="213"/>
      <c r="ZN12" s="213"/>
      <c r="ZO12" s="213"/>
      <c r="ZP12" s="213"/>
      <c r="ZQ12" s="213"/>
      <c r="ZR12" s="213"/>
      <c r="ZS12" s="213"/>
      <c r="ZT12" s="213"/>
      <c r="ZU12" s="213"/>
      <c r="ZV12" s="213"/>
      <c r="ZW12" s="213"/>
      <c r="ZX12" s="213"/>
      <c r="ZY12" s="213"/>
      <c r="ZZ12" s="213"/>
      <c r="AAA12" s="213"/>
      <c r="AAB12" s="213"/>
      <c r="AAC12" s="213"/>
      <c r="AAD12" s="213"/>
      <c r="AAE12" s="213"/>
      <c r="AAF12" s="213"/>
      <c r="AAG12" s="213"/>
      <c r="AAH12" s="213"/>
      <c r="AAI12" s="213"/>
      <c r="AAJ12" s="213"/>
      <c r="AAK12" s="213"/>
      <c r="AAL12" s="213"/>
      <c r="AAM12" s="213"/>
      <c r="AAN12" s="213"/>
      <c r="AAO12" s="213"/>
      <c r="AAP12" s="213"/>
      <c r="AAQ12" s="213"/>
      <c r="AAR12" s="213"/>
      <c r="AAS12" s="213"/>
      <c r="AAT12" s="213"/>
      <c r="AAU12" s="213"/>
      <c r="AAV12" s="213"/>
      <c r="AAW12" s="213"/>
      <c r="AAX12" s="213"/>
      <c r="AAY12" s="213"/>
      <c r="AAZ12" s="213"/>
      <c r="ABA12" s="213"/>
      <c r="ABB12" s="213"/>
      <c r="ABC12" s="213"/>
      <c r="ABD12" s="213"/>
      <c r="ABE12" s="213"/>
      <c r="ABF12" s="213"/>
      <c r="ABG12" s="213"/>
      <c r="ABH12" s="213"/>
      <c r="ABI12" s="213"/>
      <c r="ABJ12" s="213"/>
      <c r="ABK12" s="213"/>
      <c r="ABL12" s="213"/>
      <c r="ABM12" s="213"/>
      <c r="ABN12" s="213"/>
      <c r="ABO12" s="213"/>
      <c r="ABP12" s="213"/>
      <c r="ABQ12" s="213"/>
      <c r="ABR12" s="213"/>
      <c r="ABS12" s="213"/>
      <c r="ABT12" s="213"/>
      <c r="ABU12" s="213"/>
      <c r="ABV12" s="213"/>
      <c r="ABW12" s="213"/>
      <c r="ABX12" s="213"/>
      <c r="ABY12" s="213"/>
      <c r="ABZ12" s="213"/>
      <c r="ACA12" s="213"/>
      <c r="ACB12" s="213"/>
      <c r="ACC12" s="213"/>
      <c r="ACD12" s="213"/>
      <c r="ACE12" s="213"/>
      <c r="ACF12" s="213"/>
      <c r="ACG12" s="213"/>
      <c r="ACH12" s="213"/>
      <c r="ACI12" s="213"/>
      <c r="ACJ12" s="213"/>
      <c r="ACK12" s="213"/>
      <c r="ACL12" s="213"/>
      <c r="ACM12" s="213"/>
      <c r="ACN12" s="213"/>
      <c r="ACO12" s="213"/>
      <c r="ACP12" s="213"/>
      <c r="ACQ12" s="213"/>
      <c r="ACR12" s="213"/>
      <c r="ACS12" s="213"/>
      <c r="ACT12" s="213"/>
      <c r="ACU12" s="213"/>
      <c r="ACV12" s="213"/>
      <c r="ACW12" s="213"/>
      <c r="ACX12" s="213"/>
      <c r="ACY12" s="213"/>
      <c r="ACZ12" s="213"/>
      <c r="ADA12" s="213"/>
      <c r="ADB12" s="213"/>
      <c r="ADC12" s="213"/>
      <c r="ADD12" s="213"/>
      <c r="ADE12" s="213"/>
      <c r="ADF12" s="213"/>
      <c r="ADG12" s="213"/>
      <c r="ADH12" s="213"/>
      <c r="ADI12" s="213"/>
      <c r="ADJ12" s="213"/>
      <c r="ADK12" s="213"/>
      <c r="ADL12" s="213"/>
      <c r="ADM12" s="213"/>
      <c r="ADN12" s="213"/>
      <c r="ADO12" s="213"/>
      <c r="ADP12" s="213"/>
      <c r="ADQ12" s="213"/>
      <c r="ADR12" s="213"/>
      <c r="ADS12" s="213"/>
      <c r="ADT12" s="213"/>
      <c r="ADU12" s="213"/>
      <c r="ADV12" s="213"/>
      <c r="ADW12" s="213"/>
      <c r="ADX12" s="213"/>
      <c r="ADY12" s="213"/>
      <c r="ADZ12" s="213"/>
      <c r="AEA12" s="213"/>
      <c r="AEB12" s="213"/>
      <c r="AEC12" s="213"/>
      <c r="AED12" s="213"/>
      <c r="AEE12" s="213"/>
      <c r="AEF12" s="213"/>
      <c r="AEG12" s="213"/>
      <c r="AEH12" s="213"/>
      <c r="AEI12" s="213"/>
      <c r="AEJ12" s="213"/>
      <c r="AEK12" s="213"/>
      <c r="AEL12" s="213"/>
      <c r="AEM12" s="213"/>
      <c r="AEN12" s="213"/>
      <c r="AEO12" s="213"/>
      <c r="AEP12" s="213"/>
      <c r="AEQ12" s="213"/>
      <c r="AER12" s="213"/>
      <c r="AES12" s="213"/>
      <c r="AET12" s="213"/>
      <c r="AEU12" s="213"/>
      <c r="AEV12" s="213"/>
      <c r="AEW12" s="213"/>
      <c r="AEX12" s="213"/>
      <c r="AEY12" s="213"/>
      <c r="AEZ12" s="213"/>
      <c r="AFA12" s="213"/>
      <c r="AFB12" s="213"/>
      <c r="AFC12" s="213"/>
      <c r="AFD12" s="213"/>
      <c r="AFE12" s="213"/>
      <c r="AFF12" s="213"/>
      <c r="AFG12" s="213"/>
      <c r="AFH12" s="213"/>
      <c r="AFI12" s="213"/>
      <c r="AFJ12" s="213"/>
      <c r="AFK12" s="213"/>
      <c r="AFL12" s="213"/>
      <c r="AFM12" s="213"/>
      <c r="AFN12" s="213"/>
      <c r="AFO12" s="213"/>
      <c r="AFP12" s="213"/>
      <c r="AFQ12" s="213"/>
      <c r="AFR12" s="213"/>
      <c r="AFS12" s="213"/>
      <c r="AFT12" s="213"/>
      <c r="AFU12" s="213"/>
      <c r="AFV12" s="213"/>
      <c r="AFW12" s="213"/>
      <c r="AFX12" s="213"/>
      <c r="AFY12" s="213"/>
      <c r="AFZ12" s="213"/>
      <c r="AGA12" s="213"/>
      <c r="AGB12" s="213"/>
      <c r="AGC12" s="213"/>
      <c r="AGD12" s="213"/>
      <c r="AGE12" s="213"/>
      <c r="AGF12" s="213"/>
      <c r="AGG12" s="213"/>
      <c r="AGH12" s="213"/>
      <c r="AGI12" s="213"/>
      <c r="AGJ12" s="213"/>
      <c r="AGK12" s="213"/>
      <c r="AGL12" s="213"/>
      <c r="AGM12" s="213"/>
      <c r="AGN12" s="213"/>
      <c r="AGO12" s="213"/>
      <c r="AGP12" s="213"/>
      <c r="AGQ12" s="213"/>
      <c r="AGR12" s="213"/>
      <c r="AGS12" s="213"/>
      <c r="AGT12" s="213"/>
      <c r="AGU12" s="213"/>
      <c r="AGV12" s="213"/>
      <c r="AGW12" s="213"/>
      <c r="AGX12" s="213"/>
      <c r="AGY12" s="213"/>
      <c r="AGZ12" s="213"/>
      <c r="AHA12" s="213"/>
      <c r="AHB12" s="213"/>
      <c r="AHC12" s="213"/>
      <c r="AHD12" s="213"/>
      <c r="AHE12" s="213"/>
      <c r="AHF12" s="213"/>
      <c r="AHG12" s="213"/>
      <c r="AHH12" s="213"/>
      <c r="AHI12" s="213"/>
      <c r="AHJ12" s="213"/>
      <c r="AHK12" s="213"/>
      <c r="AHL12" s="213"/>
      <c r="AHM12" s="213"/>
      <c r="AHN12" s="213"/>
      <c r="AHO12" s="213"/>
      <c r="AHP12" s="213"/>
      <c r="AHQ12" s="213"/>
      <c r="AHR12" s="213"/>
      <c r="AHS12" s="213"/>
      <c r="AHT12" s="213"/>
      <c r="AHU12" s="213"/>
      <c r="AHV12" s="213"/>
      <c r="AHW12" s="213"/>
      <c r="AHX12" s="213"/>
      <c r="AHY12" s="213"/>
      <c r="AHZ12" s="213"/>
      <c r="AIA12" s="213"/>
      <c r="AIB12" s="213"/>
      <c r="AIC12" s="213"/>
      <c r="AID12" s="213"/>
      <c r="AIE12" s="213"/>
      <c r="AIF12" s="213"/>
      <c r="AIG12" s="213"/>
      <c r="AIH12" s="213"/>
      <c r="AII12" s="213"/>
      <c r="AIJ12" s="213"/>
      <c r="AIK12" s="213"/>
      <c r="AIL12" s="213"/>
      <c r="AIM12" s="213"/>
      <c r="AIN12" s="213"/>
      <c r="AIO12" s="213"/>
      <c r="AIP12" s="213"/>
      <c r="AIQ12" s="213"/>
      <c r="AIR12" s="213"/>
      <c r="AIS12" s="213"/>
      <c r="AIT12" s="213"/>
      <c r="AIU12" s="213"/>
      <c r="AIV12" s="213"/>
      <c r="AIW12" s="213"/>
      <c r="AIX12" s="213"/>
      <c r="AIY12" s="213"/>
      <c r="AIZ12" s="213"/>
      <c r="AJA12" s="213"/>
      <c r="AJB12" s="213"/>
      <c r="AJC12" s="213"/>
      <c r="AJD12" s="213"/>
      <c r="AJE12" s="213"/>
      <c r="AJF12" s="213"/>
      <c r="AJG12" s="213"/>
      <c r="AJH12" s="213"/>
      <c r="AJI12" s="213"/>
      <c r="AJJ12" s="213"/>
      <c r="AJK12" s="213"/>
      <c r="AJL12" s="213"/>
      <c r="AJM12" s="213"/>
      <c r="AJN12" s="213"/>
      <c r="AJO12" s="213"/>
      <c r="AJP12" s="213"/>
      <c r="AJQ12" s="213"/>
      <c r="AJR12" s="213"/>
      <c r="AJS12" s="213"/>
      <c r="AJT12" s="213"/>
      <c r="AJU12" s="213"/>
      <c r="AJV12" s="213"/>
      <c r="AJW12" s="213"/>
      <c r="AJX12" s="213"/>
      <c r="AJY12" s="213"/>
      <c r="AJZ12" s="213"/>
      <c r="AKA12" s="213"/>
      <c r="AKB12" s="213"/>
      <c r="AKC12" s="213"/>
      <c r="AKD12" s="213"/>
      <c r="AKE12" s="213"/>
      <c r="AKF12" s="213"/>
      <c r="AKG12" s="213"/>
      <c r="AKH12" s="213"/>
      <c r="AKI12" s="213"/>
      <c r="AKJ12" s="213"/>
      <c r="AKK12" s="213"/>
      <c r="AKL12" s="213"/>
      <c r="AKM12" s="213"/>
      <c r="AKN12" s="213"/>
      <c r="AKO12" s="213"/>
      <c r="AKP12" s="213"/>
      <c r="AKQ12" s="213"/>
      <c r="AKR12" s="213"/>
      <c r="AKS12" s="213"/>
      <c r="AKT12" s="213"/>
      <c r="AKU12" s="213"/>
      <c r="AKV12" s="213"/>
      <c r="AKW12" s="213"/>
      <c r="AKX12" s="213"/>
      <c r="AKY12" s="213"/>
      <c r="AKZ12" s="213"/>
      <c r="ALA12" s="213"/>
      <c r="ALB12" s="213"/>
      <c r="ALC12" s="213"/>
      <c r="ALD12" s="213"/>
      <c r="ALE12" s="213"/>
      <c r="ALF12" s="213"/>
      <c r="ALG12" s="213"/>
      <c r="ALH12" s="213"/>
      <c r="ALI12" s="213"/>
      <c r="ALJ12" s="213"/>
      <c r="ALK12" s="213"/>
      <c r="ALL12" s="213"/>
      <c r="ALM12" s="213"/>
      <c r="ALN12" s="213"/>
      <c r="ALO12" s="213"/>
      <c r="ALP12" s="213"/>
      <c r="ALQ12" s="213"/>
      <c r="ALR12" s="213"/>
      <c r="ALS12" s="213"/>
      <c r="ALT12" s="213"/>
      <c r="ALU12" s="213"/>
      <c r="ALV12" s="213"/>
      <c r="ALW12" s="213"/>
      <c r="ALX12" s="213"/>
      <c r="ALY12" s="213"/>
      <c r="ALZ12" s="213"/>
      <c r="AMA12" s="213"/>
      <c r="AMB12" s="213"/>
      <c r="AMC12" s="213"/>
      <c r="AMD12" s="213"/>
      <c r="AME12" s="213"/>
      <c r="AMF12" s="213"/>
      <c r="AMG12" s="213"/>
      <c r="AMH12" s="213"/>
    </row>
    <row r="13" spans="1:1022" ht="60" customHeight="1">
      <c r="A13" s="2331"/>
      <c r="B13" s="1466" t="s">
        <v>23</v>
      </c>
      <c r="C13" s="2319" t="s">
        <v>446</v>
      </c>
      <c r="D13" s="2319"/>
      <c r="E13" s="2319"/>
      <c r="F13" s="2319"/>
      <c r="G13" s="2319"/>
      <c r="H13" s="2319"/>
      <c r="I13" s="2319"/>
      <c r="J13" s="2319"/>
      <c r="K13" s="2319"/>
      <c r="L13" s="2319"/>
      <c r="M13" s="2319"/>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3"/>
      <c r="DL13" s="213"/>
      <c r="DM13" s="213"/>
      <c r="DN13" s="213"/>
      <c r="DO13" s="213"/>
      <c r="DP13" s="213"/>
      <c r="DQ13" s="213"/>
      <c r="DR13" s="213"/>
      <c r="DS13" s="213"/>
      <c r="DT13" s="213"/>
      <c r="DU13" s="213"/>
      <c r="DV13" s="213"/>
      <c r="DW13" s="213"/>
      <c r="DX13" s="213"/>
      <c r="DY13" s="213"/>
      <c r="DZ13" s="213"/>
      <c r="EA13" s="213"/>
      <c r="EB13" s="213"/>
      <c r="EC13" s="213"/>
      <c r="ED13" s="213"/>
      <c r="EE13" s="213"/>
      <c r="EF13" s="213"/>
      <c r="EG13" s="213"/>
      <c r="EH13" s="213"/>
      <c r="EI13" s="213"/>
      <c r="EJ13" s="213"/>
      <c r="EK13" s="213"/>
      <c r="EL13" s="213"/>
      <c r="EM13" s="213"/>
      <c r="EN13" s="213"/>
      <c r="EO13" s="213"/>
      <c r="EP13" s="213"/>
      <c r="EQ13" s="213"/>
      <c r="ER13" s="213"/>
      <c r="ES13" s="213"/>
      <c r="ET13" s="213"/>
      <c r="EU13" s="213"/>
      <c r="EV13" s="213"/>
      <c r="EW13" s="213"/>
      <c r="EX13" s="213"/>
      <c r="EY13" s="213"/>
      <c r="EZ13" s="213"/>
      <c r="FA13" s="213"/>
      <c r="FB13" s="213"/>
      <c r="FC13" s="213"/>
      <c r="FD13" s="213"/>
      <c r="FE13" s="213"/>
      <c r="FF13" s="213"/>
      <c r="FG13" s="213"/>
      <c r="FH13" s="213"/>
      <c r="FI13" s="213"/>
      <c r="FJ13" s="213"/>
      <c r="FK13" s="213"/>
      <c r="FL13" s="213"/>
      <c r="FM13" s="213"/>
      <c r="FN13" s="213"/>
      <c r="FO13" s="213"/>
      <c r="FP13" s="213"/>
      <c r="FQ13" s="213"/>
      <c r="FR13" s="213"/>
      <c r="FS13" s="213"/>
      <c r="FT13" s="213"/>
      <c r="FU13" s="213"/>
      <c r="FV13" s="213"/>
      <c r="FW13" s="213"/>
      <c r="FX13" s="213"/>
      <c r="FY13" s="213"/>
      <c r="FZ13" s="213"/>
      <c r="GA13" s="213"/>
      <c r="GB13" s="213"/>
      <c r="GC13" s="213"/>
      <c r="GD13" s="213"/>
      <c r="GE13" s="213"/>
      <c r="GF13" s="213"/>
      <c r="GG13" s="213"/>
      <c r="GH13" s="213"/>
      <c r="GI13" s="213"/>
      <c r="GJ13" s="213"/>
      <c r="GK13" s="213"/>
      <c r="GL13" s="213"/>
      <c r="GM13" s="213"/>
      <c r="GN13" s="213"/>
      <c r="GO13" s="213"/>
      <c r="GP13" s="213"/>
      <c r="GQ13" s="213"/>
      <c r="GR13" s="213"/>
      <c r="GS13" s="213"/>
      <c r="GT13" s="213"/>
      <c r="GU13" s="213"/>
      <c r="GV13" s="213"/>
      <c r="GW13" s="213"/>
      <c r="GX13" s="213"/>
      <c r="GY13" s="213"/>
      <c r="GZ13" s="213"/>
      <c r="HA13" s="213"/>
      <c r="HB13" s="213"/>
      <c r="HC13" s="213"/>
      <c r="HD13" s="213"/>
      <c r="HE13" s="213"/>
      <c r="HF13" s="213"/>
      <c r="HG13" s="213"/>
      <c r="HH13" s="213"/>
      <c r="HI13" s="213"/>
      <c r="HJ13" s="213"/>
      <c r="HK13" s="213"/>
      <c r="HL13" s="213"/>
      <c r="HM13" s="213"/>
      <c r="HN13" s="213"/>
      <c r="HO13" s="213"/>
      <c r="HP13" s="213"/>
      <c r="HQ13" s="213"/>
      <c r="HR13" s="213"/>
      <c r="HS13" s="213"/>
      <c r="HT13" s="213"/>
      <c r="HU13" s="213"/>
      <c r="HV13" s="213"/>
      <c r="HW13" s="213"/>
      <c r="HX13" s="213"/>
      <c r="HY13" s="213"/>
      <c r="HZ13" s="213"/>
      <c r="IA13" s="213"/>
      <c r="IB13" s="213"/>
      <c r="IC13" s="213"/>
      <c r="ID13" s="213"/>
      <c r="IE13" s="213"/>
      <c r="IF13" s="213"/>
      <c r="IG13" s="213"/>
      <c r="IH13" s="213"/>
      <c r="II13" s="213"/>
      <c r="IJ13" s="213"/>
      <c r="IK13" s="213"/>
      <c r="IL13" s="213"/>
      <c r="IM13" s="213"/>
      <c r="IN13" s="213"/>
      <c r="IO13" s="213"/>
      <c r="IP13" s="213"/>
      <c r="IQ13" s="213"/>
      <c r="IR13" s="213"/>
      <c r="IS13" s="213"/>
      <c r="IT13" s="213"/>
      <c r="IU13" s="213"/>
      <c r="IV13" s="213"/>
      <c r="IW13" s="213"/>
      <c r="IX13" s="213"/>
      <c r="IY13" s="213"/>
      <c r="IZ13" s="213"/>
      <c r="JA13" s="213"/>
      <c r="JB13" s="213"/>
      <c r="JC13" s="213"/>
      <c r="JD13" s="213"/>
      <c r="JE13" s="213"/>
      <c r="JF13" s="213"/>
      <c r="JG13" s="213"/>
      <c r="JH13" s="213"/>
      <c r="JI13" s="213"/>
      <c r="JJ13" s="213"/>
      <c r="JK13" s="213"/>
      <c r="JL13" s="213"/>
      <c r="JM13" s="213"/>
      <c r="JN13" s="213"/>
      <c r="JO13" s="213"/>
      <c r="JP13" s="213"/>
      <c r="JQ13" s="213"/>
      <c r="JR13" s="213"/>
      <c r="JS13" s="213"/>
      <c r="JT13" s="213"/>
      <c r="JU13" s="213"/>
      <c r="JV13" s="213"/>
      <c r="JW13" s="213"/>
      <c r="JX13" s="213"/>
      <c r="JY13" s="213"/>
      <c r="JZ13" s="213"/>
      <c r="KA13" s="213"/>
      <c r="KB13" s="213"/>
      <c r="KC13" s="213"/>
      <c r="KD13" s="213"/>
      <c r="KE13" s="213"/>
      <c r="KF13" s="213"/>
      <c r="KG13" s="213"/>
      <c r="KH13" s="213"/>
      <c r="KI13" s="213"/>
      <c r="KJ13" s="213"/>
      <c r="KK13" s="213"/>
      <c r="KL13" s="213"/>
      <c r="KM13" s="213"/>
      <c r="KN13" s="213"/>
      <c r="KO13" s="213"/>
      <c r="KP13" s="213"/>
      <c r="KQ13" s="213"/>
      <c r="KR13" s="213"/>
      <c r="KS13" s="213"/>
      <c r="KT13" s="213"/>
      <c r="KU13" s="213"/>
      <c r="KV13" s="213"/>
      <c r="KW13" s="213"/>
      <c r="KX13" s="213"/>
      <c r="KY13" s="213"/>
      <c r="KZ13" s="213"/>
      <c r="LA13" s="213"/>
      <c r="LB13" s="213"/>
      <c r="LC13" s="213"/>
      <c r="LD13" s="213"/>
      <c r="LE13" s="213"/>
      <c r="LF13" s="213"/>
      <c r="LG13" s="213"/>
      <c r="LH13" s="213"/>
      <c r="LI13" s="213"/>
      <c r="LJ13" s="213"/>
      <c r="LK13" s="213"/>
      <c r="LL13" s="213"/>
      <c r="LM13" s="213"/>
      <c r="LN13" s="213"/>
      <c r="LO13" s="213"/>
      <c r="LP13" s="213"/>
      <c r="LQ13" s="213"/>
      <c r="LR13" s="213"/>
      <c r="LS13" s="213"/>
      <c r="LT13" s="213"/>
      <c r="LU13" s="213"/>
      <c r="LV13" s="213"/>
      <c r="LW13" s="213"/>
      <c r="LX13" s="213"/>
      <c r="LY13" s="213"/>
      <c r="LZ13" s="213"/>
      <c r="MA13" s="213"/>
      <c r="MB13" s="213"/>
      <c r="MC13" s="213"/>
      <c r="MD13" s="213"/>
      <c r="ME13" s="213"/>
      <c r="MF13" s="213"/>
      <c r="MG13" s="213"/>
      <c r="MH13" s="213"/>
      <c r="MI13" s="213"/>
      <c r="MJ13" s="213"/>
      <c r="MK13" s="213"/>
      <c r="ML13" s="213"/>
      <c r="MM13" s="213"/>
      <c r="MN13" s="213"/>
      <c r="MO13" s="213"/>
      <c r="MP13" s="213"/>
      <c r="MQ13" s="213"/>
      <c r="MR13" s="213"/>
      <c r="MS13" s="213"/>
      <c r="MT13" s="213"/>
      <c r="MU13" s="213"/>
      <c r="MV13" s="213"/>
      <c r="MW13" s="213"/>
      <c r="MX13" s="213"/>
      <c r="MY13" s="213"/>
      <c r="MZ13" s="213"/>
      <c r="NA13" s="213"/>
      <c r="NB13" s="213"/>
      <c r="NC13" s="213"/>
      <c r="ND13" s="213"/>
      <c r="NE13" s="213"/>
      <c r="NF13" s="213"/>
      <c r="NG13" s="213"/>
      <c r="NH13" s="213"/>
      <c r="NI13" s="213"/>
      <c r="NJ13" s="213"/>
      <c r="NK13" s="213"/>
      <c r="NL13" s="213"/>
      <c r="NM13" s="213"/>
      <c r="NN13" s="213"/>
      <c r="NO13" s="213"/>
      <c r="NP13" s="213"/>
      <c r="NQ13" s="213"/>
      <c r="NR13" s="213"/>
      <c r="NS13" s="213"/>
      <c r="NT13" s="213"/>
      <c r="NU13" s="213"/>
      <c r="NV13" s="213"/>
      <c r="NW13" s="213"/>
      <c r="NX13" s="213"/>
      <c r="NY13" s="213"/>
      <c r="NZ13" s="213"/>
      <c r="OA13" s="213"/>
      <c r="OB13" s="213"/>
      <c r="OC13" s="213"/>
      <c r="OD13" s="213"/>
      <c r="OE13" s="213"/>
      <c r="OF13" s="213"/>
      <c r="OG13" s="213"/>
      <c r="OH13" s="213"/>
      <c r="OI13" s="213"/>
      <c r="OJ13" s="213"/>
      <c r="OK13" s="213"/>
      <c r="OL13" s="213"/>
      <c r="OM13" s="213"/>
      <c r="ON13" s="213"/>
      <c r="OO13" s="213"/>
      <c r="OP13" s="213"/>
      <c r="OQ13" s="213"/>
      <c r="OR13" s="213"/>
      <c r="OS13" s="213"/>
      <c r="OT13" s="213"/>
      <c r="OU13" s="213"/>
      <c r="OV13" s="213"/>
      <c r="OW13" s="213"/>
      <c r="OX13" s="213"/>
      <c r="OY13" s="213"/>
      <c r="OZ13" s="213"/>
      <c r="PA13" s="213"/>
      <c r="PB13" s="213"/>
      <c r="PC13" s="213"/>
      <c r="PD13" s="213"/>
      <c r="PE13" s="213"/>
      <c r="PF13" s="213"/>
      <c r="PG13" s="213"/>
      <c r="PH13" s="213"/>
      <c r="PI13" s="213"/>
      <c r="PJ13" s="213"/>
      <c r="PK13" s="213"/>
      <c r="PL13" s="213"/>
      <c r="PM13" s="213"/>
      <c r="PN13" s="213"/>
      <c r="PO13" s="213"/>
      <c r="PP13" s="213"/>
      <c r="PQ13" s="213"/>
      <c r="PR13" s="213"/>
      <c r="PS13" s="213"/>
      <c r="PT13" s="213"/>
      <c r="PU13" s="213"/>
      <c r="PV13" s="213"/>
      <c r="PW13" s="213"/>
      <c r="PX13" s="213"/>
      <c r="PY13" s="213"/>
      <c r="PZ13" s="213"/>
      <c r="QA13" s="213"/>
      <c r="QB13" s="213"/>
      <c r="QC13" s="213"/>
      <c r="QD13" s="213"/>
      <c r="QE13" s="213"/>
      <c r="QF13" s="213"/>
      <c r="QG13" s="213"/>
      <c r="QH13" s="213"/>
      <c r="QI13" s="213"/>
      <c r="QJ13" s="213"/>
      <c r="QK13" s="213"/>
      <c r="QL13" s="213"/>
      <c r="QM13" s="213"/>
      <c r="QN13" s="213"/>
      <c r="QO13" s="213"/>
      <c r="QP13" s="213"/>
      <c r="QQ13" s="213"/>
      <c r="QR13" s="213"/>
      <c r="QS13" s="213"/>
      <c r="QT13" s="213"/>
      <c r="QU13" s="213"/>
      <c r="QV13" s="213"/>
      <c r="QW13" s="213"/>
      <c r="QX13" s="213"/>
      <c r="QY13" s="213"/>
      <c r="QZ13" s="213"/>
      <c r="RA13" s="213"/>
      <c r="RB13" s="213"/>
      <c r="RC13" s="213"/>
      <c r="RD13" s="213"/>
      <c r="RE13" s="213"/>
      <c r="RF13" s="213"/>
      <c r="RG13" s="213"/>
      <c r="RH13" s="213"/>
      <c r="RI13" s="213"/>
      <c r="RJ13" s="213"/>
      <c r="RK13" s="213"/>
      <c r="RL13" s="213"/>
      <c r="RM13" s="213"/>
      <c r="RN13" s="213"/>
      <c r="RO13" s="213"/>
      <c r="RP13" s="213"/>
      <c r="RQ13" s="213"/>
      <c r="RR13" s="213"/>
      <c r="RS13" s="213"/>
      <c r="RT13" s="213"/>
      <c r="RU13" s="213"/>
      <c r="RV13" s="213"/>
      <c r="RW13" s="213"/>
      <c r="RX13" s="213"/>
      <c r="RY13" s="213"/>
      <c r="RZ13" s="213"/>
      <c r="SA13" s="213"/>
      <c r="SB13" s="213"/>
      <c r="SC13" s="213"/>
      <c r="SD13" s="213"/>
      <c r="SE13" s="213"/>
      <c r="SF13" s="213"/>
      <c r="SG13" s="213"/>
      <c r="SH13" s="213"/>
      <c r="SI13" s="213"/>
      <c r="SJ13" s="213"/>
      <c r="SK13" s="213"/>
      <c r="SL13" s="213"/>
      <c r="SM13" s="213"/>
      <c r="SN13" s="213"/>
      <c r="SO13" s="213"/>
      <c r="SP13" s="213"/>
      <c r="SQ13" s="213"/>
      <c r="SR13" s="213"/>
      <c r="SS13" s="213"/>
      <c r="ST13" s="213"/>
      <c r="SU13" s="213"/>
      <c r="SV13" s="213"/>
      <c r="SW13" s="213"/>
      <c r="SX13" s="213"/>
      <c r="SY13" s="213"/>
      <c r="SZ13" s="213"/>
      <c r="TA13" s="213"/>
      <c r="TB13" s="213"/>
      <c r="TC13" s="213"/>
      <c r="TD13" s="213"/>
      <c r="TE13" s="213"/>
      <c r="TF13" s="213"/>
      <c r="TG13" s="213"/>
      <c r="TH13" s="213"/>
      <c r="TI13" s="213"/>
      <c r="TJ13" s="213"/>
      <c r="TK13" s="213"/>
      <c r="TL13" s="213"/>
      <c r="TM13" s="213"/>
      <c r="TN13" s="213"/>
      <c r="TO13" s="213"/>
      <c r="TP13" s="213"/>
      <c r="TQ13" s="213"/>
      <c r="TR13" s="213"/>
      <c r="TS13" s="213"/>
      <c r="TT13" s="213"/>
      <c r="TU13" s="213"/>
      <c r="TV13" s="213"/>
      <c r="TW13" s="213"/>
      <c r="TX13" s="213"/>
      <c r="TY13" s="213"/>
      <c r="TZ13" s="213"/>
      <c r="UA13" s="213"/>
      <c r="UB13" s="213"/>
      <c r="UC13" s="213"/>
      <c r="UD13" s="213"/>
      <c r="UE13" s="213"/>
      <c r="UF13" s="213"/>
      <c r="UG13" s="213"/>
      <c r="UH13" s="213"/>
      <c r="UI13" s="213"/>
      <c r="UJ13" s="213"/>
      <c r="UK13" s="213"/>
      <c r="UL13" s="213"/>
      <c r="UM13" s="213"/>
      <c r="UN13" s="213"/>
      <c r="UO13" s="213"/>
      <c r="UP13" s="213"/>
      <c r="UQ13" s="213"/>
      <c r="UR13" s="213"/>
      <c r="US13" s="213"/>
      <c r="UT13" s="213"/>
      <c r="UU13" s="213"/>
      <c r="UV13" s="213"/>
      <c r="UW13" s="213"/>
      <c r="UX13" s="213"/>
      <c r="UY13" s="213"/>
      <c r="UZ13" s="213"/>
      <c r="VA13" s="213"/>
      <c r="VB13" s="213"/>
      <c r="VC13" s="213"/>
      <c r="VD13" s="213"/>
      <c r="VE13" s="213"/>
      <c r="VF13" s="213"/>
      <c r="VG13" s="213"/>
      <c r="VH13" s="213"/>
      <c r="VI13" s="213"/>
      <c r="VJ13" s="213"/>
      <c r="VK13" s="213"/>
      <c r="VL13" s="213"/>
      <c r="VM13" s="213"/>
      <c r="VN13" s="213"/>
      <c r="VO13" s="213"/>
      <c r="VP13" s="213"/>
      <c r="VQ13" s="213"/>
      <c r="VR13" s="213"/>
      <c r="VS13" s="213"/>
      <c r="VT13" s="213"/>
      <c r="VU13" s="213"/>
      <c r="VV13" s="213"/>
      <c r="VW13" s="213"/>
      <c r="VX13" s="213"/>
      <c r="VY13" s="213"/>
      <c r="VZ13" s="213"/>
      <c r="WA13" s="213"/>
      <c r="WB13" s="213"/>
      <c r="WC13" s="213"/>
      <c r="WD13" s="213"/>
      <c r="WE13" s="213"/>
      <c r="WF13" s="213"/>
      <c r="WG13" s="213"/>
      <c r="WH13" s="213"/>
      <c r="WI13" s="213"/>
      <c r="WJ13" s="213"/>
      <c r="WK13" s="213"/>
      <c r="WL13" s="213"/>
      <c r="WM13" s="213"/>
      <c r="WN13" s="213"/>
      <c r="WO13" s="213"/>
      <c r="WP13" s="213"/>
      <c r="WQ13" s="213"/>
      <c r="WR13" s="213"/>
      <c r="WS13" s="213"/>
      <c r="WT13" s="213"/>
      <c r="WU13" s="213"/>
      <c r="WV13" s="213"/>
      <c r="WW13" s="213"/>
      <c r="WX13" s="213"/>
      <c r="WY13" s="213"/>
      <c r="WZ13" s="213"/>
      <c r="XA13" s="213"/>
      <c r="XB13" s="213"/>
      <c r="XC13" s="213"/>
      <c r="XD13" s="213"/>
      <c r="XE13" s="213"/>
      <c r="XF13" s="213"/>
      <c r="XG13" s="213"/>
      <c r="XH13" s="213"/>
      <c r="XI13" s="213"/>
      <c r="XJ13" s="213"/>
      <c r="XK13" s="213"/>
      <c r="XL13" s="213"/>
      <c r="XM13" s="213"/>
      <c r="XN13" s="213"/>
      <c r="XO13" s="213"/>
      <c r="XP13" s="213"/>
      <c r="XQ13" s="213"/>
      <c r="XR13" s="213"/>
      <c r="XS13" s="213"/>
      <c r="XT13" s="213"/>
      <c r="XU13" s="213"/>
      <c r="XV13" s="213"/>
      <c r="XW13" s="213"/>
      <c r="XX13" s="213"/>
      <c r="XY13" s="213"/>
      <c r="XZ13" s="213"/>
      <c r="YA13" s="213"/>
      <c r="YB13" s="213"/>
      <c r="YC13" s="213"/>
      <c r="YD13" s="213"/>
      <c r="YE13" s="213"/>
      <c r="YF13" s="213"/>
      <c r="YG13" s="213"/>
      <c r="YH13" s="213"/>
      <c r="YI13" s="213"/>
      <c r="YJ13" s="213"/>
      <c r="YK13" s="213"/>
      <c r="YL13" s="213"/>
      <c r="YM13" s="213"/>
      <c r="YN13" s="213"/>
      <c r="YO13" s="213"/>
      <c r="YP13" s="213"/>
      <c r="YQ13" s="213"/>
      <c r="YR13" s="213"/>
      <c r="YS13" s="213"/>
      <c r="YT13" s="213"/>
      <c r="YU13" s="213"/>
      <c r="YV13" s="213"/>
      <c r="YW13" s="213"/>
      <c r="YX13" s="213"/>
      <c r="YY13" s="213"/>
      <c r="YZ13" s="213"/>
      <c r="ZA13" s="213"/>
      <c r="ZB13" s="213"/>
      <c r="ZC13" s="213"/>
      <c r="ZD13" s="213"/>
      <c r="ZE13" s="213"/>
      <c r="ZF13" s="213"/>
      <c r="ZG13" s="213"/>
      <c r="ZH13" s="213"/>
      <c r="ZI13" s="213"/>
      <c r="ZJ13" s="213"/>
      <c r="ZK13" s="213"/>
      <c r="ZL13" s="213"/>
      <c r="ZM13" s="213"/>
      <c r="ZN13" s="213"/>
      <c r="ZO13" s="213"/>
      <c r="ZP13" s="213"/>
      <c r="ZQ13" s="213"/>
      <c r="ZR13" s="213"/>
      <c r="ZS13" s="213"/>
      <c r="ZT13" s="213"/>
      <c r="ZU13" s="213"/>
      <c r="ZV13" s="213"/>
      <c r="ZW13" s="213"/>
      <c r="ZX13" s="213"/>
      <c r="ZY13" s="213"/>
      <c r="ZZ13" s="213"/>
      <c r="AAA13" s="213"/>
      <c r="AAB13" s="213"/>
      <c r="AAC13" s="213"/>
      <c r="AAD13" s="213"/>
      <c r="AAE13" s="213"/>
      <c r="AAF13" s="213"/>
      <c r="AAG13" s="213"/>
      <c r="AAH13" s="213"/>
      <c r="AAI13" s="213"/>
      <c r="AAJ13" s="213"/>
      <c r="AAK13" s="213"/>
      <c r="AAL13" s="213"/>
      <c r="AAM13" s="213"/>
      <c r="AAN13" s="213"/>
      <c r="AAO13" s="213"/>
      <c r="AAP13" s="213"/>
      <c r="AAQ13" s="213"/>
      <c r="AAR13" s="213"/>
      <c r="AAS13" s="213"/>
      <c r="AAT13" s="213"/>
      <c r="AAU13" s="213"/>
      <c r="AAV13" s="213"/>
      <c r="AAW13" s="213"/>
      <c r="AAX13" s="213"/>
      <c r="AAY13" s="213"/>
      <c r="AAZ13" s="213"/>
      <c r="ABA13" s="213"/>
      <c r="ABB13" s="213"/>
      <c r="ABC13" s="213"/>
      <c r="ABD13" s="213"/>
      <c r="ABE13" s="213"/>
      <c r="ABF13" s="213"/>
      <c r="ABG13" s="213"/>
      <c r="ABH13" s="213"/>
      <c r="ABI13" s="213"/>
      <c r="ABJ13" s="213"/>
      <c r="ABK13" s="213"/>
      <c r="ABL13" s="213"/>
      <c r="ABM13" s="213"/>
      <c r="ABN13" s="213"/>
      <c r="ABO13" s="213"/>
      <c r="ABP13" s="213"/>
      <c r="ABQ13" s="213"/>
      <c r="ABR13" s="213"/>
      <c r="ABS13" s="213"/>
      <c r="ABT13" s="213"/>
      <c r="ABU13" s="213"/>
      <c r="ABV13" s="213"/>
      <c r="ABW13" s="213"/>
      <c r="ABX13" s="213"/>
      <c r="ABY13" s="213"/>
      <c r="ABZ13" s="213"/>
      <c r="ACA13" s="213"/>
      <c r="ACB13" s="213"/>
      <c r="ACC13" s="213"/>
      <c r="ACD13" s="213"/>
      <c r="ACE13" s="213"/>
      <c r="ACF13" s="213"/>
      <c r="ACG13" s="213"/>
      <c r="ACH13" s="213"/>
      <c r="ACI13" s="213"/>
      <c r="ACJ13" s="213"/>
      <c r="ACK13" s="213"/>
      <c r="ACL13" s="213"/>
      <c r="ACM13" s="213"/>
      <c r="ACN13" s="213"/>
      <c r="ACO13" s="213"/>
      <c r="ACP13" s="213"/>
      <c r="ACQ13" s="213"/>
      <c r="ACR13" s="213"/>
      <c r="ACS13" s="213"/>
      <c r="ACT13" s="213"/>
      <c r="ACU13" s="213"/>
      <c r="ACV13" s="213"/>
      <c r="ACW13" s="213"/>
      <c r="ACX13" s="213"/>
      <c r="ACY13" s="213"/>
      <c r="ACZ13" s="213"/>
      <c r="ADA13" s="213"/>
      <c r="ADB13" s="213"/>
      <c r="ADC13" s="213"/>
      <c r="ADD13" s="213"/>
      <c r="ADE13" s="213"/>
      <c r="ADF13" s="213"/>
      <c r="ADG13" s="213"/>
      <c r="ADH13" s="213"/>
      <c r="ADI13" s="213"/>
      <c r="ADJ13" s="213"/>
      <c r="ADK13" s="213"/>
      <c r="ADL13" s="213"/>
      <c r="ADM13" s="213"/>
      <c r="ADN13" s="213"/>
      <c r="ADO13" s="213"/>
      <c r="ADP13" s="213"/>
      <c r="ADQ13" s="213"/>
      <c r="ADR13" s="213"/>
      <c r="ADS13" s="213"/>
      <c r="ADT13" s="213"/>
      <c r="ADU13" s="213"/>
      <c r="ADV13" s="213"/>
      <c r="ADW13" s="213"/>
      <c r="ADX13" s="213"/>
      <c r="ADY13" s="213"/>
      <c r="ADZ13" s="213"/>
      <c r="AEA13" s="213"/>
      <c r="AEB13" s="213"/>
      <c r="AEC13" s="213"/>
      <c r="AED13" s="213"/>
      <c r="AEE13" s="213"/>
      <c r="AEF13" s="213"/>
      <c r="AEG13" s="213"/>
      <c r="AEH13" s="213"/>
      <c r="AEI13" s="213"/>
      <c r="AEJ13" s="213"/>
      <c r="AEK13" s="213"/>
      <c r="AEL13" s="213"/>
      <c r="AEM13" s="213"/>
      <c r="AEN13" s="213"/>
      <c r="AEO13" s="213"/>
      <c r="AEP13" s="213"/>
      <c r="AEQ13" s="213"/>
      <c r="AER13" s="213"/>
      <c r="AES13" s="213"/>
      <c r="AET13" s="213"/>
      <c r="AEU13" s="213"/>
      <c r="AEV13" s="213"/>
      <c r="AEW13" s="213"/>
      <c r="AEX13" s="213"/>
      <c r="AEY13" s="213"/>
      <c r="AEZ13" s="213"/>
      <c r="AFA13" s="213"/>
      <c r="AFB13" s="213"/>
      <c r="AFC13" s="213"/>
      <c r="AFD13" s="213"/>
      <c r="AFE13" s="213"/>
      <c r="AFF13" s="213"/>
      <c r="AFG13" s="213"/>
      <c r="AFH13" s="213"/>
      <c r="AFI13" s="213"/>
      <c r="AFJ13" s="213"/>
      <c r="AFK13" s="213"/>
      <c r="AFL13" s="213"/>
      <c r="AFM13" s="213"/>
      <c r="AFN13" s="213"/>
      <c r="AFO13" s="213"/>
      <c r="AFP13" s="213"/>
      <c r="AFQ13" s="213"/>
      <c r="AFR13" s="213"/>
      <c r="AFS13" s="213"/>
      <c r="AFT13" s="213"/>
      <c r="AFU13" s="213"/>
      <c r="AFV13" s="213"/>
      <c r="AFW13" s="213"/>
      <c r="AFX13" s="213"/>
      <c r="AFY13" s="213"/>
      <c r="AFZ13" s="213"/>
      <c r="AGA13" s="213"/>
      <c r="AGB13" s="213"/>
      <c r="AGC13" s="213"/>
      <c r="AGD13" s="213"/>
      <c r="AGE13" s="213"/>
      <c r="AGF13" s="213"/>
      <c r="AGG13" s="213"/>
      <c r="AGH13" s="213"/>
      <c r="AGI13" s="213"/>
      <c r="AGJ13" s="213"/>
      <c r="AGK13" s="213"/>
      <c r="AGL13" s="213"/>
      <c r="AGM13" s="213"/>
      <c r="AGN13" s="213"/>
      <c r="AGO13" s="213"/>
      <c r="AGP13" s="213"/>
      <c r="AGQ13" s="213"/>
      <c r="AGR13" s="213"/>
      <c r="AGS13" s="213"/>
      <c r="AGT13" s="213"/>
      <c r="AGU13" s="213"/>
      <c r="AGV13" s="213"/>
      <c r="AGW13" s="213"/>
      <c r="AGX13" s="213"/>
      <c r="AGY13" s="213"/>
      <c r="AGZ13" s="213"/>
      <c r="AHA13" s="213"/>
      <c r="AHB13" s="213"/>
      <c r="AHC13" s="213"/>
      <c r="AHD13" s="213"/>
      <c r="AHE13" s="213"/>
      <c r="AHF13" s="213"/>
      <c r="AHG13" s="213"/>
      <c r="AHH13" s="213"/>
      <c r="AHI13" s="213"/>
      <c r="AHJ13" s="213"/>
      <c r="AHK13" s="213"/>
      <c r="AHL13" s="213"/>
      <c r="AHM13" s="213"/>
      <c r="AHN13" s="213"/>
      <c r="AHO13" s="213"/>
      <c r="AHP13" s="213"/>
      <c r="AHQ13" s="213"/>
      <c r="AHR13" s="213"/>
      <c r="AHS13" s="213"/>
      <c r="AHT13" s="213"/>
      <c r="AHU13" s="213"/>
      <c r="AHV13" s="213"/>
      <c r="AHW13" s="213"/>
      <c r="AHX13" s="213"/>
      <c r="AHY13" s="213"/>
      <c r="AHZ13" s="213"/>
      <c r="AIA13" s="213"/>
      <c r="AIB13" s="213"/>
      <c r="AIC13" s="213"/>
      <c r="AID13" s="213"/>
      <c r="AIE13" s="213"/>
      <c r="AIF13" s="213"/>
      <c r="AIG13" s="213"/>
      <c r="AIH13" s="213"/>
      <c r="AII13" s="213"/>
      <c r="AIJ13" s="213"/>
      <c r="AIK13" s="213"/>
      <c r="AIL13" s="213"/>
      <c r="AIM13" s="213"/>
      <c r="AIN13" s="213"/>
      <c r="AIO13" s="213"/>
      <c r="AIP13" s="213"/>
      <c r="AIQ13" s="213"/>
      <c r="AIR13" s="213"/>
      <c r="AIS13" s="213"/>
      <c r="AIT13" s="213"/>
      <c r="AIU13" s="213"/>
      <c r="AIV13" s="213"/>
      <c r="AIW13" s="213"/>
      <c r="AIX13" s="213"/>
      <c r="AIY13" s="213"/>
      <c r="AIZ13" s="213"/>
      <c r="AJA13" s="213"/>
      <c r="AJB13" s="213"/>
      <c r="AJC13" s="213"/>
      <c r="AJD13" s="213"/>
      <c r="AJE13" s="213"/>
      <c r="AJF13" s="213"/>
      <c r="AJG13" s="213"/>
      <c r="AJH13" s="213"/>
      <c r="AJI13" s="213"/>
      <c r="AJJ13" s="213"/>
      <c r="AJK13" s="213"/>
      <c r="AJL13" s="213"/>
      <c r="AJM13" s="213"/>
      <c r="AJN13" s="213"/>
      <c r="AJO13" s="213"/>
      <c r="AJP13" s="213"/>
      <c r="AJQ13" s="213"/>
      <c r="AJR13" s="213"/>
      <c r="AJS13" s="213"/>
      <c r="AJT13" s="213"/>
      <c r="AJU13" s="213"/>
      <c r="AJV13" s="213"/>
      <c r="AJW13" s="213"/>
      <c r="AJX13" s="213"/>
      <c r="AJY13" s="213"/>
      <c r="AJZ13" s="213"/>
      <c r="AKA13" s="213"/>
      <c r="AKB13" s="213"/>
      <c r="AKC13" s="213"/>
      <c r="AKD13" s="213"/>
      <c r="AKE13" s="213"/>
      <c r="AKF13" s="213"/>
      <c r="AKG13" s="213"/>
      <c r="AKH13" s="213"/>
      <c r="AKI13" s="213"/>
      <c r="AKJ13" s="213"/>
      <c r="AKK13" s="213"/>
      <c r="AKL13" s="213"/>
      <c r="AKM13" s="213"/>
      <c r="AKN13" s="213"/>
      <c r="AKO13" s="213"/>
      <c r="AKP13" s="213"/>
      <c r="AKQ13" s="213"/>
      <c r="AKR13" s="213"/>
      <c r="AKS13" s="213"/>
      <c r="AKT13" s="213"/>
      <c r="AKU13" s="213"/>
      <c r="AKV13" s="213"/>
      <c r="AKW13" s="213"/>
      <c r="AKX13" s="213"/>
      <c r="AKY13" s="213"/>
      <c r="AKZ13" s="213"/>
      <c r="ALA13" s="213"/>
      <c r="ALB13" s="213"/>
      <c r="ALC13" s="213"/>
      <c r="ALD13" s="213"/>
      <c r="ALE13" s="213"/>
      <c r="ALF13" s="213"/>
      <c r="ALG13" s="213"/>
      <c r="ALH13" s="213"/>
      <c r="ALI13" s="213"/>
      <c r="ALJ13" s="213"/>
      <c r="ALK13" s="213"/>
      <c r="ALL13" s="213"/>
      <c r="ALM13" s="213"/>
      <c r="ALN13" s="213"/>
      <c r="ALO13" s="213"/>
      <c r="ALP13" s="213"/>
      <c r="ALQ13" s="213"/>
      <c r="ALR13" s="213"/>
      <c r="ALS13" s="213"/>
      <c r="ALT13" s="213"/>
      <c r="ALU13" s="213"/>
      <c r="ALV13" s="213"/>
      <c r="ALW13" s="213"/>
      <c r="ALX13" s="213"/>
      <c r="ALY13" s="213"/>
      <c r="ALZ13" s="213"/>
      <c r="AMA13" s="213"/>
      <c r="AMB13" s="213"/>
      <c r="AMC13" s="213"/>
      <c r="AMD13" s="213"/>
      <c r="AME13" s="213"/>
      <c r="AMF13" s="213"/>
      <c r="AMG13" s="213"/>
      <c r="AMH13" s="213"/>
    </row>
    <row r="14" spans="1:1022" ht="50.25" customHeight="1">
      <c r="A14" s="2331"/>
      <c r="B14" s="1474" t="s">
        <v>25</v>
      </c>
      <c r="C14" s="2319" t="s">
        <v>1912</v>
      </c>
      <c r="D14" s="2319"/>
      <c r="E14" s="1475" t="s">
        <v>27</v>
      </c>
      <c r="F14" s="2299" t="s">
        <v>485</v>
      </c>
      <c r="G14" s="2299"/>
      <c r="H14" s="2299"/>
      <c r="I14" s="2299"/>
      <c r="J14" s="2299"/>
      <c r="K14" s="2299"/>
      <c r="L14" s="2299"/>
      <c r="M14" s="2299"/>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3"/>
      <c r="DL14" s="213"/>
      <c r="DM14" s="213"/>
      <c r="DN14" s="213"/>
      <c r="DO14" s="213"/>
      <c r="DP14" s="213"/>
      <c r="DQ14" s="213"/>
      <c r="DR14" s="213"/>
      <c r="DS14" s="213"/>
      <c r="DT14" s="213"/>
      <c r="DU14" s="213"/>
      <c r="DV14" s="213"/>
      <c r="DW14" s="213"/>
      <c r="DX14" s="213"/>
      <c r="DY14" s="213"/>
      <c r="DZ14" s="213"/>
      <c r="EA14" s="213"/>
      <c r="EB14" s="213"/>
      <c r="EC14" s="213"/>
      <c r="ED14" s="213"/>
      <c r="EE14" s="213"/>
      <c r="EF14" s="213"/>
      <c r="EG14" s="213"/>
      <c r="EH14" s="213"/>
      <c r="EI14" s="213"/>
      <c r="EJ14" s="213"/>
      <c r="EK14" s="213"/>
      <c r="EL14" s="213"/>
      <c r="EM14" s="213"/>
      <c r="EN14" s="213"/>
      <c r="EO14" s="213"/>
      <c r="EP14" s="213"/>
      <c r="EQ14" s="213"/>
      <c r="ER14" s="213"/>
      <c r="ES14" s="213"/>
      <c r="ET14" s="213"/>
      <c r="EU14" s="213"/>
      <c r="EV14" s="213"/>
      <c r="EW14" s="213"/>
      <c r="EX14" s="213"/>
      <c r="EY14" s="213"/>
      <c r="EZ14" s="213"/>
      <c r="FA14" s="213"/>
      <c r="FB14" s="213"/>
      <c r="FC14" s="213"/>
      <c r="FD14" s="213"/>
      <c r="FE14" s="213"/>
      <c r="FF14" s="213"/>
      <c r="FG14" s="213"/>
      <c r="FH14" s="213"/>
      <c r="FI14" s="213"/>
      <c r="FJ14" s="213"/>
      <c r="FK14" s="213"/>
      <c r="FL14" s="213"/>
      <c r="FM14" s="213"/>
      <c r="FN14" s="213"/>
      <c r="FO14" s="213"/>
      <c r="FP14" s="213"/>
      <c r="FQ14" s="213"/>
      <c r="FR14" s="213"/>
      <c r="FS14" s="213"/>
      <c r="FT14" s="213"/>
      <c r="FU14" s="213"/>
      <c r="FV14" s="213"/>
      <c r="FW14" s="213"/>
      <c r="FX14" s="213"/>
      <c r="FY14" s="213"/>
      <c r="FZ14" s="213"/>
      <c r="GA14" s="213"/>
      <c r="GB14" s="213"/>
      <c r="GC14" s="213"/>
      <c r="GD14" s="213"/>
      <c r="GE14" s="213"/>
      <c r="GF14" s="213"/>
      <c r="GG14" s="213"/>
      <c r="GH14" s="213"/>
      <c r="GI14" s="213"/>
      <c r="GJ14" s="213"/>
      <c r="GK14" s="213"/>
      <c r="GL14" s="213"/>
      <c r="GM14" s="213"/>
      <c r="GN14" s="213"/>
      <c r="GO14" s="213"/>
      <c r="GP14" s="213"/>
      <c r="GQ14" s="213"/>
      <c r="GR14" s="213"/>
      <c r="GS14" s="213"/>
      <c r="GT14" s="213"/>
      <c r="GU14" s="213"/>
      <c r="GV14" s="213"/>
      <c r="GW14" s="213"/>
      <c r="GX14" s="213"/>
      <c r="GY14" s="213"/>
      <c r="GZ14" s="213"/>
      <c r="HA14" s="213"/>
      <c r="HB14" s="213"/>
      <c r="HC14" s="213"/>
      <c r="HD14" s="213"/>
      <c r="HE14" s="213"/>
      <c r="HF14" s="213"/>
      <c r="HG14" s="213"/>
      <c r="HH14" s="213"/>
      <c r="HI14" s="213"/>
      <c r="HJ14" s="213"/>
      <c r="HK14" s="213"/>
      <c r="HL14" s="213"/>
      <c r="HM14" s="213"/>
      <c r="HN14" s="213"/>
      <c r="HO14" s="213"/>
      <c r="HP14" s="213"/>
      <c r="HQ14" s="213"/>
      <c r="HR14" s="213"/>
      <c r="HS14" s="213"/>
      <c r="HT14" s="213"/>
      <c r="HU14" s="213"/>
      <c r="HV14" s="213"/>
      <c r="HW14" s="213"/>
      <c r="HX14" s="213"/>
      <c r="HY14" s="213"/>
      <c r="HZ14" s="213"/>
      <c r="IA14" s="213"/>
      <c r="IB14" s="213"/>
      <c r="IC14" s="213"/>
      <c r="ID14" s="213"/>
      <c r="IE14" s="213"/>
      <c r="IF14" s="213"/>
      <c r="IG14" s="213"/>
      <c r="IH14" s="213"/>
      <c r="II14" s="213"/>
      <c r="IJ14" s="213"/>
      <c r="IK14" s="213"/>
      <c r="IL14" s="213"/>
      <c r="IM14" s="213"/>
      <c r="IN14" s="213"/>
      <c r="IO14" s="213"/>
      <c r="IP14" s="213"/>
      <c r="IQ14" s="213"/>
      <c r="IR14" s="213"/>
      <c r="IS14" s="213"/>
      <c r="IT14" s="213"/>
      <c r="IU14" s="213"/>
      <c r="IV14" s="213"/>
      <c r="IW14" s="213"/>
      <c r="IX14" s="213"/>
      <c r="IY14" s="213"/>
      <c r="IZ14" s="213"/>
      <c r="JA14" s="213"/>
      <c r="JB14" s="213"/>
      <c r="JC14" s="213"/>
      <c r="JD14" s="213"/>
      <c r="JE14" s="213"/>
      <c r="JF14" s="213"/>
      <c r="JG14" s="213"/>
      <c r="JH14" s="213"/>
      <c r="JI14" s="213"/>
      <c r="JJ14" s="213"/>
      <c r="JK14" s="213"/>
      <c r="JL14" s="213"/>
      <c r="JM14" s="213"/>
      <c r="JN14" s="213"/>
      <c r="JO14" s="213"/>
      <c r="JP14" s="213"/>
      <c r="JQ14" s="213"/>
      <c r="JR14" s="213"/>
      <c r="JS14" s="213"/>
      <c r="JT14" s="213"/>
      <c r="JU14" s="213"/>
      <c r="JV14" s="213"/>
      <c r="JW14" s="213"/>
      <c r="JX14" s="213"/>
      <c r="JY14" s="213"/>
      <c r="JZ14" s="213"/>
      <c r="KA14" s="213"/>
      <c r="KB14" s="213"/>
      <c r="KC14" s="213"/>
      <c r="KD14" s="213"/>
      <c r="KE14" s="213"/>
      <c r="KF14" s="213"/>
      <c r="KG14" s="213"/>
      <c r="KH14" s="213"/>
      <c r="KI14" s="213"/>
      <c r="KJ14" s="213"/>
      <c r="KK14" s="213"/>
      <c r="KL14" s="213"/>
      <c r="KM14" s="213"/>
      <c r="KN14" s="213"/>
      <c r="KO14" s="213"/>
      <c r="KP14" s="213"/>
      <c r="KQ14" s="213"/>
      <c r="KR14" s="213"/>
      <c r="KS14" s="213"/>
      <c r="KT14" s="213"/>
      <c r="KU14" s="213"/>
      <c r="KV14" s="213"/>
      <c r="KW14" s="213"/>
      <c r="KX14" s="213"/>
      <c r="KY14" s="213"/>
      <c r="KZ14" s="213"/>
      <c r="LA14" s="213"/>
      <c r="LB14" s="213"/>
      <c r="LC14" s="213"/>
      <c r="LD14" s="213"/>
      <c r="LE14" s="213"/>
      <c r="LF14" s="213"/>
      <c r="LG14" s="213"/>
      <c r="LH14" s="213"/>
      <c r="LI14" s="213"/>
      <c r="LJ14" s="213"/>
      <c r="LK14" s="213"/>
      <c r="LL14" s="213"/>
      <c r="LM14" s="213"/>
      <c r="LN14" s="213"/>
      <c r="LO14" s="213"/>
      <c r="LP14" s="213"/>
      <c r="LQ14" s="213"/>
      <c r="LR14" s="213"/>
      <c r="LS14" s="213"/>
      <c r="LT14" s="213"/>
      <c r="LU14" s="213"/>
      <c r="LV14" s="213"/>
      <c r="LW14" s="213"/>
      <c r="LX14" s="213"/>
      <c r="LY14" s="213"/>
      <c r="LZ14" s="213"/>
      <c r="MA14" s="213"/>
      <c r="MB14" s="213"/>
      <c r="MC14" s="213"/>
      <c r="MD14" s="213"/>
      <c r="ME14" s="213"/>
      <c r="MF14" s="213"/>
      <c r="MG14" s="213"/>
      <c r="MH14" s="213"/>
      <c r="MI14" s="213"/>
      <c r="MJ14" s="213"/>
      <c r="MK14" s="213"/>
      <c r="ML14" s="213"/>
      <c r="MM14" s="213"/>
      <c r="MN14" s="213"/>
      <c r="MO14" s="213"/>
      <c r="MP14" s="213"/>
      <c r="MQ14" s="213"/>
      <c r="MR14" s="213"/>
      <c r="MS14" s="213"/>
      <c r="MT14" s="213"/>
      <c r="MU14" s="213"/>
      <c r="MV14" s="213"/>
      <c r="MW14" s="213"/>
      <c r="MX14" s="213"/>
      <c r="MY14" s="213"/>
      <c r="MZ14" s="213"/>
      <c r="NA14" s="213"/>
      <c r="NB14" s="213"/>
      <c r="NC14" s="213"/>
      <c r="ND14" s="213"/>
      <c r="NE14" s="213"/>
      <c r="NF14" s="213"/>
      <c r="NG14" s="213"/>
      <c r="NH14" s="213"/>
      <c r="NI14" s="213"/>
      <c r="NJ14" s="213"/>
      <c r="NK14" s="213"/>
      <c r="NL14" s="213"/>
      <c r="NM14" s="213"/>
      <c r="NN14" s="213"/>
      <c r="NO14" s="213"/>
      <c r="NP14" s="213"/>
      <c r="NQ14" s="213"/>
      <c r="NR14" s="213"/>
      <c r="NS14" s="213"/>
      <c r="NT14" s="213"/>
      <c r="NU14" s="213"/>
      <c r="NV14" s="213"/>
      <c r="NW14" s="213"/>
      <c r="NX14" s="213"/>
      <c r="NY14" s="213"/>
      <c r="NZ14" s="213"/>
      <c r="OA14" s="213"/>
      <c r="OB14" s="213"/>
      <c r="OC14" s="213"/>
      <c r="OD14" s="213"/>
      <c r="OE14" s="213"/>
      <c r="OF14" s="213"/>
      <c r="OG14" s="213"/>
      <c r="OH14" s="213"/>
      <c r="OI14" s="213"/>
      <c r="OJ14" s="213"/>
      <c r="OK14" s="213"/>
      <c r="OL14" s="213"/>
      <c r="OM14" s="213"/>
      <c r="ON14" s="213"/>
      <c r="OO14" s="213"/>
      <c r="OP14" s="213"/>
      <c r="OQ14" s="213"/>
      <c r="OR14" s="213"/>
      <c r="OS14" s="213"/>
      <c r="OT14" s="213"/>
      <c r="OU14" s="213"/>
      <c r="OV14" s="213"/>
      <c r="OW14" s="213"/>
      <c r="OX14" s="213"/>
      <c r="OY14" s="213"/>
      <c r="OZ14" s="213"/>
      <c r="PA14" s="213"/>
      <c r="PB14" s="213"/>
      <c r="PC14" s="213"/>
      <c r="PD14" s="213"/>
      <c r="PE14" s="213"/>
      <c r="PF14" s="213"/>
      <c r="PG14" s="213"/>
      <c r="PH14" s="213"/>
      <c r="PI14" s="213"/>
      <c r="PJ14" s="213"/>
      <c r="PK14" s="213"/>
      <c r="PL14" s="213"/>
      <c r="PM14" s="213"/>
      <c r="PN14" s="213"/>
      <c r="PO14" s="213"/>
      <c r="PP14" s="213"/>
      <c r="PQ14" s="213"/>
      <c r="PR14" s="213"/>
      <c r="PS14" s="213"/>
      <c r="PT14" s="213"/>
      <c r="PU14" s="213"/>
      <c r="PV14" s="213"/>
      <c r="PW14" s="213"/>
      <c r="PX14" s="213"/>
      <c r="PY14" s="213"/>
      <c r="PZ14" s="213"/>
      <c r="QA14" s="213"/>
      <c r="QB14" s="213"/>
      <c r="QC14" s="213"/>
      <c r="QD14" s="213"/>
      <c r="QE14" s="213"/>
      <c r="QF14" s="213"/>
      <c r="QG14" s="213"/>
      <c r="QH14" s="213"/>
      <c r="QI14" s="213"/>
      <c r="QJ14" s="213"/>
      <c r="QK14" s="213"/>
      <c r="QL14" s="213"/>
      <c r="QM14" s="213"/>
      <c r="QN14" s="213"/>
      <c r="QO14" s="213"/>
      <c r="QP14" s="213"/>
      <c r="QQ14" s="213"/>
      <c r="QR14" s="213"/>
      <c r="QS14" s="213"/>
      <c r="QT14" s="213"/>
      <c r="QU14" s="213"/>
      <c r="QV14" s="213"/>
      <c r="QW14" s="213"/>
      <c r="QX14" s="213"/>
      <c r="QY14" s="213"/>
      <c r="QZ14" s="213"/>
      <c r="RA14" s="213"/>
      <c r="RB14" s="213"/>
      <c r="RC14" s="213"/>
      <c r="RD14" s="213"/>
      <c r="RE14" s="213"/>
      <c r="RF14" s="213"/>
      <c r="RG14" s="213"/>
      <c r="RH14" s="213"/>
      <c r="RI14" s="213"/>
      <c r="RJ14" s="213"/>
      <c r="RK14" s="213"/>
      <c r="RL14" s="213"/>
      <c r="RM14" s="213"/>
      <c r="RN14" s="213"/>
      <c r="RO14" s="213"/>
      <c r="RP14" s="213"/>
      <c r="RQ14" s="213"/>
      <c r="RR14" s="213"/>
      <c r="RS14" s="213"/>
      <c r="RT14" s="213"/>
      <c r="RU14" s="213"/>
      <c r="RV14" s="213"/>
      <c r="RW14" s="213"/>
      <c r="RX14" s="213"/>
      <c r="RY14" s="213"/>
      <c r="RZ14" s="213"/>
      <c r="SA14" s="213"/>
      <c r="SB14" s="213"/>
      <c r="SC14" s="213"/>
      <c r="SD14" s="213"/>
      <c r="SE14" s="213"/>
      <c r="SF14" s="213"/>
      <c r="SG14" s="213"/>
      <c r="SH14" s="213"/>
      <c r="SI14" s="213"/>
      <c r="SJ14" s="213"/>
      <c r="SK14" s="213"/>
      <c r="SL14" s="213"/>
      <c r="SM14" s="213"/>
      <c r="SN14" s="213"/>
      <c r="SO14" s="213"/>
      <c r="SP14" s="213"/>
      <c r="SQ14" s="213"/>
      <c r="SR14" s="213"/>
      <c r="SS14" s="213"/>
      <c r="ST14" s="213"/>
      <c r="SU14" s="213"/>
      <c r="SV14" s="213"/>
      <c r="SW14" s="213"/>
      <c r="SX14" s="213"/>
      <c r="SY14" s="213"/>
      <c r="SZ14" s="213"/>
      <c r="TA14" s="213"/>
      <c r="TB14" s="213"/>
      <c r="TC14" s="213"/>
      <c r="TD14" s="213"/>
      <c r="TE14" s="213"/>
      <c r="TF14" s="213"/>
      <c r="TG14" s="213"/>
      <c r="TH14" s="213"/>
      <c r="TI14" s="213"/>
      <c r="TJ14" s="213"/>
      <c r="TK14" s="213"/>
      <c r="TL14" s="213"/>
      <c r="TM14" s="213"/>
      <c r="TN14" s="213"/>
      <c r="TO14" s="213"/>
      <c r="TP14" s="213"/>
      <c r="TQ14" s="213"/>
      <c r="TR14" s="213"/>
      <c r="TS14" s="213"/>
      <c r="TT14" s="213"/>
      <c r="TU14" s="213"/>
      <c r="TV14" s="213"/>
      <c r="TW14" s="213"/>
      <c r="TX14" s="213"/>
      <c r="TY14" s="213"/>
      <c r="TZ14" s="213"/>
      <c r="UA14" s="213"/>
      <c r="UB14" s="213"/>
      <c r="UC14" s="213"/>
      <c r="UD14" s="213"/>
      <c r="UE14" s="213"/>
      <c r="UF14" s="213"/>
      <c r="UG14" s="213"/>
      <c r="UH14" s="213"/>
      <c r="UI14" s="213"/>
      <c r="UJ14" s="213"/>
      <c r="UK14" s="213"/>
      <c r="UL14" s="213"/>
      <c r="UM14" s="213"/>
      <c r="UN14" s="213"/>
      <c r="UO14" s="213"/>
      <c r="UP14" s="213"/>
      <c r="UQ14" s="213"/>
      <c r="UR14" s="213"/>
      <c r="US14" s="213"/>
      <c r="UT14" s="213"/>
      <c r="UU14" s="213"/>
      <c r="UV14" s="213"/>
      <c r="UW14" s="213"/>
      <c r="UX14" s="213"/>
      <c r="UY14" s="213"/>
      <c r="UZ14" s="213"/>
      <c r="VA14" s="213"/>
      <c r="VB14" s="213"/>
      <c r="VC14" s="213"/>
      <c r="VD14" s="213"/>
      <c r="VE14" s="213"/>
      <c r="VF14" s="213"/>
      <c r="VG14" s="213"/>
      <c r="VH14" s="213"/>
      <c r="VI14" s="213"/>
      <c r="VJ14" s="213"/>
      <c r="VK14" s="213"/>
      <c r="VL14" s="213"/>
      <c r="VM14" s="213"/>
      <c r="VN14" s="213"/>
      <c r="VO14" s="213"/>
      <c r="VP14" s="213"/>
      <c r="VQ14" s="213"/>
      <c r="VR14" s="213"/>
      <c r="VS14" s="213"/>
      <c r="VT14" s="213"/>
      <c r="VU14" s="213"/>
      <c r="VV14" s="213"/>
      <c r="VW14" s="213"/>
      <c r="VX14" s="213"/>
      <c r="VY14" s="213"/>
      <c r="VZ14" s="213"/>
      <c r="WA14" s="213"/>
      <c r="WB14" s="213"/>
      <c r="WC14" s="213"/>
      <c r="WD14" s="213"/>
      <c r="WE14" s="213"/>
      <c r="WF14" s="213"/>
      <c r="WG14" s="213"/>
      <c r="WH14" s="213"/>
      <c r="WI14" s="213"/>
      <c r="WJ14" s="213"/>
      <c r="WK14" s="213"/>
      <c r="WL14" s="213"/>
      <c r="WM14" s="213"/>
      <c r="WN14" s="213"/>
      <c r="WO14" s="213"/>
      <c r="WP14" s="213"/>
      <c r="WQ14" s="213"/>
      <c r="WR14" s="213"/>
      <c r="WS14" s="213"/>
      <c r="WT14" s="213"/>
      <c r="WU14" s="213"/>
      <c r="WV14" s="213"/>
      <c r="WW14" s="213"/>
      <c r="WX14" s="213"/>
      <c r="WY14" s="213"/>
      <c r="WZ14" s="213"/>
      <c r="XA14" s="213"/>
      <c r="XB14" s="213"/>
      <c r="XC14" s="213"/>
      <c r="XD14" s="213"/>
      <c r="XE14" s="213"/>
      <c r="XF14" s="213"/>
      <c r="XG14" s="213"/>
      <c r="XH14" s="213"/>
      <c r="XI14" s="213"/>
      <c r="XJ14" s="213"/>
      <c r="XK14" s="213"/>
      <c r="XL14" s="213"/>
      <c r="XM14" s="213"/>
      <c r="XN14" s="213"/>
      <c r="XO14" s="213"/>
      <c r="XP14" s="213"/>
      <c r="XQ14" s="213"/>
      <c r="XR14" s="213"/>
      <c r="XS14" s="213"/>
      <c r="XT14" s="213"/>
      <c r="XU14" s="213"/>
      <c r="XV14" s="213"/>
      <c r="XW14" s="213"/>
      <c r="XX14" s="213"/>
      <c r="XY14" s="213"/>
      <c r="XZ14" s="213"/>
      <c r="YA14" s="213"/>
      <c r="YB14" s="213"/>
      <c r="YC14" s="213"/>
      <c r="YD14" s="213"/>
      <c r="YE14" s="213"/>
      <c r="YF14" s="213"/>
      <c r="YG14" s="213"/>
      <c r="YH14" s="213"/>
      <c r="YI14" s="213"/>
      <c r="YJ14" s="213"/>
      <c r="YK14" s="213"/>
      <c r="YL14" s="213"/>
      <c r="YM14" s="213"/>
      <c r="YN14" s="213"/>
      <c r="YO14" s="213"/>
      <c r="YP14" s="213"/>
      <c r="YQ14" s="213"/>
      <c r="YR14" s="213"/>
      <c r="YS14" s="213"/>
      <c r="YT14" s="213"/>
      <c r="YU14" s="213"/>
      <c r="YV14" s="213"/>
      <c r="YW14" s="213"/>
      <c r="YX14" s="213"/>
      <c r="YY14" s="213"/>
      <c r="YZ14" s="213"/>
      <c r="ZA14" s="213"/>
      <c r="ZB14" s="213"/>
      <c r="ZC14" s="213"/>
      <c r="ZD14" s="213"/>
      <c r="ZE14" s="213"/>
      <c r="ZF14" s="213"/>
      <c r="ZG14" s="213"/>
      <c r="ZH14" s="213"/>
      <c r="ZI14" s="213"/>
      <c r="ZJ14" s="213"/>
      <c r="ZK14" s="213"/>
      <c r="ZL14" s="213"/>
      <c r="ZM14" s="213"/>
      <c r="ZN14" s="213"/>
      <c r="ZO14" s="213"/>
      <c r="ZP14" s="213"/>
      <c r="ZQ14" s="213"/>
      <c r="ZR14" s="213"/>
      <c r="ZS14" s="213"/>
      <c r="ZT14" s="213"/>
      <c r="ZU14" s="213"/>
      <c r="ZV14" s="213"/>
      <c r="ZW14" s="213"/>
      <c r="ZX14" s="213"/>
      <c r="ZY14" s="213"/>
      <c r="ZZ14" s="213"/>
      <c r="AAA14" s="213"/>
      <c r="AAB14" s="213"/>
      <c r="AAC14" s="213"/>
      <c r="AAD14" s="213"/>
      <c r="AAE14" s="213"/>
      <c r="AAF14" s="213"/>
      <c r="AAG14" s="213"/>
      <c r="AAH14" s="213"/>
      <c r="AAI14" s="213"/>
      <c r="AAJ14" s="213"/>
      <c r="AAK14" s="213"/>
      <c r="AAL14" s="213"/>
      <c r="AAM14" s="213"/>
      <c r="AAN14" s="213"/>
      <c r="AAO14" s="213"/>
      <c r="AAP14" s="213"/>
      <c r="AAQ14" s="213"/>
      <c r="AAR14" s="213"/>
      <c r="AAS14" s="213"/>
      <c r="AAT14" s="213"/>
      <c r="AAU14" s="213"/>
      <c r="AAV14" s="213"/>
      <c r="AAW14" s="213"/>
      <c r="AAX14" s="213"/>
      <c r="AAY14" s="213"/>
      <c r="AAZ14" s="213"/>
      <c r="ABA14" s="213"/>
      <c r="ABB14" s="213"/>
      <c r="ABC14" s="213"/>
      <c r="ABD14" s="213"/>
      <c r="ABE14" s="213"/>
      <c r="ABF14" s="213"/>
      <c r="ABG14" s="213"/>
      <c r="ABH14" s="213"/>
      <c r="ABI14" s="213"/>
      <c r="ABJ14" s="213"/>
      <c r="ABK14" s="213"/>
      <c r="ABL14" s="213"/>
      <c r="ABM14" s="213"/>
      <c r="ABN14" s="213"/>
      <c r="ABO14" s="213"/>
      <c r="ABP14" s="213"/>
      <c r="ABQ14" s="213"/>
      <c r="ABR14" s="213"/>
      <c r="ABS14" s="213"/>
      <c r="ABT14" s="213"/>
      <c r="ABU14" s="213"/>
      <c r="ABV14" s="213"/>
      <c r="ABW14" s="213"/>
      <c r="ABX14" s="213"/>
      <c r="ABY14" s="213"/>
      <c r="ABZ14" s="213"/>
      <c r="ACA14" s="213"/>
      <c r="ACB14" s="213"/>
      <c r="ACC14" s="213"/>
      <c r="ACD14" s="213"/>
      <c r="ACE14" s="213"/>
      <c r="ACF14" s="213"/>
      <c r="ACG14" s="213"/>
      <c r="ACH14" s="213"/>
      <c r="ACI14" s="213"/>
      <c r="ACJ14" s="213"/>
      <c r="ACK14" s="213"/>
      <c r="ACL14" s="213"/>
      <c r="ACM14" s="213"/>
      <c r="ACN14" s="213"/>
      <c r="ACO14" s="213"/>
      <c r="ACP14" s="213"/>
      <c r="ACQ14" s="213"/>
      <c r="ACR14" s="213"/>
      <c r="ACS14" s="213"/>
      <c r="ACT14" s="213"/>
      <c r="ACU14" s="213"/>
      <c r="ACV14" s="213"/>
      <c r="ACW14" s="213"/>
      <c r="ACX14" s="213"/>
      <c r="ACY14" s="213"/>
      <c r="ACZ14" s="213"/>
      <c r="ADA14" s="213"/>
      <c r="ADB14" s="213"/>
      <c r="ADC14" s="213"/>
      <c r="ADD14" s="213"/>
      <c r="ADE14" s="213"/>
      <c r="ADF14" s="213"/>
      <c r="ADG14" s="213"/>
      <c r="ADH14" s="213"/>
      <c r="ADI14" s="213"/>
      <c r="ADJ14" s="213"/>
      <c r="ADK14" s="213"/>
      <c r="ADL14" s="213"/>
      <c r="ADM14" s="213"/>
      <c r="ADN14" s="213"/>
      <c r="ADO14" s="213"/>
      <c r="ADP14" s="213"/>
      <c r="ADQ14" s="213"/>
      <c r="ADR14" s="213"/>
      <c r="ADS14" s="213"/>
      <c r="ADT14" s="213"/>
      <c r="ADU14" s="213"/>
      <c r="ADV14" s="213"/>
      <c r="ADW14" s="213"/>
      <c r="ADX14" s="213"/>
      <c r="ADY14" s="213"/>
      <c r="ADZ14" s="213"/>
      <c r="AEA14" s="213"/>
      <c r="AEB14" s="213"/>
      <c r="AEC14" s="213"/>
      <c r="AED14" s="213"/>
      <c r="AEE14" s="213"/>
      <c r="AEF14" s="213"/>
      <c r="AEG14" s="213"/>
      <c r="AEH14" s="213"/>
      <c r="AEI14" s="213"/>
      <c r="AEJ14" s="213"/>
      <c r="AEK14" s="213"/>
      <c r="AEL14" s="213"/>
      <c r="AEM14" s="213"/>
      <c r="AEN14" s="213"/>
      <c r="AEO14" s="213"/>
      <c r="AEP14" s="213"/>
      <c r="AEQ14" s="213"/>
      <c r="AER14" s="213"/>
      <c r="AES14" s="213"/>
      <c r="AET14" s="213"/>
      <c r="AEU14" s="213"/>
      <c r="AEV14" s="213"/>
      <c r="AEW14" s="213"/>
      <c r="AEX14" s="213"/>
      <c r="AEY14" s="213"/>
      <c r="AEZ14" s="213"/>
      <c r="AFA14" s="213"/>
      <c r="AFB14" s="213"/>
      <c r="AFC14" s="213"/>
      <c r="AFD14" s="213"/>
      <c r="AFE14" s="213"/>
      <c r="AFF14" s="213"/>
      <c r="AFG14" s="213"/>
      <c r="AFH14" s="213"/>
      <c r="AFI14" s="213"/>
      <c r="AFJ14" s="213"/>
      <c r="AFK14" s="213"/>
      <c r="AFL14" s="213"/>
      <c r="AFM14" s="213"/>
      <c r="AFN14" s="213"/>
      <c r="AFO14" s="213"/>
      <c r="AFP14" s="213"/>
      <c r="AFQ14" s="213"/>
      <c r="AFR14" s="213"/>
      <c r="AFS14" s="213"/>
      <c r="AFT14" s="213"/>
      <c r="AFU14" s="213"/>
      <c r="AFV14" s="213"/>
      <c r="AFW14" s="213"/>
      <c r="AFX14" s="213"/>
      <c r="AFY14" s="213"/>
      <c r="AFZ14" s="213"/>
      <c r="AGA14" s="213"/>
      <c r="AGB14" s="213"/>
      <c r="AGC14" s="213"/>
      <c r="AGD14" s="213"/>
      <c r="AGE14" s="213"/>
      <c r="AGF14" s="213"/>
      <c r="AGG14" s="213"/>
      <c r="AGH14" s="213"/>
      <c r="AGI14" s="213"/>
      <c r="AGJ14" s="213"/>
      <c r="AGK14" s="213"/>
      <c r="AGL14" s="213"/>
      <c r="AGM14" s="213"/>
      <c r="AGN14" s="213"/>
      <c r="AGO14" s="213"/>
      <c r="AGP14" s="213"/>
      <c r="AGQ14" s="213"/>
      <c r="AGR14" s="213"/>
      <c r="AGS14" s="213"/>
      <c r="AGT14" s="213"/>
      <c r="AGU14" s="213"/>
      <c r="AGV14" s="213"/>
      <c r="AGW14" s="213"/>
      <c r="AGX14" s="213"/>
      <c r="AGY14" s="213"/>
      <c r="AGZ14" s="213"/>
      <c r="AHA14" s="213"/>
      <c r="AHB14" s="213"/>
      <c r="AHC14" s="213"/>
      <c r="AHD14" s="213"/>
      <c r="AHE14" s="213"/>
      <c r="AHF14" s="213"/>
      <c r="AHG14" s="213"/>
      <c r="AHH14" s="213"/>
      <c r="AHI14" s="213"/>
      <c r="AHJ14" s="213"/>
      <c r="AHK14" s="213"/>
      <c r="AHL14" s="213"/>
      <c r="AHM14" s="213"/>
      <c r="AHN14" s="213"/>
      <c r="AHO14" s="213"/>
      <c r="AHP14" s="213"/>
      <c r="AHQ14" s="213"/>
      <c r="AHR14" s="213"/>
      <c r="AHS14" s="213"/>
      <c r="AHT14" s="213"/>
      <c r="AHU14" s="213"/>
      <c r="AHV14" s="213"/>
      <c r="AHW14" s="213"/>
      <c r="AHX14" s="213"/>
      <c r="AHY14" s="213"/>
      <c r="AHZ14" s="213"/>
      <c r="AIA14" s="213"/>
      <c r="AIB14" s="213"/>
      <c r="AIC14" s="213"/>
      <c r="AID14" s="213"/>
      <c r="AIE14" s="213"/>
      <c r="AIF14" s="213"/>
      <c r="AIG14" s="213"/>
      <c r="AIH14" s="213"/>
      <c r="AII14" s="213"/>
      <c r="AIJ14" s="213"/>
      <c r="AIK14" s="213"/>
      <c r="AIL14" s="213"/>
      <c r="AIM14" s="213"/>
      <c r="AIN14" s="213"/>
      <c r="AIO14" s="213"/>
      <c r="AIP14" s="213"/>
      <c r="AIQ14" s="213"/>
      <c r="AIR14" s="213"/>
      <c r="AIS14" s="213"/>
      <c r="AIT14" s="213"/>
      <c r="AIU14" s="213"/>
      <c r="AIV14" s="213"/>
      <c r="AIW14" s="213"/>
      <c r="AIX14" s="213"/>
      <c r="AIY14" s="213"/>
      <c r="AIZ14" s="213"/>
      <c r="AJA14" s="213"/>
      <c r="AJB14" s="213"/>
      <c r="AJC14" s="213"/>
      <c r="AJD14" s="213"/>
      <c r="AJE14" s="213"/>
      <c r="AJF14" s="213"/>
      <c r="AJG14" s="213"/>
      <c r="AJH14" s="213"/>
      <c r="AJI14" s="213"/>
      <c r="AJJ14" s="213"/>
      <c r="AJK14" s="213"/>
      <c r="AJL14" s="213"/>
      <c r="AJM14" s="213"/>
      <c r="AJN14" s="213"/>
      <c r="AJO14" s="213"/>
      <c r="AJP14" s="213"/>
      <c r="AJQ14" s="213"/>
      <c r="AJR14" s="213"/>
      <c r="AJS14" s="213"/>
      <c r="AJT14" s="213"/>
      <c r="AJU14" s="213"/>
      <c r="AJV14" s="213"/>
      <c r="AJW14" s="213"/>
      <c r="AJX14" s="213"/>
      <c r="AJY14" s="213"/>
      <c r="AJZ14" s="213"/>
      <c r="AKA14" s="213"/>
      <c r="AKB14" s="213"/>
      <c r="AKC14" s="213"/>
      <c r="AKD14" s="213"/>
      <c r="AKE14" s="213"/>
      <c r="AKF14" s="213"/>
      <c r="AKG14" s="213"/>
      <c r="AKH14" s="213"/>
      <c r="AKI14" s="213"/>
      <c r="AKJ14" s="213"/>
      <c r="AKK14" s="213"/>
      <c r="AKL14" s="213"/>
      <c r="AKM14" s="213"/>
      <c r="AKN14" s="213"/>
      <c r="AKO14" s="213"/>
      <c r="AKP14" s="213"/>
      <c r="AKQ14" s="213"/>
      <c r="AKR14" s="213"/>
      <c r="AKS14" s="213"/>
      <c r="AKT14" s="213"/>
      <c r="AKU14" s="213"/>
      <c r="AKV14" s="213"/>
      <c r="AKW14" s="213"/>
      <c r="AKX14" s="213"/>
      <c r="AKY14" s="213"/>
      <c r="AKZ14" s="213"/>
      <c r="ALA14" s="213"/>
      <c r="ALB14" s="213"/>
      <c r="ALC14" s="213"/>
      <c r="ALD14" s="213"/>
      <c r="ALE14" s="213"/>
      <c r="ALF14" s="213"/>
      <c r="ALG14" s="213"/>
      <c r="ALH14" s="213"/>
      <c r="ALI14" s="213"/>
      <c r="ALJ14" s="213"/>
      <c r="ALK14" s="213"/>
      <c r="ALL14" s="213"/>
      <c r="ALM14" s="213"/>
      <c r="ALN14" s="213"/>
      <c r="ALO14" s="213"/>
      <c r="ALP14" s="213"/>
      <c r="ALQ14" s="213"/>
      <c r="ALR14" s="213"/>
      <c r="ALS14" s="213"/>
      <c r="ALT14" s="213"/>
      <c r="ALU14" s="213"/>
      <c r="ALV14" s="213"/>
      <c r="ALW14" s="213"/>
      <c r="ALX14" s="213"/>
      <c r="ALY14" s="213"/>
      <c r="ALZ14" s="213"/>
      <c r="AMA14" s="213"/>
      <c r="AMB14" s="213"/>
      <c r="AMC14" s="213"/>
      <c r="AMD14" s="213"/>
      <c r="AME14" s="213"/>
      <c r="AMF14" s="213"/>
      <c r="AMG14" s="213"/>
      <c r="AMH14" s="213"/>
    </row>
    <row r="15" spans="1:1022" ht="15.75" customHeight="1">
      <c r="A15" s="214" t="s">
        <v>29</v>
      </c>
      <c r="B15" s="1466" t="s">
        <v>30</v>
      </c>
      <c r="C15" s="2319" t="s">
        <v>1959</v>
      </c>
      <c r="D15" s="2319"/>
      <c r="E15" s="2319"/>
      <c r="F15" s="2319"/>
      <c r="G15" s="2319"/>
      <c r="H15" s="2319"/>
      <c r="I15" s="2319"/>
      <c r="J15" s="2319"/>
      <c r="K15" s="2319"/>
      <c r="L15" s="2319"/>
      <c r="M15" s="2319"/>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3"/>
      <c r="DL15" s="213"/>
      <c r="DM15" s="213"/>
      <c r="DN15" s="213"/>
      <c r="DO15" s="213"/>
      <c r="DP15" s="213"/>
      <c r="DQ15" s="213"/>
      <c r="DR15" s="213"/>
      <c r="DS15" s="213"/>
      <c r="DT15" s="213"/>
      <c r="DU15" s="213"/>
      <c r="DV15" s="213"/>
      <c r="DW15" s="213"/>
      <c r="DX15" s="213"/>
      <c r="DY15" s="213"/>
      <c r="DZ15" s="213"/>
      <c r="EA15" s="213"/>
      <c r="EB15" s="213"/>
      <c r="EC15" s="213"/>
      <c r="ED15" s="213"/>
      <c r="EE15" s="213"/>
      <c r="EF15" s="213"/>
      <c r="EG15" s="213"/>
      <c r="EH15" s="213"/>
      <c r="EI15" s="213"/>
      <c r="EJ15" s="213"/>
      <c r="EK15" s="213"/>
      <c r="EL15" s="213"/>
      <c r="EM15" s="213"/>
      <c r="EN15" s="213"/>
      <c r="EO15" s="213"/>
      <c r="EP15" s="213"/>
      <c r="EQ15" s="213"/>
      <c r="ER15" s="213"/>
      <c r="ES15" s="213"/>
      <c r="ET15" s="213"/>
      <c r="EU15" s="213"/>
      <c r="EV15" s="213"/>
      <c r="EW15" s="213"/>
      <c r="EX15" s="213"/>
      <c r="EY15" s="213"/>
      <c r="EZ15" s="213"/>
      <c r="FA15" s="213"/>
      <c r="FB15" s="213"/>
      <c r="FC15" s="213"/>
      <c r="FD15" s="213"/>
      <c r="FE15" s="213"/>
      <c r="FF15" s="213"/>
      <c r="FG15" s="213"/>
      <c r="FH15" s="213"/>
      <c r="FI15" s="213"/>
      <c r="FJ15" s="213"/>
      <c r="FK15" s="213"/>
      <c r="FL15" s="213"/>
      <c r="FM15" s="213"/>
      <c r="FN15" s="213"/>
      <c r="FO15" s="213"/>
      <c r="FP15" s="213"/>
      <c r="FQ15" s="213"/>
      <c r="FR15" s="213"/>
      <c r="FS15" s="213"/>
      <c r="FT15" s="213"/>
      <c r="FU15" s="213"/>
      <c r="FV15" s="213"/>
      <c r="FW15" s="213"/>
      <c r="FX15" s="213"/>
      <c r="FY15" s="213"/>
      <c r="FZ15" s="213"/>
      <c r="GA15" s="213"/>
      <c r="GB15" s="213"/>
      <c r="GC15" s="213"/>
      <c r="GD15" s="213"/>
      <c r="GE15" s="213"/>
      <c r="GF15" s="213"/>
      <c r="GG15" s="213"/>
      <c r="GH15" s="213"/>
      <c r="GI15" s="213"/>
      <c r="GJ15" s="213"/>
      <c r="GK15" s="213"/>
      <c r="GL15" s="213"/>
      <c r="GM15" s="213"/>
      <c r="GN15" s="213"/>
      <c r="GO15" s="213"/>
      <c r="GP15" s="213"/>
      <c r="GQ15" s="213"/>
      <c r="GR15" s="213"/>
      <c r="GS15" s="213"/>
      <c r="GT15" s="213"/>
      <c r="GU15" s="213"/>
      <c r="GV15" s="213"/>
      <c r="GW15" s="213"/>
      <c r="GX15" s="213"/>
      <c r="GY15" s="213"/>
      <c r="GZ15" s="213"/>
      <c r="HA15" s="213"/>
      <c r="HB15" s="213"/>
      <c r="HC15" s="213"/>
      <c r="HD15" s="213"/>
      <c r="HE15" s="213"/>
      <c r="HF15" s="213"/>
      <c r="HG15" s="213"/>
      <c r="HH15" s="213"/>
      <c r="HI15" s="213"/>
      <c r="HJ15" s="213"/>
      <c r="HK15" s="213"/>
      <c r="HL15" s="213"/>
      <c r="HM15" s="213"/>
      <c r="HN15" s="213"/>
      <c r="HO15" s="213"/>
      <c r="HP15" s="213"/>
      <c r="HQ15" s="213"/>
      <c r="HR15" s="213"/>
      <c r="HS15" s="213"/>
      <c r="HT15" s="213"/>
      <c r="HU15" s="213"/>
      <c r="HV15" s="213"/>
      <c r="HW15" s="213"/>
      <c r="HX15" s="213"/>
      <c r="HY15" s="213"/>
      <c r="HZ15" s="213"/>
      <c r="IA15" s="213"/>
      <c r="IB15" s="213"/>
      <c r="IC15" s="213"/>
      <c r="ID15" s="213"/>
      <c r="IE15" s="213"/>
      <c r="IF15" s="213"/>
      <c r="IG15" s="213"/>
      <c r="IH15" s="213"/>
      <c r="II15" s="213"/>
      <c r="IJ15" s="213"/>
      <c r="IK15" s="213"/>
      <c r="IL15" s="213"/>
      <c r="IM15" s="213"/>
      <c r="IN15" s="213"/>
      <c r="IO15" s="213"/>
      <c r="IP15" s="213"/>
      <c r="IQ15" s="213"/>
      <c r="IR15" s="213"/>
      <c r="IS15" s="213"/>
      <c r="IT15" s="213"/>
      <c r="IU15" s="213"/>
      <c r="IV15" s="213"/>
      <c r="IW15" s="213"/>
      <c r="IX15" s="213"/>
      <c r="IY15" s="213"/>
      <c r="IZ15" s="213"/>
      <c r="JA15" s="213"/>
      <c r="JB15" s="213"/>
      <c r="JC15" s="213"/>
      <c r="JD15" s="213"/>
      <c r="JE15" s="213"/>
      <c r="JF15" s="213"/>
      <c r="JG15" s="213"/>
      <c r="JH15" s="213"/>
      <c r="JI15" s="213"/>
      <c r="JJ15" s="213"/>
      <c r="JK15" s="213"/>
      <c r="JL15" s="213"/>
      <c r="JM15" s="213"/>
      <c r="JN15" s="213"/>
      <c r="JO15" s="213"/>
      <c r="JP15" s="213"/>
      <c r="JQ15" s="213"/>
      <c r="JR15" s="213"/>
      <c r="JS15" s="213"/>
      <c r="JT15" s="213"/>
      <c r="JU15" s="213"/>
      <c r="JV15" s="213"/>
      <c r="JW15" s="213"/>
      <c r="JX15" s="213"/>
      <c r="JY15" s="213"/>
      <c r="JZ15" s="213"/>
      <c r="KA15" s="213"/>
      <c r="KB15" s="213"/>
      <c r="KC15" s="213"/>
      <c r="KD15" s="213"/>
      <c r="KE15" s="213"/>
      <c r="KF15" s="213"/>
      <c r="KG15" s="213"/>
      <c r="KH15" s="213"/>
      <c r="KI15" s="213"/>
      <c r="KJ15" s="213"/>
      <c r="KK15" s="213"/>
      <c r="KL15" s="213"/>
      <c r="KM15" s="213"/>
      <c r="KN15" s="213"/>
      <c r="KO15" s="213"/>
      <c r="KP15" s="213"/>
      <c r="KQ15" s="213"/>
      <c r="KR15" s="213"/>
      <c r="KS15" s="213"/>
      <c r="KT15" s="213"/>
      <c r="KU15" s="213"/>
      <c r="KV15" s="213"/>
      <c r="KW15" s="213"/>
      <c r="KX15" s="213"/>
      <c r="KY15" s="213"/>
      <c r="KZ15" s="213"/>
      <c r="LA15" s="213"/>
      <c r="LB15" s="213"/>
      <c r="LC15" s="213"/>
      <c r="LD15" s="213"/>
      <c r="LE15" s="213"/>
      <c r="LF15" s="213"/>
      <c r="LG15" s="213"/>
      <c r="LH15" s="213"/>
      <c r="LI15" s="213"/>
      <c r="LJ15" s="213"/>
      <c r="LK15" s="213"/>
      <c r="LL15" s="213"/>
      <c r="LM15" s="213"/>
      <c r="LN15" s="213"/>
      <c r="LO15" s="213"/>
      <c r="LP15" s="213"/>
      <c r="LQ15" s="213"/>
      <c r="LR15" s="213"/>
      <c r="LS15" s="213"/>
      <c r="LT15" s="213"/>
      <c r="LU15" s="213"/>
      <c r="LV15" s="213"/>
      <c r="LW15" s="213"/>
      <c r="LX15" s="213"/>
      <c r="LY15" s="213"/>
      <c r="LZ15" s="213"/>
      <c r="MA15" s="213"/>
      <c r="MB15" s="213"/>
      <c r="MC15" s="213"/>
      <c r="MD15" s="213"/>
      <c r="ME15" s="213"/>
      <c r="MF15" s="213"/>
      <c r="MG15" s="213"/>
      <c r="MH15" s="213"/>
      <c r="MI15" s="213"/>
      <c r="MJ15" s="213"/>
      <c r="MK15" s="213"/>
      <c r="ML15" s="213"/>
      <c r="MM15" s="213"/>
      <c r="MN15" s="213"/>
      <c r="MO15" s="213"/>
      <c r="MP15" s="213"/>
      <c r="MQ15" s="213"/>
      <c r="MR15" s="213"/>
      <c r="MS15" s="213"/>
      <c r="MT15" s="213"/>
      <c r="MU15" s="213"/>
      <c r="MV15" s="213"/>
      <c r="MW15" s="213"/>
      <c r="MX15" s="213"/>
      <c r="MY15" s="213"/>
      <c r="MZ15" s="213"/>
      <c r="NA15" s="213"/>
      <c r="NB15" s="213"/>
      <c r="NC15" s="213"/>
      <c r="ND15" s="213"/>
      <c r="NE15" s="213"/>
      <c r="NF15" s="213"/>
      <c r="NG15" s="213"/>
      <c r="NH15" s="213"/>
      <c r="NI15" s="213"/>
      <c r="NJ15" s="213"/>
      <c r="NK15" s="213"/>
      <c r="NL15" s="213"/>
      <c r="NM15" s="213"/>
      <c r="NN15" s="213"/>
      <c r="NO15" s="213"/>
      <c r="NP15" s="213"/>
      <c r="NQ15" s="213"/>
      <c r="NR15" s="213"/>
      <c r="NS15" s="213"/>
      <c r="NT15" s="213"/>
      <c r="NU15" s="213"/>
      <c r="NV15" s="213"/>
      <c r="NW15" s="213"/>
      <c r="NX15" s="213"/>
      <c r="NY15" s="213"/>
      <c r="NZ15" s="213"/>
      <c r="OA15" s="213"/>
      <c r="OB15" s="213"/>
      <c r="OC15" s="213"/>
      <c r="OD15" s="213"/>
      <c r="OE15" s="213"/>
      <c r="OF15" s="213"/>
      <c r="OG15" s="213"/>
      <c r="OH15" s="213"/>
      <c r="OI15" s="213"/>
      <c r="OJ15" s="213"/>
      <c r="OK15" s="213"/>
      <c r="OL15" s="213"/>
      <c r="OM15" s="213"/>
      <c r="ON15" s="213"/>
      <c r="OO15" s="213"/>
      <c r="OP15" s="213"/>
      <c r="OQ15" s="213"/>
      <c r="OR15" s="213"/>
      <c r="OS15" s="213"/>
      <c r="OT15" s="213"/>
      <c r="OU15" s="213"/>
      <c r="OV15" s="213"/>
      <c r="OW15" s="213"/>
      <c r="OX15" s="213"/>
      <c r="OY15" s="213"/>
      <c r="OZ15" s="213"/>
      <c r="PA15" s="213"/>
      <c r="PB15" s="213"/>
      <c r="PC15" s="213"/>
      <c r="PD15" s="213"/>
      <c r="PE15" s="213"/>
      <c r="PF15" s="213"/>
      <c r="PG15" s="213"/>
      <c r="PH15" s="213"/>
      <c r="PI15" s="213"/>
      <c r="PJ15" s="213"/>
      <c r="PK15" s="213"/>
      <c r="PL15" s="213"/>
      <c r="PM15" s="213"/>
      <c r="PN15" s="213"/>
      <c r="PO15" s="213"/>
      <c r="PP15" s="213"/>
      <c r="PQ15" s="213"/>
      <c r="PR15" s="213"/>
      <c r="PS15" s="213"/>
      <c r="PT15" s="213"/>
      <c r="PU15" s="213"/>
      <c r="PV15" s="213"/>
      <c r="PW15" s="213"/>
      <c r="PX15" s="213"/>
      <c r="PY15" s="213"/>
      <c r="PZ15" s="213"/>
      <c r="QA15" s="213"/>
      <c r="QB15" s="213"/>
      <c r="QC15" s="213"/>
      <c r="QD15" s="213"/>
      <c r="QE15" s="213"/>
      <c r="QF15" s="213"/>
      <c r="QG15" s="213"/>
      <c r="QH15" s="213"/>
      <c r="QI15" s="213"/>
      <c r="QJ15" s="213"/>
      <c r="QK15" s="213"/>
      <c r="QL15" s="213"/>
      <c r="QM15" s="213"/>
      <c r="QN15" s="213"/>
      <c r="QO15" s="213"/>
      <c r="QP15" s="213"/>
      <c r="QQ15" s="213"/>
      <c r="QR15" s="213"/>
      <c r="QS15" s="213"/>
      <c r="QT15" s="213"/>
      <c r="QU15" s="213"/>
      <c r="QV15" s="213"/>
      <c r="QW15" s="213"/>
      <c r="QX15" s="213"/>
      <c r="QY15" s="213"/>
      <c r="QZ15" s="213"/>
      <c r="RA15" s="213"/>
      <c r="RB15" s="213"/>
      <c r="RC15" s="213"/>
      <c r="RD15" s="213"/>
      <c r="RE15" s="213"/>
      <c r="RF15" s="213"/>
      <c r="RG15" s="213"/>
      <c r="RH15" s="213"/>
      <c r="RI15" s="213"/>
      <c r="RJ15" s="213"/>
      <c r="RK15" s="213"/>
      <c r="RL15" s="213"/>
      <c r="RM15" s="213"/>
      <c r="RN15" s="213"/>
      <c r="RO15" s="213"/>
      <c r="RP15" s="213"/>
      <c r="RQ15" s="213"/>
      <c r="RR15" s="213"/>
      <c r="RS15" s="213"/>
      <c r="RT15" s="213"/>
      <c r="RU15" s="213"/>
      <c r="RV15" s="213"/>
      <c r="RW15" s="213"/>
      <c r="RX15" s="213"/>
      <c r="RY15" s="213"/>
      <c r="RZ15" s="213"/>
      <c r="SA15" s="213"/>
      <c r="SB15" s="213"/>
      <c r="SC15" s="213"/>
      <c r="SD15" s="213"/>
      <c r="SE15" s="213"/>
      <c r="SF15" s="213"/>
      <c r="SG15" s="213"/>
      <c r="SH15" s="213"/>
      <c r="SI15" s="213"/>
      <c r="SJ15" s="213"/>
      <c r="SK15" s="213"/>
      <c r="SL15" s="213"/>
      <c r="SM15" s="213"/>
      <c r="SN15" s="213"/>
      <c r="SO15" s="213"/>
      <c r="SP15" s="213"/>
      <c r="SQ15" s="213"/>
      <c r="SR15" s="213"/>
      <c r="SS15" s="213"/>
      <c r="ST15" s="213"/>
      <c r="SU15" s="213"/>
      <c r="SV15" s="213"/>
      <c r="SW15" s="213"/>
      <c r="SX15" s="213"/>
      <c r="SY15" s="213"/>
      <c r="SZ15" s="213"/>
      <c r="TA15" s="213"/>
      <c r="TB15" s="213"/>
      <c r="TC15" s="213"/>
      <c r="TD15" s="213"/>
      <c r="TE15" s="213"/>
      <c r="TF15" s="213"/>
      <c r="TG15" s="213"/>
      <c r="TH15" s="213"/>
      <c r="TI15" s="213"/>
      <c r="TJ15" s="213"/>
      <c r="TK15" s="213"/>
      <c r="TL15" s="213"/>
      <c r="TM15" s="213"/>
      <c r="TN15" s="213"/>
      <c r="TO15" s="213"/>
      <c r="TP15" s="213"/>
      <c r="TQ15" s="213"/>
      <c r="TR15" s="213"/>
      <c r="TS15" s="213"/>
      <c r="TT15" s="213"/>
      <c r="TU15" s="213"/>
      <c r="TV15" s="213"/>
      <c r="TW15" s="213"/>
      <c r="TX15" s="213"/>
      <c r="TY15" s="213"/>
      <c r="TZ15" s="213"/>
      <c r="UA15" s="213"/>
      <c r="UB15" s="213"/>
      <c r="UC15" s="213"/>
      <c r="UD15" s="213"/>
      <c r="UE15" s="213"/>
      <c r="UF15" s="213"/>
      <c r="UG15" s="213"/>
      <c r="UH15" s="213"/>
      <c r="UI15" s="213"/>
      <c r="UJ15" s="213"/>
      <c r="UK15" s="213"/>
      <c r="UL15" s="213"/>
      <c r="UM15" s="213"/>
      <c r="UN15" s="213"/>
      <c r="UO15" s="213"/>
      <c r="UP15" s="213"/>
      <c r="UQ15" s="213"/>
      <c r="UR15" s="213"/>
      <c r="US15" s="213"/>
      <c r="UT15" s="213"/>
      <c r="UU15" s="213"/>
      <c r="UV15" s="213"/>
      <c r="UW15" s="213"/>
      <c r="UX15" s="213"/>
      <c r="UY15" s="213"/>
      <c r="UZ15" s="213"/>
      <c r="VA15" s="213"/>
      <c r="VB15" s="213"/>
      <c r="VC15" s="213"/>
      <c r="VD15" s="213"/>
      <c r="VE15" s="213"/>
      <c r="VF15" s="213"/>
      <c r="VG15" s="213"/>
      <c r="VH15" s="213"/>
      <c r="VI15" s="213"/>
      <c r="VJ15" s="213"/>
      <c r="VK15" s="213"/>
      <c r="VL15" s="213"/>
      <c r="VM15" s="213"/>
      <c r="VN15" s="213"/>
      <c r="VO15" s="213"/>
      <c r="VP15" s="213"/>
      <c r="VQ15" s="213"/>
      <c r="VR15" s="213"/>
      <c r="VS15" s="213"/>
      <c r="VT15" s="213"/>
      <c r="VU15" s="213"/>
      <c r="VV15" s="213"/>
      <c r="VW15" s="213"/>
      <c r="VX15" s="213"/>
      <c r="VY15" s="213"/>
      <c r="VZ15" s="213"/>
      <c r="WA15" s="213"/>
      <c r="WB15" s="213"/>
      <c r="WC15" s="213"/>
      <c r="WD15" s="213"/>
      <c r="WE15" s="213"/>
      <c r="WF15" s="213"/>
      <c r="WG15" s="213"/>
      <c r="WH15" s="213"/>
      <c r="WI15" s="213"/>
      <c r="WJ15" s="213"/>
      <c r="WK15" s="213"/>
      <c r="WL15" s="213"/>
      <c r="WM15" s="213"/>
      <c r="WN15" s="213"/>
      <c r="WO15" s="213"/>
      <c r="WP15" s="213"/>
      <c r="WQ15" s="213"/>
      <c r="WR15" s="213"/>
      <c r="WS15" s="213"/>
      <c r="WT15" s="213"/>
      <c r="WU15" s="213"/>
      <c r="WV15" s="213"/>
      <c r="WW15" s="213"/>
      <c r="WX15" s="213"/>
      <c r="WY15" s="213"/>
      <c r="WZ15" s="213"/>
      <c r="XA15" s="213"/>
      <c r="XB15" s="213"/>
      <c r="XC15" s="213"/>
      <c r="XD15" s="213"/>
      <c r="XE15" s="213"/>
      <c r="XF15" s="213"/>
      <c r="XG15" s="213"/>
      <c r="XH15" s="213"/>
      <c r="XI15" s="213"/>
      <c r="XJ15" s="213"/>
      <c r="XK15" s="213"/>
      <c r="XL15" s="213"/>
      <c r="XM15" s="213"/>
      <c r="XN15" s="213"/>
      <c r="XO15" s="213"/>
      <c r="XP15" s="213"/>
      <c r="XQ15" s="213"/>
      <c r="XR15" s="213"/>
      <c r="XS15" s="213"/>
      <c r="XT15" s="213"/>
      <c r="XU15" s="213"/>
      <c r="XV15" s="213"/>
      <c r="XW15" s="213"/>
      <c r="XX15" s="213"/>
      <c r="XY15" s="213"/>
      <c r="XZ15" s="213"/>
      <c r="YA15" s="213"/>
      <c r="YB15" s="213"/>
      <c r="YC15" s="213"/>
      <c r="YD15" s="213"/>
      <c r="YE15" s="213"/>
      <c r="YF15" s="213"/>
      <c r="YG15" s="213"/>
      <c r="YH15" s="213"/>
      <c r="YI15" s="213"/>
      <c r="YJ15" s="213"/>
      <c r="YK15" s="213"/>
      <c r="YL15" s="213"/>
      <c r="YM15" s="213"/>
      <c r="YN15" s="213"/>
      <c r="YO15" s="213"/>
      <c r="YP15" s="213"/>
      <c r="YQ15" s="213"/>
      <c r="YR15" s="213"/>
      <c r="YS15" s="213"/>
      <c r="YT15" s="213"/>
      <c r="YU15" s="213"/>
      <c r="YV15" s="213"/>
      <c r="YW15" s="213"/>
      <c r="YX15" s="213"/>
      <c r="YY15" s="213"/>
      <c r="YZ15" s="213"/>
      <c r="ZA15" s="213"/>
      <c r="ZB15" s="213"/>
      <c r="ZC15" s="213"/>
      <c r="ZD15" s="213"/>
      <c r="ZE15" s="213"/>
      <c r="ZF15" s="213"/>
      <c r="ZG15" s="213"/>
      <c r="ZH15" s="213"/>
      <c r="ZI15" s="213"/>
      <c r="ZJ15" s="213"/>
      <c r="ZK15" s="213"/>
      <c r="ZL15" s="213"/>
      <c r="ZM15" s="213"/>
      <c r="ZN15" s="213"/>
      <c r="ZO15" s="213"/>
      <c r="ZP15" s="213"/>
      <c r="ZQ15" s="213"/>
      <c r="ZR15" s="213"/>
      <c r="ZS15" s="213"/>
      <c r="ZT15" s="213"/>
      <c r="ZU15" s="213"/>
      <c r="ZV15" s="213"/>
      <c r="ZW15" s="213"/>
      <c r="ZX15" s="213"/>
      <c r="ZY15" s="213"/>
      <c r="ZZ15" s="213"/>
      <c r="AAA15" s="213"/>
      <c r="AAB15" s="213"/>
      <c r="AAC15" s="213"/>
      <c r="AAD15" s="213"/>
      <c r="AAE15" s="213"/>
      <c r="AAF15" s="213"/>
      <c r="AAG15" s="213"/>
      <c r="AAH15" s="213"/>
      <c r="AAI15" s="213"/>
      <c r="AAJ15" s="213"/>
      <c r="AAK15" s="213"/>
      <c r="AAL15" s="213"/>
      <c r="AAM15" s="213"/>
      <c r="AAN15" s="213"/>
      <c r="AAO15" s="213"/>
      <c r="AAP15" s="213"/>
      <c r="AAQ15" s="213"/>
      <c r="AAR15" s="213"/>
      <c r="AAS15" s="213"/>
      <c r="AAT15" s="213"/>
      <c r="AAU15" s="213"/>
      <c r="AAV15" s="213"/>
      <c r="AAW15" s="213"/>
      <c r="AAX15" s="213"/>
      <c r="AAY15" s="213"/>
      <c r="AAZ15" s="213"/>
      <c r="ABA15" s="213"/>
      <c r="ABB15" s="213"/>
      <c r="ABC15" s="213"/>
      <c r="ABD15" s="213"/>
      <c r="ABE15" s="213"/>
      <c r="ABF15" s="213"/>
      <c r="ABG15" s="213"/>
      <c r="ABH15" s="213"/>
      <c r="ABI15" s="213"/>
      <c r="ABJ15" s="213"/>
      <c r="ABK15" s="213"/>
      <c r="ABL15" s="213"/>
      <c r="ABM15" s="213"/>
      <c r="ABN15" s="213"/>
      <c r="ABO15" s="213"/>
      <c r="ABP15" s="213"/>
      <c r="ABQ15" s="213"/>
      <c r="ABR15" s="213"/>
      <c r="ABS15" s="213"/>
      <c r="ABT15" s="213"/>
      <c r="ABU15" s="213"/>
      <c r="ABV15" s="213"/>
      <c r="ABW15" s="213"/>
      <c r="ABX15" s="213"/>
      <c r="ABY15" s="213"/>
      <c r="ABZ15" s="213"/>
      <c r="ACA15" s="213"/>
      <c r="ACB15" s="213"/>
      <c r="ACC15" s="213"/>
      <c r="ACD15" s="213"/>
      <c r="ACE15" s="213"/>
      <c r="ACF15" s="213"/>
      <c r="ACG15" s="213"/>
      <c r="ACH15" s="213"/>
      <c r="ACI15" s="213"/>
      <c r="ACJ15" s="213"/>
      <c r="ACK15" s="213"/>
      <c r="ACL15" s="213"/>
      <c r="ACM15" s="213"/>
      <c r="ACN15" s="213"/>
      <c r="ACO15" s="213"/>
      <c r="ACP15" s="213"/>
      <c r="ACQ15" s="213"/>
      <c r="ACR15" s="213"/>
      <c r="ACS15" s="213"/>
      <c r="ACT15" s="213"/>
      <c r="ACU15" s="213"/>
      <c r="ACV15" s="213"/>
      <c r="ACW15" s="213"/>
      <c r="ACX15" s="213"/>
      <c r="ACY15" s="213"/>
      <c r="ACZ15" s="213"/>
      <c r="ADA15" s="213"/>
      <c r="ADB15" s="213"/>
      <c r="ADC15" s="213"/>
      <c r="ADD15" s="213"/>
      <c r="ADE15" s="213"/>
      <c r="ADF15" s="213"/>
      <c r="ADG15" s="213"/>
      <c r="ADH15" s="213"/>
      <c r="ADI15" s="213"/>
      <c r="ADJ15" s="213"/>
      <c r="ADK15" s="213"/>
      <c r="ADL15" s="213"/>
      <c r="ADM15" s="213"/>
      <c r="ADN15" s="213"/>
      <c r="ADO15" s="213"/>
      <c r="ADP15" s="213"/>
      <c r="ADQ15" s="213"/>
      <c r="ADR15" s="213"/>
      <c r="ADS15" s="213"/>
      <c r="ADT15" s="213"/>
      <c r="ADU15" s="213"/>
      <c r="ADV15" s="213"/>
      <c r="ADW15" s="213"/>
      <c r="ADX15" s="213"/>
      <c r="ADY15" s="213"/>
      <c r="ADZ15" s="213"/>
      <c r="AEA15" s="213"/>
      <c r="AEB15" s="213"/>
      <c r="AEC15" s="213"/>
      <c r="AED15" s="213"/>
      <c r="AEE15" s="213"/>
      <c r="AEF15" s="213"/>
      <c r="AEG15" s="213"/>
      <c r="AEH15" s="213"/>
      <c r="AEI15" s="213"/>
      <c r="AEJ15" s="213"/>
      <c r="AEK15" s="213"/>
      <c r="AEL15" s="213"/>
      <c r="AEM15" s="213"/>
      <c r="AEN15" s="213"/>
      <c r="AEO15" s="213"/>
      <c r="AEP15" s="213"/>
      <c r="AEQ15" s="213"/>
      <c r="AER15" s="213"/>
      <c r="AES15" s="213"/>
      <c r="AET15" s="213"/>
      <c r="AEU15" s="213"/>
      <c r="AEV15" s="213"/>
      <c r="AEW15" s="213"/>
      <c r="AEX15" s="213"/>
      <c r="AEY15" s="213"/>
      <c r="AEZ15" s="213"/>
      <c r="AFA15" s="213"/>
      <c r="AFB15" s="213"/>
      <c r="AFC15" s="213"/>
      <c r="AFD15" s="213"/>
      <c r="AFE15" s="213"/>
      <c r="AFF15" s="213"/>
      <c r="AFG15" s="213"/>
      <c r="AFH15" s="213"/>
      <c r="AFI15" s="213"/>
      <c r="AFJ15" s="213"/>
      <c r="AFK15" s="213"/>
      <c r="AFL15" s="213"/>
      <c r="AFM15" s="213"/>
      <c r="AFN15" s="213"/>
      <c r="AFO15" s="213"/>
      <c r="AFP15" s="213"/>
      <c r="AFQ15" s="213"/>
      <c r="AFR15" s="213"/>
      <c r="AFS15" s="213"/>
      <c r="AFT15" s="213"/>
      <c r="AFU15" s="213"/>
      <c r="AFV15" s="213"/>
      <c r="AFW15" s="213"/>
      <c r="AFX15" s="213"/>
      <c r="AFY15" s="213"/>
      <c r="AFZ15" s="213"/>
      <c r="AGA15" s="213"/>
      <c r="AGB15" s="213"/>
      <c r="AGC15" s="213"/>
      <c r="AGD15" s="213"/>
      <c r="AGE15" s="213"/>
      <c r="AGF15" s="213"/>
      <c r="AGG15" s="213"/>
      <c r="AGH15" s="213"/>
      <c r="AGI15" s="213"/>
      <c r="AGJ15" s="213"/>
      <c r="AGK15" s="213"/>
      <c r="AGL15" s="213"/>
      <c r="AGM15" s="213"/>
      <c r="AGN15" s="213"/>
      <c r="AGO15" s="213"/>
      <c r="AGP15" s="213"/>
      <c r="AGQ15" s="213"/>
      <c r="AGR15" s="213"/>
      <c r="AGS15" s="213"/>
      <c r="AGT15" s="213"/>
      <c r="AGU15" s="213"/>
      <c r="AGV15" s="213"/>
      <c r="AGW15" s="213"/>
      <c r="AGX15" s="213"/>
      <c r="AGY15" s="213"/>
      <c r="AGZ15" s="213"/>
      <c r="AHA15" s="213"/>
      <c r="AHB15" s="213"/>
      <c r="AHC15" s="213"/>
      <c r="AHD15" s="213"/>
      <c r="AHE15" s="213"/>
      <c r="AHF15" s="213"/>
      <c r="AHG15" s="213"/>
      <c r="AHH15" s="213"/>
      <c r="AHI15" s="213"/>
      <c r="AHJ15" s="213"/>
      <c r="AHK15" s="213"/>
      <c r="AHL15" s="213"/>
      <c r="AHM15" s="213"/>
      <c r="AHN15" s="213"/>
      <c r="AHO15" s="213"/>
      <c r="AHP15" s="213"/>
      <c r="AHQ15" s="213"/>
      <c r="AHR15" s="213"/>
      <c r="AHS15" s="213"/>
      <c r="AHT15" s="213"/>
      <c r="AHU15" s="213"/>
      <c r="AHV15" s="213"/>
      <c r="AHW15" s="213"/>
      <c r="AHX15" s="213"/>
      <c r="AHY15" s="213"/>
      <c r="AHZ15" s="213"/>
      <c r="AIA15" s="213"/>
      <c r="AIB15" s="213"/>
      <c r="AIC15" s="213"/>
      <c r="AID15" s="213"/>
      <c r="AIE15" s="213"/>
      <c r="AIF15" s="213"/>
      <c r="AIG15" s="213"/>
      <c r="AIH15" s="213"/>
      <c r="AII15" s="213"/>
      <c r="AIJ15" s="213"/>
      <c r="AIK15" s="213"/>
      <c r="AIL15" s="213"/>
      <c r="AIM15" s="213"/>
      <c r="AIN15" s="213"/>
      <c r="AIO15" s="213"/>
      <c r="AIP15" s="213"/>
      <c r="AIQ15" s="213"/>
      <c r="AIR15" s="213"/>
      <c r="AIS15" s="213"/>
      <c r="AIT15" s="213"/>
      <c r="AIU15" s="213"/>
      <c r="AIV15" s="213"/>
      <c r="AIW15" s="213"/>
      <c r="AIX15" s="213"/>
      <c r="AIY15" s="213"/>
      <c r="AIZ15" s="213"/>
      <c r="AJA15" s="213"/>
      <c r="AJB15" s="213"/>
      <c r="AJC15" s="213"/>
      <c r="AJD15" s="213"/>
      <c r="AJE15" s="213"/>
      <c r="AJF15" s="213"/>
      <c r="AJG15" s="213"/>
      <c r="AJH15" s="213"/>
      <c r="AJI15" s="213"/>
      <c r="AJJ15" s="213"/>
      <c r="AJK15" s="213"/>
      <c r="AJL15" s="213"/>
      <c r="AJM15" s="213"/>
      <c r="AJN15" s="213"/>
      <c r="AJO15" s="213"/>
      <c r="AJP15" s="213"/>
      <c r="AJQ15" s="213"/>
      <c r="AJR15" s="213"/>
      <c r="AJS15" s="213"/>
      <c r="AJT15" s="213"/>
      <c r="AJU15" s="213"/>
      <c r="AJV15" s="213"/>
      <c r="AJW15" s="213"/>
      <c r="AJX15" s="213"/>
      <c r="AJY15" s="213"/>
      <c r="AJZ15" s="213"/>
      <c r="AKA15" s="213"/>
      <c r="AKB15" s="213"/>
      <c r="AKC15" s="213"/>
      <c r="AKD15" s="213"/>
      <c r="AKE15" s="213"/>
      <c r="AKF15" s="213"/>
      <c r="AKG15" s="213"/>
      <c r="AKH15" s="213"/>
      <c r="AKI15" s="213"/>
      <c r="AKJ15" s="213"/>
      <c r="AKK15" s="213"/>
      <c r="AKL15" s="213"/>
      <c r="AKM15" s="213"/>
      <c r="AKN15" s="213"/>
      <c r="AKO15" s="213"/>
      <c r="AKP15" s="213"/>
      <c r="AKQ15" s="213"/>
      <c r="AKR15" s="213"/>
      <c r="AKS15" s="213"/>
      <c r="AKT15" s="213"/>
      <c r="AKU15" s="213"/>
      <c r="AKV15" s="213"/>
      <c r="AKW15" s="213"/>
      <c r="AKX15" s="213"/>
      <c r="AKY15" s="213"/>
      <c r="AKZ15" s="213"/>
      <c r="ALA15" s="213"/>
      <c r="ALB15" s="213"/>
      <c r="ALC15" s="213"/>
      <c r="ALD15" s="213"/>
      <c r="ALE15" s="213"/>
      <c r="ALF15" s="213"/>
      <c r="ALG15" s="213"/>
      <c r="ALH15" s="213"/>
      <c r="ALI15" s="213"/>
      <c r="ALJ15" s="213"/>
      <c r="ALK15" s="213"/>
      <c r="ALL15" s="213"/>
      <c r="ALM15" s="213"/>
      <c r="ALN15" s="213"/>
      <c r="ALO15" s="213"/>
      <c r="ALP15" s="213"/>
      <c r="ALQ15" s="213"/>
      <c r="ALR15" s="213"/>
      <c r="ALS15" s="213"/>
      <c r="ALT15" s="213"/>
      <c r="ALU15" s="213"/>
      <c r="ALV15" s="213"/>
      <c r="ALW15" s="213"/>
      <c r="ALX15" s="213"/>
      <c r="ALY15" s="213"/>
      <c r="ALZ15" s="213"/>
      <c r="AMA15" s="213"/>
      <c r="AMB15" s="213"/>
      <c r="AMC15" s="213"/>
      <c r="AMD15" s="213"/>
      <c r="AME15" s="213"/>
      <c r="AMF15" s="213"/>
      <c r="AMG15" s="213"/>
      <c r="AMH15" s="213"/>
    </row>
    <row r="16" spans="1:1022" ht="67.5" customHeight="1">
      <c r="A16" s="2320" t="s">
        <v>29</v>
      </c>
      <c r="B16" s="1466" t="s">
        <v>32</v>
      </c>
      <c r="C16" s="2319" t="s">
        <v>484</v>
      </c>
      <c r="D16" s="2319"/>
      <c r="E16" s="2319"/>
      <c r="F16" s="2319"/>
      <c r="G16" s="2319"/>
      <c r="H16" s="2319"/>
      <c r="I16" s="2319"/>
      <c r="J16" s="2319"/>
      <c r="K16" s="2319"/>
      <c r="L16" s="2319"/>
      <c r="M16" s="2319"/>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3"/>
      <c r="DL16" s="213"/>
      <c r="DM16" s="213"/>
      <c r="DN16" s="213"/>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U16" s="213"/>
      <c r="EV16" s="213"/>
      <c r="EW16" s="213"/>
      <c r="EX16" s="213"/>
      <c r="EY16" s="213"/>
      <c r="EZ16" s="213"/>
      <c r="FA16" s="213"/>
      <c r="FB16" s="213"/>
      <c r="FC16" s="213"/>
      <c r="FD16" s="213"/>
      <c r="FE16" s="213"/>
      <c r="FF16" s="213"/>
      <c r="FG16" s="213"/>
      <c r="FH16" s="213"/>
      <c r="FI16" s="213"/>
      <c r="FJ16" s="213"/>
      <c r="FK16" s="213"/>
      <c r="FL16" s="213"/>
      <c r="FM16" s="213"/>
      <c r="FN16" s="213"/>
      <c r="FO16" s="213"/>
      <c r="FP16" s="213"/>
      <c r="FQ16" s="213"/>
      <c r="FR16" s="213"/>
      <c r="FS16" s="213"/>
      <c r="FT16" s="213"/>
      <c r="FU16" s="213"/>
      <c r="FV16" s="213"/>
      <c r="FW16" s="213"/>
      <c r="FX16" s="213"/>
      <c r="FY16" s="213"/>
      <c r="FZ16" s="213"/>
      <c r="GA16" s="213"/>
      <c r="GB16" s="213"/>
      <c r="GC16" s="213"/>
      <c r="GD16" s="213"/>
      <c r="GE16" s="213"/>
      <c r="GF16" s="213"/>
      <c r="GG16" s="213"/>
      <c r="GH16" s="213"/>
      <c r="GI16" s="213"/>
      <c r="GJ16" s="213"/>
      <c r="GK16" s="213"/>
      <c r="GL16" s="213"/>
      <c r="GM16" s="213"/>
      <c r="GN16" s="213"/>
      <c r="GO16" s="213"/>
      <c r="GP16" s="213"/>
      <c r="GQ16" s="213"/>
      <c r="GR16" s="213"/>
      <c r="GS16" s="213"/>
      <c r="GT16" s="213"/>
      <c r="GU16" s="213"/>
      <c r="GV16" s="213"/>
      <c r="GW16" s="213"/>
      <c r="GX16" s="213"/>
      <c r="GY16" s="213"/>
      <c r="GZ16" s="213"/>
      <c r="HA16" s="213"/>
      <c r="HB16" s="213"/>
      <c r="HC16" s="213"/>
      <c r="HD16" s="213"/>
      <c r="HE16" s="213"/>
      <c r="HF16" s="213"/>
      <c r="HG16" s="213"/>
      <c r="HH16" s="213"/>
      <c r="HI16" s="213"/>
      <c r="HJ16" s="213"/>
      <c r="HK16" s="213"/>
      <c r="HL16" s="213"/>
      <c r="HM16" s="213"/>
      <c r="HN16" s="213"/>
      <c r="HO16" s="213"/>
      <c r="HP16" s="213"/>
      <c r="HQ16" s="213"/>
      <c r="HR16" s="213"/>
      <c r="HS16" s="213"/>
      <c r="HT16" s="213"/>
      <c r="HU16" s="213"/>
      <c r="HV16" s="213"/>
      <c r="HW16" s="213"/>
      <c r="HX16" s="213"/>
      <c r="HY16" s="213"/>
      <c r="HZ16" s="213"/>
      <c r="IA16" s="213"/>
      <c r="IB16" s="213"/>
      <c r="IC16" s="213"/>
      <c r="ID16" s="213"/>
      <c r="IE16" s="213"/>
      <c r="IF16" s="213"/>
      <c r="IG16" s="213"/>
      <c r="IH16" s="213"/>
      <c r="II16" s="213"/>
      <c r="IJ16" s="213"/>
      <c r="IK16" s="213"/>
      <c r="IL16" s="213"/>
      <c r="IM16" s="213"/>
      <c r="IN16" s="213"/>
      <c r="IO16" s="213"/>
      <c r="IP16" s="213"/>
      <c r="IQ16" s="213"/>
      <c r="IR16" s="213"/>
      <c r="IS16" s="213"/>
      <c r="IT16" s="213"/>
      <c r="IU16" s="213"/>
      <c r="IV16" s="213"/>
      <c r="IW16" s="213"/>
      <c r="IX16" s="213"/>
      <c r="IY16" s="213"/>
      <c r="IZ16" s="213"/>
      <c r="JA16" s="213"/>
      <c r="JB16" s="213"/>
      <c r="JC16" s="213"/>
      <c r="JD16" s="213"/>
      <c r="JE16" s="213"/>
      <c r="JF16" s="213"/>
      <c r="JG16" s="213"/>
      <c r="JH16" s="213"/>
      <c r="JI16" s="213"/>
      <c r="JJ16" s="213"/>
      <c r="JK16" s="213"/>
      <c r="JL16" s="213"/>
      <c r="JM16" s="213"/>
      <c r="JN16" s="213"/>
      <c r="JO16" s="213"/>
      <c r="JP16" s="213"/>
      <c r="JQ16" s="213"/>
      <c r="JR16" s="213"/>
      <c r="JS16" s="213"/>
      <c r="JT16" s="213"/>
      <c r="JU16" s="213"/>
      <c r="JV16" s="213"/>
      <c r="JW16" s="213"/>
      <c r="JX16" s="213"/>
      <c r="JY16" s="213"/>
      <c r="JZ16" s="213"/>
      <c r="KA16" s="213"/>
      <c r="KB16" s="213"/>
      <c r="KC16" s="213"/>
      <c r="KD16" s="213"/>
      <c r="KE16" s="213"/>
      <c r="KF16" s="213"/>
      <c r="KG16" s="213"/>
      <c r="KH16" s="213"/>
      <c r="KI16" s="213"/>
      <c r="KJ16" s="213"/>
      <c r="KK16" s="213"/>
      <c r="KL16" s="213"/>
      <c r="KM16" s="213"/>
      <c r="KN16" s="213"/>
      <c r="KO16" s="213"/>
      <c r="KP16" s="213"/>
      <c r="KQ16" s="213"/>
      <c r="KR16" s="213"/>
      <c r="KS16" s="213"/>
      <c r="KT16" s="213"/>
      <c r="KU16" s="213"/>
      <c r="KV16" s="213"/>
      <c r="KW16" s="213"/>
      <c r="KX16" s="213"/>
      <c r="KY16" s="213"/>
      <c r="KZ16" s="213"/>
      <c r="LA16" s="213"/>
      <c r="LB16" s="213"/>
      <c r="LC16" s="213"/>
      <c r="LD16" s="213"/>
      <c r="LE16" s="213"/>
      <c r="LF16" s="213"/>
      <c r="LG16" s="213"/>
      <c r="LH16" s="213"/>
      <c r="LI16" s="213"/>
      <c r="LJ16" s="213"/>
      <c r="LK16" s="213"/>
      <c r="LL16" s="213"/>
      <c r="LM16" s="213"/>
      <c r="LN16" s="213"/>
      <c r="LO16" s="213"/>
      <c r="LP16" s="213"/>
      <c r="LQ16" s="213"/>
      <c r="LR16" s="213"/>
      <c r="LS16" s="213"/>
      <c r="LT16" s="213"/>
      <c r="LU16" s="213"/>
      <c r="LV16" s="213"/>
      <c r="LW16" s="213"/>
      <c r="LX16" s="213"/>
      <c r="LY16" s="213"/>
      <c r="LZ16" s="213"/>
      <c r="MA16" s="213"/>
      <c r="MB16" s="213"/>
      <c r="MC16" s="213"/>
      <c r="MD16" s="213"/>
      <c r="ME16" s="213"/>
      <c r="MF16" s="213"/>
      <c r="MG16" s="213"/>
      <c r="MH16" s="213"/>
      <c r="MI16" s="213"/>
      <c r="MJ16" s="213"/>
      <c r="MK16" s="213"/>
      <c r="ML16" s="213"/>
      <c r="MM16" s="213"/>
      <c r="MN16" s="213"/>
      <c r="MO16" s="213"/>
      <c r="MP16" s="213"/>
      <c r="MQ16" s="213"/>
      <c r="MR16" s="213"/>
      <c r="MS16" s="213"/>
      <c r="MT16" s="213"/>
      <c r="MU16" s="213"/>
      <c r="MV16" s="213"/>
      <c r="MW16" s="213"/>
      <c r="MX16" s="213"/>
      <c r="MY16" s="213"/>
      <c r="MZ16" s="213"/>
      <c r="NA16" s="213"/>
      <c r="NB16" s="213"/>
      <c r="NC16" s="213"/>
      <c r="ND16" s="213"/>
      <c r="NE16" s="213"/>
      <c r="NF16" s="213"/>
      <c r="NG16" s="213"/>
      <c r="NH16" s="213"/>
      <c r="NI16" s="213"/>
      <c r="NJ16" s="213"/>
      <c r="NK16" s="213"/>
      <c r="NL16" s="213"/>
      <c r="NM16" s="213"/>
      <c r="NN16" s="213"/>
      <c r="NO16" s="213"/>
      <c r="NP16" s="213"/>
      <c r="NQ16" s="213"/>
      <c r="NR16" s="213"/>
      <c r="NS16" s="213"/>
      <c r="NT16" s="213"/>
      <c r="NU16" s="213"/>
      <c r="NV16" s="213"/>
      <c r="NW16" s="213"/>
      <c r="NX16" s="213"/>
      <c r="NY16" s="213"/>
      <c r="NZ16" s="213"/>
      <c r="OA16" s="213"/>
      <c r="OB16" s="213"/>
      <c r="OC16" s="213"/>
      <c r="OD16" s="213"/>
      <c r="OE16" s="213"/>
      <c r="OF16" s="213"/>
      <c r="OG16" s="213"/>
      <c r="OH16" s="213"/>
      <c r="OI16" s="213"/>
      <c r="OJ16" s="213"/>
      <c r="OK16" s="213"/>
      <c r="OL16" s="213"/>
      <c r="OM16" s="213"/>
      <c r="ON16" s="213"/>
      <c r="OO16" s="213"/>
      <c r="OP16" s="213"/>
      <c r="OQ16" s="213"/>
      <c r="OR16" s="213"/>
      <c r="OS16" s="213"/>
      <c r="OT16" s="213"/>
      <c r="OU16" s="213"/>
      <c r="OV16" s="213"/>
      <c r="OW16" s="213"/>
      <c r="OX16" s="213"/>
      <c r="OY16" s="213"/>
      <c r="OZ16" s="213"/>
      <c r="PA16" s="213"/>
      <c r="PB16" s="213"/>
      <c r="PC16" s="213"/>
      <c r="PD16" s="213"/>
      <c r="PE16" s="213"/>
      <c r="PF16" s="213"/>
      <c r="PG16" s="213"/>
      <c r="PH16" s="213"/>
      <c r="PI16" s="213"/>
      <c r="PJ16" s="213"/>
      <c r="PK16" s="213"/>
      <c r="PL16" s="213"/>
      <c r="PM16" s="213"/>
      <c r="PN16" s="213"/>
      <c r="PO16" s="213"/>
      <c r="PP16" s="213"/>
      <c r="PQ16" s="213"/>
      <c r="PR16" s="213"/>
      <c r="PS16" s="213"/>
      <c r="PT16" s="213"/>
      <c r="PU16" s="213"/>
      <c r="PV16" s="213"/>
      <c r="PW16" s="213"/>
      <c r="PX16" s="213"/>
      <c r="PY16" s="213"/>
      <c r="PZ16" s="213"/>
      <c r="QA16" s="213"/>
      <c r="QB16" s="213"/>
      <c r="QC16" s="213"/>
      <c r="QD16" s="213"/>
      <c r="QE16" s="213"/>
      <c r="QF16" s="213"/>
      <c r="QG16" s="213"/>
      <c r="QH16" s="213"/>
      <c r="QI16" s="213"/>
      <c r="QJ16" s="213"/>
      <c r="QK16" s="213"/>
      <c r="QL16" s="213"/>
      <c r="QM16" s="213"/>
      <c r="QN16" s="213"/>
      <c r="QO16" s="213"/>
      <c r="QP16" s="213"/>
      <c r="QQ16" s="213"/>
      <c r="QR16" s="213"/>
      <c r="QS16" s="213"/>
      <c r="QT16" s="213"/>
      <c r="QU16" s="213"/>
      <c r="QV16" s="213"/>
      <c r="QW16" s="213"/>
      <c r="QX16" s="213"/>
      <c r="QY16" s="213"/>
      <c r="QZ16" s="213"/>
      <c r="RA16" s="213"/>
      <c r="RB16" s="213"/>
      <c r="RC16" s="213"/>
      <c r="RD16" s="213"/>
      <c r="RE16" s="213"/>
      <c r="RF16" s="213"/>
      <c r="RG16" s="213"/>
      <c r="RH16" s="213"/>
      <c r="RI16" s="213"/>
      <c r="RJ16" s="213"/>
      <c r="RK16" s="213"/>
      <c r="RL16" s="213"/>
      <c r="RM16" s="213"/>
      <c r="RN16" s="213"/>
      <c r="RO16" s="213"/>
      <c r="RP16" s="213"/>
      <c r="RQ16" s="213"/>
      <c r="RR16" s="213"/>
      <c r="RS16" s="213"/>
      <c r="RT16" s="213"/>
      <c r="RU16" s="213"/>
      <c r="RV16" s="213"/>
      <c r="RW16" s="213"/>
      <c r="RX16" s="213"/>
      <c r="RY16" s="213"/>
      <c r="RZ16" s="213"/>
      <c r="SA16" s="213"/>
      <c r="SB16" s="213"/>
      <c r="SC16" s="213"/>
      <c r="SD16" s="213"/>
      <c r="SE16" s="213"/>
      <c r="SF16" s="213"/>
      <c r="SG16" s="213"/>
      <c r="SH16" s="213"/>
      <c r="SI16" s="213"/>
      <c r="SJ16" s="213"/>
      <c r="SK16" s="213"/>
      <c r="SL16" s="213"/>
      <c r="SM16" s="213"/>
      <c r="SN16" s="213"/>
      <c r="SO16" s="213"/>
      <c r="SP16" s="213"/>
      <c r="SQ16" s="213"/>
      <c r="SR16" s="213"/>
      <c r="SS16" s="213"/>
      <c r="ST16" s="213"/>
      <c r="SU16" s="213"/>
      <c r="SV16" s="213"/>
      <c r="SW16" s="213"/>
      <c r="SX16" s="213"/>
      <c r="SY16" s="213"/>
      <c r="SZ16" s="213"/>
      <c r="TA16" s="213"/>
      <c r="TB16" s="213"/>
      <c r="TC16" s="213"/>
      <c r="TD16" s="213"/>
      <c r="TE16" s="213"/>
      <c r="TF16" s="213"/>
      <c r="TG16" s="213"/>
      <c r="TH16" s="213"/>
      <c r="TI16" s="213"/>
      <c r="TJ16" s="213"/>
      <c r="TK16" s="213"/>
      <c r="TL16" s="213"/>
      <c r="TM16" s="213"/>
      <c r="TN16" s="213"/>
      <c r="TO16" s="213"/>
      <c r="TP16" s="213"/>
      <c r="TQ16" s="213"/>
      <c r="TR16" s="213"/>
      <c r="TS16" s="213"/>
      <c r="TT16" s="213"/>
      <c r="TU16" s="213"/>
      <c r="TV16" s="213"/>
      <c r="TW16" s="213"/>
      <c r="TX16" s="213"/>
      <c r="TY16" s="213"/>
      <c r="TZ16" s="213"/>
      <c r="UA16" s="213"/>
      <c r="UB16" s="213"/>
      <c r="UC16" s="213"/>
      <c r="UD16" s="213"/>
      <c r="UE16" s="213"/>
      <c r="UF16" s="213"/>
      <c r="UG16" s="213"/>
      <c r="UH16" s="213"/>
      <c r="UI16" s="213"/>
      <c r="UJ16" s="213"/>
      <c r="UK16" s="213"/>
      <c r="UL16" s="213"/>
      <c r="UM16" s="213"/>
      <c r="UN16" s="213"/>
      <c r="UO16" s="213"/>
      <c r="UP16" s="213"/>
      <c r="UQ16" s="213"/>
      <c r="UR16" s="213"/>
      <c r="US16" s="213"/>
      <c r="UT16" s="213"/>
      <c r="UU16" s="213"/>
      <c r="UV16" s="213"/>
      <c r="UW16" s="213"/>
      <c r="UX16" s="213"/>
      <c r="UY16" s="213"/>
      <c r="UZ16" s="213"/>
      <c r="VA16" s="213"/>
      <c r="VB16" s="213"/>
      <c r="VC16" s="213"/>
      <c r="VD16" s="213"/>
      <c r="VE16" s="213"/>
      <c r="VF16" s="213"/>
      <c r="VG16" s="213"/>
      <c r="VH16" s="213"/>
      <c r="VI16" s="213"/>
      <c r="VJ16" s="213"/>
      <c r="VK16" s="213"/>
      <c r="VL16" s="213"/>
      <c r="VM16" s="213"/>
      <c r="VN16" s="213"/>
      <c r="VO16" s="213"/>
      <c r="VP16" s="213"/>
      <c r="VQ16" s="213"/>
      <c r="VR16" s="213"/>
      <c r="VS16" s="213"/>
      <c r="VT16" s="213"/>
      <c r="VU16" s="213"/>
      <c r="VV16" s="213"/>
      <c r="VW16" s="213"/>
      <c r="VX16" s="213"/>
      <c r="VY16" s="213"/>
      <c r="VZ16" s="213"/>
      <c r="WA16" s="213"/>
      <c r="WB16" s="213"/>
      <c r="WC16" s="213"/>
      <c r="WD16" s="213"/>
      <c r="WE16" s="213"/>
      <c r="WF16" s="213"/>
      <c r="WG16" s="213"/>
      <c r="WH16" s="213"/>
      <c r="WI16" s="213"/>
      <c r="WJ16" s="213"/>
      <c r="WK16" s="213"/>
      <c r="WL16" s="213"/>
      <c r="WM16" s="213"/>
      <c r="WN16" s="213"/>
      <c r="WO16" s="213"/>
      <c r="WP16" s="213"/>
      <c r="WQ16" s="213"/>
      <c r="WR16" s="213"/>
      <c r="WS16" s="213"/>
      <c r="WT16" s="213"/>
      <c r="WU16" s="213"/>
      <c r="WV16" s="213"/>
      <c r="WW16" s="213"/>
      <c r="WX16" s="213"/>
      <c r="WY16" s="213"/>
      <c r="WZ16" s="213"/>
      <c r="XA16" s="213"/>
      <c r="XB16" s="213"/>
      <c r="XC16" s="213"/>
      <c r="XD16" s="213"/>
      <c r="XE16" s="213"/>
      <c r="XF16" s="213"/>
      <c r="XG16" s="213"/>
      <c r="XH16" s="213"/>
      <c r="XI16" s="213"/>
      <c r="XJ16" s="213"/>
      <c r="XK16" s="213"/>
      <c r="XL16" s="213"/>
      <c r="XM16" s="213"/>
      <c r="XN16" s="213"/>
      <c r="XO16" s="213"/>
      <c r="XP16" s="213"/>
      <c r="XQ16" s="213"/>
      <c r="XR16" s="213"/>
      <c r="XS16" s="213"/>
      <c r="XT16" s="213"/>
      <c r="XU16" s="213"/>
      <c r="XV16" s="213"/>
      <c r="XW16" s="213"/>
      <c r="XX16" s="213"/>
      <c r="XY16" s="213"/>
      <c r="XZ16" s="213"/>
      <c r="YA16" s="213"/>
      <c r="YB16" s="213"/>
      <c r="YC16" s="213"/>
      <c r="YD16" s="213"/>
      <c r="YE16" s="213"/>
      <c r="YF16" s="213"/>
      <c r="YG16" s="213"/>
      <c r="YH16" s="213"/>
      <c r="YI16" s="213"/>
      <c r="YJ16" s="213"/>
      <c r="YK16" s="213"/>
      <c r="YL16" s="213"/>
      <c r="YM16" s="213"/>
      <c r="YN16" s="213"/>
      <c r="YO16" s="213"/>
      <c r="YP16" s="213"/>
      <c r="YQ16" s="213"/>
      <c r="YR16" s="213"/>
      <c r="YS16" s="213"/>
      <c r="YT16" s="213"/>
      <c r="YU16" s="213"/>
      <c r="YV16" s="213"/>
      <c r="YW16" s="213"/>
      <c r="YX16" s="213"/>
      <c r="YY16" s="213"/>
      <c r="YZ16" s="213"/>
      <c r="ZA16" s="213"/>
      <c r="ZB16" s="213"/>
      <c r="ZC16" s="213"/>
      <c r="ZD16" s="213"/>
      <c r="ZE16" s="213"/>
      <c r="ZF16" s="213"/>
      <c r="ZG16" s="213"/>
      <c r="ZH16" s="213"/>
      <c r="ZI16" s="213"/>
      <c r="ZJ16" s="213"/>
      <c r="ZK16" s="213"/>
      <c r="ZL16" s="213"/>
      <c r="ZM16" s="213"/>
      <c r="ZN16" s="213"/>
      <c r="ZO16" s="213"/>
      <c r="ZP16" s="213"/>
      <c r="ZQ16" s="213"/>
      <c r="ZR16" s="213"/>
      <c r="ZS16" s="213"/>
      <c r="ZT16" s="213"/>
      <c r="ZU16" s="213"/>
      <c r="ZV16" s="213"/>
      <c r="ZW16" s="213"/>
      <c r="ZX16" s="213"/>
      <c r="ZY16" s="213"/>
      <c r="ZZ16" s="213"/>
      <c r="AAA16" s="213"/>
      <c r="AAB16" s="213"/>
      <c r="AAC16" s="213"/>
      <c r="AAD16" s="213"/>
      <c r="AAE16" s="213"/>
      <c r="AAF16" s="213"/>
      <c r="AAG16" s="213"/>
      <c r="AAH16" s="213"/>
      <c r="AAI16" s="213"/>
      <c r="AAJ16" s="213"/>
      <c r="AAK16" s="213"/>
      <c r="AAL16" s="213"/>
      <c r="AAM16" s="213"/>
      <c r="AAN16" s="213"/>
      <c r="AAO16" s="213"/>
      <c r="AAP16" s="213"/>
      <c r="AAQ16" s="213"/>
      <c r="AAR16" s="213"/>
      <c r="AAS16" s="213"/>
      <c r="AAT16" s="213"/>
      <c r="AAU16" s="213"/>
      <c r="AAV16" s="213"/>
      <c r="AAW16" s="213"/>
      <c r="AAX16" s="213"/>
      <c r="AAY16" s="213"/>
      <c r="AAZ16" s="213"/>
      <c r="ABA16" s="213"/>
      <c r="ABB16" s="213"/>
      <c r="ABC16" s="213"/>
      <c r="ABD16" s="213"/>
      <c r="ABE16" s="213"/>
      <c r="ABF16" s="213"/>
      <c r="ABG16" s="213"/>
      <c r="ABH16" s="213"/>
      <c r="ABI16" s="213"/>
      <c r="ABJ16" s="213"/>
      <c r="ABK16" s="213"/>
      <c r="ABL16" s="213"/>
      <c r="ABM16" s="213"/>
      <c r="ABN16" s="213"/>
      <c r="ABO16" s="213"/>
      <c r="ABP16" s="213"/>
      <c r="ABQ16" s="213"/>
      <c r="ABR16" s="213"/>
      <c r="ABS16" s="213"/>
      <c r="ABT16" s="213"/>
      <c r="ABU16" s="213"/>
      <c r="ABV16" s="213"/>
      <c r="ABW16" s="213"/>
      <c r="ABX16" s="213"/>
      <c r="ABY16" s="213"/>
      <c r="ABZ16" s="213"/>
      <c r="ACA16" s="213"/>
      <c r="ACB16" s="213"/>
      <c r="ACC16" s="213"/>
      <c r="ACD16" s="213"/>
      <c r="ACE16" s="213"/>
      <c r="ACF16" s="213"/>
      <c r="ACG16" s="213"/>
      <c r="ACH16" s="213"/>
      <c r="ACI16" s="213"/>
      <c r="ACJ16" s="213"/>
      <c r="ACK16" s="213"/>
      <c r="ACL16" s="213"/>
      <c r="ACM16" s="213"/>
      <c r="ACN16" s="213"/>
      <c r="ACO16" s="213"/>
      <c r="ACP16" s="213"/>
      <c r="ACQ16" s="213"/>
      <c r="ACR16" s="213"/>
      <c r="ACS16" s="213"/>
      <c r="ACT16" s="213"/>
      <c r="ACU16" s="213"/>
      <c r="ACV16" s="213"/>
      <c r="ACW16" s="213"/>
      <c r="ACX16" s="213"/>
      <c r="ACY16" s="213"/>
      <c r="ACZ16" s="213"/>
      <c r="ADA16" s="213"/>
      <c r="ADB16" s="213"/>
      <c r="ADC16" s="213"/>
      <c r="ADD16" s="213"/>
      <c r="ADE16" s="213"/>
      <c r="ADF16" s="213"/>
      <c r="ADG16" s="213"/>
      <c r="ADH16" s="213"/>
      <c r="ADI16" s="213"/>
      <c r="ADJ16" s="213"/>
      <c r="ADK16" s="213"/>
      <c r="ADL16" s="213"/>
      <c r="ADM16" s="213"/>
      <c r="ADN16" s="213"/>
      <c r="ADO16" s="213"/>
      <c r="ADP16" s="213"/>
      <c r="ADQ16" s="213"/>
      <c r="ADR16" s="213"/>
      <c r="ADS16" s="213"/>
      <c r="ADT16" s="213"/>
      <c r="ADU16" s="213"/>
      <c r="ADV16" s="213"/>
      <c r="ADW16" s="213"/>
      <c r="ADX16" s="213"/>
      <c r="ADY16" s="213"/>
      <c r="ADZ16" s="213"/>
      <c r="AEA16" s="213"/>
      <c r="AEB16" s="213"/>
      <c r="AEC16" s="213"/>
      <c r="AED16" s="213"/>
      <c r="AEE16" s="213"/>
      <c r="AEF16" s="213"/>
      <c r="AEG16" s="213"/>
      <c r="AEH16" s="213"/>
      <c r="AEI16" s="213"/>
      <c r="AEJ16" s="213"/>
      <c r="AEK16" s="213"/>
      <c r="AEL16" s="213"/>
      <c r="AEM16" s="213"/>
      <c r="AEN16" s="213"/>
      <c r="AEO16" s="213"/>
      <c r="AEP16" s="213"/>
      <c r="AEQ16" s="213"/>
      <c r="AER16" s="213"/>
      <c r="AES16" s="213"/>
      <c r="AET16" s="213"/>
      <c r="AEU16" s="213"/>
      <c r="AEV16" s="213"/>
      <c r="AEW16" s="213"/>
      <c r="AEX16" s="213"/>
      <c r="AEY16" s="213"/>
      <c r="AEZ16" s="213"/>
      <c r="AFA16" s="213"/>
      <c r="AFB16" s="213"/>
      <c r="AFC16" s="213"/>
      <c r="AFD16" s="213"/>
      <c r="AFE16" s="213"/>
      <c r="AFF16" s="213"/>
      <c r="AFG16" s="213"/>
      <c r="AFH16" s="213"/>
      <c r="AFI16" s="213"/>
      <c r="AFJ16" s="213"/>
      <c r="AFK16" s="213"/>
      <c r="AFL16" s="213"/>
      <c r="AFM16" s="213"/>
      <c r="AFN16" s="213"/>
      <c r="AFO16" s="213"/>
      <c r="AFP16" s="213"/>
      <c r="AFQ16" s="213"/>
      <c r="AFR16" s="213"/>
      <c r="AFS16" s="213"/>
      <c r="AFT16" s="213"/>
      <c r="AFU16" s="213"/>
      <c r="AFV16" s="213"/>
      <c r="AFW16" s="213"/>
      <c r="AFX16" s="213"/>
      <c r="AFY16" s="213"/>
      <c r="AFZ16" s="213"/>
      <c r="AGA16" s="213"/>
      <c r="AGB16" s="213"/>
      <c r="AGC16" s="213"/>
      <c r="AGD16" s="213"/>
      <c r="AGE16" s="213"/>
      <c r="AGF16" s="213"/>
      <c r="AGG16" s="213"/>
      <c r="AGH16" s="213"/>
      <c r="AGI16" s="213"/>
      <c r="AGJ16" s="213"/>
      <c r="AGK16" s="213"/>
      <c r="AGL16" s="213"/>
      <c r="AGM16" s="213"/>
      <c r="AGN16" s="213"/>
      <c r="AGO16" s="213"/>
      <c r="AGP16" s="213"/>
      <c r="AGQ16" s="213"/>
      <c r="AGR16" s="213"/>
      <c r="AGS16" s="213"/>
      <c r="AGT16" s="213"/>
      <c r="AGU16" s="213"/>
      <c r="AGV16" s="213"/>
      <c r="AGW16" s="213"/>
      <c r="AGX16" s="213"/>
      <c r="AGY16" s="213"/>
      <c r="AGZ16" s="213"/>
      <c r="AHA16" s="213"/>
      <c r="AHB16" s="213"/>
      <c r="AHC16" s="213"/>
      <c r="AHD16" s="213"/>
      <c r="AHE16" s="213"/>
      <c r="AHF16" s="213"/>
      <c r="AHG16" s="213"/>
      <c r="AHH16" s="213"/>
      <c r="AHI16" s="213"/>
      <c r="AHJ16" s="213"/>
      <c r="AHK16" s="213"/>
      <c r="AHL16" s="213"/>
      <c r="AHM16" s="213"/>
      <c r="AHN16" s="213"/>
      <c r="AHO16" s="213"/>
      <c r="AHP16" s="213"/>
      <c r="AHQ16" s="213"/>
      <c r="AHR16" s="213"/>
      <c r="AHS16" s="213"/>
      <c r="AHT16" s="213"/>
      <c r="AHU16" s="213"/>
      <c r="AHV16" s="213"/>
      <c r="AHW16" s="213"/>
      <c r="AHX16" s="213"/>
      <c r="AHY16" s="213"/>
      <c r="AHZ16" s="213"/>
      <c r="AIA16" s="213"/>
      <c r="AIB16" s="213"/>
      <c r="AIC16" s="213"/>
      <c r="AID16" s="213"/>
      <c r="AIE16" s="213"/>
      <c r="AIF16" s="213"/>
      <c r="AIG16" s="213"/>
      <c r="AIH16" s="213"/>
      <c r="AII16" s="213"/>
      <c r="AIJ16" s="213"/>
      <c r="AIK16" s="213"/>
      <c r="AIL16" s="213"/>
      <c r="AIM16" s="213"/>
      <c r="AIN16" s="213"/>
      <c r="AIO16" s="213"/>
      <c r="AIP16" s="213"/>
      <c r="AIQ16" s="213"/>
      <c r="AIR16" s="213"/>
      <c r="AIS16" s="213"/>
      <c r="AIT16" s="213"/>
      <c r="AIU16" s="213"/>
      <c r="AIV16" s="213"/>
      <c r="AIW16" s="213"/>
      <c r="AIX16" s="213"/>
      <c r="AIY16" s="213"/>
      <c r="AIZ16" s="213"/>
      <c r="AJA16" s="213"/>
      <c r="AJB16" s="213"/>
      <c r="AJC16" s="213"/>
      <c r="AJD16" s="213"/>
      <c r="AJE16" s="213"/>
      <c r="AJF16" s="213"/>
      <c r="AJG16" s="213"/>
      <c r="AJH16" s="213"/>
      <c r="AJI16" s="213"/>
      <c r="AJJ16" s="213"/>
      <c r="AJK16" s="213"/>
      <c r="AJL16" s="213"/>
      <c r="AJM16" s="213"/>
      <c r="AJN16" s="213"/>
      <c r="AJO16" s="213"/>
      <c r="AJP16" s="213"/>
      <c r="AJQ16" s="213"/>
      <c r="AJR16" s="213"/>
      <c r="AJS16" s="213"/>
      <c r="AJT16" s="213"/>
      <c r="AJU16" s="213"/>
      <c r="AJV16" s="213"/>
      <c r="AJW16" s="213"/>
      <c r="AJX16" s="213"/>
      <c r="AJY16" s="213"/>
      <c r="AJZ16" s="213"/>
      <c r="AKA16" s="213"/>
      <c r="AKB16" s="213"/>
      <c r="AKC16" s="213"/>
      <c r="AKD16" s="213"/>
      <c r="AKE16" s="213"/>
      <c r="AKF16" s="213"/>
      <c r="AKG16" s="213"/>
      <c r="AKH16" s="213"/>
      <c r="AKI16" s="213"/>
      <c r="AKJ16" s="213"/>
      <c r="AKK16" s="213"/>
      <c r="AKL16" s="213"/>
      <c r="AKM16" s="213"/>
      <c r="AKN16" s="213"/>
      <c r="AKO16" s="213"/>
      <c r="AKP16" s="213"/>
      <c r="AKQ16" s="213"/>
      <c r="AKR16" s="213"/>
      <c r="AKS16" s="213"/>
      <c r="AKT16" s="213"/>
      <c r="AKU16" s="213"/>
      <c r="AKV16" s="213"/>
      <c r="AKW16" s="213"/>
      <c r="AKX16" s="213"/>
      <c r="AKY16" s="213"/>
      <c r="AKZ16" s="213"/>
      <c r="ALA16" s="213"/>
      <c r="ALB16" s="213"/>
      <c r="ALC16" s="213"/>
      <c r="ALD16" s="213"/>
      <c r="ALE16" s="213"/>
      <c r="ALF16" s="213"/>
      <c r="ALG16" s="213"/>
      <c r="ALH16" s="213"/>
      <c r="ALI16" s="213"/>
      <c r="ALJ16" s="213"/>
      <c r="ALK16" s="213"/>
      <c r="ALL16" s="213"/>
      <c r="ALM16" s="213"/>
      <c r="ALN16" s="213"/>
      <c r="ALO16" s="213"/>
      <c r="ALP16" s="213"/>
      <c r="ALQ16" s="213"/>
      <c r="ALR16" s="213"/>
      <c r="ALS16" s="213"/>
      <c r="ALT16" s="213"/>
      <c r="ALU16" s="213"/>
      <c r="ALV16" s="213"/>
      <c r="ALW16" s="213"/>
      <c r="ALX16" s="213"/>
      <c r="ALY16" s="213"/>
      <c r="ALZ16" s="213"/>
      <c r="AMA16" s="213"/>
      <c r="AMB16" s="213"/>
      <c r="AMC16" s="213"/>
      <c r="AMD16" s="213"/>
      <c r="AME16" s="213"/>
      <c r="AMF16" s="213"/>
      <c r="AMG16" s="213"/>
      <c r="AMH16" s="213"/>
    </row>
    <row r="17" spans="1:1022" ht="8.25" customHeight="1">
      <c r="A17" s="2321"/>
      <c r="B17" s="2309" t="s">
        <v>34</v>
      </c>
      <c r="C17" s="1476"/>
      <c r="D17" s="215"/>
      <c r="E17" s="215"/>
      <c r="F17" s="215"/>
      <c r="G17" s="215"/>
      <c r="H17" s="215"/>
      <c r="I17" s="215"/>
      <c r="J17" s="215"/>
      <c r="K17" s="215"/>
      <c r="L17" s="215"/>
      <c r="M17" s="1190"/>
      <c r="N17" s="2306"/>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3"/>
      <c r="DL17" s="213"/>
      <c r="DM17" s="213"/>
      <c r="DN17" s="213"/>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U17" s="213"/>
      <c r="EV17" s="213"/>
      <c r="EW17" s="213"/>
      <c r="EX17" s="213"/>
      <c r="EY17" s="213"/>
      <c r="EZ17" s="213"/>
      <c r="FA17" s="213"/>
      <c r="FB17" s="213"/>
      <c r="FC17" s="213"/>
      <c r="FD17" s="213"/>
      <c r="FE17" s="213"/>
      <c r="FF17" s="213"/>
      <c r="FG17" s="213"/>
      <c r="FH17" s="213"/>
      <c r="FI17" s="213"/>
      <c r="FJ17" s="213"/>
      <c r="FK17" s="213"/>
      <c r="FL17" s="213"/>
      <c r="FM17" s="213"/>
      <c r="FN17" s="213"/>
      <c r="FO17" s="213"/>
      <c r="FP17" s="213"/>
      <c r="FQ17" s="213"/>
      <c r="FR17" s="213"/>
      <c r="FS17" s="213"/>
      <c r="FT17" s="213"/>
      <c r="FU17" s="213"/>
      <c r="FV17" s="213"/>
      <c r="FW17" s="213"/>
      <c r="FX17" s="213"/>
      <c r="FY17" s="213"/>
      <c r="FZ17" s="213"/>
      <c r="GA17" s="213"/>
      <c r="GB17" s="213"/>
      <c r="GC17" s="213"/>
      <c r="GD17" s="213"/>
      <c r="GE17" s="213"/>
      <c r="GF17" s="213"/>
      <c r="GG17" s="213"/>
      <c r="GH17" s="213"/>
      <c r="GI17" s="213"/>
      <c r="GJ17" s="213"/>
      <c r="GK17" s="213"/>
      <c r="GL17" s="213"/>
      <c r="GM17" s="213"/>
      <c r="GN17" s="213"/>
      <c r="GO17" s="213"/>
      <c r="GP17" s="213"/>
      <c r="GQ17" s="213"/>
      <c r="GR17" s="213"/>
      <c r="GS17" s="213"/>
      <c r="GT17" s="213"/>
      <c r="GU17" s="213"/>
      <c r="GV17" s="213"/>
      <c r="GW17" s="213"/>
      <c r="GX17" s="213"/>
      <c r="GY17" s="213"/>
      <c r="GZ17" s="213"/>
      <c r="HA17" s="213"/>
      <c r="HB17" s="213"/>
      <c r="HC17" s="213"/>
      <c r="HD17" s="213"/>
      <c r="HE17" s="213"/>
      <c r="HF17" s="213"/>
      <c r="HG17" s="213"/>
      <c r="HH17" s="213"/>
      <c r="HI17" s="213"/>
      <c r="HJ17" s="213"/>
      <c r="HK17" s="213"/>
      <c r="HL17" s="213"/>
      <c r="HM17" s="213"/>
      <c r="HN17" s="213"/>
      <c r="HO17" s="213"/>
      <c r="HP17" s="213"/>
      <c r="HQ17" s="213"/>
      <c r="HR17" s="213"/>
      <c r="HS17" s="213"/>
      <c r="HT17" s="213"/>
      <c r="HU17" s="213"/>
      <c r="HV17" s="213"/>
      <c r="HW17" s="213"/>
      <c r="HX17" s="213"/>
      <c r="HY17" s="213"/>
      <c r="HZ17" s="213"/>
      <c r="IA17" s="213"/>
      <c r="IB17" s="213"/>
      <c r="IC17" s="213"/>
      <c r="ID17" s="213"/>
      <c r="IE17" s="213"/>
      <c r="IF17" s="213"/>
      <c r="IG17" s="213"/>
      <c r="IH17" s="213"/>
      <c r="II17" s="213"/>
      <c r="IJ17" s="213"/>
      <c r="IK17" s="213"/>
      <c r="IL17" s="213"/>
      <c r="IM17" s="213"/>
      <c r="IN17" s="213"/>
      <c r="IO17" s="213"/>
      <c r="IP17" s="213"/>
      <c r="IQ17" s="213"/>
      <c r="IR17" s="213"/>
      <c r="IS17" s="213"/>
      <c r="IT17" s="213"/>
      <c r="IU17" s="213"/>
      <c r="IV17" s="213"/>
      <c r="IW17" s="213"/>
      <c r="IX17" s="213"/>
      <c r="IY17" s="213"/>
      <c r="IZ17" s="213"/>
      <c r="JA17" s="213"/>
      <c r="JB17" s="213"/>
      <c r="JC17" s="213"/>
      <c r="JD17" s="213"/>
      <c r="JE17" s="213"/>
      <c r="JF17" s="213"/>
      <c r="JG17" s="213"/>
      <c r="JH17" s="213"/>
      <c r="JI17" s="213"/>
      <c r="JJ17" s="213"/>
      <c r="JK17" s="213"/>
      <c r="JL17" s="213"/>
      <c r="JM17" s="213"/>
      <c r="JN17" s="213"/>
      <c r="JO17" s="213"/>
      <c r="JP17" s="213"/>
      <c r="JQ17" s="213"/>
      <c r="JR17" s="213"/>
      <c r="JS17" s="213"/>
      <c r="JT17" s="213"/>
      <c r="JU17" s="213"/>
      <c r="JV17" s="213"/>
      <c r="JW17" s="213"/>
      <c r="JX17" s="213"/>
      <c r="JY17" s="213"/>
      <c r="JZ17" s="213"/>
      <c r="KA17" s="213"/>
      <c r="KB17" s="213"/>
      <c r="KC17" s="213"/>
      <c r="KD17" s="213"/>
      <c r="KE17" s="213"/>
      <c r="KF17" s="213"/>
      <c r="KG17" s="213"/>
      <c r="KH17" s="213"/>
      <c r="KI17" s="213"/>
      <c r="KJ17" s="213"/>
      <c r="KK17" s="213"/>
      <c r="KL17" s="213"/>
      <c r="KM17" s="213"/>
      <c r="KN17" s="213"/>
      <c r="KO17" s="213"/>
      <c r="KP17" s="213"/>
      <c r="KQ17" s="213"/>
      <c r="KR17" s="213"/>
      <c r="KS17" s="213"/>
      <c r="KT17" s="213"/>
      <c r="KU17" s="213"/>
      <c r="KV17" s="213"/>
      <c r="KW17" s="213"/>
      <c r="KX17" s="213"/>
      <c r="KY17" s="213"/>
      <c r="KZ17" s="213"/>
      <c r="LA17" s="213"/>
      <c r="LB17" s="213"/>
      <c r="LC17" s="213"/>
      <c r="LD17" s="213"/>
      <c r="LE17" s="213"/>
      <c r="LF17" s="213"/>
      <c r="LG17" s="213"/>
      <c r="LH17" s="213"/>
      <c r="LI17" s="213"/>
      <c r="LJ17" s="213"/>
      <c r="LK17" s="213"/>
      <c r="LL17" s="213"/>
      <c r="LM17" s="213"/>
      <c r="LN17" s="213"/>
      <c r="LO17" s="213"/>
      <c r="LP17" s="213"/>
      <c r="LQ17" s="213"/>
      <c r="LR17" s="213"/>
      <c r="LS17" s="213"/>
      <c r="LT17" s="213"/>
      <c r="LU17" s="213"/>
      <c r="LV17" s="213"/>
      <c r="LW17" s="213"/>
      <c r="LX17" s="213"/>
      <c r="LY17" s="213"/>
      <c r="LZ17" s="213"/>
      <c r="MA17" s="213"/>
      <c r="MB17" s="213"/>
      <c r="MC17" s="213"/>
      <c r="MD17" s="213"/>
      <c r="ME17" s="213"/>
      <c r="MF17" s="213"/>
      <c r="MG17" s="213"/>
      <c r="MH17" s="213"/>
      <c r="MI17" s="213"/>
      <c r="MJ17" s="213"/>
      <c r="MK17" s="213"/>
      <c r="ML17" s="213"/>
      <c r="MM17" s="213"/>
      <c r="MN17" s="213"/>
      <c r="MO17" s="213"/>
      <c r="MP17" s="213"/>
      <c r="MQ17" s="213"/>
      <c r="MR17" s="213"/>
      <c r="MS17" s="213"/>
      <c r="MT17" s="213"/>
      <c r="MU17" s="213"/>
      <c r="MV17" s="213"/>
      <c r="MW17" s="213"/>
      <c r="MX17" s="213"/>
      <c r="MY17" s="213"/>
      <c r="MZ17" s="213"/>
      <c r="NA17" s="213"/>
      <c r="NB17" s="213"/>
      <c r="NC17" s="213"/>
      <c r="ND17" s="213"/>
      <c r="NE17" s="213"/>
      <c r="NF17" s="213"/>
      <c r="NG17" s="213"/>
      <c r="NH17" s="213"/>
      <c r="NI17" s="213"/>
      <c r="NJ17" s="213"/>
      <c r="NK17" s="213"/>
      <c r="NL17" s="213"/>
      <c r="NM17" s="213"/>
      <c r="NN17" s="213"/>
      <c r="NO17" s="213"/>
      <c r="NP17" s="213"/>
      <c r="NQ17" s="213"/>
      <c r="NR17" s="213"/>
      <c r="NS17" s="213"/>
      <c r="NT17" s="213"/>
      <c r="NU17" s="213"/>
      <c r="NV17" s="213"/>
      <c r="NW17" s="213"/>
      <c r="NX17" s="213"/>
      <c r="NY17" s="213"/>
      <c r="NZ17" s="213"/>
      <c r="OA17" s="213"/>
      <c r="OB17" s="213"/>
      <c r="OC17" s="213"/>
      <c r="OD17" s="213"/>
      <c r="OE17" s="213"/>
      <c r="OF17" s="213"/>
      <c r="OG17" s="213"/>
      <c r="OH17" s="213"/>
      <c r="OI17" s="213"/>
      <c r="OJ17" s="213"/>
      <c r="OK17" s="213"/>
      <c r="OL17" s="213"/>
      <c r="OM17" s="213"/>
      <c r="ON17" s="213"/>
      <c r="OO17" s="213"/>
      <c r="OP17" s="213"/>
      <c r="OQ17" s="213"/>
      <c r="OR17" s="213"/>
      <c r="OS17" s="213"/>
      <c r="OT17" s="213"/>
      <c r="OU17" s="213"/>
      <c r="OV17" s="213"/>
      <c r="OW17" s="213"/>
      <c r="OX17" s="213"/>
      <c r="OY17" s="213"/>
      <c r="OZ17" s="213"/>
      <c r="PA17" s="213"/>
      <c r="PB17" s="213"/>
      <c r="PC17" s="213"/>
      <c r="PD17" s="213"/>
      <c r="PE17" s="213"/>
      <c r="PF17" s="213"/>
      <c r="PG17" s="213"/>
      <c r="PH17" s="213"/>
      <c r="PI17" s="213"/>
      <c r="PJ17" s="213"/>
      <c r="PK17" s="213"/>
      <c r="PL17" s="213"/>
      <c r="PM17" s="213"/>
      <c r="PN17" s="213"/>
      <c r="PO17" s="213"/>
      <c r="PP17" s="213"/>
      <c r="PQ17" s="213"/>
      <c r="PR17" s="213"/>
      <c r="PS17" s="213"/>
      <c r="PT17" s="213"/>
      <c r="PU17" s="213"/>
      <c r="PV17" s="213"/>
      <c r="PW17" s="213"/>
      <c r="PX17" s="213"/>
      <c r="PY17" s="213"/>
      <c r="PZ17" s="213"/>
      <c r="QA17" s="213"/>
      <c r="QB17" s="213"/>
      <c r="QC17" s="213"/>
      <c r="QD17" s="213"/>
      <c r="QE17" s="213"/>
      <c r="QF17" s="213"/>
      <c r="QG17" s="213"/>
      <c r="QH17" s="213"/>
      <c r="QI17" s="213"/>
      <c r="QJ17" s="213"/>
      <c r="QK17" s="213"/>
      <c r="QL17" s="213"/>
      <c r="QM17" s="213"/>
      <c r="QN17" s="213"/>
      <c r="QO17" s="213"/>
      <c r="QP17" s="213"/>
      <c r="QQ17" s="213"/>
      <c r="QR17" s="213"/>
      <c r="QS17" s="213"/>
      <c r="QT17" s="213"/>
      <c r="QU17" s="213"/>
      <c r="QV17" s="213"/>
      <c r="QW17" s="213"/>
      <c r="QX17" s="213"/>
      <c r="QY17" s="213"/>
      <c r="QZ17" s="213"/>
      <c r="RA17" s="213"/>
      <c r="RB17" s="213"/>
      <c r="RC17" s="213"/>
      <c r="RD17" s="213"/>
      <c r="RE17" s="213"/>
      <c r="RF17" s="213"/>
      <c r="RG17" s="213"/>
      <c r="RH17" s="213"/>
      <c r="RI17" s="213"/>
      <c r="RJ17" s="213"/>
      <c r="RK17" s="213"/>
      <c r="RL17" s="213"/>
      <c r="RM17" s="213"/>
      <c r="RN17" s="213"/>
      <c r="RO17" s="213"/>
      <c r="RP17" s="213"/>
      <c r="RQ17" s="213"/>
      <c r="RR17" s="213"/>
      <c r="RS17" s="213"/>
      <c r="RT17" s="213"/>
      <c r="RU17" s="213"/>
      <c r="RV17" s="213"/>
      <c r="RW17" s="213"/>
      <c r="RX17" s="213"/>
      <c r="RY17" s="213"/>
      <c r="RZ17" s="213"/>
      <c r="SA17" s="213"/>
      <c r="SB17" s="213"/>
      <c r="SC17" s="213"/>
      <c r="SD17" s="213"/>
      <c r="SE17" s="213"/>
      <c r="SF17" s="213"/>
      <c r="SG17" s="213"/>
      <c r="SH17" s="213"/>
      <c r="SI17" s="213"/>
      <c r="SJ17" s="213"/>
      <c r="SK17" s="213"/>
      <c r="SL17" s="213"/>
      <c r="SM17" s="213"/>
      <c r="SN17" s="213"/>
      <c r="SO17" s="213"/>
      <c r="SP17" s="213"/>
      <c r="SQ17" s="213"/>
      <c r="SR17" s="213"/>
      <c r="SS17" s="213"/>
      <c r="ST17" s="213"/>
      <c r="SU17" s="213"/>
      <c r="SV17" s="213"/>
      <c r="SW17" s="213"/>
      <c r="SX17" s="213"/>
      <c r="SY17" s="213"/>
      <c r="SZ17" s="213"/>
      <c r="TA17" s="213"/>
      <c r="TB17" s="213"/>
      <c r="TC17" s="213"/>
      <c r="TD17" s="213"/>
      <c r="TE17" s="213"/>
      <c r="TF17" s="213"/>
      <c r="TG17" s="213"/>
      <c r="TH17" s="213"/>
      <c r="TI17" s="213"/>
      <c r="TJ17" s="213"/>
      <c r="TK17" s="213"/>
      <c r="TL17" s="213"/>
      <c r="TM17" s="213"/>
      <c r="TN17" s="213"/>
      <c r="TO17" s="213"/>
      <c r="TP17" s="213"/>
      <c r="TQ17" s="213"/>
      <c r="TR17" s="213"/>
      <c r="TS17" s="213"/>
      <c r="TT17" s="213"/>
      <c r="TU17" s="213"/>
      <c r="TV17" s="213"/>
      <c r="TW17" s="213"/>
      <c r="TX17" s="213"/>
      <c r="TY17" s="213"/>
      <c r="TZ17" s="213"/>
      <c r="UA17" s="213"/>
      <c r="UB17" s="213"/>
      <c r="UC17" s="213"/>
      <c r="UD17" s="213"/>
      <c r="UE17" s="213"/>
      <c r="UF17" s="213"/>
      <c r="UG17" s="213"/>
      <c r="UH17" s="213"/>
      <c r="UI17" s="213"/>
      <c r="UJ17" s="213"/>
      <c r="UK17" s="213"/>
      <c r="UL17" s="213"/>
      <c r="UM17" s="213"/>
      <c r="UN17" s="213"/>
      <c r="UO17" s="213"/>
      <c r="UP17" s="213"/>
      <c r="UQ17" s="213"/>
      <c r="UR17" s="213"/>
      <c r="US17" s="213"/>
      <c r="UT17" s="213"/>
      <c r="UU17" s="213"/>
      <c r="UV17" s="213"/>
      <c r="UW17" s="213"/>
      <c r="UX17" s="213"/>
      <c r="UY17" s="213"/>
      <c r="UZ17" s="213"/>
      <c r="VA17" s="213"/>
      <c r="VB17" s="213"/>
      <c r="VC17" s="213"/>
      <c r="VD17" s="213"/>
      <c r="VE17" s="213"/>
      <c r="VF17" s="213"/>
      <c r="VG17" s="213"/>
      <c r="VH17" s="213"/>
      <c r="VI17" s="213"/>
      <c r="VJ17" s="213"/>
      <c r="VK17" s="213"/>
      <c r="VL17" s="213"/>
      <c r="VM17" s="213"/>
      <c r="VN17" s="213"/>
      <c r="VO17" s="213"/>
      <c r="VP17" s="213"/>
      <c r="VQ17" s="213"/>
      <c r="VR17" s="213"/>
      <c r="VS17" s="213"/>
      <c r="VT17" s="213"/>
      <c r="VU17" s="213"/>
      <c r="VV17" s="213"/>
      <c r="VW17" s="213"/>
      <c r="VX17" s="213"/>
      <c r="VY17" s="213"/>
      <c r="VZ17" s="213"/>
      <c r="WA17" s="213"/>
      <c r="WB17" s="213"/>
      <c r="WC17" s="213"/>
      <c r="WD17" s="213"/>
      <c r="WE17" s="213"/>
      <c r="WF17" s="213"/>
      <c r="WG17" s="213"/>
      <c r="WH17" s="213"/>
      <c r="WI17" s="213"/>
      <c r="WJ17" s="213"/>
      <c r="WK17" s="213"/>
      <c r="WL17" s="213"/>
      <c r="WM17" s="213"/>
      <c r="WN17" s="213"/>
      <c r="WO17" s="213"/>
      <c r="WP17" s="213"/>
      <c r="WQ17" s="213"/>
      <c r="WR17" s="213"/>
      <c r="WS17" s="213"/>
      <c r="WT17" s="213"/>
      <c r="WU17" s="213"/>
      <c r="WV17" s="213"/>
      <c r="WW17" s="213"/>
      <c r="WX17" s="213"/>
      <c r="WY17" s="213"/>
      <c r="WZ17" s="213"/>
      <c r="XA17" s="213"/>
      <c r="XB17" s="213"/>
      <c r="XC17" s="213"/>
      <c r="XD17" s="213"/>
      <c r="XE17" s="213"/>
      <c r="XF17" s="213"/>
      <c r="XG17" s="213"/>
      <c r="XH17" s="213"/>
      <c r="XI17" s="213"/>
      <c r="XJ17" s="213"/>
      <c r="XK17" s="213"/>
      <c r="XL17" s="213"/>
      <c r="XM17" s="213"/>
      <c r="XN17" s="213"/>
      <c r="XO17" s="213"/>
      <c r="XP17" s="213"/>
      <c r="XQ17" s="213"/>
      <c r="XR17" s="213"/>
      <c r="XS17" s="213"/>
      <c r="XT17" s="213"/>
      <c r="XU17" s="213"/>
      <c r="XV17" s="213"/>
      <c r="XW17" s="213"/>
      <c r="XX17" s="213"/>
      <c r="XY17" s="213"/>
      <c r="XZ17" s="213"/>
      <c r="YA17" s="213"/>
      <c r="YB17" s="213"/>
      <c r="YC17" s="213"/>
      <c r="YD17" s="213"/>
      <c r="YE17" s="213"/>
      <c r="YF17" s="213"/>
      <c r="YG17" s="213"/>
      <c r="YH17" s="213"/>
      <c r="YI17" s="213"/>
      <c r="YJ17" s="213"/>
      <c r="YK17" s="213"/>
      <c r="YL17" s="213"/>
      <c r="YM17" s="213"/>
      <c r="YN17" s="213"/>
      <c r="YO17" s="213"/>
      <c r="YP17" s="213"/>
      <c r="YQ17" s="213"/>
      <c r="YR17" s="213"/>
      <c r="YS17" s="213"/>
      <c r="YT17" s="213"/>
      <c r="YU17" s="213"/>
      <c r="YV17" s="213"/>
      <c r="YW17" s="213"/>
      <c r="YX17" s="213"/>
      <c r="YY17" s="213"/>
      <c r="YZ17" s="213"/>
      <c r="ZA17" s="213"/>
      <c r="ZB17" s="213"/>
      <c r="ZC17" s="213"/>
      <c r="ZD17" s="213"/>
      <c r="ZE17" s="213"/>
      <c r="ZF17" s="213"/>
      <c r="ZG17" s="213"/>
      <c r="ZH17" s="213"/>
      <c r="ZI17" s="213"/>
      <c r="ZJ17" s="213"/>
      <c r="ZK17" s="213"/>
      <c r="ZL17" s="213"/>
      <c r="ZM17" s="213"/>
      <c r="ZN17" s="213"/>
      <c r="ZO17" s="213"/>
      <c r="ZP17" s="213"/>
      <c r="ZQ17" s="213"/>
      <c r="ZR17" s="213"/>
      <c r="ZS17" s="213"/>
      <c r="ZT17" s="213"/>
      <c r="ZU17" s="213"/>
      <c r="ZV17" s="213"/>
      <c r="ZW17" s="213"/>
      <c r="ZX17" s="213"/>
      <c r="ZY17" s="213"/>
      <c r="ZZ17" s="213"/>
      <c r="AAA17" s="213"/>
      <c r="AAB17" s="213"/>
      <c r="AAC17" s="213"/>
      <c r="AAD17" s="213"/>
      <c r="AAE17" s="213"/>
      <c r="AAF17" s="213"/>
      <c r="AAG17" s="213"/>
      <c r="AAH17" s="213"/>
      <c r="AAI17" s="213"/>
      <c r="AAJ17" s="213"/>
      <c r="AAK17" s="213"/>
      <c r="AAL17" s="213"/>
      <c r="AAM17" s="213"/>
      <c r="AAN17" s="213"/>
      <c r="AAO17" s="213"/>
      <c r="AAP17" s="213"/>
      <c r="AAQ17" s="213"/>
      <c r="AAR17" s="213"/>
      <c r="AAS17" s="213"/>
      <c r="AAT17" s="213"/>
      <c r="AAU17" s="213"/>
      <c r="AAV17" s="213"/>
      <c r="AAW17" s="213"/>
      <c r="AAX17" s="213"/>
      <c r="AAY17" s="213"/>
      <c r="AAZ17" s="213"/>
      <c r="ABA17" s="213"/>
      <c r="ABB17" s="213"/>
      <c r="ABC17" s="213"/>
      <c r="ABD17" s="213"/>
      <c r="ABE17" s="213"/>
      <c r="ABF17" s="213"/>
      <c r="ABG17" s="213"/>
      <c r="ABH17" s="213"/>
      <c r="ABI17" s="213"/>
      <c r="ABJ17" s="213"/>
      <c r="ABK17" s="213"/>
      <c r="ABL17" s="213"/>
      <c r="ABM17" s="213"/>
      <c r="ABN17" s="213"/>
      <c r="ABO17" s="213"/>
      <c r="ABP17" s="213"/>
      <c r="ABQ17" s="213"/>
      <c r="ABR17" s="213"/>
      <c r="ABS17" s="213"/>
      <c r="ABT17" s="213"/>
      <c r="ABU17" s="213"/>
      <c r="ABV17" s="213"/>
      <c r="ABW17" s="213"/>
      <c r="ABX17" s="213"/>
      <c r="ABY17" s="213"/>
      <c r="ABZ17" s="213"/>
      <c r="ACA17" s="213"/>
      <c r="ACB17" s="213"/>
      <c r="ACC17" s="213"/>
      <c r="ACD17" s="213"/>
      <c r="ACE17" s="213"/>
      <c r="ACF17" s="213"/>
      <c r="ACG17" s="213"/>
      <c r="ACH17" s="213"/>
      <c r="ACI17" s="213"/>
      <c r="ACJ17" s="213"/>
      <c r="ACK17" s="213"/>
      <c r="ACL17" s="213"/>
      <c r="ACM17" s="213"/>
      <c r="ACN17" s="213"/>
      <c r="ACO17" s="213"/>
      <c r="ACP17" s="213"/>
      <c r="ACQ17" s="213"/>
      <c r="ACR17" s="213"/>
      <c r="ACS17" s="213"/>
      <c r="ACT17" s="213"/>
      <c r="ACU17" s="213"/>
      <c r="ACV17" s="213"/>
      <c r="ACW17" s="213"/>
      <c r="ACX17" s="213"/>
      <c r="ACY17" s="213"/>
      <c r="ACZ17" s="213"/>
      <c r="ADA17" s="213"/>
      <c r="ADB17" s="213"/>
      <c r="ADC17" s="213"/>
      <c r="ADD17" s="213"/>
      <c r="ADE17" s="213"/>
      <c r="ADF17" s="213"/>
      <c r="ADG17" s="213"/>
      <c r="ADH17" s="213"/>
      <c r="ADI17" s="213"/>
      <c r="ADJ17" s="213"/>
      <c r="ADK17" s="213"/>
      <c r="ADL17" s="213"/>
      <c r="ADM17" s="213"/>
      <c r="ADN17" s="213"/>
      <c r="ADO17" s="213"/>
      <c r="ADP17" s="213"/>
      <c r="ADQ17" s="213"/>
      <c r="ADR17" s="213"/>
      <c r="ADS17" s="213"/>
      <c r="ADT17" s="213"/>
      <c r="ADU17" s="213"/>
      <c r="ADV17" s="213"/>
      <c r="ADW17" s="213"/>
      <c r="ADX17" s="213"/>
      <c r="ADY17" s="213"/>
      <c r="ADZ17" s="213"/>
      <c r="AEA17" s="213"/>
      <c r="AEB17" s="213"/>
      <c r="AEC17" s="213"/>
      <c r="AED17" s="213"/>
      <c r="AEE17" s="213"/>
      <c r="AEF17" s="213"/>
      <c r="AEG17" s="213"/>
      <c r="AEH17" s="213"/>
      <c r="AEI17" s="213"/>
      <c r="AEJ17" s="213"/>
      <c r="AEK17" s="213"/>
      <c r="AEL17" s="213"/>
      <c r="AEM17" s="213"/>
      <c r="AEN17" s="213"/>
      <c r="AEO17" s="213"/>
      <c r="AEP17" s="213"/>
      <c r="AEQ17" s="213"/>
      <c r="AER17" s="213"/>
      <c r="AES17" s="213"/>
      <c r="AET17" s="213"/>
      <c r="AEU17" s="213"/>
      <c r="AEV17" s="213"/>
      <c r="AEW17" s="213"/>
      <c r="AEX17" s="213"/>
      <c r="AEY17" s="213"/>
      <c r="AEZ17" s="213"/>
      <c r="AFA17" s="213"/>
      <c r="AFB17" s="213"/>
      <c r="AFC17" s="213"/>
      <c r="AFD17" s="213"/>
      <c r="AFE17" s="213"/>
      <c r="AFF17" s="213"/>
      <c r="AFG17" s="213"/>
      <c r="AFH17" s="213"/>
      <c r="AFI17" s="213"/>
      <c r="AFJ17" s="213"/>
      <c r="AFK17" s="213"/>
      <c r="AFL17" s="213"/>
      <c r="AFM17" s="213"/>
      <c r="AFN17" s="213"/>
      <c r="AFO17" s="213"/>
      <c r="AFP17" s="213"/>
      <c r="AFQ17" s="213"/>
      <c r="AFR17" s="213"/>
      <c r="AFS17" s="213"/>
      <c r="AFT17" s="213"/>
      <c r="AFU17" s="213"/>
      <c r="AFV17" s="213"/>
      <c r="AFW17" s="213"/>
      <c r="AFX17" s="213"/>
      <c r="AFY17" s="213"/>
      <c r="AFZ17" s="213"/>
      <c r="AGA17" s="213"/>
      <c r="AGB17" s="213"/>
      <c r="AGC17" s="213"/>
      <c r="AGD17" s="213"/>
      <c r="AGE17" s="213"/>
      <c r="AGF17" s="213"/>
      <c r="AGG17" s="213"/>
      <c r="AGH17" s="213"/>
      <c r="AGI17" s="213"/>
      <c r="AGJ17" s="213"/>
      <c r="AGK17" s="213"/>
      <c r="AGL17" s="213"/>
      <c r="AGM17" s="213"/>
      <c r="AGN17" s="213"/>
      <c r="AGO17" s="213"/>
      <c r="AGP17" s="213"/>
      <c r="AGQ17" s="213"/>
      <c r="AGR17" s="213"/>
      <c r="AGS17" s="213"/>
      <c r="AGT17" s="213"/>
      <c r="AGU17" s="213"/>
      <c r="AGV17" s="213"/>
      <c r="AGW17" s="213"/>
      <c r="AGX17" s="213"/>
      <c r="AGY17" s="213"/>
      <c r="AGZ17" s="213"/>
      <c r="AHA17" s="213"/>
      <c r="AHB17" s="213"/>
      <c r="AHC17" s="213"/>
      <c r="AHD17" s="213"/>
      <c r="AHE17" s="213"/>
      <c r="AHF17" s="213"/>
      <c r="AHG17" s="213"/>
      <c r="AHH17" s="213"/>
      <c r="AHI17" s="213"/>
      <c r="AHJ17" s="213"/>
      <c r="AHK17" s="213"/>
      <c r="AHL17" s="213"/>
      <c r="AHM17" s="213"/>
      <c r="AHN17" s="213"/>
      <c r="AHO17" s="213"/>
      <c r="AHP17" s="213"/>
      <c r="AHQ17" s="213"/>
      <c r="AHR17" s="213"/>
      <c r="AHS17" s="213"/>
      <c r="AHT17" s="213"/>
      <c r="AHU17" s="213"/>
      <c r="AHV17" s="213"/>
      <c r="AHW17" s="213"/>
      <c r="AHX17" s="213"/>
      <c r="AHY17" s="213"/>
      <c r="AHZ17" s="213"/>
      <c r="AIA17" s="213"/>
      <c r="AIB17" s="213"/>
      <c r="AIC17" s="213"/>
      <c r="AID17" s="213"/>
      <c r="AIE17" s="213"/>
      <c r="AIF17" s="213"/>
      <c r="AIG17" s="213"/>
      <c r="AIH17" s="213"/>
      <c r="AII17" s="213"/>
      <c r="AIJ17" s="213"/>
      <c r="AIK17" s="213"/>
      <c r="AIL17" s="213"/>
      <c r="AIM17" s="213"/>
      <c r="AIN17" s="213"/>
      <c r="AIO17" s="213"/>
      <c r="AIP17" s="213"/>
      <c r="AIQ17" s="213"/>
      <c r="AIR17" s="213"/>
      <c r="AIS17" s="213"/>
      <c r="AIT17" s="213"/>
      <c r="AIU17" s="213"/>
      <c r="AIV17" s="213"/>
      <c r="AIW17" s="213"/>
      <c r="AIX17" s="213"/>
      <c r="AIY17" s="213"/>
      <c r="AIZ17" s="213"/>
      <c r="AJA17" s="213"/>
      <c r="AJB17" s="213"/>
      <c r="AJC17" s="213"/>
      <c r="AJD17" s="213"/>
      <c r="AJE17" s="213"/>
      <c r="AJF17" s="213"/>
      <c r="AJG17" s="213"/>
      <c r="AJH17" s="213"/>
      <c r="AJI17" s="213"/>
      <c r="AJJ17" s="213"/>
      <c r="AJK17" s="213"/>
      <c r="AJL17" s="213"/>
      <c r="AJM17" s="213"/>
      <c r="AJN17" s="213"/>
      <c r="AJO17" s="213"/>
      <c r="AJP17" s="213"/>
      <c r="AJQ17" s="213"/>
      <c r="AJR17" s="213"/>
      <c r="AJS17" s="213"/>
      <c r="AJT17" s="213"/>
      <c r="AJU17" s="213"/>
      <c r="AJV17" s="213"/>
      <c r="AJW17" s="213"/>
      <c r="AJX17" s="213"/>
      <c r="AJY17" s="213"/>
      <c r="AJZ17" s="213"/>
      <c r="AKA17" s="213"/>
      <c r="AKB17" s="213"/>
      <c r="AKC17" s="213"/>
      <c r="AKD17" s="213"/>
      <c r="AKE17" s="213"/>
      <c r="AKF17" s="213"/>
      <c r="AKG17" s="213"/>
      <c r="AKH17" s="213"/>
      <c r="AKI17" s="213"/>
      <c r="AKJ17" s="213"/>
      <c r="AKK17" s="213"/>
      <c r="AKL17" s="213"/>
      <c r="AKM17" s="213"/>
      <c r="AKN17" s="213"/>
      <c r="AKO17" s="213"/>
      <c r="AKP17" s="213"/>
      <c r="AKQ17" s="213"/>
      <c r="AKR17" s="213"/>
      <c r="AKS17" s="213"/>
      <c r="AKT17" s="213"/>
      <c r="AKU17" s="213"/>
      <c r="AKV17" s="213"/>
      <c r="AKW17" s="213"/>
      <c r="AKX17" s="213"/>
      <c r="AKY17" s="213"/>
      <c r="AKZ17" s="213"/>
      <c r="ALA17" s="213"/>
      <c r="ALB17" s="213"/>
      <c r="ALC17" s="213"/>
      <c r="ALD17" s="213"/>
      <c r="ALE17" s="213"/>
      <c r="ALF17" s="213"/>
      <c r="ALG17" s="213"/>
      <c r="ALH17" s="213"/>
      <c r="ALI17" s="213"/>
      <c r="ALJ17" s="213"/>
      <c r="ALK17" s="213"/>
      <c r="ALL17" s="213"/>
      <c r="ALM17" s="213"/>
      <c r="ALN17" s="213"/>
      <c r="ALO17" s="213"/>
      <c r="ALP17" s="213"/>
      <c r="ALQ17" s="213"/>
      <c r="ALR17" s="213"/>
      <c r="ALS17" s="213"/>
      <c r="ALT17" s="213"/>
      <c r="ALU17" s="213"/>
      <c r="ALV17" s="213"/>
      <c r="ALW17" s="213"/>
      <c r="ALX17" s="213"/>
      <c r="ALY17" s="213"/>
      <c r="ALZ17" s="213"/>
      <c r="AMA17" s="213"/>
      <c r="AMB17" s="213"/>
      <c r="AMC17" s="213"/>
      <c r="AMD17" s="213"/>
      <c r="AME17" s="213"/>
      <c r="AMF17" s="213"/>
      <c r="AMG17" s="213"/>
      <c r="AMH17" s="213"/>
    </row>
    <row r="18" spans="1:1022" ht="9" customHeight="1">
      <c r="A18" s="2321"/>
      <c r="B18" s="2309"/>
      <c r="C18" s="216"/>
      <c r="D18" s="217"/>
      <c r="E18" s="218"/>
      <c r="F18" s="217"/>
      <c r="G18" s="218"/>
      <c r="H18" s="217"/>
      <c r="I18" s="218"/>
      <c r="J18" s="217"/>
      <c r="K18" s="218"/>
      <c r="L18" s="218"/>
      <c r="M18" s="219"/>
      <c r="N18" s="2306"/>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c r="GQ18" s="213"/>
      <c r="GR18" s="213"/>
      <c r="GS18" s="213"/>
      <c r="GT18" s="213"/>
      <c r="GU18" s="213"/>
      <c r="GV18" s="213"/>
      <c r="GW18" s="213"/>
      <c r="GX18" s="213"/>
      <c r="GY18" s="213"/>
      <c r="GZ18" s="213"/>
      <c r="HA18" s="213"/>
      <c r="HB18" s="213"/>
      <c r="HC18" s="213"/>
      <c r="HD18" s="213"/>
      <c r="HE18" s="213"/>
      <c r="HF18" s="213"/>
      <c r="HG18" s="213"/>
      <c r="HH18" s="213"/>
      <c r="HI18" s="213"/>
      <c r="HJ18" s="213"/>
      <c r="HK18" s="213"/>
      <c r="HL18" s="213"/>
      <c r="HM18" s="213"/>
      <c r="HN18" s="213"/>
      <c r="HO18" s="213"/>
      <c r="HP18" s="213"/>
      <c r="HQ18" s="213"/>
      <c r="HR18" s="213"/>
      <c r="HS18" s="213"/>
      <c r="HT18" s="213"/>
      <c r="HU18" s="213"/>
      <c r="HV18" s="213"/>
      <c r="HW18" s="213"/>
      <c r="HX18" s="213"/>
      <c r="HY18" s="213"/>
      <c r="HZ18" s="213"/>
      <c r="IA18" s="213"/>
      <c r="IB18" s="213"/>
      <c r="IC18" s="213"/>
      <c r="ID18" s="213"/>
      <c r="IE18" s="213"/>
      <c r="IF18" s="213"/>
      <c r="IG18" s="213"/>
      <c r="IH18" s="213"/>
      <c r="II18" s="213"/>
      <c r="IJ18" s="213"/>
      <c r="IK18" s="213"/>
      <c r="IL18" s="213"/>
      <c r="IM18" s="213"/>
      <c r="IN18" s="213"/>
      <c r="IO18" s="213"/>
      <c r="IP18" s="213"/>
      <c r="IQ18" s="213"/>
      <c r="IR18" s="213"/>
      <c r="IS18" s="213"/>
      <c r="IT18" s="213"/>
      <c r="IU18" s="213"/>
      <c r="IV18" s="213"/>
      <c r="IW18" s="213"/>
      <c r="IX18" s="213"/>
      <c r="IY18" s="213"/>
      <c r="IZ18" s="213"/>
      <c r="JA18" s="213"/>
      <c r="JB18" s="213"/>
      <c r="JC18" s="213"/>
      <c r="JD18" s="213"/>
      <c r="JE18" s="213"/>
      <c r="JF18" s="213"/>
      <c r="JG18" s="213"/>
      <c r="JH18" s="213"/>
      <c r="JI18" s="213"/>
      <c r="JJ18" s="213"/>
      <c r="JK18" s="213"/>
      <c r="JL18" s="213"/>
      <c r="JM18" s="213"/>
      <c r="JN18" s="213"/>
      <c r="JO18" s="213"/>
      <c r="JP18" s="213"/>
      <c r="JQ18" s="213"/>
      <c r="JR18" s="213"/>
      <c r="JS18" s="213"/>
      <c r="JT18" s="213"/>
      <c r="JU18" s="213"/>
      <c r="JV18" s="213"/>
      <c r="JW18" s="213"/>
      <c r="JX18" s="213"/>
      <c r="JY18" s="213"/>
      <c r="JZ18" s="213"/>
      <c r="KA18" s="213"/>
      <c r="KB18" s="213"/>
      <c r="KC18" s="213"/>
      <c r="KD18" s="213"/>
      <c r="KE18" s="213"/>
      <c r="KF18" s="213"/>
      <c r="KG18" s="213"/>
      <c r="KH18" s="213"/>
      <c r="KI18" s="213"/>
      <c r="KJ18" s="213"/>
      <c r="KK18" s="213"/>
      <c r="KL18" s="213"/>
      <c r="KM18" s="213"/>
      <c r="KN18" s="213"/>
      <c r="KO18" s="213"/>
      <c r="KP18" s="213"/>
      <c r="KQ18" s="213"/>
      <c r="KR18" s="213"/>
      <c r="KS18" s="213"/>
      <c r="KT18" s="213"/>
      <c r="KU18" s="213"/>
      <c r="KV18" s="213"/>
      <c r="KW18" s="213"/>
      <c r="KX18" s="213"/>
      <c r="KY18" s="213"/>
      <c r="KZ18" s="213"/>
      <c r="LA18" s="213"/>
      <c r="LB18" s="213"/>
      <c r="LC18" s="213"/>
      <c r="LD18" s="213"/>
      <c r="LE18" s="213"/>
      <c r="LF18" s="213"/>
      <c r="LG18" s="213"/>
      <c r="LH18" s="213"/>
      <c r="LI18" s="213"/>
      <c r="LJ18" s="213"/>
      <c r="LK18" s="213"/>
      <c r="LL18" s="213"/>
      <c r="LM18" s="213"/>
      <c r="LN18" s="213"/>
      <c r="LO18" s="213"/>
      <c r="LP18" s="213"/>
      <c r="LQ18" s="213"/>
      <c r="LR18" s="213"/>
      <c r="LS18" s="213"/>
      <c r="LT18" s="213"/>
      <c r="LU18" s="213"/>
      <c r="LV18" s="213"/>
      <c r="LW18" s="213"/>
      <c r="LX18" s="213"/>
      <c r="LY18" s="213"/>
      <c r="LZ18" s="213"/>
      <c r="MA18" s="213"/>
      <c r="MB18" s="213"/>
      <c r="MC18" s="213"/>
      <c r="MD18" s="213"/>
      <c r="ME18" s="213"/>
      <c r="MF18" s="213"/>
      <c r="MG18" s="213"/>
      <c r="MH18" s="213"/>
      <c r="MI18" s="213"/>
      <c r="MJ18" s="213"/>
      <c r="MK18" s="213"/>
      <c r="ML18" s="213"/>
      <c r="MM18" s="213"/>
      <c r="MN18" s="213"/>
      <c r="MO18" s="213"/>
      <c r="MP18" s="213"/>
      <c r="MQ18" s="213"/>
      <c r="MR18" s="213"/>
      <c r="MS18" s="213"/>
      <c r="MT18" s="213"/>
      <c r="MU18" s="213"/>
      <c r="MV18" s="213"/>
      <c r="MW18" s="213"/>
      <c r="MX18" s="213"/>
      <c r="MY18" s="213"/>
      <c r="MZ18" s="213"/>
      <c r="NA18" s="213"/>
      <c r="NB18" s="213"/>
      <c r="NC18" s="213"/>
      <c r="ND18" s="213"/>
      <c r="NE18" s="213"/>
      <c r="NF18" s="213"/>
      <c r="NG18" s="213"/>
      <c r="NH18" s="213"/>
      <c r="NI18" s="213"/>
      <c r="NJ18" s="213"/>
      <c r="NK18" s="213"/>
      <c r="NL18" s="213"/>
      <c r="NM18" s="213"/>
      <c r="NN18" s="213"/>
      <c r="NO18" s="213"/>
      <c r="NP18" s="213"/>
      <c r="NQ18" s="213"/>
      <c r="NR18" s="213"/>
      <c r="NS18" s="213"/>
      <c r="NT18" s="213"/>
      <c r="NU18" s="213"/>
      <c r="NV18" s="213"/>
      <c r="NW18" s="213"/>
      <c r="NX18" s="213"/>
      <c r="NY18" s="213"/>
      <c r="NZ18" s="213"/>
      <c r="OA18" s="213"/>
      <c r="OB18" s="213"/>
      <c r="OC18" s="213"/>
      <c r="OD18" s="213"/>
      <c r="OE18" s="213"/>
      <c r="OF18" s="213"/>
      <c r="OG18" s="213"/>
      <c r="OH18" s="213"/>
      <c r="OI18" s="213"/>
      <c r="OJ18" s="213"/>
      <c r="OK18" s="213"/>
      <c r="OL18" s="213"/>
      <c r="OM18" s="213"/>
      <c r="ON18" s="213"/>
      <c r="OO18" s="213"/>
      <c r="OP18" s="213"/>
      <c r="OQ18" s="213"/>
      <c r="OR18" s="213"/>
      <c r="OS18" s="213"/>
      <c r="OT18" s="213"/>
      <c r="OU18" s="213"/>
      <c r="OV18" s="213"/>
      <c r="OW18" s="213"/>
      <c r="OX18" s="213"/>
      <c r="OY18" s="213"/>
      <c r="OZ18" s="213"/>
      <c r="PA18" s="213"/>
      <c r="PB18" s="213"/>
      <c r="PC18" s="213"/>
      <c r="PD18" s="213"/>
      <c r="PE18" s="213"/>
      <c r="PF18" s="213"/>
      <c r="PG18" s="213"/>
      <c r="PH18" s="213"/>
      <c r="PI18" s="213"/>
      <c r="PJ18" s="213"/>
      <c r="PK18" s="213"/>
      <c r="PL18" s="213"/>
      <c r="PM18" s="213"/>
      <c r="PN18" s="213"/>
      <c r="PO18" s="213"/>
      <c r="PP18" s="213"/>
      <c r="PQ18" s="213"/>
      <c r="PR18" s="213"/>
      <c r="PS18" s="213"/>
      <c r="PT18" s="213"/>
      <c r="PU18" s="213"/>
      <c r="PV18" s="213"/>
      <c r="PW18" s="213"/>
      <c r="PX18" s="213"/>
      <c r="PY18" s="213"/>
      <c r="PZ18" s="213"/>
      <c r="QA18" s="213"/>
      <c r="QB18" s="213"/>
      <c r="QC18" s="213"/>
      <c r="QD18" s="213"/>
      <c r="QE18" s="213"/>
      <c r="QF18" s="213"/>
      <c r="QG18" s="213"/>
      <c r="QH18" s="213"/>
      <c r="QI18" s="213"/>
      <c r="QJ18" s="213"/>
      <c r="QK18" s="213"/>
      <c r="QL18" s="213"/>
      <c r="QM18" s="213"/>
      <c r="QN18" s="213"/>
      <c r="QO18" s="213"/>
      <c r="QP18" s="213"/>
      <c r="QQ18" s="213"/>
      <c r="QR18" s="213"/>
      <c r="QS18" s="213"/>
      <c r="QT18" s="213"/>
      <c r="QU18" s="213"/>
      <c r="QV18" s="213"/>
      <c r="QW18" s="213"/>
      <c r="QX18" s="213"/>
      <c r="QY18" s="213"/>
      <c r="QZ18" s="213"/>
      <c r="RA18" s="213"/>
      <c r="RB18" s="213"/>
      <c r="RC18" s="213"/>
      <c r="RD18" s="213"/>
      <c r="RE18" s="213"/>
      <c r="RF18" s="213"/>
      <c r="RG18" s="213"/>
      <c r="RH18" s="213"/>
      <c r="RI18" s="213"/>
      <c r="RJ18" s="213"/>
      <c r="RK18" s="213"/>
      <c r="RL18" s="213"/>
      <c r="RM18" s="213"/>
      <c r="RN18" s="213"/>
      <c r="RO18" s="213"/>
      <c r="RP18" s="213"/>
      <c r="RQ18" s="213"/>
      <c r="RR18" s="213"/>
      <c r="RS18" s="213"/>
      <c r="RT18" s="213"/>
      <c r="RU18" s="213"/>
      <c r="RV18" s="213"/>
      <c r="RW18" s="213"/>
      <c r="RX18" s="213"/>
      <c r="RY18" s="213"/>
      <c r="RZ18" s="213"/>
      <c r="SA18" s="213"/>
      <c r="SB18" s="213"/>
      <c r="SC18" s="213"/>
      <c r="SD18" s="213"/>
      <c r="SE18" s="213"/>
      <c r="SF18" s="213"/>
      <c r="SG18" s="213"/>
      <c r="SH18" s="213"/>
      <c r="SI18" s="213"/>
      <c r="SJ18" s="213"/>
      <c r="SK18" s="213"/>
      <c r="SL18" s="213"/>
      <c r="SM18" s="213"/>
      <c r="SN18" s="213"/>
      <c r="SO18" s="213"/>
      <c r="SP18" s="213"/>
      <c r="SQ18" s="213"/>
      <c r="SR18" s="213"/>
      <c r="SS18" s="213"/>
      <c r="ST18" s="213"/>
      <c r="SU18" s="213"/>
      <c r="SV18" s="213"/>
      <c r="SW18" s="213"/>
      <c r="SX18" s="213"/>
      <c r="SY18" s="213"/>
      <c r="SZ18" s="213"/>
      <c r="TA18" s="213"/>
      <c r="TB18" s="213"/>
      <c r="TC18" s="213"/>
      <c r="TD18" s="213"/>
      <c r="TE18" s="213"/>
      <c r="TF18" s="213"/>
      <c r="TG18" s="213"/>
      <c r="TH18" s="213"/>
      <c r="TI18" s="213"/>
      <c r="TJ18" s="213"/>
      <c r="TK18" s="213"/>
      <c r="TL18" s="213"/>
      <c r="TM18" s="213"/>
      <c r="TN18" s="213"/>
      <c r="TO18" s="213"/>
      <c r="TP18" s="213"/>
      <c r="TQ18" s="213"/>
      <c r="TR18" s="213"/>
      <c r="TS18" s="213"/>
      <c r="TT18" s="213"/>
      <c r="TU18" s="213"/>
      <c r="TV18" s="213"/>
      <c r="TW18" s="213"/>
      <c r="TX18" s="213"/>
      <c r="TY18" s="213"/>
      <c r="TZ18" s="213"/>
      <c r="UA18" s="213"/>
      <c r="UB18" s="213"/>
      <c r="UC18" s="213"/>
      <c r="UD18" s="213"/>
      <c r="UE18" s="213"/>
      <c r="UF18" s="213"/>
      <c r="UG18" s="213"/>
      <c r="UH18" s="213"/>
      <c r="UI18" s="213"/>
      <c r="UJ18" s="213"/>
      <c r="UK18" s="213"/>
      <c r="UL18" s="213"/>
      <c r="UM18" s="213"/>
      <c r="UN18" s="213"/>
      <c r="UO18" s="213"/>
      <c r="UP18" s="213"/>
      <c r="UQ18" s="213"/>
      <c r="UR18" s="213"/>
      <c r="US18" s="213"/>
      <c r="UT18" s="213"/>
      <c r="UU18" s="213"/>
      <c r="UV18" s="213"/>
      <c r="UW18" s="213"/>
      <c r="UX18" s="213"/>
      <c r="UY18" s="213"/>
      <c r="UZ18" s="213"/>
      <c r="VA18" s="213"/>
      <c r="VB18" s="213"/>
      <c r="VC18" s="213"/>
      <c r="VD18" s="213"/>
      <c r="VE18" s="213"/>
      <c r="VF18" s="213"/>
      <c r="VG18" s="213"/>
      <c r="VH18" s="213"/>
      <c r="VI18" s="213"/>
      <c r="VJ18" s="213"/>
      <c r="VK18" s="213"/>
      <c r="VL18" s="213"/>
      <c r="VM18" s="213"/>
      <c r="VN18" s="213"/>
      <c r="VO18" s="213"/>
      <c r="VP18" s="213"/>
      <c r="VQ18" s="213"/>
      <c r="VR18" s="213"/>
      <c r="VS18" s="213"/>
      <c r="VT18" s="213"/>
      <c r="VU18" s="213"/>
      <c r="VV18" s="213"/>
      <c r="VW18" s="213"/>
      <c r="VX18" s="213"/>
      <c r="VY18" s="213"/>
      <c r="VZ18" s="213"/>
      <c r="WA18" s="213"/>
      <c r="WB18" s="213"/>
      <c r="WC18" s="213"/>
      <c r="WD18" s="213"/>
      <c r="WE18" s="213"/>
      <c r="WF18" s="213"/>
      <c r="WG18" s="213"/>
      <c r="WH18" s="213"/>
      <c r="WI18" s="213"/>
      <c r="WJ18" s="213"/>
      <c r="WK18" s="213"/>
      <c r="WL18" s="213"/>
      <c r="WM18" s="213"/>
      <c r="WN18" s="213"/>
      <c r="WO18" s="213"/>
      <c r="WP18" s="213"/>
      <c r="WQ18" s="213"/>
      <c r="WR18" s="213"/>
      <c r="WS18" s="213"/>
      <c r="WT18" s="213"/>
      <c r="WU18" s="213"/>
      <c r="WV18" s="213"/>
      <c r="WW18" s="213"/>
      <c r="WX18" s="213"/>
      <c r="WY18" s="213"/>
      <c r="WZ18" s="213"/>
      <c r="XA18" s="213"/>
      <c r="XB18" s="213"/>
      <c r="XC18" s="213"/>
      <c r="XD18" s="213"/>
      <c r="XE18" s="213"/>
      <c r="XF18" s="213"/>
      <c r="XG18" s="213"/>
      <c r="XH18" s="213"/>
      <c r="XI18" s="213"/>
      <c r="XJ18" s="213"/>
      <c r="XK18" s="213"/>
      <c r="XL18" s="213"/>
      <c r="XM18" s="213"/>
      <c r="XN18" s="213"/>
      <c r="XO18" s="213"/>
      <c r="XP18" s="213"/>
      <c r="XQ18" s="213"/>
      <c r="XR18" s="213"/>
      <c r="XS18" s="213"/>
      <c r="XT18" s="213"/>
      <c r="XU18" s="213"/>
      <c r="XV18" s="213"/>
      <c r="XW18" s="213"/>
      <c r="XX18" s="213"/>
      <c r="XY18" s="213"/>
      <c r="XZ18" s="213"/>
      <c r="YA18" s="213"/>
      <c r="YB18" s="213"/>
      <c r="YC18" s="213"/>
      <c r="YD18" s="213"/>
      <c r="YE18" s="213"/>
      <c r="YF18" s="213"/>
      <c r="YG18" s="213"/>
      <c r="YH18" s="213"/>
      <c r="YI18" s="213"/>
      <c r="YJ18" s="213"/>
      <c r="YK18" s="213"/>
      <c r="YL18" s="213"/>
      <c r="YM18" s="213"/>
      <c r="YN18" s="213"/>
      <c r="YO18" s="213"/>
      <c r="YP18" s="213"/>
      <c r="YQ18" s="213"/>
      <c r="YR18" s="213"/>
      <c r="YS18" s="213"/>
      <c r="YT18" s="213"/>
      <c r="YU18" s="213"/>
      <c r="YV18" s="213"/>
      <c r="YW18" s="213"/>
      <c r="YX18" s="213"/>
      <c r="YY18" s="213"/>
      <c r="YZ18" s="213"/>
      <c r="ZA18" s="213"/>
      <c r="ZB18" s="213"/>
      <c r="ZC18" s="213"/>
      <c r="ZD18" s="213"/>
      <c r="ZE18" s="213"/>
      <c r="ZF18" s="213"/>
      <c r="ZG18" s="213"/>
      <c r="ZH18" s="213"/>
      <c r="ZI18" s="213"/>
      <c r="ZJ18" s="213"/>
      <c r="ZK18" s="213"/>
      <c r="ZL18" s="213"/>
      <c r="ZM18" s="213"/>
      <c r="ZN18" s="213"/>
      <c r="ZO18" s="213"/>
      <c r="ZP18" s="213"/>
      <c r="ZQ18" s="213"/>
      <c r="ZR18" s="213"/>
      <c r="ZS18" s="213"/>
      <c r="ZT18" s="213"/>
      <c r="ZU18" s="213"/>
      <c r="ZV18" s="213"/>
      <c r="ZW18" s="213"/>
      <c r="ZX18" s="213"/>
      <c r="ZY18" s="213"/>
      <c r="ZZ18" s="213"/>
      <c r="AAA18" s="213"/>
      <c r="AAB18" s="213"/>
      <c r="AAC18" s="213"/>
      <c r="AAD18" s="213"/>
      <c r="AAE18" s="213"/>
      <c r="AAF18" s="213"/>
      <c r="AAG18" s="213"/>
      <c r="AAH18" s="213"/>
      <c r="AAI18" s="213"/>
      <c r="AAJ18" s="213"/>
      <c r="AAK18" s="213"/>
      <c r="AAL18" s="213"/>
      <c r="AAM18" s="213"/>
      <c r="AAN18" s="213"/>
      <c r="AAO18" s="213"/>
      <c r="AAP18" s="213"/>
      <c r="AAQ18" s="213"/>
      <c r="AAR18" s="213"/>
      <c r="AAS18" s="213"/>
      <c r="AAT18" s="213"/>
      <c r="AAU18" s="213"/>
      <c r="AAV18" s="213"/>
      <c r="AAW18" s="213"/>
      <c r="AAX18" s="213"/>
      <c r="AAY18" s="213"/>
      <c r="AAZ18" s="213"/>
      <c r="ABA18" s="213"/>
      <c r="ABB18" s="213"/>
      <c r="ABC18" s="213"/>
      <c r="ABD18" s="213"/>
      <c r="ABE18" s="213"/>
      <c r="ABF18" s="213"/>
      <c r="ABG18" s="213"/>
      <c r="ABH18" s="213"/>
      <c r="ABI18" s="213"/>
      <c r="ABJ18" s="213"/>
      <c r="ABK18" s="213"/>
      <c r="ABL18" s="213"/>
      <c r="ABM18" s="213"/>
      <c r="ABN18" s="213"/>
      <c r="ABO18" s="213"/>
      <c r="ABP18" s="213"/>
      <c r="ABQ18" s="213"/>
      <c r="ABR18" s="213"/>
      <c r="ABS18" s="213"/>
      <c r="ABT18" s="213"/>
      <c r="ABU18" s="213"/>
      <c r="ABV18" s="213"/>
      <c r="ABW18" s="213"/>
      <c r="ABX18" s="213"/>
      <c r="ABY18" s="213"/>
      <c r="ABZ18" s="213"/>
      <c r="ACA18" s="213"/>
      <c r="ACB18" s="213"/>
      <c r="ACC18" s="213"/>
      <c r="ACD18" s="213"/>
      <c r="ACE18" s="213"/>
      <c r="ACF18" s="213"/>
      <c r="ACG18" s="213"/>
      <c r="ACH18" s="213"/>
      <c r="ACI18" s="213"/>
      <c r="ACJ18" s="213"/>
      <c r="ACK18" s="213"/>
      <c r="ACL18" s="213"/>
      <c r="ACM18" s="213"/>
      <c r="ACN18" s="213"/>
      <c r="ACO18" s="213"/>
      <c r="ACP18" s="213"/>
      <c r="ACQ18" s="213"/>
      <c r="ACR18" s="213"/>
      <c r="ACS18" s="213"/>
      <c r="ACT18" s="213"/>
      <c r="ACU18" s="213"/>
      <c r="ACV18" s="213"/>
      <c r="ACW18" s="213"/>
      <c r="ACX18" s="213"/>
      <c r="ACY18" s="213"/>
      <c r="ACZ18" s="213"/>
      <c r="ADA18" s="213"/>
      <c r="ADB18" s="213"/>
      <c r="ADC18" s="213"/>
      <c r="ADD18" s="213"/>
      <c r="ADE18" s="213"/>
      <c r="ADF18" s="213"/>
      <c r="ADG18" s="213"/>
      <c r="ADH18" s="213"/>
      <c r="ADI18" s="213"/>
      <c r="ADJ18" s="213"/>
      <c r="ADK18" s="213"/>
      <c r="ADL18" s="213"/>
      <c r="ADM18" s="213"/>
      <c r="ADN18" s="213"/>
      <c r="ADO18" s="213"/>
      <c r="ADP18" s="213"/>
      <c r="ADQ18" s="213"/>
      <c r="ADR18" s="213"/>
      <c r="ADS18" s="213"/>
      <c r="ADT18" s="213"/>
      <c r="ADU18" s="213"/>
      <c r="ADV18" s="213"/>
      <c r="ADW18" s="213"/>
      <c r="ADX18" s="213"/>
      <c r="ADY18" s="213"/>
      <c r="ADZ18" s="213"/>
      <c r="AEA18" s="213"/>
      <c r="AEB18" s="213"/>
      <c r="AEC18" s="213"/>
      <c r="AED18" s="213"/>
      <c r="AEE18" s="213"/>
      <c r="AEF18" s="213"/>
      <c r="AEG18" s="213"/>
      <c r="AEH18" s="213"/>
      <c r="AEI18" s="213"/>
      <c r="AEJ18" s="213"/>
      <c r="AEK18" s="213"/>
      <c r="AEL18" s="213"/>
      <c r="AEM18" s="213"/>
      <c r="AEN18" s="213"/>
      <c r="AEO18" s="213"/>
      <c r="AEP18" s="213"/>
      <c r="AEQ18" s="213"/>
      <c r="AER18" s="213"/>
      <c r="AES18" s="213"/>
      <c r="AET18" s="213"/>
      <c r="AEU18" s="213"/>
      <c r="AEV18" s="213"/>
      <c r="AEW18" s="213"/>
      <c r="AEX18" s="213"/>
      <c r="AEY18" s="213"/>
      <c r="AEZ18" s="213"/>
      <c r="AFA18" s="213"/>
      <c r="AFB18" s="213"/>
      <c r="AFC18" s="213"/>
      <c r="AFD18" s="213"/>
      <c r="AFE18" s="213"/>
      <c r="AFF18" s="213"/>
      <c r="AFG18" s="213"/>
      <c r="AFH18" s="213"/>
      <c r="AFI18" s="213"/>
      <c r="AFJ18" s="213"/>
      <c r="AFK18" s="213"/>
      <c r="AFL18" s="213"/>
      <c r="AFM18" s="213"/>
      <c r="AFN18" s="213"/>
      <c r="AFO18" s="213"/>
      <c r="AFP18" s="213"/>
      <c r="AFQ18" s="213"/>
      <c r="AFR18" s="213"/>
      <c r="AFS18" s="213"/>
      <c r="AFT18" s="213"/>
      <c r="AFU18" s="213"/>
      <c r="AFV18" s="213"/>
      <c r="AFW18" s="213"/>
      <c r="AFX18" s="213"/>
      <c r="AFY18" s="213"/>
      <c r="AFZ18" s="213"/>
      <c r="AGA18" s="213"/>
      <c r="AGB18" s="213"/>
      <c r="AGC18" s="213"/>
      <c r="AGD18" s="213"/>
      <c r="AGE18" s="213"/>
      <c r="AGF18" s="213"/>
      <c r="AGG18" s="213"/>
      <c r="AGH18" s="213"/>
      <c r="AGI18" s="213"/>
      <c r="AGJ18" s="213"/>
      <c r="AGK18" s="213"/>
      <c r="AGL18" s="213"/>
      <c r="AGM18" s="213"/>
      <c r="AGN18" s="213"/>
      <c r="AGO18" s="213"/>
      <c r="AGP18" s="213"/>
      <c r="AGQ18" s="213"/>
      <c r="AGR18" s="213"/>
      <c r="AGS18" s="213"/>
      <c r="AGT18" s="213"/>
      <c r="AGU18" s="213"/>
      <c r="AGV18" s="213"/>
      <c r="AGW18" s="213"/>
      <c r="AGX18" s="213"/>
      <c r="AGY18" s="213"/>
      <c r="AGZ18" s="213"/>
      <c r="AHA18" s="213"/>
      <c r="AHB18" s="213"/>
      <c r="AHC18" s="213"/>
      <c r="AHD18" s="213"/>
      <c r="AHE18" s="213"/>
      <c r="AHF18" s="213"/>
      <c r="AHG18" s="213"/>
      <c r="AHH18" s="213"/>
      <c r="AHI18" s="213"/>
      <c r="AHJ18" s="213"/>
      <c r="AHK18" s="213"/>
      <c r="AHL18" s="213"/>
      <c r="AHM18" s="213"/>
      <c r="AHN18" s="213"/>
      <c r="AHO18" s="213"/>
      <c r="AHP18" s="213"/>
      <c r="AHQ18" s="213"/>
      <c r="AHR18" s="213"/>
      <c r="AHS18" s="213"/>
      <c r="AHT18" s="213"/>
      <c r="AHU18" s="213"/>
      <c r="AHV18" s="213"/>
      <c r="AHW18" s="213"/>
      <c r="AHX18" s="213"/>
      <c r="AHY18" s="213"/>
      <c r="AHZ18" s="213"/>
      <c r="AIA18" s="213"/>
      <c r="AIB18" s="213"/>
      <c r="AIC18" s="213"/>
      <c r="AID18" s="213"/>
      <c r="AIE18" s="213"/>
      <c r="AIF18" s="213"/>
      <c r="AIG18" s="213"/>
      <c r="AIH18" s="213"/>
      <c r="AII18" s="213"/>
      <c r="AIJ18" s="213"/>
      <c r="AIK18" s="213"/>
      <c r="AIL18" s="213"/>
      <c r="AIM18" s="213"/>
      <c r="AIN18" s="213"/>
      <c r="AIO18" s="213"/>
      <c r="AIP18" s="213"/>
      <c r="AIQ18" s="213"/>
      <c r="AIR18" s="213"/>
      <c r="AIS18" s="213"/>
      <c r="AIT18" s="213"/>
      <c r="AIU18" s="213"/>
      <c r="AIV18" s="213"/>
      <c r="AIW18" s="213"/>
      <c r="AIX18" s="213"/>
      <c r="AIY18" s="213"/>
      <c r="AIZ18" s="213"/>
      <c r="AJA18" s="213"/>
      <c r="AJB18" s="213"/>
      <c r="AJC18" s="213"/>
      <c r="AJD18" s="213"/>
      <c r="AJE18" s="213"/>
      <c r="AJF18" s="213"/>
      <c r="AJG18" s="213"/>
      <c r="AJH18" s="213"/>
      <c r="AJI18" s="213"/>
      <c r="AJJ18" s="213"/>
      <c r="AJK18" s="213"/>
      <c r="AJL18" s="213"/>
      <c r="AJM18" s="213"/>
      <c r="AJN18" s="213"/>
      <c r="AJO18" s="213"/>
      <c r="AJP18" s="213"/>
      <c r="AJQ18" s="213"/>
      <c r="AJR18" s="213"/>
      <c r="AJS18" s="213"/>
      <c r="AJT18" s="213"/>
      <c r="AJU18" s="213"/>
      <c r="AJV18" s="213"/>
      <c r="AJW18" s="213"/>
      <c r="AJX18" s="213"/>
      <c r="AJY18" s="213"/>
      <c r="AJZ18" s="213"/>
      <c r="AKA18" s="213"/>
      <c r="AKB18" s="213"/>
      <c r="AKC18" s="213"/>
      <c r="AKD18" s="213"/>
      <c r="AKE18" s="213"/>
      <c r="AKF18" s="213"/>
      <c r="AKG18" s="213"/>
      <c r="AKH18" s="213"/>
      <c r="AKI18" s="213"/>
      <c r="AKJ18" s="213"/>
      <c r="AKK18" s="213"/>
      <c r="AKL18" s="213"/>
      <c r="AKM18" s="213"/>
      <c r="AKN18" s="213"/>
      <c r="AKO18" s="213"/>
      <c r="AKP18" s="213"/>
      <c r="AKQ18" s="213"/>
      <c r="AKR18" s="213"/>
      <c r="AKS18" s="213"/>
      <c r="AKT18" s="213"/>
      <c r="AKU18" s="213"/>
      <c r="AKV18" s="213"/>
      <c r="AKW18" s="213"/>
      <c r="AKX18" s="213"/>
      <c r="AKY18" s="213"/>
      <c r="AKZ18" s="213"/>
      <c r="ALA18" s="213"/>
      <c r="ALB18" s="213"/>
      <c r="ALC18" s="213"/>
      <c r="ALD18" s="213"/>
      <c r="ALE18" s="213"/>
      <c r="ALF18" s="213"/>
      <c r="ALG18" s="213"/>
      <c r="ALH18" s="213"/>
      <c r="ALI18" s="213"/>
      <c r="ALJ18" s="213"/>
      <c r="ALK18" s="213"/>
      <c r="ALL18" s="213"/>
      <c r="ALM18" s="213"/>
      <c r="ALN18" s="213"/>
      <c r="ALO18" s="213"/>
      <c r="ALP18" s="213"/>
      <c r="ALQ18" s="213"/>
      <c r="ALR18" s="213"/>
      <c r="ALS18" s="213"/>
      <c r="ALT18" s="213"/>
      <c r="ALU18" s="213"/>
      <c r="ALV18" s="213"/>
      <c r="ALW18" s="213"/>
      <c r="ALX18" s="213"/>
      <c r="ALY18" s="213"/>
      <c r="ALZ18" s="213"/>
      <c r="AMA18" s="213"/>
      <c r="AMB18" s="213"/>
      <c r="AMC18" s="213"/>
      <c r="AMD18" s="213"/>
      <c r="AME18" s="213"/>
      <c r="AMF18" s="213"/>
      <c r="AMG18" s="213"/>
      <c r="AMH18" s="213"/>
    </row>
    <row r="19" spans="1:1022" ht="15.75" customHeight="1">
      <c r="A19" s="2321"/>
      <c r="B19" s="2309"/>
      <c r="C19" s="220" t="s">
        <v>35</v>
      </c>
      <c r="D19" s="221"/>
      <c r="E19" s="222" t="s">
        <v>36</v>
      </c>
      <c r="F19" s="221"/>
      <c r="G19" s="222" t="s">
        <v>37</v>
      </c>
      <c r="H19" s="221"/>
      <c r="I19" s="222" t="s">
        <v>38</v>
      </c>
      <c r="J19" s="1477"/>
      <c r="K19" s="222"/>
      <c r="L19" s="222"/>
      <c r="M19" s="223"/>
      <c r="N19" s="2306"/>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3"/>
      <c r="DL19" s="213"/>
      <c r="DM19" s="213"/>
      <c r="DN19" s="213"/>
      <c r="DO19" s="213"/>
      <c r="DP19" s="213"/>
      <c r="DQ19" s="213"/>
      <c r="DR19" s="213"/>
      <c r="DS19" s="213"/>
      <c r="DT19" s="213"/>
      <c r="DU19" s="213"/>
      <c r="DV19" s="213"/>
      <c r="DW19" s="213"/>
      <c r="DX19" s="213"/>
      <c r="DY19" s="213"/>
      <c r="DZ19" s="213"/>
      <c r="EA19" s="213"/>
      <c r="EB19" s="213"/>
      <c r="EC19" s="213"/>
      <c r="ED19" s="213"/>
      <c r="EE19" s="213"/>
      <c r="EF19" s="213"/>
      <c r="EG19" s="213"/>
      <c r="EH19" s="213"/>
      <c r="EI19" s="213"/>
      <c r="EJ19" s="213"/>
      <c r="EK19" s="213"/>
      <c r="EL19" s="213"/>
      <c r="EM19" s="213"/>
      <c r="EN19" s="213"/>
      <c r="EO19" s="213"/>
      <c r="EP19" s="213"/>
      <c r="EQ19" s="213"/>
      <c r="ER19" s="213"/>
      <c r="ES19" s="213"/>
      <c r="ET19" s="213"/>
      <c r="EU19" s="213"/>
      <c r="EV19" s="213"/>
      <c r="EW19" s="213"/>
      <c r="EX19" s="213"/>
      <c r="EY19" s="213"/>
      <c r="EZ19" s="213"/>
      <c r="FA19" s="213"/>
      <c r="FB19" s="213"/>
      <c r="FC19" s="213"/>
      <c r="FD19" s="213"/>
      <c r="FE19" s="213"/>
      <c r="FF19" s="213"/>
      <c r="FG19" s="213"/>
      <c r="FH19" s="213"/>
      <c r="FI19" s="213"/>
      <c r="FJ19" s="213"/>
      <c r="FK19" s="213"/>
      <c r="FL19" s="213"/>
      <c r="FM19" s="213"/>
      <c r="FN19" s="213"/>
      <c r="FO19" s="213"/>
      <c r="FP19" s="213"/>
      <c r="FQ19" s="213"/>
      <c r="FR19" s="213"/>
      <c r="FS19" s="213"/>
      <c r="FT19" s="213"/>
      <c r="FU19" s="213"/>
      <c r="FV19" s="213"/>
      <c r="FW19" s="213"/>
      <c r="FX19" s="213"/>
      <c r="FY19" s="213"/>
      <c r="FZ19" s="213"/>
      <c r="GA19" s="213"/>
      <c r="GB19" s="213"/>
      <c r="GC19" s="213"/>
      <c r="GD19" s="213"/>
      <c r="GE19" s="213"/>
      <c r="GF19" s="213"/>
      <c r="GG19" s="213"/>
      <c r="GH19" s="213"/>
      <c r="GI19" s="213"/>
      <c r="GJ19" s="213"/>
      <c r="GK19" s="213"/>
      <c r="GL19" s="213"/>
      <c r="GM19" s="213"/>
      <c r="GN19" s="213"/>
      <c r="GO19" s="213"/>
      <c r="GP19" s="213"/>
      <c r="GQ19" s="213"/>
      <c r="GR19" s="213"/>
      <c r="GS19" s="213"/>
      <c r="GT19" s="213"/>
      <c r="GU19" s="213"/>
      <c r="GV19" s="213"/>
      <c r="GW19" s="213"/>
      <c r="GX19" s="213"/>
      <c r="GY19" s="213"/>
      <c r="GZ19" s="213"/>
      <c r="HA19" s="213"/>
      <c r="HB19" s="213"/>
      <c r="HC19" s="213"/>
      <c r="HD19" s="213"/>
      <c r="HE19" s="213"/>
      <c r="HF19" s="213"/>
      <c r="HG19" s="213"/>
      <c r="HH19" s="213"/>
      <c r="HI19" s="213"/>
      <c r="HJ19" s="213"/>
      <c r="HK19" s="213"/>
      <c r="HL19" s="213"/>
      <c r="HM19" s="213"/>
      <c r="HN19" s="213"/>
      <c r="HO19" s="213"/>
      <c r="HP19" s="213"/>
      <c r="HQ19" s="213"/>
      <c r="HR19" s="213"/>
      <c r="HS19" s="213"/>
      <c r="HT19" s="213"/>
      <c r="HU19" s="213"/>
      <c r="HV19" s="213"/>
      <c r="HW19" s="213"/>
      <c r="HX19" s="213"/>
      <c r="HY19" s="213"/>
      <c r="HZ19" s="213"/>
      <c r="IA19" s="213"/>
      <c r="IB19" s="213"/>
      <c r="IC19" s="213"/>
      <c r="ID19" s="213"/>
      <c r="IE19" s="213"/>
      <c r="IF19" s="213"/>
      <c r="IG19" s="213"/>
      <c r="IH19" s="213"/>
      <c r="II19" s="213"/>
      <c r="IJ19" s="213"/>
      <c r="IK19" s="213"/>
      <c r="IL19" s="213"/>
      <c r="IM19" s="213"/>
      <c r="IN19" s="213"/>
      <c r="IO19" s="213"/>
      <c r="IP19" s="213"/>
      <c r="IQ19" s="213"/>
      <c r="IR19" s="213"/>
      <c r="IS19" s="213"/>
      <c r="IT19" s="213"/>
      <c r="IU19" s="213"/>
      <c r="IV19" s="213"/>
      <c r="IW19" s="213"/>
      <c r="IX19" s="213"/>
      <c r="IY19" s="213"/>
      <c r="IZ19" s="213"/>
      <c r="JA19" s="213"/>
      <c r="JB19" s="213"/>
      <c r="JC19" s="213"/>
      <c r="JD19" s="213"/>
      <c r="JE19" s="213"/>
      <c r="JF19" s="213"/>
      <c r="JG19" s="213"/>
      <c r="JH19" s="213"/>
      <c r="JI19" s="213"/>
      <c r="JJ19" s="213"/>
      <c r="JK19" s="213"/>
      <c r="JL19" s="213"/>
      <c r="JM19" s="213"/>
      <c r="JN19" s="213"/>
      <c r="JO19" s="213"/>
      <c r="JP19" s="213"/>
      <c r="JQ19" s="213"/>
      <c r="JR19" s="213"/>
      <c r="JS19" s="213"/>
      <c r="JT19" s="213"/>
      <c r="JU19" s="213"/>
      <c r="JV19" s="213"/>
      <c r="JW19" s="213"/>
      <c r="JX19" s="213"/>
      <c r="JY19" s="213"/>
      <c r="JZ19" s="213"/>
      <c r="KA19" s="213"/>
      <c r="KB19" s="213"/>
      <c r="KC19" s="213"/>
      <c r="KD19" s="213"/>
      <c r="KE19" s="213"/>
      <c r="KF19" s="213"/>
      <c r="KG19" s="213"/>
      <c r="KH19" s="213"/>
      <c r="KI19" s="213"/>
      <c r="KJ19" s="213"/>
      <c r="KK19" s="213"/>
      <c r="KL19" s="213"/>
      <c r="KM19" s="213"/>
      <c r="KN19" s="213"/>
      <c r="KO19" s="213"/>
      <c r="KP19" s="213"/>
      <c r="KQ19" s="213"/>
      <c r="KR19" s="213"/>
      <c r="KS19" s="213"/>
      <c r="KT19" s="213"/>
      <c r="KU19" s="213"/>
      <c r="KV19" s="213"/>
      <c r="KW19" s="213"/>
      <c r="KX19" s="213"/>
      <c r="KY19" s="213"/>
      <c r="KZ19" s="213"/>
      <c r="LA19" s="213"/>
      <c r="LB19" s="213"/>
      <c r="LC19" s="213"/>
      <c r="LD19" s="213"/>
      <c r="LE19" s="213"/>
      <c r="LF19" s="213"/>
      <c r="LG19" s="213"/>
      <c r="LH19" s="213"/>
      <c r="LI19" s="213"/>
      <c r="LJ19" s="213"/>
      <c r="LK19" s="213"/>
      <c r="LL19" s="213"/>
      <c r="LM19" s="213"/>
      <c r="LN19" s="213"/>
      <c r="LO19" s="213"/>
      <c r="LP19" s="213"/>
      <c r="LQ19" s="213"/>
      <c r="LR19" s="213"/>
      <c r="LS19" s="213"/>
      <c r="LT19" s="213"/>
      <c r="LU19" s="213"/>
      <c r="LV19" s="213"/>
      <c r="LW19" s="213"/>
      <c r="LX19" s="213"/>
      <c r="LY19" s="213"/>
      <c r="LZ19" s="213"/>
      <c r="MA19" s="213"/>
      <c r="MB19" s="213"/>
      <c r="MC19" s="213"/>
      <c r="MD19" s="213"/>
      <c r="ME19" s="213"/>
      <c r="MF19" s="213"/>
      <c r="MG19" s="213"/>
      <c r="MH19" s="213"/>
      <c r="MI19" s="213"/>
      <c r="MJ19" s="213"/>
      <c r="MK19" s="213"/>
      <c r="ML19" s="213"/>
      <c r="MM19" s="213"/>
      <c r="MN19" s="213"/>
      <c r="MO19" s="213"/>
      <c r="MP19" s="213"/>
      <c r="MQ19" s="213"/>
      <c r="MR19" s="213"/>
      <c r="MS19" s="213"/>
      <c r="MT19" s="213"/>
      <c r="MU19" s="213"/>
      <c r="MV19" s="213"/>
      <c r="MW19" s="213"/>
      <c r="MX19" s="213"/>
      <c r="MY19" s="213"/>
      <c r="MZ19" s="213"/>
      <c r="NA19" s="213"/>
      <c r="NB19" s="213"/>
      <c r="NC19" s="213"/>
      <c r="ND19" s="213"/>
      <c r="NE19" s="213"/>
      <c r="NF19" s="213"/>
      <c r="NG19" s="213"/>
      <c r="NH19" s="213"/>
      <c r="NI19" s="213"/>
      <c r="NJ19" s="213"/>
      <c r="NK19" s="213"/>
      <c r="NL19" s="213"/>
      <c r="NM19" s="213"/>
      <c r="NN19" s="213"/>
      <c r="NO19" s="213"/>
      <c r="NP19" s="213"/>
      <c r="NQ19" s="213"/>
      <c r="NR19" s="213"/>
      <c r="NS19" s="213"/>
      <c r="NT19" s="213"/>
      <c r="NU19" s="213"/>
      <c r="NV19" s="213"/>
      <c r="NW19" s="213"/>
      <c r="NX19" s="213"/>
      <c r="NY19" s="213"/>
      <c r="NZ19" s="213"/>
      <c r="OA19" s="213"/>
      <c r="OB19" s="213"/>
      <c r="OC19" s="213"/>
      <c r="OD19" s="213"/>
      <c r="OE19" s="213"/>
      <c r="OF19" s="213"/>
      <c r="OG19" s="213"/>
      <c r="OH19" s="213"/>
      <c r="OI19" s="213"/>
      <c r="OJ19" s="213"/>
      <c r="OK19" s="213"/>
      <c r="OL19" s="213"/>
      <c r="OM19" s="213"/>
      <c r="ON19" s="213"/>
      <c r="OO19" s="213"/>
      <c r="OP19" s="213"/>
      <c r="OQ19" s="213"/>
      <c r="OR19" s="213"/>
      <c r="OS19" s="213"/>
      <c r="OT19" s="213"/>
      <c r="OU19" s="213"/>
      <c r="OV19" s="213"/>
      <c r="OW19" s="213"/>
      <c r="OX19" s="213"/>
      <c r="OY19" s="213"/>
      <c r="OZ19" s="213"/>
      <c r="PA19" s="213"/>
      <c r="PB19" s="213"/>
      <c r="PC19" s="213"/>
      <c r="PD19" s="213"/>
      <c r="PE19" s="213"/>
      <c r="PF19" s="213"/>
      <c r="PG19" s="213"/>
      <c r="PH19" s="213"/>
      <c r="PI19" s="213"/>
      <c r="PJ19" s="213"/>
      <c r="PK19" s="213"/>
      <c r="PL19" s="213"/>
      <c r="PM19" s="213"/>
      <c r="PN19" s="213"/>
      <c r="PO19" s="213"/>
      <c r="PP19" s="213"/>
      <c r="PQ19" s="213"/>
      <c r="PR19" s="213"/>
      <c r="PS19" s="213"/>
      <c r="PT19" s="213"/>
      <c r="PU19" s="213"/>
      <c r="PV19" s="213"/>
      <c r="PW19" s="213"/>
      <c r="PX19" s="213"/>
      <c r="PY19" s="213"/>
      <c r="PZ19" s="213"/>
      <c r="QA19" s="213"/>
      <c r="QB19" s="213"/>
      <c r="QC19" s="213"/>
      <c r="QD19" s="213"/>
      <c r="QE19" s="213"/>
      <c r="QF19" s="213"/>
      <c r="QG19" s="213"/>
      <c r="QH19" s="213"/>
      <c r="QI19" s="213"/>
      <c r="QJ19" s="213"/>
      <c r="QK19" s="213"/>
      <c r="QL19" s="213"/>
      <c r="QM19" s="213"/>
      <c r="QN19" s="213"/>
      <c r="QO19" s="213"/>
      <c r="QP19" s="213"/>
      <c r="QQ19" s="213"/>
      <c r="QR19" s="213"/>
      <c r="QS19" s="213"/>
      <c r="QT19" s="213"/>
      <c r="QU19" s="213"/>
      <c r="QV19" s="213"/>
      <c r="QW19" s="213"/>
      <c r="QX19" s="213"/>
      <c r="QY19" s="213"/>
      <c r="QZ19" s="213"/>
      <c r="RA19" s="213"/>
      <c r="RB19" s="213"/>
      <c r="RC19" s="213"/>
      <c r="RD19" s="213"/>
      <c r="RE19" s="213"/>
      <c r="RF19" s="213"/>
      <c r="RG19" s="213"/>
      <c r="RH19" s="213"/>
      <c r="RI19" s="213"/>
      <c r="RJ19" s="213"/>
      <c r="RK19" s="213"/>
      <c r="RL19" s="213"/>
      <c r="RM19" s="213"/>
      <c r="RN19" s="213"/>
      <c r="RO19" s="213"/>
      <c r="RP19" s="213"/>
      <c r="RQ19" s="213"/>
      <c r="RR19" s="213"/>
      <c r="RS19" s="213"/>
      <c r="RT19" s="213"/>
      <c r="RU19" s="213"/>
      <c r="RV19" s="213"/>
      <c r="RW19" s="213"/>
      <c r="RX19" s="213"/>
      <c r="RY19" s="213"/>
      <c r="RZ19" s="213"/>
      <c r="SA19" s="213"/>
      <c r="SB19" s="213"/>
      <c r="SC19" s="213"/>
      <c r="SD19" s="213"/>
      <c r="SE19" s="213"/>
      <c r="SF19" s="213"/>
      <c r="SG19" s="213"/>
      <c r="SH19" s="213"/>
      <c r="SI19" s="213"/>
      <c r="SJ19" s="213"/>
      <c r="SK19" s="213"/>
      <c r="SL19" s="213"/>
      <c r="SM19" s="213"/>
      <c r="SN19" s="213"/>
      <c r="SO19" s="213"/>
      <c r="SP19" s="213"/>
      <c r="SQ19" s="213"/>
      <c r="SR19" s="213"/>
      <c r="SS19" s="213"/>
      <c r="ST19" s="213"/>
      <c r="SU19" s="213"/>
      <c r="SV19" s="213"/>
      <c r="SW19" s="213"/>
      <c r="SX19" s="213"/>
      <c r="SY19" s="213"/>
      <c r="SZ19" s="213"/>
      <c r="TA19" s="213"/>
      <c r="TB19" s="213"/>
      <c r="TC19" s="213"/>
      <c r="TD19" s="213"/>
      <c r="TE19" s="213"/>
      <c r="TF19" s="213"/>
      <c r="TG19" s="213"/>
      <c r="TH19" s="213"/>
      <c r="TI19" s="213"/>
      <c r="TJ19" s="213"/>
      <c r="TK19" s="213"/>
      <c r="TL19" s="213"/>
      <c r="TM19" s="213"/>
      <c r="TN19" s="213"/>
      <c r="TO19" s="213"/>
      <c r="TP19" s="213"/>
      <c r="TQ19" s="213"/>
      <c r="TR19" s="213"/>
      <c r="TS19" s="213"/>
      <c r="TT19" s="213"/>
      <c r="TU19" s="213"/>
      <c r="TV19" s="213"/>
      <c r="TW19" s="213"/>
      <c r="TX19" s="213"/>
      <c r="TY19" s="213"/>
      <c r="TZ19" s="213"/>
      <c r="UA19" s="213"/>
      <c r="UB19" s="213"/>
      <c r="UC19" s="213"/>
      <c r="UD19" s="213"/>
      <c r="UE19" s="213"/>
      <c r="UF19" s="213"/>
      <c r="UG19" s="213"/>
      <c r="UH19" s="213"/>
      <c r="UI19" s="213"/>
      <c r="UJ19" s="213"/>
      <c r="UK19" s="213"/>
      <c r="UL19" s="213"/>
      <c r="UM19" s="213"/>
      <c r="UN19" s="213"/>
      <c r="UO19" s="213"/>
      <c r="UP19" s="213"/>
      <c r="UQ19" s="213"/>
      <c r="UR19" s="213"/>
      <c r="US19" s="213"/>
      <c r="UT19" s="213"/>
      <c r="UU19" s="213"/>
      <c r="UV19" s="213"/>
      <c r="UW19" s="213"/>
      <c r="UX19" s="213"/>
      <c r="UY19" s="213"/>
      <c r="UZ19" s="213"/>
      <c r="VA19" s="213"/>
      <c r="VB19" s="213"/>
      <c r="VC19" s="213"/>
      <c r="VD19" s="213"/>
      <c r="VE19" s="213"/>
      <c r="VF19" s="213"/>
      <c r="VG19" s="213"/>
      <c r="VH19" s="213"/>
      <c r="VI19" s="213"/>
      <c r="VJ19" s="213"/>
      <c r="VK19" s="213"/>
      <c r="VL19" s="213"/>
      <c r="VM19" s="213"/>
      <c r="VN19" s="213"/>
      <c r="VO19" s="213"/>
      <c r="VP19" s="213"/>
      <c r="VQ19" s="213"/>
      <c r="VR19" s="213"/>
      <c r="VS19" s="213"/>
      <c r="VT19" s="213"/>
      <c r="VU19" s="213"/>
      <c r="VV19" s="213"/>
      <c r="VW19" s="213"/>
      <c r="VX19" s="213"/>
      <c r="VY19" s="213"/>
      <c r="VZ19" s="213"/>
      <c r="WA19" s="213"/>
      <c r="WB19" s="213"/>
      <c r="WC19" s="213"/>
      <c r="WD19" s="213"/>
      <c r="WE19" s="213"/>
      <c r="WF19" s="213"/>
      <c r="WG19" s="213"/>
      <c r="WH19" s="213"/>
      <c r="WI19" s="213"/>
      <c r="WJ19" s="213"/>
      <c r="WK19" s="213"/>
      <c r="WL19" s="213"/>
      <c r="WM19" s="213"/>
      <c r="WN19" s="213"/>
      <c r="WO19" s="213"/>
      <c r="WP19" s="213"/>
      <c r="WQ19" s="213"/>
      <c r="WR19" s="213"/>
      <c r="WS19" s="213"/>
      <c r="WT19" s="213"/>
      <c r="WU19" s="213"/>
      <c r="WV19" s="213"/>
      <c r="WW19" s="213"/>
      <c r="WX19" s="213"/>
      <c r="WY19" s="213"/>
      <c r="WZ19" s="213"/>
      <c r="XA19" s="213"/>
      <c r="XB19" s="213"/>
      <c r="XC19" s="213"/>
      <c r="XD19" s="213"/>
      <c r="XE19" s="213"/>
      <c r="XF19" s="213"/>
      <c r="XG19" s="213"/>
      <c r="XH19" s="213"/>
      <c r="XI19" s="213"/>
      <c r="XJ19" s="213"/>
      <c r="XK19" s="213"/>
      <c r="XL19" s="213"/>
      <c r="XM19" s="213"/>
      <c r="XN19" s="213"/>
      <c r="XO19" s="213"/>
      <c r="XP19" s="213"/>
      <c r="XQ19" s="213"/>
      <c r="XR19" s="213"/>
      <c r="XS19" s="213"/>
      <c r="XT19" s="213"/>
      <c r="XU19" s="213"/>
      <c r="XV19" s="213"/>
      <c r="XW19" s="213"/>
      <c r="XX19" s="213"/>
      <c r="XY19" s="213"/>
      <c r="XZ19" s="213"/>
      <c r="YA19" s="213"/>
      <c r="YB19" s="213"/>
      <c r="YC19" s="213"/>
      <c r="YD19" s="213"/>
      <c r="YE19" s="213"/>
      <c r="YF19" s="213"/>
      <c r="YG19" s="213"/>
      <c r="YH19" s="213"/>
      <c r="YI19" s="213"/>
      <c r="YJ19" s="213"/>
      <c r="YK19" s="213"/>
      <c r="YL19" s="213"/>
      <c r="YM19" s="213"/>
      <c r="YN19" s="213"/>
      <c r="YO19" s="213"/>
      <c r="YP19" s="213"/>
      <c r="YQ19" s="213"/>
      <c r="YR19" s="213"/>
      <c r="YS19" s="213"/>
      <c r="YT19" s="213"/>
      <c r="YU19" s="213"/>
      <c r="YV19" s="213"/>
      <c r="YW19" s="213"/>
      <c r="YX19" s="213"/>
      <c r="YY19" s="213"/>
      <c r="YZ19" s="213"/>
      <c r="ZA19" s="213"/>
      <c r="ZB19" s="213"/>
      <c r="ZC19" s="213"/>
      <c r="ZD19" s="213"/>
      <c r="ZE19" s="213"/>
      <c r="ZF19" s="213"/>
      <c r="ZG19" s="213"/>
      <c r="ZH19" s="213"/>
      <c r="ZI19" s="213"/>
      <c r="ZJ19" s="213"/>
      <c r="ZK19" s="213"/>
      <c r="ZL19" s="213"/>
      <c r="ZM19" s="213"/>
      <c r="ZN19" s="213"/>
      <c r="ZO19" s="213"/>
      <c r="ZP19" s="213"/>
      <c r="ZQ19" s="213"/>
      <c r="ZR19" s="213"/>
      <c r="ZS19" s="213"/>
      <c r="ZT19" s="213"/>
      <c r="ZU19" s="213"/>
      <c r="ZV19" s="213"/>
      <c r="ZW19" s="213"/>
      <c r="ZX19" s="213"/>
      <c r="ZY19" s="213"/>
      <c r="ZZ19" s="213"/>
      <c r="AAA19" s="213"/>
      <c r="AAB19" s="213"/>
      <c r="AAC19" s="213"/>
      <c r="AAD19" s="213"/>
      <c r="AAE19" s="213"/>
      <c r="AAF19" s="213"/>
      <c r="AAG19" s="213"/>
      <c r="AAH19" s="213"/>
      <c r="AAI19" s="213"/>
      <c r="AAJ19" s="213"/>
      <c r="AAK19" s="213"/>
      <c r="AAL19" s="213"/>
      <c r="AAM19" s="213"/>
      <c r="AAN19" s="213"/>
      <c r="AAO19" s="213"/>
      <c r="AAP19" s="213"/>
      <c r="AAQ19" s="213"/>
      <c r="AAR19" s="213"/>
      <c r="AAS19" s="213"/>
      <c r="AAT19" s="213"/>
      <c r="AAU19" s="213"/>
      <c r="AAV19" s="213"/>
      <c r="AAW19" s="213"/>
      <c r="AAX19" s="213"/>
      <c r="AAY19" s="213"/>
      <c r="AAZ19" s="213"/>
      <c r="ABA19" s="213"/>
      <c r="ABB19" s="213"/>
      <c r="ABC19" s="213"/>
      <c r="ABD19" s="213"/>
      <c r="ABE19" s="213"/>
      <c r="ABF19" s="213"/>
      <c r="ABG19" s="213"/>
      <c r="ABH19" s="213"/>
      <c r="ABI19" s="213"/>
      <c r="ABJ19" s="213"/>
      <c r="ABK19" s="213"/>
      <c r="ABL19" s="213"/>
      <c r="ABM19" s="213"/>
      <c r="ABN19" s="213"/>
      <c r="ABO19" s="213"/>
      <c r="ABP19" s="213"/>
      <c r="ABQ19" s="213"/>
      <c r="ABR19" s="213"/>
      <c r="ABS19" s="213"/>
      <c r="ABT19" s="213"/>
      <c r="ABU19" s="213"/>
      <c r="ABV19" s="213"/>
      <c r="ABW19" s="213"/>
      <c r="ABX19" s="213"/>
      <c r="ABY19" s="213"/>
      <c r="ABZ19" s="213"/>
      <c r="ACA19" s="213"/>
      <c r="ACB19" s="213"/>
      <c r="ACC19" s="213"/>
      <c r="ACD19" s="213"/>
      <c r="ACE19" s="213"/>
      <c r="ACF19" s="213"/>
      <c r="ACG19" s="213"/>
      <c r="ACH19" s="213"/>
      <c r="ACI19" s="213"/>
      <c r="ACJ19" s="213"/>
      <c r="ACK19" s="213"/>
      <c r="ACL19" s="213"/>
      <c r="ACM19" s="213"/>
      <c r="ACN19" s="213"/>
      <c r="ACO19" s="213"/>
      <c r="ACP19" s="213"/>
      <c r="ACQ19" s="213"/>
      <c r="ACR19" s="213"/>
      <c r="ACS19" s="213"/>
      <c r="ACT19" s="213"/>
      <c r="ACU19" s="213"/>
      <c r="ACV19" s="213"/>
      <c r="ACW19" s="213"/>
      <c r="ACX19" s="213"/>
      <c r="ACY19" s="213"/>
      <c r="ACZ19" s="213"/>
      <c r="ADA19" s="213"/>
      <c r="ADB19" s="213"/>
      <c r="ADC19" s="213"/>
      <c r="ADD19" s="213"/>
      <c r="ADE19" s="213"/>
      <c r="ADF19" s="213"/>
      <c r="ADG19" s="213"/>
      <c r="ADH19" s="213"/>
      <c r="ADI19" s="213"/>
      <c r="ADJ19" s="213"/>
      <c r="ADK19" s="213"/>
      <c r="ADL19" s="213"/>
      <c r="ADM19" s="213"/>
      <c r="ADN19" s="213"/>
      <c r="ADO19" s="213"/>
      <c r="ADP19" s="213"/>
      <c r="ADQ19" s="213"/>
      <c r="ADR19" s="213"/>
      <c r="ADS19" s="213"/>
      <c r="ADT19" s="213"/>
      <c r="ADU19" s="213"/>
      <c r="ADV19" s="213"/>
      <c r="ADW19" s="213"/>
      <c r="ADX19" s="213"/>
      <c r="ADY19" s="213"/>
      <c r="ADZ19" s="213"/>
      <c r="AEA19" s="213"/>
      <c r="AEB19" s="213"/>
      <c r="AEC19" s="213"/>
      <c r="AED19" s="213"/>
      <c r="AEE19" s="213"/>
      <c r="AEF19" s="213"/>
      <c r="AEG19" s="213"/>
      <c r="AEH19" s="213"/>
      <c r="AEI19" s="213"/>
      <c r="AEJ19" s="213"/>
      <c r="AEK19" s="213"/>
      <c r="AEL19" s="213"/>
      <c r="AEM19" s="213"/>
      <c r="AEN19" s="213"/>
      <c r="AEO19" s="213"/>
      <c r="AEP19" s="213"/>
      <c r="AEQ19" s="213"/>
      <c r="AER19" s="213"/>
      <c r="AES19" s="213"/>
      <c r="AET19" s="213"/>
      <c r="AEU19" s="213"/>
      <c r="AEV19" s="213"/>
      <c r="AEW19" s="213"/>
      <c r="AEX19" s="213"/>
      <c r="AEY19" s="213"/>
      <c r="AEZ19" s="213"/>
      <c r="AFA19" s="213"/>
      <c r="AFB19" s="213"/>
      <c r="AFC19" s="213"/>
      <c r="AFD19" s="213"/>
      <c r="AFE19" s="213"/>
      <c r="AFF19" s="213"/>
      <c r="AFG19" s="213"/>
      <c r="AFH19" s="213"/>
      <c r="AFI19" s="213"/>
      <c r="AFJ19" s="213"/>
      <c r="AFK19" s="213"/>
      <c r="AFL19" s="213"/>
      <c r="AFM19" s="213"/>
      <c r="AFN19" s="213"/>
      <c r="AFO19" s="213"/>
      <c r="AFP19" s="213"/>
      <c r="AFQ19" s="213"/>
      <c r="AFR19" s="213"/>
      <c r="AFS19" s="213"/>
      <c r="AFT19" s="213"/>
      <c r="AFU19" s="213"/>
      <c r="AFV19" s="213"/>
      <c r="AFW19" s="213"/>
      <c r="AFX19" s="213"/>
      <c r="AFY19" s="213"/>
      <c r="AFZ19" s="213"/>
      <c r="AGA19" s="213"/>
      <c r="AGB19" s="213"/>
      <c r="AGC19" s="213"/>
      <c r="AGD19" s="213"/>
      <c r="AGE19" s="213"/>
      <c r="AGF19" s="213"/>
      <c r="AGG19" s="213"/>
      <c r="AGH19" s="213"/>
      <c r="AGI19" s="213"/>
      <c r="AGJ19" s="213"/>
      <c r="AGK19" s="213"/>
      <c r="AGL19" s="213"/>
      <c r="AGM19" s="213"/>
      <c r="AGN19" s="213"/>
      <c r="AGO19" s="213"/>
      <c r="AGP19" s="213"/>
      <c r="AGQ19" s="213"/>
      <c r="AGR19" s="213"/>
      <c r="AGS19" s="213"/>
      <c r="AGT19" s="213"/>
      <c r="AGU19" s="213"/>
      <c r="AGV19" s="213"/>
      <c r="AGW19" s="213"/>
      <c r="AGX19" s="213"/>
      <c r="AGY19" s="213"/>
      <c r="AGZ19" s="213"/>
      <c r="AHA19" s="213"/>
      <c r="AHB19" s="213"/>
      <c r="AHC19" s="213"/>
      <c r="AHD19" s="213"/>
      <c r="AHE19" s="213"/>
      <c r="AHF19" s="213"/>
      <c r="AHG19" s="213"/>
      <c r="AHH19" s="213"/>
      <c r="AHI19" s="213"/>
      <c r="AHJ19" s="213"/>
      <c r="AHK19" s="213"/>
      <c r="AHL19" s="213"/>
      <c r="AHM19" s="213"/>
      <c r="AHN19" s="213"/>
      <c r="AHO19" s="213"/>
      <c r="AHP19" s="213"/>
      <c r="AHQ19" s="213"/>
      <c r="AHR19" s="213"/>
      <c r="AHS19" s="213"/>
      <c r="AHT19" s="213"/>
      <c r="AHU19" s="213"/>
      <c r="AHV19" s="213"/>
      <c r="AHW19" s="213"/>
      <c r="AHX19" s="213"/>
      <c r="AHY19" s="213"/>
      <c r="AHZ19" s="213"/>
      <c r="AIA19" s="213"/>
      <c r="AIB19" s="213"/>
      <c r="AIC19" s="213"/>
      <c r="AID19" s="213"/>
      <c r="AIE19" s="213"/>
      <c r="AIF19" s="213"/>
      <c r="AIG19" s="213"/>
      <c r="AIH19" s="213"/>
      <c r="AII19" s="213"/>
      <c r="AIJ19" s="213"/>
      <c r="AIK19" s="213"/>
      <c r="AIL19" s="213"/>
      <c r="AIM19" s="213"/>
      <c r="AIN19" s="213"/>
      <c r="AIO19" s="213"/>
      <c r="AIP19" s="213"/>
      <c r="AIQ19" s="213"/>
      <c r="AIR19" s="213"/>
      <c r="AIS19" s="213"/>
      <c r="AIT19" s="213"/>
      <c r="AIU19" s="213"/>
      <c r="AIV19" s="213"/>
      <c r="AIW19" s="213"/>
      <c r="AIX19" s="213"/>
      <c r="AIY19" s="213"/>
      <c r="AIZ19" s="213"/>
      <c r="AJA19" s="213"/>
      <c r="AJB19" s="213"/>
      <c r="AJC19" s="213"/>
      <c r="AJD19" s="213"/>
      <c r="AJE19" s="213"/>
      <c r="AJF19" s="213"/>
      <c r="AJG19" s="213"/>
      <c r="AJH19" s="213"/>
      <c r="AJI19" s="213"/>
      <c r="AJJ19" s="213"/>
      <c r="AJK19" s="213"/>
      <c r="AJL19" s="213"/>
      <c r="AJM19" s="213"/>
      <c r="AJN19" s="213"/>
      <c r="AJO19" s="213"/>
      <c r="AJP19" s="213"/>
      <c r="AJQ19" s="213"/>
      <c r="AJR19" s="213"/>
      <c r="AJS19" s="213"/>
      <c r="AJT19" s="213"/>
      <c r="AJU19" s="213"/>
      <c r="AJV19" s="213"/>
      <c r="AJW19" s="213"/>
      <c r="AJX19" s="213"/>
      <c r="AJY19" s="213"/>
      <c r="AJZ19" s="213"/>
      <c r="AKA19" s="213"/>
      <c r="AKB19" s="213"/>
      <c r="AKC19" s="213"/>
      <c r="AKD19" s="213"/>
      <c r="AKE19" s="213"/>
      <c r="AKF19" s="213"/>
      <c r="AKG19" s="213"/>
      <c r="AKH19" s="213"/>
      <c r="AKI19" s="213"/>
      <c r="AKJ19" s="213"/>
      <c r="AKK19" s="213"/>
      <c r="AKL19" s="213"/>
      <c r="AKM19" s="213"/>
      <c r="AKN19" s="213"/>
      <c r="AKO19" s="213"/>
      <c r="AKP19" s="213"/>
      <c r="AKQ19" s="213"/>
      <c r="AKR19" s="213"/>
      <c r="AKS19" s="213"/>
      <c r="AKT19" s="213"/>
      <c r="AKU19" s="213"/>
      <c r="AKV19" s="213"/>
      <c r="AKW19" s="213"/>
      <c r="AKX19" s="213"/>
      <c r="AKY19" s="213"/>
      <c r="AKZ19" s="213"/>
      <c r="ALA19" s="213"/>
      <c r="ALB19" s="213"/>
      <c r="ALC19" s="213"/>
      <c r="ALD19" s="213"/>
      <c r="ALE19" s="213"/>
      <c r="ALF19" s="213"/>
      <c r="ALG19" s="213"/>
      <c r="ALH19" s="213"/>
      <c r="ALI19" s="213"/>
      <c r="ALJ19" s="213"/>
      <c r="ALK19" s="213"/>
      <c r="ALL19" s="213"/>
      <c r="ALM19" s="213"/>
      <c r="ALN19" s="213"/>
      <c r="ALO19" s="213"/>
      <c r="ALP19" s="213"/>
      <c r="ALQ19" s="213"/>
      <c r="ALR19" s="213"/>
      <c r="ALS19" s="213"/>
      <c r="ALT19" s="213"/>
      <c r="ALU19" s="213"/>
      <c r="ALV19" s="213"/>
      <c r="ALW19" s="213"/>
      <c r="ALX19" s="213"/>
      <c r="ALY19" s="213"/>
      <c r="ALZ19" s="213"/>
      <c r="AMA19" s="213"/>
      <c r="AMB19" s="213"/>
      <c r="AMC19" s="213"/>
      <c r="AMD19" s="213"/>
      <c r="AME19" s="213"/>
      <c r="AMF19" s="213"/>
      <c r="AMG19" s="213"/>
      <c r="AMH19" s="213"/>
    </row>
    <row r="20" spans="1:1022" ht="15.75" customHeight="1">
      <c r="A20" s="2321"/>
      <c r="B20" s="2309"/>
      <c r="C20" s="220" t="s">
        <v>39</v>
      </c>
      <c r="D20" s="1478"/>
      <c r="E20" s="222" t="s">
        <v>40</v>
      </c>
      <c r="F20" s="1479"/>
      <c r="G20" s="222" t="s">
        <v>41</v>
      </c>
      <c r="H20" s="1479"/>
      <c r="I20" s="222"/>
      <c r="J20" s="224"/>
      <c r="K20" s="222"/>
      <c r="L20" s="222"/>
      <c r="M20" s="223"/>
      <c r="N20" s="2306"/>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c r="GQ20" s="213"/>
      <c r="GR20" s="213"/>
      <c r="GS20" s="213"/>
      <c r="GT20" s="213"/>
      <c r="GU20" s="213"/>
      <c r="GV20" s="213"/>
      <c r="GW20" s="213"/>
      <c r="GX20" s="213"/>
      <c r="GY20" s="213"/>
      <c r="GZ20" s="213"/>
      <c r="HA20" s="213"/>
      <c r="HB20" s="213"/>
      <c r="HC20" s="213"/>
      <c r="HD20" s="213"/>
      <c r="HE20" s="213"/>
      <c r="HF20" s="213"/>
      <c r="HG20" s="213"/>
      <c r="HH20" s="213"/>
      <c r="HI20" s="213"/>
      <c r="HJ20" s="213"/>
      <c r="HK20" s="213"/>
      <c r="HL20" s="213"/>
      <c r="HM20" s="213"/>
      <c r="HN20" s="213"/>
      <c r="HO20" s="213"/>
      <c r="HP20" s="213"/>
      <c r="HQ20" s="213"/>
      <c r="HR20" s="213"/>
      <c r="HS20" s="213"/>
      <c r="HT20" s="213"/>
      <c r="HU20" s="213"/>
      <c r="HV20" s="213"/>
      <c r="HW20" s="213"/>
      <c r="HX20" s="213"/>
      <c r="HY20" s="213"/>
      <c r="HZ20" s="213"/>
      <c r="IA20" s="213"/>
      <c r="IB20" s="213"/>
      <c r="IC20" s="213"/>
      <c r="ID20" s="213"/>
      <c r="IE20" s="213"/>
      <c r="IF20" s="213"/>
      <c r="IG20" s="213"/>
      <c r="IH20" s="213"/>
      <c r="II20" s="213"/>
      <c r="IJ20" s="213"/>
      <c r="IK20" s="213"/>
      <c r="IL20" s="213"/>
      <c r="IM20" s="213"/>
      <c r="IN20" s="213"/>
      <c r="IO20" s="213"/>
      <c r="IP20" s="213"/>
      <c r="IQ20" s="213"/>
      <c r="IR20" s="213"/>
      <c r="IS20" s="213"/>
      <c r="IT20" s="213"/>
      <c r="IU20" s="213"/>
      <c r="IV20" s="213"/>
      <c r="IW20" s="213"/>
      <c r="IX20" s="213"/>
      <c r="IY20" s="213"/>
      <c r="IZ20" s="213"/>
      <c r="JA20" s="213"/>
      <c r="JB20" s="213"/>
      <c r="JC20" s="213"/>
      <c r="JD20" s="213"/>
      <c r="JE20" s="213"/>
      <c r="JF20" s="213"/>
      <c r="JG20" s="213"/>
      <c r="JH20" s="213"/>
      <c r="JI20" s="213"/>
      <c r="JJ20" s="213"/>
      <c r="JK20" s="213"/>
      <c r="JL20" s="213"/>
      <c r="JM20" s="213"/>
      <c r="JN20" s="213"/>
      <c r="JO20" s="213"/>
      <c r="JP20" s="213"/>
      <c r="JQ20" s="213"/>
      <c r="JR20" s="213"/>
      <c r="JS20" s="213"/>
      <c r="JT20" s="213"/>
      <c r="JU20" s="213"/>
      <c r="JV20" s="213"/>
      <c r="JW20" s="213"/>
      <c r="JX20" s="213"/>
      <c r="JY20" s="213"/>
      <c r="JZ20" s="213"/>
      <c r="KA20" s="213"/>
      <c r="KB20" s="213"/>
      <c r="KC20" s="213"/>
      <c r="KD20" s="213"/>
      <c r="KE20" s="213"/>
      <c r="KF20" s="213"/>
      <c r="KG20" s="213"/>
      <c r="KH20" s="213"/>
      <c r="KI20" s="213"/>
      <c r="KJ20" s="213"/>
      <c r="KK20" s="213"/>
      <c r="KL20" s="213"/>
      <c r="KM20" s="213"/>
      <c r="KN20" s="213"/>
      <c r="KO20" s="213"/>
      <c r="KP20" s="213"/>
      <c r="KQ20" s="213"/>
      <c r="KR20" s="213"/>
      <c r="KS20" s="213"/>
      <c r="KT20" s="213"/>
      <c r="KU20" s="213"/>
      <c r="KV20" s="213"/>
      <c r="KW20" s="213"/>
      <c r="KX20" s="213"/>
      <c r="KY20" s="213"/>
      <c r="KZ20" s="213"/>
      <c r="LA20" s="213"/>
      <c r="LB20" s="213"/>
      <c r="LC20" s="213"/>
      <c r="LD20" s="213"/>
      <c r="LE20" s="213"/>
      <c r="LF20" s="213"/>
      <c r="LG20" s="213"/>
      <c r="LH20" s="213"/>
      <c r="LI20" s="213"/>
      <c r="LJ20" s="213"/>
      <c r="LK20" s="213"/>
      <c r="LL20" s="213"/>
      <c r="LM20" s="213"/>
      <c r="LN20" s="213"/>
      <c r="LO20" s="213"/>
      <c r="LP20" s="213"/>
      <c r="LQ20" s="213"/>
      <c r="LR20" s="213"/>
      <c r="LS20" s="213"/>
      <c r="LT20" s="213"/>
      <c r="LU20" s="213"/>
      <c r="LV20" s="213"/>
      <c r="LW20" s="213"/>
      <c r="LX20" s="213"/>
      <c r="LY20" s="213"/>
      <c r="LZ20" s="213"/>
      <c r="MA20" s="213"/>
      <c r="MB20" s="213"/>
      <c r="MC20" s="213"/>
      <c r="MD20" s="213"/>
      <c r="ME20" s="213"/>
      <c r="MF20" s="213"/>
      <c r="MG20" s="213"/>
      <c r="MH20" s="213"/>
      <c r="MI20" s="213"/>
      <c r="MJ20" s="213"/>
      <c r="MK20" s="213"/>
      <c r="ML20" s="213"/>
      <c r="MM20" s="213"/>
      <c r="MN20" s="213"/>
      <c r="MO20" s="213"/>
      <c r="MP20" s="213"/>
      <c r="MQ20" s="213"/>
      <c r="MR20" s="213"/>
      <c r="MS20" s="213"/>
      <c r="MT20" s="213"/>
      <c r="MU20" s="213"/>
      <c r="MV20" s="213"/>
      <c r="MW20" s="213"/>
      <c r="MX20" s="213"/>
      <c r="MY20" s="213"/>
      <c r="MZ20" s="213"/>
      <c r="NA20" s="213"/>
      <c r="NB20" s="213"/>
      <c r="NC20" s="213"/>
      <c r="ND20" s="213"/>
      <c r="NE20" s="213"/>
      <c r="NF20" s="213"/>
      <c r="NG20" s="213"/>
      <c r="NH20" s="213"/>
      <c r="NI20" s="213"/>
      <c r="NJ20" s="213"/>
      <c r="NK20" s="213"/>
      <c r="NL20" s="213"/>
      <c r="NM20" s="213"/>
      <c r="NN20" s="213"/>
      <c r="NO20" s="213"/>
      <c r="NP20" s="213"/>
      <c r="NQ20" s="213"/>
      <c r="NR20" s="213"/>
      <c r="NS20" s="213"/>
      <c r="NT20" s="213"/>
      <c r="NU20" s="213"/>
      <c r="NV20" s="213"/>
      <c r="NW20" s="213"/>
      <c r="NX20" s="213"/>
      <c r="NY20" s="213"/>
      <c r="NZ20" s="213"/>
      <c r="OA20" s="213"/>
      <c r="OB20" s="213"/>
      <c r="OC20" s="213"/>
      <c r="OD20" s="213"/>
      <c r="OE20" s="213"/>
      <c r="OF20" s="213"/>
      <c r="OG20" s="213"/>
      <c r="OH20" s="213"/>
      <c r="OI20" s="213"/>
      <c r="OJ20" s="213"/>
      <c r="OK20" s="213"/>
      <c r="OL20" s="213"/>
      <c r="OM20" s="213"/>
      <c r="ON20" s="213"/>
      <c r="OO20" s="213"/>
      <c r="OP20" s="213"/>
      <c r="OQ20" s="213"/>
      <c r="OR20" s="213"/>
      <c r="OS20" s="213"/>
      <c r="OT20" s="213"/>
      <c r="OU20" s="213"/>
      <c r="OV20" s="213"/>
      <c r="OW20" s="213"/>
      <c r="OX20" s="213"/>
      <c r="OY20" s="213"/>
      <c r="OZ20" s="213"/>
      <c r="PA20" s="213"/>
      <c r="PB20" s="213"/>
      <c r="PC20" s="213"/>
      <c r="PD20" s="213"/>
      <c r="PE20" s="213"/>
      <c r="PF20" s="213"/>
      <c r="PG20" s="213"/>
      <c r="PH20" s="213"/>
      <c r="PI20" s="213"/>
      <c r="PJ20" s="213"/>
      <c r="PK20" s="213"/>
      <c r="PL20" s="213"/>
      <c r="PM20" s="213"/>
      <c r="PN20" s="213"/>
      <c r="PO20" s="213"/>
      <c r="PP20" s="213"/>
      <c r="PQ20" s="213"/>
      <c r="PR20" s="213"/>
      <c r="PS20" s="213"/>
      <c r="PT20" s="213"/>
      <c r="PU20" s="213"/>
      <c r="PV20" s="213"/>
      <c r="PW20" s="213"/>
      <c r="PX20" s="213"/>
      <c r="PY20" s="213"/>
      <c r="PZ20" s="213"/>
      <c r="QA20" s="213"/>
      <c r="QB20" s="213"/>
      <c r="QC20" s="213"/>
      <c r="QD20" s="213"/>
      <c r="QE20" s="213"/>
      <c r="QF20" s="213"/>
      <c r="QG20" s="213"/>
      <c r="QH20" s="213"/>
      <c r="QI20" s="213"/>
      <c r="QJ20" s="213"/>
      <c r="QK20" s="213"/>
      <c r="QL20" s="213"/>
      <c r="QM20" s="213"/>
      <c r="QN20" s="213"/>
      <c r="QO20" s="213"/>
      <c r="QP20" s="213"/>
      <c r="QQ20" s="213"/>
      <c r="QR20" s="213"/>
      <c r="QS20" s="213"/>
      <c r="QT20" s="213"/>
      <c r="QU20" s="213"/>
      <c r="QV20" s="213"/>
      <c r="QW20" s="213"/>
      <c r="QX20" s="213"/>
      <c r="QY20" s="213"/>
      <c r="QZ20" s="213"/>
      <c r="RA20" s="213"/>
      <c r="RB20" s="213"/>
      <c r="RC20" s="213"/>
      <c r="RD20" s="213"/>
      <c r="RE20" s="213"/>
      <c r="RF20" s="213"/>
      <c r="RG20" s="213"/>
      <c r="RH20" s="213"/>
      <c r="RI20" s="213"/>
      <c r="RJ20" s="213"/>
      <c r="RK20" s="213"/>
      <c r="RL20" s="213"/>
      <c r="RM20" s="213"/>
      <c r="RN20" s="213"/>
      <c r="RO20" s="213"/>
      <c r="RP20" s="213"/>
      <c r="RQ20" s="213"/>
      <c r="RR20" s="213"/>
      <c r="RS20" s="213"/>
      <c r="RT20" s="213"/>
      <c r="RU20" s="213"/>
      <c r="RV20" s="213"/>
      <c r="RW20" s="213"/>
      <c r="RX20" s="213"/>
      <c r="RY20" s="213"/>
      <c r="RZ20" s="213"/>
      <c r="SA20" s="213"/>
      <c r="SB20" s="213"/>
      <c r="SC20" s="213"/>
      <c r="SD20" s="213"/>
      <c r="SE20" s="213"/>
      <c r="SF20" s="213"/>
      <c r="SG20" s="213"/>
      <c r="SH20" s="213"/>
      <c r="SI20" s="213"/>
      <c r="SJ20" s="213"/>
      <c r="SK20" s="213"/>
      <c r="SL20" s="213"/>
      <c r="SM20" s="213"/>
      <c r="SN20" s="213"/>
      <c r="SO20" s="213"/>
      <c r="SP20" s="213"/>
      <c r="SQ20" s="213"/>
      <c r="SR20" s="213"/>
      <c r="SS20" s="213"/>
      <c r="ST20" s="213"/>
      <c r="SU20" s="213"/>
      <c r="SV20" s="213"/>
      <c r="SW20" s="213"/>
      <c r="SX20" s="213"/>
      <c r="SY20" s="213"/>
      <c r="SZ20" s="213"/>
      <c r="TA20" s="213"/>
      <c r="TB20" s="213"/>
      <c r="TC20" s="213"/>
      <c r="TD20" s="213"/>
      <c r="TE20" s="213"/>
      <c r="TF20" s="213"/>
      <c r="TG20" s="213"/>
      <c r="TH20" s="213"/>
      <c r="TI20" s="213"/>
      <c r="TJ20" s="213"/>
      <c r="TK20" s="213"/>
      <c r="TL20" s="213"/>
      <c r="TM20" s="213"/>
      <c r="TN20" s="213"/>
      <c r="TO20" s="213"/>
      <c r="TP20" s="213"/>
      <c r="TQ20" s="213"/>
      <c r="TR20" s="213"/>
      <c r="TS20" s="213"/>
      <c r="TT20" s="213"/>
      <c r="TU20" s="213"/>
      <c r="TV20" s="213"/>
      <c r="TW20" s="213"/>
      <c r="TX20" s="213"/>
      <c r="TY20" s="213"/>
      <c r="TZ20" s="213"/>
      <c r="UA20" s="213"/>
      <c r="UB20" s="213"/>
      <c r="UC20" s="213"/>
      <c r="UD20" s="213"/>
      <c r="UE20" s="213"/>
      <c r="UF20" s="213"/>
      <c r="UG20" s="213"/>
      <c r="UH20" s="213"/>
      <c r="UI20" s="213"/>
      <c r="UJ20" s="213"/>
      <c r="UK20" s="213"/>
      <c r="UL20" s="213"/>
      <c r="UM20" s="213"/>
      <c r="UN20" s="213"/>
      <c r="UO20" s="213"/>
      <c r="UP20" s="213"/>
      <c r="UQ20" s="213"/>
      <c r="UR20" s="213"/>
      <c r="US20" s="213"/>
      <c r="UT20" s="213"/>
      <c r="UU20" s="213"/>
      <c r="UV20" s="213"/>
      <c r="UW20" s="213"/>
      <c r="UX20" s="213"/>
      <c r="UY20" s="213"/>
      <c r="UZ20" s="213"/>
      <c r="VA20" s="213"/>
      <c r="VB20" s="213"/>
      <c r="VC20" s="213"/>
      <c r="VD20" s="213"/>
      <c r="VE20" s="213"/>
      <c r="VF20" s="213"/>
      <c r="VG20" s="213"/>
      <c r="VH20" s="213"/>
      <c r="VI20" s="213"/>
      <c r="VJ20" s="213"/>
      <c r="VK20" s="213"/>
      <c r="VL20" s="213"/>
      <c r="VM20" s="213"/>
      <c r="VN20" s="213"/>
      <c r="VO20" s="213"/>
      <c r="VP20" s="213"/>
      <c r="VQ20" s="213"/>
      <c r="VR20" s="213"/>
      <c r="VS20" s="213"/>
      <c r="VT20" s="213"/>
      <c r="VU20" s="213"/>
      <c r="VV20" s="213"/>
      <c r="VW20" s="213"/>
      <c r="VX20" s="213"/>
      <c r="VY20" s="213"/>
      <c r="VZ20" s="213"/>
      <c r="WA20" s="213"/>
      <c r="WB20" s="213"/>
      <c r="WC20" s="213"/>
      <c r="WD20" s="213"/>
      <c r="WE20" s="213"/>
      <c r="WF20" s="213"/>
      <c r="WG20" s="213"/>
      <c r="WH20" s="213"/>
      <c r="WI20" s="213"/>
      <c r="WJ20" s="213"/>
      <c r="WK20" s="213"/>
      <c r="WL20" s="213"/>
      <c r="WM20" s="213"/>
      <c r="WN20" s="213"/>
      <c r="WO20" s="213"/>
      <c r="WP20" s="213"/>
      <c r="WQ20" s="213"/>
      <c r="WR20" s="213"/>
      <c r="WS20" s="213"/>
      <c r="WT20" s="213"/>
      <c r="WU20" s="213"/>
      <c r="WV20" s="213"/>
      <c r="WW20" s="213"/>
      <c r="WX20" s="213"/>
      <c r="WY20" s="213"/>
      <c r="WZ20" s="213"/>
      <c r="XA20" s="213"/>
      <c r="XB20" s="213"/>
      <c r="XC20" s="213"/>
      <c r="XD20" s="213"/>
      <c r="XE20" s="213"/>
      <c r="XF20" s="213"/>
      <c r="XG20" s="213"/>
      <c r="XH20" s="213"/>
      <c r="XI20" s="213"/>
      <c r="XJ20" s="213"/>
      <c r="XK20" s="213"/>
      <c r="XL20" s="213"/>
      <c r="XM20" s="213"/>
      <c r="XN20" s="213"/>
      <c r="XO20" s="213"/>
      <c r="XP20" s="213"/>
      <c r="XQ20" s="213"/>
      <c r="XR20" s="213"/>
      <c r="XS20" s="213"/>
      <c r="XT20" s="213"/>
      <c r="XU20" s="213"/>
      <c r="XV20" s="213"/>
      <c r="XW20" s="213"/>
      <c r="XX20" s="213"/>
      <c r="XY20" s="213"/>
      <c r="XZ20" s="213"/>
      <c r="YA20" s="213"/>
      <c r="YB20" s="213"/>
      <c r="YC20" s="213"/>
      <c r="YD20" s="213"/>
      <c r="YE20" s="213"/>
      <c r="YF20" s="213"/>
      <c r="YG20" s="213"/>
      <c r="YH20" s="213"/>
      <c r="YI20" s="213"/>
      <c r="YJ20" s="213"/>
      <c r="YK20" s="213"/>
      <c r="YL20" s="213"/>
      <c r="YM20" s="213"/>
      <c r="YN20" s="213"/>
      <c r="YO20" s="213"/>
      <c r="YP20" s="213"/>
      <c r="YQ20" s="213"/>
      <c r="YR20" s="213"/>
      <c r="YS20" s="213"/>
      <c r="YT20" s="213"/>
      <c r="YU20" s="213"/>
      <c r="YV20" s="213"/>
      <c r="YW20" s="213"/>
      <c r="YX20" s="213"/>
      <c r="YY20" s="213"/>
      <c r="YZ20" s="213"/>
      <c r="ZA20" s="213"/>
      <c r="ZB20" s="213"/>
      <c r="ZC20" s="213"/>
      <c r="ZD20" s="213"/>
      <c r="ZE20" s="213"/>
      <c r="ZF20" s="213"/>
      <c r="ZG20" s="213"/>
      <c r="ZH20" s="213"/>
      <c r="ZI20" s="213"/>
      <c r="ZJ20" s="213"/>
      <c r="ZK20" s="213"/>
      <c r="ZL20" s="213"/>
      <c r="ZM20" s="213"/>
      <c r="ZN20" s="213"/>
      <c r="ZO20" s="213"/>
      <c r="ZP20" s="213"/>
      <c r="ZQ20" s="213"/>
      <c r="ZR20" s="213"/>
      <c r="ZS20" s="213"/>
      <c r="ZT20" s="213"/>
      <c r="ZU20" s="213"/>
      <c r="ZV20" s="213"/>
      <c r="ZW20" s="213"/>
      <c r="ZX20" s="213"/>
      <c r="ZY20" s="213"/>
      <c r="ZZ20" s="213"/>
      <c r="AAA20" s="213"/>
      <c r="AAB20" s="213"/>
      <c r="AAC20" s="213"/>
      <c r="AAD20" s="213"/>
      <c r="AAE20" s="213"/>
      <c r="AAF20" s="213"/>
      <c r="AAG20" s="213"/>
      <c r="AAH20" s="213"/>
      <c r="AAI20" s="213"/>
      <c r="AAJ20" s="213"/>
      <c r="AAK20" s="213"/>
      <c r="AAL20" s="213"/>
      <c r="AAM20" s="213"/>
      <c r="AAN20" s="213"/>
      <c r="AAO20" s="213"/>
      <c r="AAP20" s="213"/>
      <c r="AAQ20" s="213"/>
      <c r="AAR20" s="213"/>
      <c r="AAS20" s="213"/>
      <c r="AAT20" s="213"/>
      <c r="AAU20" s="213"/>
      <c r="AAV20" s="213"/>
      <c r="AAW20" s="213"/>
      <c r="AAX20" s="213"/>
      <c r="AAY20" s="213"/>
      <c r="AAZ20" s="213"/>
      <c r="ABA20" s="213"/>
      <c r="ABB20" s="213"/>
      <c r="ABC20" s="213"/>
      <c r="ABD20" s="213"/>
      <c r="ABE20" s="213"/>
      <c r="ABF20" s="213"/>
      <c r="ABG20" s="213"/>
      <c r="ABH20" s="213"/>
      <c r="ABI20" s="213"/>
      <c r="ABJ20" s="213"/>
      <c r="ABK20" s="213"/>
      <c r="ABL20" s="213"/>
      <c r="ABM20" s="213"/>
      <c r="ABN20" s="213"/>
      <c r="ABO20" s="213"/>
      <c r="ABP20" s="213"/>
      <c r="ABQ20" s="213"/>
      <c r="ABR20" s="213"/>
      <c r="ABS20" s="213"/>
      <c r="ABT20" s="213"/>
      <c r="ABU20" s="213"/>
      <c r="ABV20" s="213"/>
      <c r="ABW20" s="213"/>
      <c r="ABX20" s="213"/>
      <c r="ABY20" s="213"/>
      <c r="ABZ20" s="213"/>
      <c r="ACA20" s="213"/>
      <c r="ACB20" s="213"/>
      <c r="ACC20" s="213"/>
      <c r="ACD20" s="213"/>
      <c r="ACE20" s="213"/>
      <c r="ACF20" s="213"/>
      <c r="ACG20" s="213"/>
      <c r="ACH20" s="213"/>
      <c r="ACI20" s="213"/>
      <c r="ACJ20" s="213"/>
      <c r="ACK20" s="213"/>
      <c r="ACL20" s="213"/>
      <c r="ACM20" s="213"/>
      <c r="ACN20" s="213"/>
      <c r="ACO20" s="213"/>
      <c r="ACP20" s="213"/>
      <c r="ACQ20" s="213"/>
      <c r="ACR20" s="213"/>
      <c r="ACS20" s="213"/>
      <c r="ACT20" s="213"/>
      <c r="ACU20" s="213"/>
      <c r="ACV20" s="213"/>
      <c r="ACW20" s="213"/>
      <c r="ACX20" s="213"/>
      <c r="ACY20" s="213"/>
      <c r="ACZ20" s="213"/>
      <c r="ADA20" s="213"/>
      <c r="ADB20" s="213"/>
      <c r="ADC20" s="213"/>
      <c r="ADD20" s="213"/>
      <c r="ADE20" s="213"/>
      <c r="ADF20" s="213"/>
      <c r="ADG20" s="213"/>
      <c r="ADH20" s="213"/>
      <c r="ADI20" s="213"/>
      <c r="ADJ20" s="213"/>
      <c r="ADK20" s="213"/>
      <c r="ADL20" s="213"/>
      <c r="ADM20" s="213"/>
      <c r="ADN20" s="213"/>
      <c r="ADO20" s="213"/>
      <c r="ADP20" s="213"/>
      <c r="ADQ20" s="213"/>
      <c r="ADR20" s="213"/>
      <c r="ADS20" s="213"/>
      <c r="ADT20" s="213"/>
      <c r="ADU20" s="213"/>
      <c r="ADV20" s="213"/>
      <c r="ADW20" s="213"/>
      <c r="ADX20" s="213"/>
      <c r="ADY20" s="213"/>
      <c r="ADZ20" s="213"/>
      <c r="AEA20" s="213"/>
      <c r="AEB20" s="213"/>
      <c r="AEC20" s="213"/>
      <c r="AED20" s="213"/>
      <c r="AEE20" s="213"/>
      <c r="AEF20" s="213"/>
      <c r="AEG20" s="213"/>
      <c r="AEH20" s="213"/>
      <c r="AEI20" s="213"/>
      <c r="AEJ20" s="213"/>
      <c r="AEK20" s="213"/>
      <c r="AEL20" s="213"/>
      <c r="AEM20" s="213"/>
      <c r="AEN20" s="213"/>
      <c r="AEO20" s="213"/>
      <c r="AEP20" s="213"/>
      <c r="AEQ20" s="213"/>
      <c r="AER20" s="213"/>
      <c r="AES20" s="213"/>
      <c r="AET20" s="213"/>
      <c r="AEU20" s="213"/>
      <c r="AEV20" s="213"/>
      <c r="AEW20" s="213"/>
      <c r="AEX20" s="213"/>
      <c r="AEY20" s="213"/>
      <c r="AEZ20" s="213"/>
      <c r="AFA20" s="213"/>
      <c r="AFB20" s="213"/>
      <c r="AFC20" s="213"/>
      <c r="AFD20" s="213"/>
      <c r="AFE20" s="213"/>
      <c r="AFF20" s="213"/>
      <c r="AFG20" s="213"/>
      <c r="AFH20" s="213"/>
      <c r="AFI20" s="213"/>
      <c r="AFJ20" s="213"/>
      <c r="AFK20" s="213"/>
      <c r="AFL20" s="213"/>
      <c r="AFM20" s="213"/>
      <c r="AFN20" s="213"/>
      <c r="AFO20" s="213"/>
      <c r="AFP20" s="213"/>
      <c r="AFQ20" s="213"/>
      <c r="AFR20" s="213"/>
      <c r="AFS20" s="213"/>
      <c r="AFT20" s="213"/>
      <c r="AFU20" s="213"/>
      <c r="AFV20" s="213"/>
      <c r="AFW20" s="213"/>
      <c r="AFX20" s="213"/>
      <c r="AFY20" s="213"/>
      <c r="AFZ20" s="213"/>
      <c r="AGA20" s="213"/>
      <c r="AGB20" s="213"/>
      <c r="AGC20" s="213"/>
      <c r="AGD20" s="213"/>
      <c r="AGE20" s="213"/>
      <c r="AGF20" s="213"/>
      <c r="AGG20" s="213"/>
      <c r="AGH20" s="213"/>
      <c r="AGI20" s="213"/>
      <c r="AGJ20" s="213"/>
      <c r="AGK20" s="213"/>
      <c r="AGL20" s="213"/>
      <c r="AGM20" s="213"/>
      <c r="AGN20" s="213"/>
      <c r="AGO20" s="213"/>
      <c r="AGP20" s="213"/>
      <c r="AGQ20" s="213"/>
      <c r="AGR20" s="213"/>
      <c r="AGS20" s="213"/>
      <c r="AGT20" s="213"/>
      <c r="AGU20" s="213"/>
      <c r="AGV20" s="213"/>
      <c r="AGW20" s="213"/>
      <c r="AGX20" s="213"/>
      <c r="AGY20" s="213"/>
      <c r="AGZ20" s="213"/>
      <c r="AHA20" s="213"/>
      <c r="AHB20" s="213"/>
      <c r="AHC20" s="213"/>
      <c r="AHD20" s="213"/>
      <c r="AHE20" s="213"/>
      <c r="AHF20" s="213"/>
      <c r="AHG20" s="213"/>
      <c r="AHH20" s="213"/>
      <c r="AHI20" s="213"/>
      <c r="AHJ20" s="213"/>
      <c r="AHK20" s="213"/>
      <c r="AHL20" s="213"/>
      <c r="AHM20" s="213"/>
      <c r="AHN20" s="213"/>
      <c r="AHO20" s="213"/>
      <c r="AHP20" s="213"/>
      <c r="AHQ20" s="213"/>
      <c r="AHR20" s="213"/>
      <c r="AHS20" s="213"/>
      <c r="AHT20" s="213"/>
      <c r="AHU20" s="213"/>
      <c r="AHV20" s="213"/>
      <c r="AHW20" s="213"/>
      <c r="AHX20" s="213"/>
      <c r="AHY20" s="213"/>
      <c r="AHZ20" s="213"/>
      <c r="AIA20" s="213"/>
      <c r="AIB20" s="213"/>
      <c r="AIC20" s="213"/>
      <c r="AID20" s="213"/>
      <c r="AIE20" s="213"/>
      <c r="AIF20" s="213"/>
      <c r="AIG20" s="213"/>
      <c r="AIH20" s="213"/>
      <c r="AII20" s="213"/>
      <c r="AIJ20" s="213"/>
      <c r="AIK20" s="213"/>
      <c r="AIL20" s="213"/>
      <c r="AIM20" s="213"/>
      <c r="AIN20" s="213"/>
      <c r="AIO20" s="213"/>
      <c r="AIP20" s="213"/>
      <c r="AIQ20" s="213"/>
      <c r="AIR20" s="213"/>
      <c r="AIS20" s="213"/>
      <c r="AIT20" s="213"/>
      <c r="AIU20" s="213"/>
      <c r="AIV20" s="213"/>
      <c r="AIW20" s="213"/>
      <c r="AIX20" s="213"/>
      <c r="AIY20" s="213"/>
      <c r="AIZ20" s="213"/>
      <c r="AJA20" s="213"/>
      <c r="AJB20" s="213"/>
      <c r="AJC20" s="213"/>
      <c r="AJD20" s="213"/>
      <c r="AJE20" s="213"/>
      <c r="AJF20" s="213"/>
      <c r="AJG20" s="213"/>
      <c r="AJH20" s="213"/>
      <c r="AJI20" s="213"/>
      <c r="AJJ20" s="213"/>
      <c r="AJK20" s="213"/>
      <c r="AJL20" s="213"/>
      <c r="AJM20" s="213"/>
      <c r="AJN20" s="213"/>
      <c r="AJO20" s="213"/>
      <c r="AJP20" s="213"/>
      <c r="AJQ20" s="213"/>
      <c r="AJR20" s="213"/>
      <c r="AJS20" s="213"/>
      <c r="AJT20" s="213"/>
      <c r="AJU20" s="213"/>
      <c r="AJV20" s="213"/>
      <c r="AJW20" s="213"/>
      <c r="AJX20" s="213"/>
      <c r="AJY20" s="213"/>
      <c r="AJZ20" s="213"/>
      <c r="AKA20" s="213"/>
      <c r="AKB20" s="213"/>
      <c r="AKC20" s="213"/>
      <c r="AKD20" s="213"/>
      <c r="AKE20" s="213"/>
      <c r="AKF20" s="213"/>
      <c r="AKG20" s="213"/>
      <c r="AKH20" s="213"/>
      <c r="AKI20" s="213"/>
      <c r="AKJ20" s="213"/>
      <c r="AKK20" s="213"/>
      <c r="AKL20" s="213"/>
      <c r="AKM20" s="213"/>
      <c r="AKN20" s="213"/>
      <c r="AKO20" s="213"/>
      <c r="AKP20" s="213"/>
      <c r="AKQ20" s="213"/>
      <c r="AKR20" s="213"/>
      <c r="AKS20" s="213"/>
      <c r="AKT20" s="213"/>
      <c r="AKU20" s="213"/>
      <c r="AKV20" s="213"/>
      <c r="AKW20" s="213"/>
      <c r="AKX20" s="213"/>
      <c r="AKY20" s="213"/>
      <c r="AKZ20" s="213"/>
      <c r="ALA20" s="213"/>
      <c r="ALB20" s="213"/>
      <c r="ALC20" s="213"/>
      <c r="ALD20" s="213"/>
      <c r="ALE20" s="213"/>
      <c r="ALF20" s="213"/>
      <c r="ALG20" s="213"/>
      <c r="ALH20" s="213"/>
      <c r="ALI20" s="213"/>
      <c r="ALJ20" s="213"/>
      <c r="ALK20" s="213"/>
      <c r="ALL20" s="213"/>
      <c r="ALM20" s="213"/>
      <c r="ALN20" s="213"/>
      <c r="ALO20" s="213"/>
      <c r="ALP20" s="213"/>
      <c r="ALQ20" s="213"/>
      <c r="ALR20" s="213"/>
      <c r="ALS20" s="213"/>
      <c r="ALT20" s="213"/>
      <c r="ALU20" s="213"/>
      <c r="ALV20" s="213"/>
      <c r="ALW20" s="213"/>
      <c r="ALX20" s="213"/>
      <c r="ALY20" s="213"/>
      <c r="ALZ20" s="213"/>
      <c r="AMA20" s="213"/>
      <c r="AMB20" s="213"/>
      <c r="AMC20" s="213"/>
      <c r="AMD20" s="213"/>
      <c r="AME20" s="213"/>
      <c r="AMF20" s="213"/>
      <c r="AMG20" s="213"/>
      <c r="AMH20" s="213"/>
    </row>
    <row r="21" spans="1:1022" ht="15.75" customHeight="1">
      <c r="A21" s="2321"/>
      <c r="B21" s="2309"/>
      <c r="C21" s="220" t="s">
        <v>42</v>
      </c>
      <c r="D21" s="1478"/>
      <c r="E21" s="222" t="s">
        <v>43</v>
      </c>
      <c r="F21" s="1478" t="s">
        <v>1495</v>
      </c>
      <c r="G21" s="222"/>
      <c r="H21" s="224"/>
      <c r="I21" s="222"/>
      <c r="J21" s="224"/>
      <c r="K21" s="222"/>
      <c r="L21" s="222"/>
      <c r="M21" s="223"/>
      <c r="N21" s="2306"/>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3"/>
      <c r="DL21" s="213"/>
      <c r="DM21" s="213"/>
      <c r="DN21" s="213"/>
      <c r="DO21" s="213"/>
      <c r="DP21" s="213"/>
      <c r="DQ21" s="213"/>
      <c r="DR21" s="213"/>
      <c r="DS21" s="213"/>
      <c r="DT21" s="213"/>
      <c r="DU21" s="213"/>
      <c r="DV21" s="213"/>
      <c r="DW21" s="213"/>
      <c r="DX21" s="213"/>
      <c r="DY21" s="213"/>
      <c r="DZ21" s="213"/>
      <c r="EA21" s="213"/>
      <c r="EB21" s="213"/>
      <c r="EC21" s="213"/>
      <c r="ED21" s="213"/>
      <c r="EE21" s="213"/>
      <c r="EF21" s="213"/>
      <c r="EG21" s="213"/>
      <c r="EH21" s="213"/>
      <c r="EI21" s="213"/>
      <c r="EJ21" s="213"/>
      <c r="EK21" s="213"/>
      <c r="EL21" s="213"/>
      <c r="EM21" s="213"/>
      <c r="EN21" s="213"/>
      <c r="EO21" s="213"/>
      <c r="EP21" s="213"/>
      <c r="EQ21" s="213"/>
      <c r="ER21" s="213"/>
      <c r="ES21" s="213"/>
      <c r="ET21" s="213"/>
      <c r="EU21" s="213"/>
      <c r="EV21" s="213"/>
      <c r="EW21" s="213"/>
      <c r="EX21" s="213"/>
      <c r="EY21" s="213"/>
      <c r="EZ21" s="213"/>
      <c r="FA21" s="213"/>
      <c r="FB21" s="213"/>
      <c r="FC21" s="213"/>
      <c r="FD21" s="213"/>
      <c r="FE21" s="213"/>
      <c r="FF21" s="213"/>
      <c r="FG21" s="213"/>
      <c r="FH21" s="213"/>
      <c r="FI21" s="213"/>
      <c r="FJ21" s="213"/>
      <c r="FK21" s="213"/>
      <c r="FL21" s="213"/>
      <c r="FM21" s="213"/>
      <c r="FN21" s="213"/>
      <c r="FO21" s="213"/>
      <c r="FP21" s="213"/>
      <c r="FQ21" s="213"/>
      <c r="FR21" s="213"/>
      <c r="FS21" s="213"/>
      <c r="FT21" s="213"/>
      <c r="FU21" s="213"/>
      <c r="FV21" s="213"/>
      <c r="FW21" s="213"/>
      <c r="FX21" s="213"/>
      <c r="FY21" s="213"/>
      <c r="FZ21" s="213"/>
      <c r="GA21" s="213"/>
      <c r="GB21" s="213"/>
      <c r="GC21" s="213"/>
      <c r="GD21" s="213"/>
      <c r="GE21" s="213"/>
      <c r="GF21" s="213"/>
      <c r="GG21" s="213"/>
      <c r="GH21" s="213"/>
      <c r="GI21" s="213"/>
      <c r="GJ21" s="213"/>
      <c r="GK21" s="213"/>
      <c r="GL21" s="213"/>
      <c r="GM21" s="213"/>
      <c r="GN21" s="213"/>
      <c r="GO21" s="213"/>
      <c r="GP21" s="213"/>
      <c r="GQ21" s="213"/>
      <c r="GR21" s="213"/>
      <c r="GS21" s="213"/>
      <c r="GT21" s="213"/>
      <c r="GU21" s="213"/>
      <c r="GV21" s="213"/>
      <c r="GW21" s="213"/>
      <c r="GX21" s="213"/>
      <c r="GY21" s="213"/>
      <c r="GZ21" s="213"/>
      <c r="HA21" s="213"/>
      <c r="HB21" s="213"/>
      <c r="HC21" s="213"/>
      <c r="HD21" s="213"/>
      <c r="HE21" s="213"/>
      <c r="HF21" s="213"/>
      <c r="HG21" s="213"/>
      <c r="HH21" s="213"/>
      <c r="HI21" s="213"/>
      <c r="HJ21" s="213"/>
      <c r="HK21" s="213"/>
      <c r="HL21" s="213"/>
      <c r="HM21" s="213"/>
      <c r="HN21" s="213"/>
      <c r="HO21" s="213"/>
      <c r="HP21" s="213"/>
      <c r="HQ21" s="213"/>
      <c r="HR21" s="213"/>
      <c r="HS21" s="213"/>
      <c r="HT21" s="213"/>
      <c r="HU21" s="213"/>
      <c r="HV21" s="213"/>
      <c r="HW21" s="213"/>
      <c r="HX21" s="213"/>
      <c r="HY21" s="213"/>
      <c r="HZ21" s="213"/>
      <c r="IA21" s="213"/>
      <c r="IB21" s="213"/>
      <c r="IC21" s="213"/>
      <c r="ID21" s="213"/>
      <c r="IE21" s="213"/>
      <c r="IF21" s="213"/>
      <c r="IG21" s="213"/>
      <c r="IH21" s="213"/>
      <c r="II21" s="213"/>
      <c r="IJ21" s="213"/>
      <c r="IK21" s="213"/>
      <c r="IL21" s="213"/>
      <c r="IM21" s="213"/>
      <c r="IN21" s="213"/>
      <c r="IO21" s="213"/>
      <c r="IP21" s="213"/>
      <c r="IQ21" s="213"/>
      <c r="IR21" s="213"/>
      <c r="IS21" s="213"/>
      <c r="IT21" s="213"/>
      <c r="IU21" s="213"/>
      <c r="IV21" s="213"/>
      <c r="IW21" s="213"/>
      <c r="IX21" s="213"/>
      <c r="IY21" s="213"/>
      <c r="IZ21" s="213"/>
      <c r="JA21" s="213"/>
      <c r="JB21" s="213"/>
      <c r="JC21" s="213"/>
      <c r="JD21" s="213"/>
      <c r="JE21" s="213"/>
      <c r="JF21" s="213"/>
      <c r="JG21" s="213"/>
      <c r="JH21" s="213"/>
      <c r="JI21" s="213"/>
      <c r="JJ21" s="213"/>
      <c r="JK21" s="213"/>
      <c r="JL21" s="213"/>
      <c r="JM21" s="213"/>
      <c r="JN21" s="213"/>
      <c r="JO21" s="213"/>
      <c r="JP21" s="213"/>
      <c r="JQ21" s="213"/>
      <c r="JR21" s="213"/>
      <c r="JS21" s="213"/>
      <c r="JT21" s="213"/>
      <c r="JU21" s="213"/>
      <c r="JV21" s="213"/>
      <c r="JW21" s="213"/>
      <c r="JX21" s="213"/>
      <c r="JY21" s="213"/>
      <c r="JZ21" s="213"/>
      <c r="KA21" s="213"/>
      <c r="KB21" s="213"/>
      <c r="KC21" s="213"/>
      <c r="KD21" s="213"/>
      <c r="KE21" s="213"/>
      <c r="KF21" s="213"/>
      <c r="KG21" s="213"/>
      <c r="KH21" s="213"/>
      <c r="KI21" s="213"/>
      <c r="KJ21" s="213"/>
      <c r="KK21" s="213"/>
      <c r="KL21" s="213"/>
      <c r="KM21" s="213"/>
      <c r="KN21" s="213"/>
      <c r="KO21" s="213"/>
      <c r="KP21" s="213"/>
      <c r="KQ21" s="213"/>
      <c r="KR21" s="213"/>
      <c r="KS21" s="213"/>
      <c r="KT21" s="213"/>
      <c r="KU21" s="213"/>
      <c r="KV21" s="213"/>
      <c r="KW21" s="213"/>
      <c r="KX21" s="213"/>
      <c r="KY21" s="213"/>
      <c r="KZ21" s="213"/>
      <c r="LA21" s="213"/>
      <c r="LB21" s="213"/>
      <c r="LC21" s="213"/>
      <c r="LD21" s="213"/>
      <c r="LE21" s="213"/>
      <c r="LF21" s="213"/>
      <c r="LG21" s="213"/>
      <c r="LH21" s="213"/>
      <c r="LI21" s="213"/>
      <c r="LJ21" s="213"/>
      <c r="LK21" s="213"/>
      <c r="LL21" s="213"/>
      <c r="LM21" s="213"/>
      <c r="LN21" s="213"/>
      <c r="LO21" s="213"/>
      <c r="LP21" s="213"/>
      <c r="LQ21" s="213"/>
      <c r="LR21" s="213"/>
      <c r="LS21" s="213"/>
      <c r="LT21" s="213"/>
      <c r="LU21" s="213"/>
      <c r="LV21" s="213"/>
      <c r="LW21" s="213"/>
      <c r="LX21" s="213"/>
      <c r="LY21" s="213"/>
      <c r="LZ21" s="213"/>
      <c r="MA21" s="213"/>
      <c r="MB21" s="213"/>
      <c r="MC21" s="213"/>
      <c r="MD21" s="213"/>
      <c r="ME21" s="213"/>
      <c r="MF21" s="213"/>
      <c r="MG21" s="213"/>
      <c r="MH21" s="213"/>
      <c r="MI21" s="213"/>
      <c r="MJ21" s="213"/>
      <c r="MK21" s="213"/>
      <c r="ML21" s="213"/>
      <c r="MM21" s="213"/>
      <c r="MN21" s="213"/>
      <c r="MO21" s="213"/>
      <c r="MP21" s="213"/>
      <c r="MQ21" s="213"/>
      <c r="MR21" s="213"/>
      <c r="MS21" s="213"/>
      <c r="MT21" s="213"/>
      <c r="MU21" s="213"/>
      <c r="MV21" s="213"/>
      <c r="MW21" s="213"/>
      <c r="MX21" s="213"/>
      <c r="MY21" s="213"/>
      <c r="MZ21" s="213"/>
      <c r="NA21" s="213"/>
      <c r="NB21" s="213"/>
      <c r="NC21" s="213"/>
      <c r="ND21" s="213"/>
      <c r="NE21" s="213"/>
      <c r="NF21" s="213"/>
      <c r="NG21" s="213"/>
      <c r="NH21" s="213"/>
      <c r="NI21" s="213"/>
      <c r="NJ21" s="213"/>
      <c r="NK21" s="213"/>
      <c r="NL21" s="213"/>
      <c r="NM21" s="213"/>
      <c r="NN21" s="213"/>
      <c r="NO21" s="213"/>
      <c r="NP21" s="213"/>
      <c r="NQ21" s="213"/>
      <c r="NR21" s="213"/>
      <c r="NS21" s="213"/>
      <c r="NT21" s="213"/>
      <c r="NU21" s="213"/>
      <c r="NV21" s="213"/>
      <c r="NW21" s="213"/>
      <c r="NX21" s="213"/>
      <c r="NY21" s="213"/>
      <c r="NZ21" s="213"/>
      <c r="OA21" s="213"/>
      <c r="OB21" s="213"/>
      <c r="OC21" s="213"/>
      <c r="OD21" s="213"/>
      <c r="OE21" s="213"/>
      <c r="OF21" s="213"/>
      <c r="OG21" s="213"/>
      <c r="OH21" s="213"/>
      <c r="OI21" s="213"/>
      <c r="OJ21" s="213"/>
      <c r="OK21" s="213"/>
      <c r="OL21" s="213"/>
      <c r="OM21" s="213"/>
      <c r="ON21" s="213"/>
      <c r="OO21" s="213"/>
      <c r="OP21" s="213"/>
      <c r="OQ21" s="213"/>
      <c r="OR21" s="213"/>
      <c r="OS21" s="213"/>
      <c r="OT21" s="213"/>
      <c r="OU21" s="213"/>
      <c r="OV21" s="213"/>
      <c r="OW21" s="213"/>
      <c r="OX21" s="213"/>
      <c r="OY21" s="213"/>
      <c r="OZ21" s="213"/>
      <c r="PA21" s="213"/>
      <c r="PB21" s="213"/>
      <c r="PC21" s="213"/>
      <c r="PD21" s="213"/>
      <c r="PE21" s="213"/>
      <c r="PF21" s="213"/>
      <c r="PG21" s="213"/>
      <c r="PH21" s="213"/>
      <c r="PI21" s="213"/>
      <c r="PJ21" s="213"/>
      <c r="PK21" s="213"/>
      <c r="PL21" s="213"/>
      <c r="PM21" s="213"/>
      <c r="PN21" s="213"/>
      <c r="PO21" s="213"/>
      <c r="PP21" s="213"/>
      <c r="PQ21" s="213"/>
      <c r="PR21" s="213"/>
      <c r="PS21" s="213"/>
      <c r="PT21" s="213"/>
      <c r="PU21" s="213"/>
      <c r="PV21" s="213"/>
      <c r="PW21" s="213"/>
      <c r="PX21" s="213"/>
      <c r="PY21" s="213"/>
      <c r="PZ21" s="213"/>
      <c r="QA21" s="213"/>
      <c r="QB21" s="213"/>
      <c r="QC21" s="213"/>
      <c r="QD21" s="213"/>
      <c r="QE21" s="213"/>
      <c r="QF21" s="213"/>
      <c r="QG21" s="213"/>
      <c r="QH21" s="213"/>
      <c r="QI21" s="213"/>
      <c r="QJ21" s="213"/>
      <c r="QK21" s="213"/>
      <c r="QL21" s="213"/>
      <c r="QM21" s="213"/>
      <c r="QN21" s="213"/>
      <c r="QO21" s="213"/>
      <c r="QP21" s="213"/>
      <c r="QQ21" s="213"/>
      <c r="QR21" s="213"/>
      <c r="QS21" s="213"/>
      <c r="QT21" s="213"/>
      <c r="QU21" s="213"/>
      <c r="QV21" s="213"/>
      <c r="QW21" s="213"/>
      <c r="QX21" s="213"/>
      <c r="QY21" s="213"/>
      <c r="QZ21" s="213"/>
      <c r="RA21" s="213"/>
      <c r="RB21" s="213"/>
      <c r="RC21" s="213"/>
      <c r="RD21" s="213"/>
      <c r="RE21" s="213"/>
      <c r="RF21" s="213"/>
      <c r="RG21" s="213"/>
      <c r="RH21" s="213"/>
      <c r="RI21" s="213"/>
      <c r="RJ21" s="213"/>
      <c r="RK21" s="213"/>
      <c r="RL21" s="213"/>
      <c r="RM21" s="213"/>
      <c r="RN21" s="213"/>
      <c r="RO21" s="213"/>
      <c r="RP21" s="213"/>
      <c r="RQ21" s="213"/>
      <c r="RR21" s="213"/>
      <c r="RS21" s="213"/>
      <c r="RT21" s="213"/>
      <c r="RU21" s="213"/>
      <c r="RV21" s="213"/>
      <c r="RW21" s="213"/>
      <c r="RX21" s="213"/>
      <c r="RY21" s="213"/>
      <c r="RZ21" s="213"/>
      <c r="SA21" s="213"/>
      <c r="SB21" s="213"/>
      <c r="SC21" s="213"/>
      <c r="SD21" s="213"/>
      <c r="SE21" s="213"/>
      <c r="SF21" s="213"/>
      <c r="SG21" s="213"/>
      <c r="SH21" s="213"/>
      <c r="SI21" s="213"/>
      <c r="SJ21" s="213"/>
      <c r="SK21" s="213"/>
      <c r="SL21" s="213"/>
      <c r="SM21" s="213"/>
      <c r="SN21" s="213"/>
      <c r="SO21" s="213"/>
      <c r="SP21" s="213"/>
      <c r="SQ21" s="213"/>
      <c r="SR21" s="213"/>
      <c r="SS21" s="213"/>
      <c r="ST21" s="213"/>
      <c r="SU21" s="213"/>
      <c r="SV21" s="213"/>
      <c r="SW21" s="213"/>
      <c r="SX21" s="213"/>
      <c r="SY21" s="213"/>
      <c r="SZ21" s="213"/>
      <c r="TA21" s="213"/>
      <c r="TB21" s="213"/>
      <c r="TC21" s="213"/>
      <c r="TD21" s="213"/>
      <c r="TE21" s="213"/>
      <c r="TF21" s="213"/>
      <c r="TG21" s="213"/>
      <c r="TH21" s="213"/>
      <c r="TI21" s="213"/>
      <c r="TJ21" s="213"/>
      <c r="TK21" s="213"/>
      <c r="TL21" s="213"/>
      <c r="TM21" s="213"/>
      <c r="TN21" s="213"/>
      <c r="TO21" s="213"/>
      <c r="TP21" s="213"/>
      <c r="TQ21" s="213"/>
      <c r="TR21" s="213"/>
      <c r="TS21" s="213"/>
      <c r="TT21" s="213"/>
      <c r="TU21" s="213"/>
      <c r="TV21" s="213"/>
      <c r="TW21" s="213"/>
      <c r="TX21" s="213"/>
      <c r="TY21" s="213"/>
      <c r="TZ21" s="213"/>
      <c r="UA21" s="213"/>
      <c r="UB21" s="213"/>
      <c r="UC21" s="213"/>
      <c r="UD21" s="213"/>
      <c r="UE21" s="213"/>
      <c r="UF21" s="213"/>
      <c r="UG21" s="213"/>
      <c r="UH21" s="213"/>
      <c r="UI21" s="213"/>
      <c r="UJ21" s="213"/>
      <c r="UK21" s="213"/>
      <c r="UL21" s="213"/>
      <c r="UM21" s="213"/>
      <c r="UN21" s="213"/>
      <c r="UO21" s="213"/>
      <c r="UP21" s="213"/>
      <c r="UQ21" s="213"/>
      <c r="UR21" s="213"/>
      <c r="US21" s="213"/>
      <c r="UT21" s="213"/>
      <c r="UU21" s="213"/>
      <c r="UV21" s="213"/>
      <c r="UW21" s="213"/>
      <c r="UX21" s="213"/>
      <c r="UY21" s="213"/>
      <c r="UZ21" s="213"/>
      <c r="VA21" s="213"/>
      <c r="VB21" s="213"/>
      <c r="VC21" s="213"/>
      <c r="VD21" s="213"/>
      <c r="VE21" s="213"/>
      <c r="VF21" s="213"/>
      <c r="VG21" s="213"/>
      <c r="VH21" s="213"/>
      <c r="VI21" s="213"/>
      <c r="VJ21" s="213"/>
      <c r="VK21" s="213"/>
      <c r="VL21" s="213"/>
      <c r="VM21" s="213"/>
      <c r="VN21" s="213"/>
      <c r="VO21" s="213"/>
      <c r="VP21" s="213"/>
      <c r="VQ21" s="213"/>
      <c r="VR21" s="213"/>
      <c r="VS21" s="213"/>
      <c r="VT21" s="213"/>
      <c r="VU21" s="213"/>
      <c r="VV21" s="213"/>
      <c r="VW21" s="213"/>
      <c r="VX21" s="213"/>
      <c r="VY21" s="213"/>
      <c r="VZ21" s="213"/>
      <c r="WA21" s="213"/>
      <c r="WB21" s="213"/>
      <c r="WC21" s="213"/>
      <c r="WD21" s="213"/>
      <c r="WE21" s="213"/>
      <c r="WF21" s="213"/>
      <c r="WG21" s="213"/>
      <c r="WH21" s="213"/>
      <c r="WI21" s="213"/>
      <c r="WJ21" s="213"/>
      <c r="WK21" s="213"/>
      <c r="WL21" s="213"/>
      <c r="WM21" s="213"/>
      <c r="WN21" s="213"/>
      <c r="WO21" s="213"/>
      <c r="WP21" s="213"/>
      <c r="WQ21" s="213"/>
      <c r="WR21" s="213"/>
      <c r="WS21" s="213"/>
      <c r="WT21" s="213"/>
      <c r="WU21" s="213"/>
      <c r="WV21" s="213"/>
      <c r="WW21" s="213"/>
      <c r="WX21" s="213"/>
      <c r="WY21" s="213"/>
      <c r="WZ21" s="213"/>
      <c r="XA21" s="213"/>
      <c r="XB21" s="213"/>
      <c r="XC21" s="213"/>
      <c r="XD21" s="213"/>
      <c r="XE21" s="213"/>
      <c r="XF21" s="213"/>
      <c r="XG21" s="213"/>
      <c r="XH21" s="213"/>
      <c r="XI21" s="213"/>
      <c r="XJ21" s="213"/>
      <c r="XK21" s="213"/>
      <c r="XL21" s="213"/>
      <c r="XM21" s="213"/>
      <c r="XN21" s="213"/>
      <c r="XO21" s="213"/>
      <c r="XP21" s="213"/>
      <c r="XQ21" s="213"/>
      <c r="XR21" s="213"/>
      <c r="XS21" s="213"/>
      <c r="XT21" s="213"/>
      <c r="XU21" s="213"/>
      <c r="XV21" s="213"/>
      <c r="XW21" s="213"/>
      <c r="XX21" s="213"/>
      <c r="XY21" s="213"/>
      <c r="XZ21" s="213"/>
      <c r="YA21" s="213"/>
      <c r="YB21" s="213"/>
      <c r="YC21" s="213"/>
      <c r="YD21" s="213"/>
      <c r="YE21" s="213"/>
      <c r="YF21" s="213"/>
      <c r="YG21" s="213"/>
      <c r="YH21" s="213"/>
      <c r="YI21" s="213"/>
      <c r="YJ21" s="213"/>
      <c r="YK21" s="213"/>
      <c r="YL21" s="213"/>
      <c r="YM21" s="213"/>
      <c r="YN21" s="213"/>
      <c r="YO21" s="213"/>
      <c r="YP21" s="213"/>
      <c r="YQ21" s="213"/>
      <c r="YR21" s="213"/>
      <c r="YS21" s="213"/>
      <c r="YT21" s="213"/>
      <c r="YU21" s="213"/>
      <c r="YV21" s="213"/>
      <c r="YW21" s="213"/>
      <c r="YX21" s="213"/>
      <c r="YY21" s="213"/>
      <c r="YZ21" s="213"/>
      <c r="ZA21" s="213"/>
      <c r="ZB21" s="213"/>
      <c r="ZC21" s="213"/>
      <c r="ZD21" s="213"/>
      <c r="ZE21" s="213"/>
      <c r="ZF21" s="213"/>
      <c r="ZG21" s="213"/>
      <c r="ZH21" s="213"/>
      <c r="ZI21" s="213"/>
      <c r="ZJ21" s="213"/>
      <c r="ZK21" s="213"/>
      <c r="ZL21" s="213"/>
      <c r="ZM21" s="213"/>
      <c r="ZN21" s="213"/>
      <c r="ZO21" s="213"/>
      <c r="ZP21" s="213"/>
      <c r="ZQ21" s="213"/>
      <c r="ZR21" s="213"/>
      <c r="ZS21" s="213"/>
      <c r="ZT21" s="213"/>
      <c r="ZU21" s="213"/>
      <c r="ZV21" s="213"/>
      <c r="ZW21" s="213"/>
      <c r="ZX21" s="213"/>
      <c r="ZY21" s="213"/>
      <c r="ZZ21" s="213"/>
      <c r="AAA21" s="213"/>
      <c r="AAB21" s="213"/>
      <c r="AAC21" s="213"/>
      <c r="AAD21" s="213"/>
      <c r="AAE21" s="213"/>
      <c r="AAF21" s="213"/>
      <c r="AAG21" s="213"/>
      <c r="AAH21" s="213"/>
      <c r="AAI21" s="213"/>
      <c r="AAJ21" s="213"/>
      <c r="AAK21" s="213"/>
      <c r="AAL21" s="213"/>
      <c r="AAM21" s="213"/>
      <c r="AAN21" s="213"/>
      <c r="AAO21" s="213"/>
      <c r="AAP21" s="213"/>
      <c r="AAQ21" s="213"/>
      <c r="AAR21" s="213"/>
      <c r="AAS21" s="213"/>
      <c r="AAT21" s="213"/>
      <c r="AAU21" s="213"/>
      <c r="AAV21" s="213"/>
      <c r="AAW21" s="213"/>
      <c r="AAX21" s="213"/>
      <c r="AAY21" s="213"/>
      <c r="AAZ21" s="213"/>
      <c r="ABA21" s="213"/>
      <c r="ABB21" s="213"/>
      <c r="ABC21" s="213"/>
      <c r="ABD21" s="213"/>
      <c r="ABE21" s="213"/>
      <c r="ABF21" s="213"/>
      <c r="ABG21" s="213"/>
      <c r="ABH21" s="213"/>
      <c r="ABI21" s="213"/>
      <c r="ABJ21" s="213"/>
      <c r="ABK21" s="213"/>
      <c r="ABL21" s="213"/>
      <c r="ABM21" s="213"/>
      <c r="ABN21" s="213"/>
      <c r="ABO21" s="213"/>
      <c r="ABP21" s="213"/>
      <c r="ABQ21" s="213"/>
      <c r="ABR21" s="213"/>
      <c r="ABS21" s="213"/>
      <c r="ABT21" s="213"/>
      <c r="ABU21" s="213"/>
      <c r="ABV21" s="213"/>
      <c r="ABW21" s="213"/>
      <c r="ABX21" s="213"/>
      <c r="ABY21" s="213"/>
      <c r="ABZ21" s="213"/>
      <c r="ACA21" s="213"/>
      <c r="ACB21" s="213"/>
      <c r="ACC21" s="213"/>
      <c r="ACD21" s="213"/>
      <c r="ACE21" s="213"/>
      <c r="ACF21" s="213"/>
      <c r="ACG21" s="213"/>
      <c r="ACH21" s="213"/>
      <c r="ACI21" s="213"/>
      <c r="ACJ21" s="213"/>
      <c r="ACK21" s="213"/>
      <c r="ACL21" s="213"/>
      <c r="ACM21" s="213"/>
      <c r="ACN21" s="213"/>
      <c r="ACO21" s="213"/>
      <c r="ACP21" s="213"/>
      <c r="ACQ21" s="213"/>
      <c r="ACR21" s="213"/>
      <c r="ACS21" s="213"/>
      <c r="ACT21" s="213"/>
      <c r="ACU21" s="213"/>
      <c r="ACV21" s="213"/>
      <c r="ACW21" s="213"/>
      <c r="ACX21" s="213"/>
      <c r="ACY21" s="213"/>
      <c r="ACZ21" s="213"/>
      <c r="ADA21" s="213"/>
      <c r="ADB21" s="213"/>
      <c r="ADC21" s="213"/>
      <c r="ADD21" s="213"/>
      <c r="ADE21" s="213"/>
      <c r="ADF21" s="213"/>
      <c r="ADG21" s="213"/>
      <c r="ADH21" s="213"/>
      <c r="ADI21" s="213"/>
      <c r="ADJ21" s="213"/>
      <c r="ADK21" s="213"/>
      <c r="ADL21" s="213"/>
      <c r="ADM21" s="213"/>
      <c r="ADN21" s="213"/>
      <c r="ADO21" s="213"/>
      <c r="ADP21" s="213"/>
      <c r="ADQ21" s="213"/>
      <c r="ADR21" s="213"/>
      <c r="ADS21" s="213"/>
      <c r="ADT21" s="213"/>
      <c r="ADU21" s="213"/>
      <c r="ADV21" s="213"/>
      <c r="ADW21" s="213"/>
      <c r="ADX21" s="213"/>
      <c r="ADY21" s="213"/>
      <c r="ADZ21" s="213"/>
      <c r="AEA21" s="213"/>
      <c r="AEB21" s="213"/>
      <c r="AEC21" s="213"/>
      <c r="AED21" s="213"/>
      <c r="AEE21" s="213"/>
      <c r="AEF21" s="213"/>
      <c r="AEG21" s="213"/>
      <c r="AEH21" s="213"/>
      <c r="AEI21" s="213"/>
      <c r="AEJ21" s="213"/>
      <c r="AEK21" s="213"/>
      <c r="AEL21" s="213"/>
      <c r="AEM21" s="213"/>
      <c r="AEN21" s="213"/>
      <c r="AEO21" s="213"/>
      <c r="AEP21" s="213"/>
      <c r="AEQ21" s="213"/>
      <c r="AER21" s="213"/>
      <c r="AES21" s="213"/>
      <c r="AET21" s="213"/>
      <c r="AEU21" s="213"/>
      <c r="AEV21" s="213"/>
      <c r="AEW21" s="213"/>
      <c r="AEX21" s="213"/>
      <c r="AEY21" s="213"/>
      <c r="AEZ21" s="213"/>
      <c r="AFA21" s="213"/>
      <c r="AFB21" s="213"/>
      <c r="AFC21" s="213"/>
      <c r="AFD21" s="213"/>
      <c r="AFE21" s="213"/>
      <c r="AFF21" s="213"/>
      <c r="AFG21" s="213"/>
      <c r="AFH21" s="213"/>
      <c r="AFI21" s="213"/>
      <c r="AFJ21" s="213"/>
      <c r="AFK21" s="213"/>
      <c r="AFL21" s="213"/>
      <c r="AFM21" s="213"/>
      <c r="AFN21" s="213"/>
      <c r="AFO21" s="213"/>
      <c r="AFP21" s="213"/>
      <c r="AFQ21" s="213"/>
      <c r="AFR21" s="213"/>
      <c r="AFS21" s="213"/>
      <c r="AFT21" s="213"/>
      <c r="AFU21" s="213"/>
      <c r="AFV21" s="213"/>
      <c r="AFW21" s="213"/>
      <c r="AFX21" s="213"/>
      <c r="AFY21" s="213"/>
      <c r="AFZ21" s="213"/>
      <c r="AGA21" s="213"/>
      <c r="AGB21" s="213"/>
      <c r="AGC21" s="213"/>
      <c r="AGD21" s="213"/>
      <c r="AGE21" s="213"/>
      <c r="AGF21" s="213"/>
      <c r="AGG21" s="213"/>
      <c r="AGH21" s="213"/>
      <c r="AGI21" s="213"/>
      <c r="AGJ21" s="213"/>
      <c r="AGK21" s="213"/>
      <c r="AGL21" s="213"/>
      <c r="AGM21" s="213"/>
      <c r="AGN21" s="213"/>
      <c r="AGO21" s="213"/>
      <c r="AGP21" s="213"/>
      <c r="AGQ21" s="213"/>
      <c r="AGR21" s="213"/>
      <c r="AGS21" s="213"/>
      <c r="AGT21" s="213"/>
      <c r="AGU21" s="213"/>
      <c r="AGV21" s="213"/>
      <c r="AGW21" s="213"/>
      <c r="AGX21" s="213"/>
      <c r="AGY21" s="213"/>
      <c r="AGZ21" s="213"/>
      <c r="AHA21" s="213"/>
      <c r="AHB21" s="213"/>
      <c r="AHC21" s="213"/>
      <c r="AHD21" s="213"/>
      <c r="AHE21" s="213"/>
      <c r="AHF21" s="213"/>
      <c r="AHG21" s="213"/>
      <c r="AHH21" s="213"/>
      <c r="AHI21" s="213"/>
      <c r="AHJ21" s="213"/>
      <c r="AHK21" s="213"/>
      <c r="AHL21" s="213"/>
      <c r="AHM21" s="213"/>
      <c r="AHN21" s="213"/>
      <c r="AHO21" s="213"/>
      <c r="AHP21" s="213"/>
      <c r="AHQ21" s="213"/>
      <c r="AHR21" s="213"/>
      <c r="AHS21" s="213"/>
      <c r="AHT21" s="213"/>
      <c r="AHU21" s="213"/>
      <c r="AHV21" s="213"/>
      <c r="AHW21" s="213"/>
      <c r="AHX21" s="213"/>
      <c r="AHY21" s="213"/>
      <c r="AHZ21" s="213"/>
      <c r="AIA21" s="213"/>
      <c r="AIB21" s="213"/>
      <c r="AIC21" s="213"/>
      <c r="AID21" s="213"/>
      <c r="AIE21" s="213"/>
      <c r="AIF21" s="213"/>
      <c r="AIG21" s="213"/>
      <c r="AIH21" s="213"/>
      <c r="AII21" s="213"/>
      <c r="AIJ21" s="213"/>
      <c r="AIK21" s="213"/>
      <c r="AIL21" s="213"/>
      <c r="AIM21" s="213"/>
      <c r="AIN21" s="213"/>
      <c r="AIO21" s="213"/>
      <c r="AIP21" s="213"/>
      <c r="AIQ21" s="213"/>
      <c r="AIR21" s="213"/>
      <c r="AIS21" s="213"/>
      <c r="AIT21" s="213"/>
      <c r="AIU21" s="213"/>
      <c r="AIV21" s="213"/>
      <c r="AIW21" s="213"/>
      <c r="AIX21" s="213"/>
      <c r="AIY21" s="213"/>
      <c r="AIZ21" s="213"/>
      <c r="AJA21" s="213"/>
      <c r="AJB21" s="213"/>
      <c r="AJC21" s="213"/>
      <c r="AJD21" s="213"/>
      <c r="AJE21" s="213"/>
      <c r="AJF21" s="213"/>
      <c r="AJG21" s="213"/>
      <c r="AJH21" s="213"/>
      <c r="AJI21" s="213"/>
      <c r="AJJ21" s="213"/>
      <c r="AJK21" s="213"/>
      <c r="AJL21" s="213"/>
      <c r="AJM21" s="213"/>
      <c r="AJN21" s="213"/>
      <c r="AJO21" s="213"/>
      <c r="AJP21" s="213"/>
      <c r="AJQ21" s="213"/>
      <c r="AJR21" s="213"/>
      <c r="AJS21" s="213"/>
      <c r="AJT21" s="213"/>
      <c r="AJU21" s="213"/>
      <c r="AJV21" s="213"/>
      <c r="AJW21" s="213"/>
      <c r="AJX21" s="213"/>
      <c r="AJY21" s="213"/>
      <c r="AJZ21" s="213"/>
      <c r="AKA21" s="213"/>
      <c r="AKB21" s="213"/>
      <c r="AKC21" s="213"/>
      <c r="AKD21" s="213"/>
      <c r="AKE21" s="213"/>
      <c r="AKF21" s="213"/>
      <c r="AKG21" s="213"/>
      <c r="AKH21" s="213"/>
      <c r="AKI21" s="213"/>
      <c r="AKJ21" s="213"/>
      <c r="AKK21" s="213"/>
      <c r="AKL21" s="213"/>
      <c r="AKM21" s="213"/>
      <c r="AKN21" s="213"/>
      <c r="AKO21" s="213"/>
      <c r="AKP21" s="213"/>
      <c r="AKQ21" s="213"/>
      <c r="AKR21" s="213"/>
      <c r="AKS21" s="213"/>
      <c r="AKT21" s="213"/>
      <c r="AKU21" s="213"/>
      <c r="AKV21" s="213"/>
      <c r="AKW21" s="213"/>
      <c r="AKX21" s="213"/>
      <c r="AKY21" s="213"/>
      <c r="AKZ21" s="213"/>
      <c r="ALA21" s="213"/>
      <c r="ALB21" s="213"/>
      <c r="ALC21" s="213"/>
      <c r="ALD21" s="213"/>
      <c r="ALE21" s="213"/>
      <c r="ALF21" s="213"/>
      <c r="ALG21" s="213"/>
      <c r="ALH21" s="213"/>
      <c r="ALI21" s="213"/>
      <c r="ALJ21" s="213"/>
      <c r="ALK21" s="213"/>
      <c r="ALL21" s="213"/>
      <c r="ALM21" s="213"/>
      <c r="ALN21" s="213"/>
      <c r="ALO21" s="213"/>
      <c r="ALP21" s="213"/>
      <c r="ALQ21" s="213"/>
      <c r="ALR21" s="213"/>
      <c r="ALS21" s="213"/>
      <c r="ALT21" s="213"/>
      <c r="ALU21" s="213"/>
      <c r="ALV21" s="213"/>
      <c r="ALW21" s="213"/>
      <c r="ALX21" s="213"/>
      <c r="ALY21" s="213"/>
      <c r="ALZ21" s="213"/>
      <c r="AMA21" s="213"/>
      <c r="AMB21" s="213"/>
      <c r="AMC21" s="213"/>
      <c r="AMD21" s="213"/>
      <c r="AME21" s="213"/>
      <c r="AMF21" s="213"/>
      <c r="AMG21" s="213"/>
      <c r="AMH21" s="213"/>
    </row>
    <row r="22" spans="1:1022" ht="15.75" customHeight="1">
      <c r="A22" s="2321"/>
      <c r="B22" s="2309"/>
      <c r="C22" s="220" t="s">
        <v>44</v>
      </c>
      <c r="D22" s="1479"/>
      <c r="E22" s="222" t="s">
        <v>46</v>
      </c>
      <c r="F22" s="2307"/>
      <c r="G22" s="2307"/>
      <c r="H22" s="2307"/>
      <c r="I22" s="2307"/>
      <c r="J22" s="2307"/>
      <c r="K22" s="2307"/>
      <c r="L22" s="2307"/>
      <c r="M22" s="2308"/>
      <c r="N22" s="2306"/>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3"/>
      <c r="DL22" s="213"/>
      <c r="DM22" s="213"/>
      <c r="DN22" s="213"/>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213"/>
      <c r="GA22" s="213"/>
      <c r="GB22" s="213"/>
      <c r="GC22" s="213"/>
      <c r="GD22" s="213"/>
      <c r="GE22" s="213"/>
      <c r="GF22" s="213"/>
      <c r="GG22" s="213"/>
      <c r="GH22" s="213"/>
      <c r="GI22" s="213"/>
      <c r="GJ22" s="213"/>
      <c r="GK22" s="213"/>
      <c r="GL22" s="213"/>
      <c r="GM22" s="213"/>
      <c r="GN22" s="213"/>
      <c r="GO22" s="213"/>
      <c r="GP22" s="213"/>
      <c r="GQ22" s="213"/>
      <c r="GR22" s="213"/>
      <c r="GS22" s="213"/>
      <c r="GT22" s="213"/>
      <c r="GU22" s="213"/>
      <c r="GV22" s="213"/>
      <c r="GW22" s="213"/>
      <c r="GX22" s="213"/>
      <c r="GY22" s="213"/>
      <c r="GZ22" s="213"/>
      <c r="HA22" s="213"/>
      <c r="HB22" s="213"/>
      <c r="HC22" s="213"/>
      <c r="HD22" s="213"/>
      <c r="HE22" s="213"/>
      <c r="HF22" s="213"/>
      <c r="HG22" s="213"/>
      <c r="HH22" s="213"/>
      <c r="HI22" s="213"/>
      <c r="HJ22" s="213"/>
      <c r="HK22" s="213"/>
      <c r="HL22" s="213"/>
      <c r="HM22" s="213"/>
      <c r="HN22" s="213"/>
      <c r="HO22" s="213"/>
      <c r="HP22" s="213"/>
      <c r="HQ22" s="213"/>
      <c r="HR22" s="213"/>
      <c r="HS22" s="213"/>
      <c r="HT22" s="213"/>
      <c r="HU22" s="213"/>
      <c r="HV22" s="213"/>
      <c r="HW22" s="213"/>
      <c r="HX22" s="213"/>
      <c r="HY22" s="213"/>
      <c r="HZ22" s="213"/>
      <c r="IA22" s="213"/>
      <c r="IB22" s="213"/>
      <c r="IC22" s="213"/>
      <c r="ID22" s="213"/>
      <c r="IE22" s="213"/>
      <c r="IF22" s="213"/>
      <c r="IG22" s="213"/>
      <c r="IH22" s="213"/>
      <c r="II22" s="213"/>
      <c r="IJ22" s="213"/>
      <c r="IK22" s="213"/>
      <c r="IL22" s="213"/>
      <c r="IM22" s="213"/>
      <c r="IN22" s="213"/>
      <c r="IO22" s="213"/>
      <c r="IP22" s="213"/>
      <c r="IQ22" s="213"/>
      <c r="IR22" s="213"/>
      <c r="IS22" s="213"/>
      <c r="IT22" s="213"/>
      <c r="IU22" s="213"/>
      <c r="IV22" s="213"/>
      <c r="IW22" s="213"/>
      <c r="IX22" s="213"/>
      <c r="IY22" s="213"/>
      <c r="IZ22" s="213"/>
      <c r="JA22" s="213"/>
      <c r="JB22" s="213"/>
      <c r="JC22" s="213"/>
      <c r="JD22" s="213"/>
      <c r="JE22" s="213"/>
      <c r="JF22" s="213"/>
      <c r="JG22" s="213"/>
      <c r="JH22" s="213"/>
      <c r="JI22" s="213"/>
      <c r="JJ22" s="213"/>
      <c r="JK22" s="213"/>
      <c r="JL22" s="213"/>
      <c r="JM22" s="213"/>
      <c r="JN22" s="213"/>
      <c r="JO22" s="213"/>
      <c r="JP22" s="213"/>
      <c r="JQ22" s="213"/>
      <c r="JR22" s="213"/>
      <c r="JS22" s="213"/>
      <c r="JT22" s="213"/>
      <c r="JU22" s="213"/>
      <c r="JV22" s="213"/>
      <c r="JW22" s="213"/>
      <c r="JX22" s="213"/>
      <c r="JY22" s="213"/>
      <c r="JZ22" s="213"/>
      <c r="KA22" s="213"/>
      <c r="KB22" s="213"/>
      <c r="KC22" s="213"/>
      <c r="KD22" s="213"/>
      <c r="KE22" s="213"/>
      <c r="KF22" s="213"/>
      <c r="KG22" s="213"/>
      <c r="KH22" s="213"/>
      <c r="KI22" s="213"/>
      <c r="KJ22" s="213"/>
      <c r="KK22" s="213"/>
      <c r="KL22" s="213"/>
      <c r="KM22" s="213"/>
      <c r="KN22" s="213"/>
      <c r="KO22" s="213"/>
      <c r="KP22" s="213"/>
      <c r="KQ22" s="213"/>
      <c r="KR22" s="213"/>
      <c r="KS22" s="213"/>
      <c r="KT22" s="213"/>
      <c r="KU22" s="213"/>
      <c r="KV22" s="213"/>
      <c r="KW22" s="213"/>
      <c r="KX22" s="213"/>
      <c r="KY22" s="213"/>
      <c r="KZ22" s="213"/>
      <c r="LA22" s="213"/>
      <c r="LB22" s="213"/>
      <c r="LC22" s="213"/>
      <c r="LD22" s="213"/>
      <c r="LE22" s="213"/>
      <c r="LF22" s="213"/>
      <c r="LG22" s="213"/>
      <c r="LH22" s="213"/>
      <c r="LI22" s="213"/>
      <c r="LJ22" s="213"/>
      <c r="LK22" s="213"/>
      <c r="LL22" s="213"/>
      <c r="LM22" s="213"/>
      <c r="LN22" s="213"/>
      <c r="LO22" s="213"/>
      <c r="LP22" s="213"/>
      <c r="LQ22" s="213"/>
      <c r="LR22" s="213"/>
      <c r="LS22" s="213"/>
      <c r="LT22" s="213"/>
      <c r="LU22" s="213"/>
      <c r="LV22" s="213"/>
      <c r="LW22" s="213"/>
      <c r="LX22" s="213"/>
      <c r="LY22" s="213"/>
      <c r="LZ22" s="213"/>
      <c r="MA22" s="213"/>
      <c r="MB22" s="213"/>
      <c r="MC22" s="213"/>
      <c r="MD22" s="213"/>
      <c r="ME22" s="213"/>
      <c r="MF22" s="213"/>
      <c r="MG22" s="213"/>
      <c r="MH22" s="213"/>
      <c r="MI22" s="213"/>
      <c r="MJ22" s="213"/>
      <c r="MK22" s="213"/>
      <c r="ML22" s="213"/>
      <c r="MM22" s="213"/>
      <c r="MN22" s="213"/>
      <c r="MO22" s="213"/>
      <c r="MP22" s="213"/>
      <c r="MQ22" s="213"/>
      <c r="MR22" s="213"/>
      <c r="MS22" s="213"/>
      <c r="MT22" s="213"/>
      <c r="MU22" s="213"/>
      <c r="MV22" s="213"/>
      <c r="MW22" s="213"/>
      <c r="MX22" s="213"/>
      <c r="MY22" s="213"/>
      <c r="MZ22" s="213"/>
      <c r="NA22" s="213"/>
      <c r="NB22" s="213"/>
      <c r="NC22" s="213"/>
      <c r="ND22" s="213"/>
      <c r="NE22" s="213"/>
      <c r="NF22" s="213"/>
      <c r="NG22" s="213"/>
      <c r="NH22" s="213"/>
      <c r="NI22" s="213"/>
      <c r="NJ22" s="213"/>
      <c r="NK22" s="213"/>
      <c r="NL22" s="213"/>
      <c r="NM22" s="213"/>
      <c r="NN22" s="213"/>
      <c r="NO22" s="213"/>
      <c r="NP22" s="213"/>
      <c r="NQ22" s="213"/>
      <c r="NR22" s="213"/>
      <c r="NS22" s="213"/>
      <c r="NT22" s="213"/>
      <c r="NU22" s="213"/>
      <c r="NV22" s="213"/>
      <c r="NW22" s="213"/>
      <c r="NX22" s="213"/>
      <c r="NY22" s="213"/>
      <c r="NZ22" s="213"/>
      <c r="OA22" s="213"/>
      <c r="OB22" s="213"/>
      <c r="OC22" s="213"/>
      <c r="OD22" s="213"/>
      <c r="OE22" s="213"/>
      <c r="OF22" s="213"/>
      <c r="OG22" s="213"/>
      <c r="OH22" s="213"/>
      <c r="OI22" s="213"/>
      <c r="OJ22" s="213"/>
      <c r="OK22" s="213"/>
      <c r="OL22" s="213"/>
      <c r="OM22" s="213"/>
      <c r="ON22" s="213"/>
      <c r="OO22" s="213"/>
      <c r="OP22" s="213"/>
      <c r="OQ22" s="213"/>
      <c r="OR22" s="213"/>
      <c r="OS22" s="213"/>
      <c r="OT22" s="213"/>
      <c r="OU22" s="213"/>
      <c r="OV22" s="213"/>
      <c r="OW22" s="213"/>
      <c r="OX22" s="213"/>
      <c r="OY22" s="213"/>
      <c r="OZ22" s="213"/>
      <c r="PA22" s="213"/>
      <c r="PB22" s="213"/>
      <c r="PC22" s="213"/>
      <c r="PD22" s="213"/>
      <c r="PE22" s="213"/>
      <c r="PF22" s="213"/>
      <c r="PG22" s="213"/>
      <c r="PH22" s="213"/>
      <c r="PI22" s="213"/>
      <c r="PJ22" s="213"/>
      <c r="PK22" s="213"/>
      <c r="PL22" s="213"/>
      <c r="PM22" s="213"/>
      <c r="PN22" s="213"/>
      <c r="PO22" s="213"/>
      <c r="PP22" s="213"/>
      <c r="PQ22" s="213"/>
      <c r="PR22" s="213"/>
      <c r="PS22" s="213"/>
      <c r="PT22" s="213"/>
      <c r="PU22" s="213"/>
      <c r="PV22" s="213"/>
      <c r="PW22" s="213"/>
      <c r="PX22" s="213"/>
      <c r="PY22" s="213"/>
      <c r="PZ22" s="213"/>
      <c r="QA22" s="213"/>
      <c r="QB22" s="213"/>
      <c r="QC22" s="213"/>
      <c r="QD22" s="213"/>
      <c r="QE22" s="213"/>
      <c r="QF22" s="213"/>
      <c r="QG22" s="213"/>
      <c r="QH22" s="213"/>
      <c r="QI22" s="213"/>
      <c r="QJ22" s="213"/>
      <c r="QK22" s="213"/>
      <c r="QL22" s="213"/>
      <c r="QM22" s="213"/>
      <c r="QN22" s="213"/>
      <c r="QO22" s="213"/>
      <c r="QP22" s="213"/>
      <c r="QQ22" s="213"/>
      <c r="QR22" s="213"/>
      <c r="QS22" s="213"/>
      <c r="QT22" s="213"/>
      <c r="QU22" s="213"/>
      <c r="QV22" s="213"/>
      <c r="QW22" s="213"/>
      <c r="QX22" s="213"/>
      <c r="QY22" s="213"/>
      <c r="QZ22" s="213"/>
      <c r="RA22" s="213"/>
      <c r="RB22" s="213"/>
      <c r="RC22" s="213"/>
      <c r="RD22" s="213"/>
      <c r="RE22" s="213"/>
      <c r="RF22" s="213"/>
      <c r="RG22" s="213"/>
      <c r="RH22" s="213"/>
      <c r="RI22" s="213"/>
      <c r="RJ22" s="213"/>
      <c r="RK22" s="213"/>
      <c r="RL22" s="213"/>
      <c r="RM22" s="213"/>
      <c r="RN22" s="213"/>
      <c r="RO22" s="213"/>
      <c r="RP22" s="213"/>
      <c r="RQ22" s="213"/>
      <c r="RR22" s="213"/>
      <c r="RS22" s="213"/>
      <c r="RT22" s="213"/>
      <c r="RU22" s="213"/>
      <c r="RV22" s="213"/>
      <c r="RW22" s="213"/>
      <c r="RX22" s="213"/>
      <c r="RY22" s="213"/>
      <c r="RZ22" s="213"/>
      <c r="SA22" s="213"/>
      <c r="SB22" s="213"/>
      <c r="SC22" s="213"/>
      <c r="SD22" s="213"/>
      <c r="SE22" s="213"/>
      <c r="SF22" s="213"/>
      <c r="SG22" s="213"/>
      <c r="SH22" s="213"/>
      <c r="SI22" s="213"/>
      <c r="SJ22" s="213"/>
      <c r="SK22" s="213"/>
      <c r="SL22" s="213"/>
      <c r="SM22" s="213"/>
      <c r="SN22" s="213"/>
      <c r="SO22" s="213"/>
      <c r="SP22" s="213"/>
      <c r="SQ22" s="213"/>
      <c r="SR22" s="213"/>
      <c r="SS22" s="213"/>
      <c r="ST22" s="213"/>
      <c r="SU22" s="213"/>
      <c r="SV22" s="213"/>
      <c r="SW22" s="213"/>
      <c r="SX22" s="213"/>
      <c r="SY22" s="213"/>
      <c r="SZ22" s="213"/>
      <c r="TA22" s="213"/>
      <c r="TB22" s="213"/>
      <c r="TC22" s="213"/>
      <c r="TD22" s="213"/>
      <c r="TE22" s="213"/>
      <c r="TF22" s="213"/>
      <c r="TG22" s="213"/>
      <c r="TH22" s="213"/>
      <c r="TI22" s="213"/>
      <c r="TJ22" s="213"/>
      <c r="TK22" s="213"/>
      <c r="TL22" s="213"/>
      <c r="TM22" s="213"/>
      <c r="TN22" s="213"/>
      <c r="TO22" s="213"/>
      <c r="TP22" s="213"/>
      <c r="TQ22" s="213"/>
      <c r="TR22" s="213"/>
      <c r="TS22" s="213"/>
      <c r="TT22" s="213"/>
      <c r="TU22" s="213"/>
      <c r="TV22" s="213"/>
      <c r="TW22" s="213"/>
      <c r="TX22" s="213"/>
      <c r="TY22" s="213"/>
      <c r="TZ22" s="213"/>
      <c r="UA22" s="213"/>
      <c r="UB22" s="213"/>
      <c r="UC22" s="213"/>
      <c r="UD22" s="213"/>
      <c r="UE22" s="213"/>
      <c r="UF22" s="213"/>
      <c r="UG22" s="213"/>
      <c r="UH22" s="213"/>
      <c r="UI22" s="213"/>
      <c r="UJ22" s="213"/>
      <c r="UK22" s="213"/>
      <c r="UL22" s="213"/>
      <c r="UM22" s="213"/>
      <c r="UN22" s="213"/>
      <c r="UO22" s="213"/>
      <c r="UP22" s="213"/>
      <c r="UQ22" s="213"/>
      <c r="UR22" s="213"/>
      <c r="US22" s="213"/>
      <c r="UT22" s="213"/>
      <c r="UU22" s="213"/>
      <c r="UV22" s="213"/>
      <c r="UW22" s="213"/>
      <c r="UX22" s="213"/>
      <c r="UY22" s="213"/>
      <c r="UZ22" s="213"/>
      <c r="VA22" s="213"/>
      <c r="VB22" s="213"/>
      <c r="VC22" s="213"/>
      <c r="VD22" s="213"/>
      <c r="VE22" s="213"/>
      <c r="VF22" s="213"/>
      <c r="VG22" s="213"/>
      <c r="VH22" s="213"/>
      <c r="VI22" s="213"/>
      <c r="VJ22" s="213"/>
      <c r="VK22" s="213"/>
      <c r="VL22" s="213"/>
      <c r="VM22" s="213"/>
      <c r="VN22" s="213"/>
      <c r="VO22" s="213"/>
      <c r="VP22" s="213"/>
      <c r="VQ22" s="213"/>
      <c r="VR22" s="213"/>
      <c r="VS22" s="213"/>
      <c r="VT22" s="213"/>
      <c r="VU22" s="213"/>
      <c r="VV22" s="213"/>
      <c r="VW22" s="213"/>
      <c r="VX22" s="213"/>
      <c r="VY22" s="213"/>
      <c r="VZ22" s="213"/>
      <c r="WA22" s="213"/>
      <c r="WB22" s="213"/>
      <c r="WC22" s="213"/>
      <c r="WD22" s="213"/>
      <c r="WE22" s="213"/>
      <c r="WF22" s="213"/>
      <c r="WG22" s="213"/>
      <c r="WH22" s="213"/>
      <c r="WI22" s="213"/>
      <c r="WJ22" s="213"/>
      <c r="WK22" s="213"/>
      <c r="WL22" s="213"/>
      <c r="WM22" s="213"/>
      <c r="WN22" s="213"/>
      <c r="WO22" s="213"/>
      <c r="WP22" s="213"/>
      <c r="WQ22" s="213"/>
      <c r="WR22" s="213"/>
      <c r="WS22" s="213"/>
      <c r="WT22" s="213"/>
      <c r="WU22" s="213"/>
      <c r="WV22" s="213"/>
      <c r="WW22" s="213"/>
      <c r="WX22" s="213"/>
      <c r="WY22" s="213"/>
      <c r="WZ22" s="213"/>
      <c r="XA22" s="213"/>
      <c r="XB22" s="213"/>
      <c r="XC22" s="213"/>
      <c r="XD22" s="213"/>
      <c r="XE22" s="213"/>
      <c r="XF22" s="213"/>
      <c r="XG22" s="213"/>
      <c r="XH22" s="213"/>
      <c r="XI22" s="213"/>
      <c r="XJ22" s="213"/>
      <c r="XK22" s="213"/>
      <c r="XL22" s="213"/>
      <c r="XM22" s="213"/>
      <c r="XN22" s="213"/>
      <c r="XO22" s="213"/>
      <c r="XP22" s="213"/>
      <c r="XQ22" s="213"/>
      <c r="XR22" s="213"/>
      <c r="XS22" s="213"/>
      <c r="XT22" s="213"/>
      <c r="XU22" s="213"/>
      <c r="XV22" s="213"/>
      <c r="XW22" s="213"/>
      <c r="XX22" s="213"/>
      <c r="XY22" s="213"/>
      <c r="XZ22" s="213"/>
      <c r="YA22" s="213"/>
      <c r="YB22" s="213"/>
      <c r="YC22" s="213"/>
      <c r="YD22" s="213"/>
      <c r="YE22" s="213"/>
      <c r="YF22" s="213"/>
      <c r="YG22" s="213"/>
      <c r="YH22" s="213"/>
      <c r="YI22" s="213"/>
      <c r="YJ22" s="213"/>
      <c r="YK22" s="213"/>
      <c r="YL22" s="213"/>
      <c r="YM22" s="213"/>
      <c r="YN22" s="213"/>
      <c r="YO22" s="213"/>
      <c r="YP22" s="213"/>
      <c r="YQ22" s="213"/>
      <c r="YR22" s="213"/>
      <c r="YS22" s="213"/>
      <c r="YT22" s="213"/>
      <c r="YU22" s="213"/>
      <c r="YV22" s="213"/>
      <c r="YW22" s="213"/>
      <c r="YX22" s="213"/>
      <c r="YY22" s="213"/>
      <c r="YZ22" s="213"/>
      <c r="ZA22" s="213"/>
      <c r="ZB22" s="213"/>
      <c r="ZC22" s="213"/>
      <c r="ZD22" s="213"/>
      <c r="ZE22" s="213"/>
      <c r="ZF22" s="213"/>
      <c r="ZG22" s="213"/>
      <c r="ZH22" s="213"/>
      <c r="ZI22" s="213"/>
      <c r="ZJ22" s="213"/>
      <c r="ZK22" s="213"/>
      <c r="ZL22" s="213"/>
      <c r="ZM22" s="213"/>
      <c r="ZN22" s="213"/>
      <c r="ZO22" s="213"/>
      <c r="ZP22" s="213"/>
      <c r="ZQ22" s="213"/>
      <c r="ZR22" s="213"/>
      <c r="ZS22" s="213"/>
      <c r="ZT22" s="213"/>
      <c r="ZU22" s="213"/>
      <c r="ZV22" s="213"/>
      <c r="ZW22" s="213"/>
      <c r="ZX22" s="213"/>
      <c r="ZY22" s="213"/>
      <c r="ZZ22" s="213"/>
      <c r="AAA22" s="213"/>
      <c r="AAB22" s="213"/>
      <c r="AAC22" s="213"/>
      <c r="AAD22" s="213"/>
      <c r="AAE22" s="213"/>
      <c r="AAF22" s="213"/>
      <c r="AAG22" s="213"/>
      <c r="AAH22" s="213"/>
      <c r="AAI22" s="213"/>
      <c r="AAJ22" s="213"/>
      <c r="AAK22" s="213"/>
      <c r="AAL22" s="213"/>
      <c r="AAM22" s="213"/>
      <c r="AAN22" s="213"/>
      <c r="AAO22" s="213"/>
      <c r="AAP22" s="213"/>
      <c r="AAQ22" s="213"/>
      <c r="AAR22" s="213"/>
      <c r="AAS22" s="213"/>
      <c r="AAT22" s="213"/>
      <c r="AAU22" s="213"/>
      <c r="AAV22" s="213"/>
      <c r="AAW22" s="213"/>
      <c r="AAX22" s="213"/>
      <c r="AAY22" s="213"/>
      <c r="AAZ22" s="213"/>
      <c r="ABA22" s="213"/>
      <c r="ABB22" s="213"/>
      <c r="ABC22" s="213"/>
      <c r="ABD22" s="213"/>
      <c r="ABE22" s="213"/>
      <c r="ABF22" s="213"/>
      <c r="ABG22" s="213"/>
      <c r="ABH22" s="213"/>
      <c r="ABI22" s="213"/>
      <c r="ABJ22" s="213"/>
      <c r="ABK22" s="213"/>
      <c r="ABL22" s="213"/>
      <c r="ABM22" s="213"/>
      <c r="ABN22" s="213"/>
      <c r="ABO22" s="213"/>
      <c r="ABP22" s="213"/>
      <c r="ABQ22" s="213"/>
      <c r="ABR22" s="213"/>
      <c r="ABS22" s="213"/>
      <c r="ABT22" s="213"/>
      <c r="ABU22" s="213"/>
      <c r="ABV22" s="213"/>
      <c r="ABW22" s="213"/>
      <c r="ABX22" s="213"/>
      <c r="ABY22" s="213"/>
      <c r="ABZ22" s="213"/>
      <c r="ACA22" s="213"/>
      <c r="ACB22" s="213"/>
      <c r="ACC22" s="213"/>
      <c r="ACD22" s="213"/>
      <c r="ACE22" s="213"/>
      <c r="ACF22" s="213"/>
      <c r="ACG22" s="213"/>
      <c r="ACH22" s="213"/>
      <c r="ACI22" s="213"/>
      <c r="ACJ22" s="213"/>
      <c r="ACK22" s="213"/>
      <c r="ACL22" s="213"/>
      <c r="ACM22" s="213"/>
      <c r="ACN22" s="213"/>
      <c r="ACO22" s="213"/>
      <c r="ACP22" s="213"/>
      <c r="ACQ22" s="213"/>
      <c r="ACR22" s="213"/>
      <c r="ACS22" s="213"/>
      <c r="ACT22" s="213"/>
      <c r="ACU22" s="213"/>
      <c r="ACV22" s="213"/>
      <c r="ACW22" s="213"/>
      <c r="ACX22" s="213"/>
      <c r="ACY22" s="213"/>
      <c r="ACZ22" s="213"/>
      <c r="ADA22" s="213"/>
      <c r="ADB22" s="213"/>
      <c r="ADC22" s="213"/>
      <c r="ADD22" s="213"/>
      <c r="ADE22" s="213"/>
      <c r="ADF22" s="213"/>
      <c r="ADG22" s="213"/>
      <c r="ADH22" s="213"/>
      <c r="ADI22" s="213"/>
      <c r="ADJ22" s="213"/>
      <c r="ADK22" s="213"/>
      <c r="ADL22" s="213"/>
      <c r="ADM22" s="213"/>
      <c r="ADN22" s="213"/>
      <c r="ADO22" s="213"/>
      <c r="ADP22" s="213"/>
      <c r="ADQ22" s="213"/>
      <c r="ADR22" s="213"/>
      <c r="ADS22" s="213"/>
      <c r="ADT22" s="213"/>
      <c r="ADU22" s="213"/>
      <c r="ADV22" s="213"/>
      <c r="ADW22" s="213"/>
      <c r="ADX22" s="213"/>
      <c r="ADY22" s="213"/>
      <c r="ADZ22" s="213"/>
      <c r="AEA22" s="213"/>
      <c r="AEB22" s="213"/>
      <c r="AEC22" s="213"/>
      <c r="AED22" s="213"/>
      <c r="AEE22" s="213"/>
      <c r="AEF22" s="213"/>
      <c r="AEG22" s="213"/>
      <c r="AEH22" s="213"/>
      <c r="AEI22" s="213"/>
      <c r="AEJ22" s="213"/>
      <c r="AEK22" s="213"/>
      <c r="AEL22" s="213"/>
      <c r="AEM22" s="213"/>
      <c r="AEN22" s="213"/>
      <c r="AEO22" s="213"/>
      <c r="AEP22" s="213"/>
      <c r="AEQ22" s="213"/>
      <c r="AER22" s="213"/>
      <c r="AES22" s="213"/>
      <c r="AET22" s="213"/>
      <c r="AEU22" s="213"/>
      <c r="AEV22" s="213"/>
      <c r="AEW22" s="213"/>
      <c r="AEX22" s="213"/>
      <c r="AEY22" s="213"/>
      <c r="AEZ22" s="213"/>
      <c r="AFA22" s="213"/>
      <c r="AFB22" s="213"/>
      <c r="AFC22" s="213"/>
      <c r="AFD22" s="213"/>
      <c r="AFE22" s="213"/>
      <c r="AFF22" s="213"/>
      <c r="AFG22" s="213"/>
      <c r="AFH22" s="213"/>
      <c r="AFI22" s="213"/>
      <c r="AFJ22" s="213"/>
      <c r="AFK22" s="213"/>
      <c r="AFL22" s="213"/>
      <c r="AFM22" s="213"/>
      <c r="AFN22" s="213"/>
      <c r="AFO22" s="213"/>
      <c r="AFP22" s="213"/>
      <c r="AFQ22" s="213"/>
      <c r="AFR22" s="213"/>
      <c r="AFS22" s="213"/>
      <c r="AFT22" s="213"/>
      <c r="AFU22" s="213"/>
      <c r="AFV22" s="213"/>
      <c r="AFW22" s="213"/>
      <c r="AFX22" s="213"/>
      <c r="AFY22" s="213"/>
      <c r="AFZ22" s="213"/>
      <c r="AGA22" s="213"/>
      <c r="AGB22" s="213"/>
      <c r="AGC22" s="213"/>
      <c r="AGD22" s="213"/>
      <c r="AGE22" s="213"/>
      <c r="AGF22" s="213"/>
      <c r="AGG22" s="213"/>
      <c r="AGH22" s="213"/>
      <c r="AGI22" s="213"/>
      <c r="AGJ22" s="213"/>
      <c r="AGK22" s="213"/>
      <c r="AGL22" s="213"/>
      <c r="AGM22" s="213"/>
      <c r="AGN22" s="213"/>
      <c r="AGO22" s="213"/>
      <c r="AGP22" s="213"/>
      <c r="AGQ22" s="213"/>
      <c r="AGR22" s="213"/>
      <c r="AGS22" s="213"/>
      <c r="AGT22" s="213"/>
      <c r="AGU22" s="213"/>
      <c r="AGV22" s="213"/>
      <c r="AGW22" s="213"/>
      <c r="AGX22" s="213"/>
      <c r="AGY22" s="213"/>
      <c r="AGZ22" s="213"/>
      <c r="AHA22" s="213"/>
      <c r="AHB22" s="213"/>
      <c r="AHC22" s="213"/>
      <c r="AHD22" s="213"/>
      <c r="AHE22" s="213"/>
      <c r="AHF22" s="213"/>
      <c r="AHG22" s="213"/>
      <c r="AHH22" s="213"/>
      <c r="AHI22" s="213"/>
      <c r="AHJ22" s="213"/>
      <c r="AHK22" s="213"/>
      <c r="AHL22" s="213"/>
      <c r="AHM22" s="213"/>
      <c r="AHN22" s="213"/>
      <c r="AHO22" s="213"/>
      <c r="AHP22" s="213"/>
      <c r="AHQ22" s="213"/>
      <c r="AHR22" s="213"/>
      <c r="AHS22" s="213"/>
      <c r="AHT22" s="213"/>
      <c r="AHU22" s="213"/>
      <c r="AHV22" s="213"/>
      <c r="AHW22" s="213"/>
      <c r="AHX22" s="213"/>
      <c r="AHY22" s="213"/>
      <c r="AHZ22" s="213"/>
      <c r="AIA22" s="213"/>
      <c r="AIB22" s="213"/>
      <c r="AIC22" s="213"/>
      <c r="AID22" s="213"/>
      <c r="AIE22" s="213"/>
      <c r="AIF22" s="213"/>
      <c r="AIG22" s="213"/>
      <c r="AIH22" s="213"/>
      <c r="AII22" s="213"/>
      <c r="AIJ22" s="213"/>
      <c r="AIK22" s="213"/>
      <c r="AIL22" s="213"/>
      <c r="AIM22" s="213"/>
      <c r="AIN22" s="213"/>
      <c r="AIO22" s="213"/>
      <c r="AIP22" s="213"/>
      <c r="AIQ22" s="213"/>
      <c r="AIR22" s="213"/>
      <c r="AIS22" s="213"/>
      <c r="AIT22" s="213"/>
      <c r="AIU22" s="213"/>
      <c r="AIV22" s="213"/>
      <c r="AIW22" s="213"/>
      <c r="AIX22" s="213"/>
      <c r="AIY22" s="213"/>
      <c r="AIZ22" s="213"/>
      <c r="AJA22" s="213"/>
      <c r="AJB22" s="213"/>
      <c r="AJC22" s="213"/>
      <c r="AJD22" s="213"/>
      <c r="AJE22" s="213"/>
      <c r="AJF22" s="213"/>
      <c r="AJG22" s="213"/>
      <c r="AJH22" s="213"/>
      <c r="AJI22" s="213"/>
      <c r="AJJ22" s="213"/>
      <c r="AJK22" s="213"/>
      <c r="AJL22" s="213"/>
      <c r="AJM22" s="213"/>
      <c r="AJN22" s="213"/>
      <c r="AJO22" s="213"/>
      <c r="AJP22" s="213"/>
      <c r="AJQ22" s="213"/>
      <c r="AJR22" s="213"/>
      <c r="AJS22" s="213"/>
      <c r="AJT22" s="213"/>
      <c r="AJU22" s="213"/>
      <c r="AJV22" s="213"/>
      <c r="AJW22" s="213"/>
      <c r="AJX22" s="213"/>
      <c r="AJY22" s="213"/>
      <c r="AJZ22" s="213"/>
      <c r="AKA22" s="213"/>
      <c r="AKB22" s="213"/>
      <c r="AKC22" s="213"/>
      <c r="AKD22" s="213"/>
      <c r="AKE22" s="213"/>
      <c r="AKF22" s="213"/>
      <c r="AKG22" s="213"/>
      <c r="AKH22" s="213"/>
      <c r="AKI22" s="213"/>
      <c r="AKJ22" s="213"/>
      <c r="AKK22" s="213"/>
      <c r="AKL22" s="213"/>
      <c r="AKM22" s="213"/>
      <c r="AKN22" s="213"/>
      <c r="AKO22" s="213"/>
      <c r="AKP22" s="213"/>
      <c r="AKQ22" s="213"/>
      <c r="AKR22" s="213"/>
      <c r="AKS22" s="213"/>
      <c r="AKT22" s="213"/>
      <c r="AKU22" s="213"/>
      <c r="AKV22" s="213"/>
      <c r="AKW22" s="213"/>
      <c r="AKX22" s="213"/>
      <c r="AKY22" s="213"/>
      <c r="AKZ22" s="213"/>
      <c r="ALA22" s="213"/>
      <c r="ALB22" s="213"/>
      <c r="ALC22" s="213"/>
      <c r="ALD22" s="213"/>
      <c r="ALE22" s="213"/>
      <c r="ALF22" s="213"/>
      <c r="ALG22" s="213"/>
      <c r="ALH22" s="213"/>
      <c r="ALI22" s="213"/>
      <c r="ALJ22" s="213"/>
      <c r="ALK22" s="213"/>
      <c r="ALL22" s="213"/>
      <c r="ALM22" s="213"/>
      <c r="ALN22" s="213"/>
      <c r="ALO22" s="213"/>
      <c r="ALP22" s="213"/>
      <c r="ALQ22" s="213"/>
      <c r="ALR22" s="213"/>
      <c r="ALS22" s="213"/>
      <c r="ALT22" s="213"/>
      <c r="ALU22" s="213"/>
      <c r="ALV22" s="213"/>
      <c r="ALW22" s="213"/>
      <c r="ALX22" s="213"/>
      <c r="ALY22" s="213"/>
      <c r="ALZ22" s="213"/>
      <c r="AMA22" s="213"/>
      <c r="AMB22" s="213"/>
      <c r="AMC22" s="213"/>
      <c r="AMD22" s="213"/>
      <c r="AME22" s="213"/>
      <c r="AMF22" s="213"/>
      <c r="AMG22" s="213"/>
      <c r="AMH22" s="213"/>
    </row>
    <row r="23" spans="1:1022" ht="9.75" customHeight="1">
      <c r="A23" s="2321"/>
      <c r="B23" s="2309"/>
      <c r="C23" s="225"/>
      <c r="D23" s="226"/>
      <c r="E23" s="226"/>
      <c r="F23" s="226"/>
      <c r="G23" s="226"/>
      <c r="H23" s="226"/>
      <c r="I23" s="226"/>
      <c r="J23" s="226"/>
      <c r="K23" s="226"/>
      <c r="L23" s="226"/>
      <c r="M23" s="227"/>
      <c r="N23" s="2306"/>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c r="LE23" s="213"/>
      <c r="LF23" s="213"/>
      <c r="LG23" s="213"/>
      <c r="LH23" s="213"/>
      <c r="LI23" s="213"/>
      <c r="LJ23" s="213"/>
      <c r="LK23" s="213"/>
      <c r="LL23" s="213"/>
      <c r="LM23" s="213"/>
      <c r="LN23" s="213"/>
      <c r="LO23" s="213"/>
      <c r="LP23" s="213"/>
      <c r="LQ23" s="213"/>
      <c r="LR23" s="213"/>
      <c r="LS23" s="213"/>
      <c r="LT23" s="213"/>
      <c r="LU23" s="213"/>
      <c r="LV23" s="213"/>
      <c r="LW23" s="213"/>
      <c r="LX23" s="213"/>
      <c r="LY23" s="213"/>
      <c r="LZ23" s="213"/>
      <c r="MA23" s="213"/>
      <c r="MB23" s="213"/>
      <c r="MC23" s="213"/>
      <c r="MD23" s="213"/>
      <c r="ME23" s="213"/>
      <c r="MF23" s="213"/>
      <c r="MG23" s="213"/>
      <c r="MH23" s="213"/>
      <c r="MI23" s="213"/>
      <c r="MJ23" s="213"/>
      <c r="MK23" s="213"/>
      <c r="ML23" s="213"/>
      <c r="MM23" s="213"/>
      <c r="MN23" s="213"/>
      <c r="MO23" s="213"/>
      <c r="MP23" s="213"/>
      <c r="MQ23" s="213"/>
      <c r="MR23" s="213"/>
      <c r="MS23" s="213"/>
      <c r="MT23" s="213"/>
      <c r="MU23" s="213"/>
      <c r="MV23" s="213"/>
      <c r="MW23" s="213"/>
      <c r="MX23" s="213"/>
      <c r="MY23" s="213"/>
      <c r="MZ23" s="213"/>
      <c r="NA23" s="213"/>
      <c r="NB23" s="213"/>
      <c r="NC23" s="213"/>
      <c r="ND23" s="213"/>
      <c r="NE23" s="213"/>
      <c r="NF23" s="213"/>
      <c r="NG23" s="213"/>
      <c r="NH23" s="213"/>
      <c r="NI23" s="213"/>
      <c r="NJ23" s="213"/>
      <c r="NK23" s="213"/>
      <c r="NL23" s="213"/>
      <c r="NM23" s="213"/>
      <c r="NN23" s="213"/>
      <c r="NO23" s="213"/>
      <c r="NP23" s="213"/>
      <c r="NQ23" s="213"/>
      <c r="NR23" s="213"/>
      <c r="NS23" s="213"/>
      <c r="NT23" s="213"/>
      <c r="NU23" s="213"/>
      <c r="NV23" s="213"/>
      <c r="NW23" s="213"/>
      <c r="NX23" s="213"/>
      <c r="NY23" s="213"/>
      <c r="NZ23" s="213"/>
      <c r="OA23" s="213"/>
      <c r="OB23" s="213"/>
      <c r="OC23" s="213"/>
      <c r="OD23" s="213"/>
      <c r="OE23" s="213"/>
      <c r="OF23" s="213"/>
      <c r="OG23" s="213"/>
      <c r="OH23" s="213"/>
      <c r="OI23" s="213"/>
      <c r="OJ23" s="213"/>
      <c r="OK23" s="213"/>
      <c r="OL23" s="213"/>
      <c r="OM23" s="213"/>
      <c r="ON23" s="213"/>
      <c r="OO23" s="213"/>
      <c r="OP23" s="213"/>
      <c r="OQ23" s="213"/>
      <c r="OR23" s="213"/>
      <c r="OS23" s="213"/>
      <c r="OT23" s="213"/>
      <c r="OU23" s="213"/>
      <c r="OV23" s="213"/>
      <c r="OW23" s="213"/>
      <c r="OX23" s="213"/>
      <c r="OY23" s="213"/>
      <c r="OZ23" s="213"/>
      <c r="PA23" s="213"/>
      <c r="PB23" s="213"/>
      <c r="PC23" s="213"/>
      <c r="PD23" s="213"/>
      <c r="PE23" s="213"/>
      <c r="PF23" s="213"/>
      <c r="PG23" s="213"/>
      <c r="PH23" s="213"/>
      <c r="PI23" s="213"/>
      <c r="PJ23" s="213"/>
      <c r="PK23" s="213"/>
      <c r="PL23" s="213"/>
      <c r="PM23" s="213"/>
      <c r="PN23" s="213"/>
      <c r="PO23" s="213"/>
      <c r="PP23" s="213"/>
      <c r="PQ23" s="213"/>
      <c r="PR23" s="213"/>
      <c r="PS23" s="213"/>
      <c r="PT23" s="213"/>
      <c r="PU23" s="213"/>
      <c r="PV23" s="213"/>
      <c r="PW23" s="213"/>
      <c r="PX23" s="213"/>
      <c r="PY23" s="213"/>
      <c r="PZ23" s="213"/>
      <c r="QA23" s="213"/>
      <c r="QB23" s="213"/>
      <c r="QC23" s="213"/>
      <c r="QD23" s="213"/>
      <c r="QE23" s="213"/>
      <c r="QF23" s="213"/>
      <c r="QG23" s="213"/>
      <c r="QH23" s="213"/>
      <c r="QI23" s="213"/>
      <c r="QJ23" s="213"/>
      <c r="QK23" s="213"/>
      <c r="QL23" s="213"/>
      <c r="QM23" s="213"/>
      <c r="QN23" s="213"/>
      <c r="QO23" s="213"/>
      <c r="QP23" s="213"/>
      <c r="QQ23" s="213"/>
      <c r="QR23" s="213"/>
      <c r="QS23" s="213"/>
      <c r="QT23" s="213"/>
      <c r="QU23" s="213"/>
      <c r="QV23" s="213"/>
      <c r="QW23" s="213"/>
      <c r="QX23" s="213"/>
      <c r="QY23" s="213"/>
      <c r="QZ23" s="213"/>
      <c r="RA23" s="213"/>
      <c r="RB23" s="213"/>
      <c r="RC23" s="213"/>
      <c r="RD23" s="213"/>
      <c r="RE23" s="213"/>
      <c r="RF23" s="213"/>
      <c r="RG23" s="213"/>
      <c r="RH23" s="213"/>
      <c r="RI23" s="213"/>
      <c r="RJ23" s="213"/>
      <c r="RK23" s="213"/>
      <c r="RL23" s="213"/>
      <c r="RM23" s="213"/>
      <c r="RN23" s="213"/>
      <c r="RO23" s="213"/>
      <c r="RP23" s="213"/>
      <c r="RQ23" s="213"/>
      <c r="RR23" s="213"/>
      <c r="RS23" s="213"/>
      <c r="RT23" s="213"/>
      <c r="RU23" s="213"/>
      <c r="RV23" s="213"/>
      <c r="RW23" s="213"/>
      <c r="RX23" s="213"/>
      <c r="RY23" s="213"/>
      <c r="RZ23" s="213"/>
      <c r="SA23" s="213"/>
      <c r="SB23" s="213"/>
      <c r="SC23" s="213"/>
      <c r="SD23" s="213"/>
      <c r="SE23" s="213"/>
      <c r="SF23" s="213"/>
      <c r="SG23" s="213"/>
      <c r="SH23" s="213"/>
      <c r="SI23" s="213"/>
      <c r="SJ23" s="213"/>
      <c r="SK23" s="213"/>
      <c r="SL23" s="213"/>
      <c r="SM23" s="213"/>
      <c r="SN23" s="213"/>
      <c r="SO23" s="213"/>
      <c r="SP23" s="213"/>
      <c r="SQ23" s="213"/>
      <c r="SR23" s="213"/>
      <c r="SS23" s="213"/>
      <c r="ST23" s="213"/>
      <c r="SU23" s="213"/>
      <c r="SV23" s="213"/>
      <c r="SW23" s="213"/>
      <c r="SX23" s="213"/>
      <c r="SY23" s="213"/>
      <c r="SZ23" s="213"/>
      <c r="TA23" s="213"/>
      <c r="TB23" s="213"/>
      <c r="TC23" s="213"/>
      <c r="TD23" s="213"/>
      <c r="TE23" s="213"/>
      <c r="TF23" s="213"/>
      <c r="TG23" s="213"/>
      <c r="TH23" s="213"/>
      <c r="TI23" s="213"/>
      <c r="TJ23" s="213"/>
      <c r="TK23" s="213"/>
      <c r="TL23" s="213"/>
      <c r="TM23" s="213"/>
      <c r="TN23" s="213"/>
      <c r="TO23" s="213"/>
      <c r="TP23" s="213"/>
      <c r="TQ23" s="213"/>
      <c r="TR23" s="213"/>
      <c r="TS23" s="213"/>
      <c r="TT23" s="213"/>
      <c r="TU23" s="213"/>
      <c r="TV23" s="213"/>
      <c r="TW23" s="213"/>
      <c r="TX23" s="213"/>
      <c r="TY23" s="213"/>
      <c r="TZ23" s="213"/>
      <c r="UA23" s="213"/>
      <c r="UB23" s="213"/>
      <c r="UC23" s="213"/>
      <c r="UD23" s="213"/>
      <c r="UE23" s="213"/>
      <c r="UF23" s="213"/>
      <c r="UG23" s="213"/>
      <c r="UH23" s="213"/>
      <c r="UI23" s="213"/>
      <c r="UJ23" s="213"/>
      <c r="UK23" s="213"/>
      <c r="UL23" s="213"/>
      <c r="UM23" s="213"/>
      <c r="UN23" s="213"/>
      <c r="UO23" s="213"/>
      <c r="UP23" s="213"/>
      <c r="UQ23" s="213"/>
      <c r="UR23" s="213"/>
      <c r="US23" s="213"/>
      <c r="UT23" s="213"/>
      <c r="UU23" s="213"/>
      <c r="UV23" s="213"/>
      <c r="UW23" s="213"/>
      <c r="UX23" s="213"/>
      <c r="UY23" s="213"/>
      <c r="UZ23" s="213"/>
      <c r="VA23" s="213"/>
      <c r="VB23" s="213"/>
      <c r="VC23" s="213"/>
      <c r="VD23" s="213"/>
      <c r="VE23" s="213"/>
      <c r="VF23" s="213"/>
      <c r="VG23" s="213"/>
      <c r="VH23" s="213"/>
      <c r="VI23" s="213"/>
      <c r="VJ23" s="213"/>
      <c r="VK23" s="213"/>
      <c r="VL23" s="213"/>
      <c r="VM23" s="213"/>
      <c r="VN23" s="213"/>
      <c r="VO23" s="213"/>
      <c r="VP23" s="213"/>
      <c r="VQ23" s="213"/>
      <c r="VR23" s="213"/>
      <c r="VS23" s="213"/>
      <c r="VT23" s="213"/>
      <c r="VU23" s="213"/>
      <c r="VV23" s="213"/>
      <c r="VW23" s="213"/>
      <c r="VX23" s="213"/>
      <c r="VY23" s="213"/>
      <c r="VZ23" s="213"/>
      <c r="WA23" s="213"/>
      <c r="WB23" s="213"/>
      <c r="WC23" s="213"/>
      <c r="WD23" s="213"/>
      <c r="WE23" s="213"/>
      <c r="WF23" s="213"/>
      <c r="WG23" s="213"/>
      <c r="WH23" s="213"/>
      <c r="WI23" s="213"/>
      <c r="WJ23" s="213"/>
      <c r="WK23" s="213"/>
      <c r="WL23" s="213"/>
      <c r="WM23" s="213"/>
      <c r="WN23" s="213"/>
      <c r="WO23" s="213"/>
      <c r="WP23" s="213"/>
      <c r="WQ23" s="213"/>
      <c r="WR23" s="213"/>
      <c r="WS23" s="213"/>
      <c r="WT23" s="213"/>
      <c r="WU23" s="213"/>
      <c r="WV23" s="213"/>
      <c r="WW23" s="213"/>
      <c r="WX23" s="213"/>
      <c r="WY23" s="213"/>
      <c r="WZ23" s="213"/>
      <c r="XA23" s="213"/>
      <c r="XB23" s="213"/>
      <c r="XC23" s="213"/>
      <c r="XD23" s="213"/>
      <c r="XE23" s="213"/>
      <c r="XF23" s="213"/>
      <c r="XG23" s="213"/>
      <c r="XH23" s="213"/>
      <c r="XI23" s="213"/>
      <c r="XJ23" s="213"/>
      <c r="XK23" s="213"/>
      <c r="XL23" s="213"/>
      <c r="XM23" s="213"/>
      <c r="XN23" s="213"/>
      <c r="XO23" s="213"/>
      <c r="XP23" s="213"/>
      <c r="XQ23" s="213"/>
      <c r="XR23" s="213"/>
      <c r="XS23" s="213"/>
      <c r="XT23" s="213"/>
      <c r="XU23" s="213"/>
      <c r="XV23" s="213"/>
      <c r="XW23" s="213"/>
      <c r="XX23" s="213"/>
      <c r="XY23" s="213"/>
      <c r="XZ23" s="213"/>
      <c r="YA23" s="213"/>
      <c r="YB23" s="213"/>
      <c r="YC23" s="213"/>
      <c r="YD23" s="213"/>
      <c r="YE23" s="213"/>
      <c r="YF23" s="213"/>
      <c r="YG23" s="213"/>
      <c r="YH23" s="213"/>
      <c r="YI23" s="213"/>
      <c r="YJ23" s="213"/>
      <c r="YK23" s="213"/>
      <c r="YL23" s="213"/>
      <c r="YM23" s="213"/>
      <c r="YN23" s="213"/>
      <c r="YO23" s="213"/>
      <c r="YP23" s="213"/>
      <c r="YQ23" s="213"/>
      <c r="YR23" s="213"/>
      <c r="YS23" s="213"/>
      <c r="YT23" s="213"/>
      <c r="YU23" s="213"/>
      <c r="YV23" s="213"/>
      <c r="YW23" s="213"/>
      <c r="YX23" s="213"/>
      <c r="YY23" s="213"/>
      <c r="YZ23" s="213"/>
      <c r="ZA23" s="213"/>
      <c r="ZB23" s="213"/>
      <c r="ZC23" s="213"/>
      <c r="ZD23" s="213"/>
      <c r="ZE23" s="213"/>
      <c r="ZF23" s="213"/>
      <c r="ZG23" s="213"/>
      <c r="ZH23" s="213"/>
      <c r="ZI23" s="213"/>
      <c r="ZJ23" s="213"/>
      <c r="ZK23" s="213"/>
      <c r="ZL23" s="213"/>
      <c r="ZM23" s="213"/>
      <c r="ZN23" s="213"/>
      <c r="ZO23" s="213"/>
      <c r="ZP23" s="213"/>
      <c r="ZQ23" s="213"/>
      <c r="ZR23" s="213"/>
      <c r="ZS23" s="213"/>
      <c r="ZT23" s="213"/>
      <c r="ZU23" s="213"/>
      <c r="ZV23" s="213"/>
      <c r="ZW23" s="213"/>
      <c r="ZX23" s="213"/>
      <c r="ZY23" s="213"/>
      <c r="ZZ23" s="213"/>
      <c r="AAA23" s="213"/>
      <c r="AAB23" s="213"/>
      <c r="AAC23" s="213"/>
      <c r="AAD23" s="213"/>
      <c r="AAE23" s="213"/>
      <c r="AAF23" s="213"/>
      <c r="AAG23" s="213"/>
      <c r="AAH23" s="213"/>
      <c r="AAI23" s="213"/>
      <c r="AAJ23" s="213"/>
      <c r="AAK23" s="213"/>
      <c r="AAL23" s="213"/>
      <c r="AAM23" s="213"/>
      <c r="AAN23" s="213"/>
      <c r="AAO23" s="213"/>
      <c r="AAP23" s="213"/>
      <c r="AAQ23" s="213"/>
      <c r="AAR23" s="213"/>
      <c r="AAS23" s="213"/>
      <c r="AAT23" s="213"/>
      <c r="AAU23" s="213"/>
      <c r="AAV23" s="213"/>
      <c r="AAW23" s="213"/>
      <c r="AAX23" s="213"/>
      <c r="AAY23" s="213"/>
      <c r="AAZ23" s="213"/>
      <c r="ABA23" s="213"/>
      <c r="ABB23" s="213"/>
      <c r="ABC23" s="213"/>
      <c r="ABD23" s="213"/>
      <c r="ABE23" s="213"/>
      <c r="ABF23" s="213"/>
      <c r="ABG23" s="213"/>
      <c r="ABH23" s="213"/>
      <c r="ABI23" s="213"/>
      <c r="ABJ23" s="213"/>
      <c r="ABK23" s="213"/>
      <c r="ABL23" s="213"/>
      <c r="ABM23" s="213"/>
      <c r="ABN23" s="213"/>
      <c r="ABO23" s="213"/>
      <c r="ABP23" s="213"/>
      <c r="ABQ23" s="213"/>
      <c r="ABR23" s="213"/>
      <c r="ABS23" s="213"/>
      <c r="ABT23" s="213"/>
      <c r="ABU23" s="213"/>
      <c r="ABV23" s="213"/>
      <c r="ABW23" s="213"/>
      <c r="ABX23" s="213"/>
      <c r="ABY23" s="213"/>
      <c r="ABZ23" s="213"/>
      <c r="ACA23" s="213"/>
      <c r="ACB23" s="213"/>
      <c r="ACC23" s="213"/>
      <c r="ACD23" s="213"/>
      <c r="ACE23" s="213"/>
      <c r="ACF23" s="213"/>
      <c r="ACG23" s="213"/>
      <c r="ACH23" s="213"/>
      <c r="ACI23" s="213"/>
      <c r="ACJ23" s="213"/>
      <c r="ACK23" s="213"/>
      <c r="ACL23" s="213"/>
      <c r="ACM23" s="213"/>
      <c r="ACN23" s="213"/>
      <c r="ACO23" s="213"/>
      <c r="ACP23" s="213"/>
      <c r="ACQ23" s="213"/>
      <c r="ACR23" s="213"/>
      <c r="ACS23" s="213"/>
      <c r="ACT23" s="213"/>
      <c r="ACU23" s="213"/>
      <c r="ACV23" s="213"/>
      <c r="ACW23" s="213"/>
      <c r="ACX23" s="213"/>
      <c r="ACY23" s="213"/>
      <c r="ACZ23" s="213"/>
      <c r="ADA23" s="213"/>
      <c r="ADB23" s="213"/>
      <c r="ADC23" s="213"/>
      <c r="ADD23" s="213"/>
      <c r="ADE23" s="213"/>
      <c r="ADF23" s="213"/>
      <c r="ADG23" s="213"/>
      <c r="ADH23" s="213"/>
      <c r="ADI23" s="213"/>
      <c r="ADJ23" s="213"/>
      <c r="ADK23" s="213"/>
      <c r="ADL23" s="213"/>
      <c r="ADM23" s="213"/>
      <c r="ADN23" s="213"/>
      <c r="ADO23" s="213"/>
      <c r="ADP23" s="213"/>
      <c r="ADQ23" s="213"/>
      <c r="ADR23" s="213"/>
      <c r="ADS23" s="213"/>
      <c r="ADT23" s="213"/>
      <c r="ADU23" s="213"/>
      <c r="ADV23" s="213"/>
      <c r="ADW23" s="213"/>
      <c r="ADX23" s="213"/>
      <c r="ADY23" s="213"/>
      <c r="ADZ23" s="213"/>
      <c r="AEA23" s="213"/>
      <c r="AEB23" s="213"/>
      <c r="AEC23" s="213"/>
      <c r="AED23" s="213"/>
      <c r="AEE23" s="213"/>
      <c r="AEF23" s="213"/>
      <c r="AEG23" s="213"/>
      <c r="AEH23" s="213"/>
      <c r="AEI23" s="213"/>
      <c r="AEJ23" s="213"/>
      <c r="AEK23" s="213"/>
      <c r="AEL23" s="213"/>
      <c r="AEM23" s="213"/>
      <c r="AEN23" s="213"/>
      <c r="AEO23" s="213"/>
      <c r="AEP23" s="213"/>
      <c r="AEQ23" s="213"/>
      <c r="AER23" s="213"/>
      <c r="AES23" s="213"/>
      <c r="AET23" s="213"/>
      <c r="AEU23" s="213"/>
      <c r="AEV23" s="213"/>
      <c r="AEW23" s="213"/>
      <c r="AEX23" s="213"/>
      <c r="AEY23" s="213"/>
      <c r="AEZ23" s="213"/>
      <c r="AFA23" s="213"/>
      <c r="AFB23" s="213"/>
      <c r="AFC23" s="213"/>
      <c r="AFD23" s="213"/>
      <c r="AFE23" s="213"/>
      <c r="AFF23" s="213"/>
      <c r="AFG23" s="213"/>
      <c r="AFH23" s="213"/>
      <c r="AFI23" s="213"/>
      <c r="AFJ23" s="213"/>
      <c r="AFK23" s="213"/>
      <c r="AFL23" s="213"/>
      <c r="AFM23" s="213"/>
      <c r="AFN23" s="213"/>
      <c r="AFO23" s="213"/>
      <c r="AFP23" s="213"/>
      <c r="AFQ23" s="213"/>
      <c r="AFR23" s="213"/>
      <c r="AFS23" s="213"/>
      <c r="AFT23" s="213"/>
      <c r="AFU23" s="213"/>
      <c r="AFV23" s="213"/>
      <c r="AFW23" s="213"/>
      <c r="AFX23" s="213"/>
      <c r="AFY23" s="213"/>
      <c r="AFZ23" s="213"/>
      <c r="AGA23" s="213"/>
      <c r="AGB23" s="213"/>
      <c r="AGC23" s="213"/>
      <c r="AGD23" s="213"/>
      <c r="AGE23" s="213"/>
      <c r="AGF23" s="213"/>
      <c r="AGG23" s="213"/>
      <c r="AGH23" s="213"/>
      <c r="AGI23" s="213"/>
      <c r="AGJ23" s="213"/>
      <c r="AGK23" s="213"/>
      <c r="AGL23" s="213"/>
      <c r="AGM23" s="213"/>
      <c r="AGN23" s="213"/>
      <c r="AGO23" s="213"/>
      <c r="AGP23" s="213"/>
      <c r="AGQ23" s="213"/>
      <c r="AGR23" s="213"/>
      <c r="AGS23" s="213"/>
      <c r="AGT23" s="213"/>
      <c r="AGU23" s="213"/>
      <c r="AGV23" s="213"/>
      <c r="AGW23" s="213"/>
      <c r="AGX23" s="213"/>
      <c r="AGY23" s="213"/>
      <c r="AGZ23" s="213"/>
      <c r="AHA23" s="213"/>
      <c r="AHB23" s="213"/>
      <c r="AHC23" s="213"/>
      <c r="AHD23" s="213"/>
      <c r="AHE23" s="213"/>
      <c r="AHF23" s="213"/>
      <c r="AHG23" s="213"/>
      <c r="AHH23" s="213"/>
      <c r="AHI23" s="213"/>
      <c r="AHJ23" s="213"/>
      <c r="AHK23" s="213"/>
      <c r="AHL23" s="213"/>
      <c r="AHM23" s="213"/>
      <c r="AHN23" s="213"/>
      <c r="AHO23" s="213"/>
      <c r="AHP23" s="213"/>
      <c r="AHQ23" s="213"/>
      <c r="AHR23" s="213"/>
      <c r="AHS23" s="213"/>
      <c r="AHT23" s="213"/>
      <c r="AHU23" s="213"/>
      <c r="AHV23" s="213"/>
      <c r="AHW23" s="213"/>
      <c r="AHX23" s="213"/>
      <c r="AHY23" s="213"/>
      <c r="AHZ23" s="213"/>
      <c r="AIA23" s="213"/>
      <c r="AIB23" s="213"/>
      <c r="AIC23" s="213"/>
      <c r="AID23" s="213"/>
      <c r="AIE23" s="213"/>
      <c r="AIF23" s="213"/>
      <c r="AIG23" s="213"/>
      <c r="AIH23" s="213"/>
      <c r="AII23" s="213"/>
      <c r="AIJ23" s="213"/>
      <c r="AIK23" s="213"/>
      <c r="AIL23" s="213"/>
      <c r="AIM23" s="213"/>
      <c r="AIN23" s="213"/>
      <c r="AIO23" s="213"/>
      <c r="AIP23" s="213"/>
      <c r="AIQ23" s="213"/>
      <c r="AIR23" s="213"/>
      <c r="AIS23" s="213"/>
      <c r="AIT23" s="213"/>
      <c r="AIU23" s="213"/>
      <c r="AIV23" s="213"/>
      <c r="AIW23" s="213"/>
      <c r="AIX23" s="213"/>
      <c r="AIY23" s="213"/>
      <c r="AIZ23" s="213"/>
      <c r="AJA23" s="213"/>
      <c r="AJB23" s="213"/>
      <c r="AJC23" s="213"/>
      <c r="AJD23" s="213"/>
      <c r="AJE23" s="213"/>
      <c r="AJF23" s="213"/>
      <c r="AJG23" s="213"/>
      <c r="AJH23" s="213"/>
      <c r="AJI23" s="213"/>
      <c r="AJJ23" s="213"/>
      <c r="AJK23" s="213"/>
      <c r="AJL23" s="213"/>
      <c r="AJM23" s="213"/>
      <c r="AJN23" s="213"/>
      <c r="AJO23" s="213"/>
      <c r="AJP23" s="213"/>
      <c r="AJQ23" s="213"/>
      <c r="AJR23" s="213"/>
      <c r="AJS23" s="213"/>
      <c r="AJT23" s="213"/>
      <c r="AJU23" s="213"/>
      <c r="AJV23" s="213"/>
      <c r="AJW23" s="213"/>
      <c r="AJX23" s="213"/>
      <c r="AJY23" s="213"/>
      <c r="AJZ23" s="213"/>
      <c r="AKA23" s="213"/>
      <c r="AKB23" s="213"/>
      <c r="AKC23" s="213"/>
      <c r="AKD23" s="213"/>
      <c r="AKE23" s="213"/>
      <c r="AKF23" s="213"/>
      <c r="AKG23" s="213"/>
      <c r="AKH23" s="213"/>
      <c r="AKI23" s="213"/>
      <c r="AKJ23" s="213"/>
      <c r="AKK23" s="213"/>
      <c r="AKL23" s="213"/>
      <c r="AKM23" s="213"/>
      <c r="AKN23" s="213"/>
      <c r="AKO23" s="213"/>
      <c r="AKP23" s="213"/>
      <c r="AKQ23" s="213"/>
      <c r="AKR23" s="213"/>
      <c r="AKS23" s="213"/>
      <c r="AKT23" s="213"/>
      <c r="AKU23" s="213"/>
      <c r="AKV23" s="213"/>
      <c r="AKW23" s="213"/>
      <c r="AKX23" s="213"/>
      <c r="AKY23" s="213"/>
      <c r="AKZ23" s="213"/>
      <c r="ALA23" s="213"/>
      <c r="ALB23" s="213"/>
      <c r="ALC23" s="213"/>
      <c r="ALD23" s="213"/>
      <c r="ALE23" s="213"/>
      <c r="ALF23" s="213"/>
      <c r="ALG23" s="213"/>
      <c r="ALH23" s="213"/>
      <c r="ALI23" s="213"/>
      <c r="ALJ23" s="213"/>
      <c r="ALK23" s="213"/>
      <c r="ALL23" s="213"/>
      <c r="ALM23" s="213"/>
      <c r="ALN23" s="213"/>
      <c r="ALO23" s="213"/>
      <c r="ALP23" s="213"/>
      <c r="ALQ23" s="213"/>
      <c r="ALR23" s="213"/>
      <c r="ALS23" s="213"/>
      <c r="ALT23" s="213"/>
      <c r="ALU23" s="213"/>
      <c r="ALV23" s="213"/>
      <c r="ALW23" s="213"/>
      <c r="ALX23" s="213"/>
      <c r="ALY23" s="213"/>
      <c r="ALZ23" s="213"/>
      <c r="AMA23" s="213"/>
      <c r="AMB23" s="213"/>
      <c r="AMC23" s="213"/>
      <c r="AMD23" s="213"/>
      <c r="AME23" s="213"/>
      <c r="AMF23" s="213"/>
      <c r="AMG23" s="213"/>
      <c r="AMH23" s="213"/>
    </row>
    <row r="24" spans="1:1022" ht="16.5" customHeight="1">
      <c r="A24" s="2321"/>
      <c r="B24" s="2309" t="s">
        <v>48</v>
      </c>
      <c r="C24" s="1480"/>
      <c r="D24" s="228"/>
      <c r="E24" s="228"/>
      <c r="F24" s="228"/>
      <c r="G24" s="228"/>
      <c r="H24" s="228"/>
      <c r="I24" s="228"/>
      <c r="J24" s="228"/>
      <c r="K24" s="228"/>
      <c r="L24" s="229"/>
      <c r="M24" s="1191"/>
      <c r="N24" s="2306"/>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213"/>
      <c r="DX24" s="213"/>
      <c r="DY24" s="213"/>
      <c r="DZ24" s="213"/>
      <c r="EA24" s="213"/>
      <c r="EB24" s="213"/>
      <c r="EC24" s="213"/>
      <c r="ED24" s="213"/>
      <c r="EE24" s="213"/>
      <c r="EF24" s="213"/>
      <c r="EG24" s="213"/>
      <c r="EH24" s="213"/>
      <c r="EI24" s="213"/>
      <c r="EJ24" s="213"/>
      <c r="EK24" s="213"/>
      <c r="EL24" s="213"/>
      <c r="EM24" s="213"/>
      <c r="EN24" s="213"/>
      <c r="EO24" s="213"/>
      <c r="EP24" s="213"/>
      <c r="EQ24" s="213"/>
      <c r="ER24" s="213"/>
      <c r="ES24" s="213"/>
      <c r="ET24" s="213"/>
      <c r="EU24" s="213"/>
      <c r="EV24" s="213"/>
      <c r="EW24" s="213"/>
      <c r="EX24" s="213"/>
      <c r="EY24" s="213"/>
      <c r="EZ24" s="213"/>
      <c r="FA24" s="213"/>
      <c r="FB24" s="213"/>
      <c r="FC24" s="213"/>
      <c r="FD24" s="213"/>
      <c r="FE24" s="213"/>
      <c r="FF24" s="213"/>
      <c r="FG24" s="213"/>
      <c r="FH24" s="213"/>
      <c r="FI24" s="213"/>
      <c r="FJ24" s="213"/>
      <c r="FK24" s="213"/>
      <c r="FL24" s="213"/>
      <c r="FM24" s="213"/>
      <c r="FN24" s="213"/>
      <c r="FO24" s="213"/>
      <c r="FP24" s="213"/>
      <c r="FQ24" s="213"/>
      <c r="FR24" s="213"/>
      <c r="FS24" s="213"/>
      <c r="FT24" s="213"/>
      <c r="FU24" s="213"/>
      <c r="FV24" s="213"/>
      <c r="FW24" s="213"/>
      <c r="FX24" s="213"/>
      <c r="FY24" s="213"/>
      <c r="FZ24" s="213"/>
      <c r="GA24" s="213"/>
      <c r="GB24" s="213"/>
      <c r="GC24" s="213"/>
      <c r="GD24" s="213"/>
      <c r="GE24" s="213"/>
      <c r="GF24" s="213"/>
      <c r="GG24" s="213"/>
      <c r="GH24" s="213"/>
      <c r="GI24" s="213"/>
      <c r="GJ24" s="213"/>
      <c r="GK24" s="213"/>
      <c r="GL24" s="213"/>
      <c r="GM24" s="213"/>
      <c r="GN24" s="213"/>
      <c r="GO24" s="213"/>
      <c r="GP24" s="213"/>
      <c r="GQ24" s="213"/>
      <c r="GR24" s="213"/>
      <c r="GS24" s="213"/>
      <c r="GT24" s="213"/>
      <c r="GU24" s="213"/>
      <c r="GV24" s="213"/>
      <c r="GW24" s="213"/>
      <c r="GX24" s="213"/>
      <c r="GY24" s="213"/>
      <c r="GZ24" s="213"/>
      <c r="HA24" s="213"/>
      <c r="HB24" s="213"/>
      <c r="HC24" s="213"/>
      <c r="HD24" s="213"/>
      <c r="HE24" s="213"/>
      <c r="HF24" s="213"/>
      <c r="HG24" s="213"/>
      <c r="HH24" s="213"/>
      <c r="HI24" s="213"/>
      <c r="HJ24" s="213"/>
      <c r="HK24" s="213"/>
      <c r="HL24" s="213"/>
      <c r="HM24" s="213"/>
      <c r="HN24" s="213"/>
      <c r="HO24" s="213"/>
      <c r="HP24" s="213"/>
      <c r="HQ24" s="213"/>
      <c r="HR24" s="213"/>
      <c r="HS24" s="213"/>
      <c r="HT24" s="213"/>
      <c r="HU24" s="213"/>
      <c r="HV24" s="213"/>
      <c r="HW24" s="213"/>
      <c r="HX24" s="213"/>
      <c r="HY24" s="213"/>
      <c r="HZ24" s="213"/>
      <c r="IA24" s="213"/>
      <c r="IB24" s="213"/>
      <c r="IC24" s="213"/>
      <c r="ID24" s="213"/>
      <c r="IE24" s="213"/>
      <c r="IF24" s="213"/>
      <c r="IG24" s="213"/>
      <c r="IH24" s="213"/>
      <c r="II24" s="213"/>
      <c r="IJ24" s="213"/>
      <c r="IK24" s="213"/>
      <c r="IL24" s="213"/>
      <c r="IM24" s="213"/>
      <c r="IN24" s="213"/>
      <c r="IO24" s="213"/>
      <c r="IP24" s="213"/>
      <c r="IQ24" s="213"/>
      <c r="IR24" s="213"/>
      <c r="IS24" s="213"/>
      <c r="IT24" s="213"/>
      <c r="IU24" s="213"/>
      <c r="IV24" s="213"/>
      <c r="IW24" s="213"/>
      <c r="IX24" s="213"/>
      <c r="IY24" s="213"/>
      <c r="IZ24" s="213"/>
      <c r="JA24" s="213"/>
      <c r="JB24" s="213"/>
      <c r="JC24" s="213"/>
      <c r="JD24" s="213"/>
      <c r="JE24" s="213"/>
      <c r="JF24" s="213"/>
      <c r="JG24" s="213"/>
      <c r="JH24" s="213"/>
      <c r="JI24" s="213"/>
      <c r="JJ24" s="213"/>
      <c r="JK24" s="213"/>
      <c r="JL24" s="213"/>
      <c r="JM24" s="213"/>
      <c r="JN24" s="213"/>
      <c r="JO24" s="213"/>
      <c r="JP24" s="213"/>
      <c r="JQ24" s="213"/>
      <c r="JR24" s="213"/>
      <c r="JS24" s="213"/>
      <c r="JT24" s="213"/>
      <c r="JU24" s="213"/>
      <c r="JV24" s="213"/>
      <c r="JW24" s="213"/>
      <c r="JX24" s="213"/>
      <c r="JY24" s="213"/>
      <c r="JZ24" s="213"/>
      <c r="KA24" s="213"/>
      <c r="KB24" s="213"/>
      <c r="KC24" s="213"/>
      <c r="KD24" s="213"/>
      <c r="KE24" s="213"/>
      <c r="KF24" s="213"/>
      <c r="KG24" s="213"/>
      <c r="KH24" s="213"/>
      <c r="KI24" s="213"/>
      <c r="KJ24" s="213"/>
      <c r="KK24" s="213"/>
      <c r="KL24" s="213"/>
      <c r="KM24" s="213"/>
      <c r="KN24" s="213"/>
      <c r="KO24" s="213"/>
      <c r="KP24" s="213"/>
      <c r="KQ24" s="213"/>
      <c r="KR24" s="213"/>
      <c r="KS24" s="213"/>
      <c r="KT24" s="213"/>
      <c r="KU24" s="213"/>
      <c r="KV24" s="213"/>
      <c r="KW24" s="213"/>
      <c r="KX24" s="213"/>
      <c r="KY24" s="213"/>
      <c r="KZ24" s="213"/>
      <c r="LA24" s="213"/>
      <c r="LB24" s="213"/>
      <c r="LC24" s="213"/>
      <c r="LD24" s="213"/>
      <c r="LE24" s="213"/>
      <c r="LF24" s="213"/>
      <c r="LG24" s="213"/>
      <c r="LH24" s="213"/>
      <c r="LI24" s="213"/>
      <c r="LJ24" s="213"/>
      <c r="LK24" s="213"/>
      <c r="LL24" s="213"/>
      <c r="LM24" s="213"/>
      <c r="LN24" s="213"/>
      <c r="LO24" s="213"/>
      <c r="LP24" s="213"/>
      <c r="LQ24" s="213"/>
      <c r="LR24" s="213"/>
      <c r="LS24" s="213"/>
      <c r="LT24" s="213"/>
      <c r="LU24" s="213"/>
      <c r="LV24" s="213"/>
      <c r="LW24" s="213"/>
      <c r="LX24" s="213"/>
      <c r="LY24" s="213"/>
      <c r="LZ24" s="213"/>
      <c r="MA24" s="213"/>
      <c r="MB24" s="213"/>
      <c r="MC24" s="213"/>
      <c r="MD24" s="213"/>
      <c r="ME24" s="213"/>
      <c r="MF24" s="213"/>
      <c r="MG24" s="213"/>
      <c r="MH24" s="213"/>
      <c r="MI24" s="213"/>
      <c r="MJ24" s="213"/>
      <c r="MK24" s="213"/>
      <c r="ML24" s="213"/>
      <c r="MM24" s="213"/>
      <c r="MN24" s="213"/>
      <c r="MO24" s="213"/>
      <c r="MP24" s="213"/>
      <c r="MQ24" s="213"/>
      <c r="MR24" s="213"/>
      <c r="MS24" s="213"/>
      <c r="MT24" s="213"/>
      <c r="MU24" s="213"/>
      <c r="MV24" s="213"/>
      <c r="MW24" s="213"/>
      <c r="MX24" s="213"/>
      <c r="MY24" s="213"/>
      <c r="MZ24" s="213"/>
      <c r="NA24" s="213"/>
      <c r="NB24" s="213"/>
      <c r="NC24" s="213"/>
      <c r="ND24" s="213"/>
      <c r="NE24" s="213"/>
      <c r="NF24" s="213"/>
      <c r="NG24" s="213"/>
      <c r="NH24" s="213"/>
      <c r="NI24" s="213"/>
      <c r="NJ24" s="213"/>
      <c r="NK24" s="213"/>
      <c r="NL24" s="213"/>
      <c r="NM24" s="213"/>
      <c r="NN24" s="213"/>
      <c r="NO24" s="213"/>
      <c r="NP24" s="213"/>
      <c r="NQ24" s="213"/>
      <c r="NR24" s="213"/>
      <c r="NS24" s="213"/>
      <c r="NT24" s="213"/>
      <c r="NU24" s="213"/>
      <c r="NV24" s="213"/>
      <c r="NW24" s="213"/>
      <c r="NX24" s="213"/>
      <c r="NY24" s="213"/>
      <c r="NZ24" s="213"/>
      <c r="OA24" s="213"/>
      <c r="OB24" s="213"/>
      <c r="OC24" s="213"/>
      <c r="OD24" s="213"/>
      <c r="OE24" s="213"/>
      <c r="OF24" s="213"/>
      <c r="OG24" s="213"/>
      <c r="OH24" s="213"/>
      <c r="OI24" s="213"/>
      <c r="OJ24" s="213"/>
      <c r="OK24" s="213"/>
      <c r="OL24" s="213"/>
      <c r="OM24" s="213"/>
      <c r="ON24" s="213"/>
      <c r="OO24" s="213"/>
      <c r="OP24" s="213"/>
      <c r="OQ24" s="213"/>
      <c r="OR24" s="213"/>
      <c r="OS24" s="213"/>
      <c r="OT24" s="213"/>
      <c r="OU24" s="213"/>
      <c r="OV24" s="213"/>
      <c r="OW24" s="213"/>
      <c r="OX24" s="213"/>
      <c r="OY24" s="213"/>
      <c r="OZ24" s="213"/>
      <c r="PA24" s="213"/>
      <c r="PB24" s="213"/>
      <c r="PC24" s="213"/>
      <c r="PD24" s="213"/>
      <c r="PE24" s="213"/>
      <c r="PF24" s="213"/>
      <c r="PG24" s="213"/>
      <c r="PH24" s="213"/>
      <c r="PI24" s="213"/>
      <c r="PJ24" s="213"/>
      <c r="PK24" s="213"/>
      <c r="PL24" s="213"/>
      <c r="PM24" s="213"/>
      <c r="PN24" s="213"/>
      <c r="PO24" s="213"/>
      <c r="PP24" s="213"/>
      <c r="PQ24" s="213"/>
      <c r="PR24" s="213"/>
      <c r="PS24" s="213"/>
      <c r="PT24" s="213"/>
      <c r="PU24" s="213"/>
      <c r="PV24" s="213"/>
      <c r="PW24" s="213"/>
      <c r="PX24" s="213"/>
      <c r="PY24" s="213"/>
      <c r="PZ24" s="213"/>
      <c r="QA24" s="213"/>
      <c r="QB24" s="213"/>
      <c r="QC24" s="213"/>
      <c r="QD24" s="213"/>
      <c r="QE24" s="213"/>
      <c r="QF24" s="213"/>
      <c r="QG24" s="213"/>
      <c r="QH24" s="213"/>
      <c r="QI24" s="213"/>
      <c r="QJ24" s="213"/>
      <c r="QK24" s="213"/>
      <c r="QL24" s="213"/>
      <c r="QM24" s="213"/>
      <c r="QN24" s="213"/>
      <c r="QO24" s="213"/>
      <c r="QP24" s="213"/>
      <c r="QQ24" s="213"/>
      <c r="QR24" s="213"/>
      <c r="QS24" s="213"/>
      <c r="QT24" s="213"/>
      <c r="QU24" s="213"/>
      <c r="QV24" s="213"/>
      <c r="QW24" s="213"/>
      <c r="QX24" s="213"/>
      <c r="QY24" s="213"/>
      <c r="QZ24" s="213"/>
      <c r="RA24" s="213"/>
      <c r="RB24" s="213"/>
      <c r="RC24" s="213"/>
      <c r="RD24" s="213"/>
      <c r="RE24" s="213"/>
      <c r="RF24" s="213"/>
      <c r="RG24" s="213"/>
      <c r="RH24" s="213"/>
      <c r="RI24" s="213"/>
      <c r="RJ24" s="213"/>
      <c r="RK24" s="213"/>
      <c r="RL24" s="213"/>
      <c r="RM24" s="213"/>
      <c r="RN24" s="213"/>
      <c r="RO24" s="213"/>
      <c r="RP24" s="213"/>
      <c r="RQ24" s="213"/>
      <c r="RR24" s="213"/>
      <c r="RS24" s="213"/>
      <c r="RT24" s="213"/>
      <c r="RU24" s="213"/>
      <c r="RV24" s="213"/>
      <c r="RW24" s="213"/>
      <c r="RX24" s="213"/>
      <c r="RY24" s="213"/>
      <c r="RZ24" s="213"/>
      <c r="SA24" s="213"/>
      <c r="SB24" s="213"/>
      <c r="SC24" s="213"/>
      <c r="SD24" s="213"/>
      <c r="SE24" s="213"/>
      <c r="SF24" s="213"/>
      <c r="SG24" s="213"/>
      <c r="SH24" s="213"/>
      <c r="SI24" s="213"/>
      <c r="SJ24" s="213"/>
      <c r="SK24" s="213"/>
      <c r="SL24" s="213"/>
      <c r="SM24" s="213"/>
      <c r="SN24" s="213"/>
      <c r="SO24" s="213"/>
      <c r="SP24" s="213"/>
      <c r="SQ24" s="213"/>
      <c r="SR24" s="213"/>
      <c r="SS24" s="213"/>
      <c r="ST24" s="213"/>
      <c r="SU24" s="213"/>
      <c r="SV24" s="213"/>
      <c r="SW24" s="213"/>
      <c r="SX24" s="213"/>
      <c r="SY24" s="213"/>
      <c r="SZ24" s="213"/>
      <c r="TA24" s="213"/>
      <c r="TB24" s="213"/>
      <c r="TC24" s="213"/>
      <c r="TD24" s="213"/>
      <c r="TE24" s="213"/>
      <c r="TF24" s="213"/>
      <c r="TG24" s="213"/>
      <c r="TH24" s="213"/>
      <c r="TI24" s="213"/>
      <c r="TJ24" s="213"/>
      <c r="TK24" s="213"/>
      <c r="TL24" s="213"/>
      <c r="TM24" s="213"/>
      <c r="TN24" s="213"/>
      <c r="TO24" s="213"/>
      <c r="TP24" s="213"/>
      <c r="TQ24" s="213"/>
      <c r="TR24" s="213"/>
      <c r="TS24" s="213"/>
      <c r="TT24" s="213"/>
      <c r="TU24" s="213"/>
      <c r="TV24" s="213"/>
      <c r="TW24" s="213"/>
      <c r="TX24" s="213"/>
      <c r="TY24" s="213"/>
      <c r="TZ24" s="213"/>
      <c r="UA24" s="213"/>
      <c r="UB24" s="213"/>
      <c r="UC24" s="213"/>
      <c r="UD24" s="213"/>
      <c r="UE24" s="213"/>
      <c r="UF24" s="213"/>
      <c r="UG24" s="213"/>
      <c r="UH24" s="213"/>
      <c r="UI24" s="213"/>
      <c r="UJ24" s="213"/>
      <c r="UK24" s="213"/>
      <c r="UL24" s="213"/>
      <c r="UM24" s="213"/>
      <c r="UN24" s="213"/>
      <c r="UO24" s="213"/>
      <c r="UP24" s="213"/>
      <c r="UQ24" s="213"/>
      <c r="UR24" s="213"/>
      <c r="US24" s="213"/>
      <c r="UT24" s="213"/>
      <c r="UU24" s="213"/>
      <c r="UV24" s="213"/>
      <c r="UW24" s="213"/>
      <c r="UX24" s="213"/>
      <c r="UY24" s="213"/>
      <c r="UZ24" s="213"/>
      <c r="VA24" s="213"/>
      <c r="VB24" s="213"/>
      <c r="VC24" s="213"/>
      <c r="VD24" s="213"/>
      <c r="VE24" s="213"/>
      <c r="VF24" s="213"/>
      <c r="VG24" s="213"/>
      <c r="VH24" s="213"/>
      <c r="VI24" s="213"/>
      <c r="VJ24" s="213"/>
      <c r="VK24" s="213"/>
      <c r="VL24" s="213"/>
      <c r="VM24" s="213"/>
      <c r="VN24" s="213"/>
      <c r="VO24" s="213"/>
      <c r="VP24" s="213"/>
      <c r="VQ24" s="213"/>
      <c r="VR24" s="213"/>
      <c r="VS24" s="213"/>
      <c r="VT24" s="213"/>
      <c r="VU24" s="213"/>
      <c r="VV24" s="213"/>
      <c r="VW24" s="213"/>
      <c r="VX24" s="213"/>
      <c r="VY24" s="213"/>
      <c r="VZ24" s="213"/>
      <c r="WA24" s="213"/>
      <c r="WB24" s="213"/>
      <c r="WC24" s="213"/>
      <c r="WD24" s="213"/>
      <c r="WE24" s="213"/>
      <c r="WF24" s="213"/>
      <c r="WG24" s="213"/>
      <c r="WH24" s="213"/>
      <c r="WI24" s="213"/>
      <c r="WJ24" s="213"/>
      <c r="WK24" s="213"/>
      <c r="WL24" s="213"/>
      <c r="WM24" s="213"/>
      <c r="WN24" s="213"/>
      <c r="WO24" s="213"/>
      <c r="WP24" s="213"/>
      <c r="WQ24" s="213"/>
      <c r="WR24" s="213"/>
      <c r="WS24" s="213"/>
      <c r="WT24" s="213"/>
      <c r="WU24" s="213"/>
      <c r="WV24" s="213"/>
      <c r="WW24" s="213"/>
      <c r="WX24" s="213"/>
      <c r="WY24" s="213"/>
      <c r="WZ24" s="213"/>
      <c r="XA24" s="213"/>
      <c r="XB24" s="213"/>
      <c r="XC24" s="213"/>
      <c r="XD24" s="213"/>
      <c r="XE24" s="213"/>
      <c r="XF24" s="213"/>
      <c r="XG24" s="213"/>
      <c r="XH24" s="213"/>
      <c r="XI24" s="213"/>
      <c r="XJ24" s="213"/>
      <c r="XK24" s="213"/>
      <c r="XL24" s="213"/>
      <c r="XM24" s="213"/>
      <c r="XN24" s="213"/>
      <c r="XO24" s="213"/>
      <c r="XP24" s="213"/>
      <c r="XQ24" s="213"/>
      <c r="XR24" s="213"/>
      <c r="XS24" s="213"/>
      <c r="XT24" s="213"/>
      <c r="XU24" s="213"/>
      <c r="XV24" s="213"/>
      <c r="XW24" s="213"/>
      <c r="XX24" s="213"/>
      <c r="XY24" s="213"/>
      <c r="XZ24" s="213"/>
      <c r="YA24" s="213"/>
      <c r="YB24" s="213"/>
      <c r="YC24" s="213"/>
      <c r="YD24" s="213"/>
      <c r="YE24" s="213"/>
      <c r="YF24" s="213"/>
      <c r="YG24" s="213"/>
      <c r="YH24" s="213"/>
      <c r="YI24" s="213"/>
      <c r="YJ24" s="213"/>
      <c r="YK24" s="213"/>
      <c r="YL24" s="213"/>
      <c r="YM24" s="213"/>
      <c r="YN24" s="213"/>
      <c r="YO24" s="213"/>
      <c r="YP24" s="213"/>
      <c r="YQ24" s="213"/>
      <c r="YR24" s="213"/>
      <c r="YS24" s="213"/>
      <c r="YT24" s="213"/>
      <c r="YU24" s="213"/>
      <c r="YV24" s="213"/>
      <c r="YW24" s="213"/>
      <c r="YX24" s="213"/>
      <c r="YY24" s="213"/>
      <c r="YZ24" s="213"/>
      <c r="ZA24" s="213"/>
      <c r="ZB24" s="213"/>
      <c r="ZC24" s="213"/>
      <c r="ZD24" s="213"/>
      <c r="ZE24" s="213"/>
      <c r="ZF24" s="213"/>
      <c r="ZG24" s="213"/>
      <c r="ZH24" s="213"/>
      <c r="ZI24" s="213"/>
      <c r="ZJ24" s="213"/>
      <c r="ZK24" s="213"/>
      <c r="ZL24" s="213"/>
      <c r="ZM24" s="213"/>
      <c r="ZN24" s="213"/>
      <c r="ZO24" s="213"/>
      <c r="ZP24" s="213"/>
      <c r="ZQ24" s="213"/>
      <c r="ZR24" s="213"/>
      <c r="ZS24" s="213"/>
      <c r="ZT24" s="213"/>
      <c r="ZU24" s="213"/>
      <c r="ZV24" s="213"/>
      <c r="ZW24" s="213"/>
      <c r="ZX24" s="213"/>
      <c r="ZY24" s="213"/>
      <c r="ZZ24" s="213"/>
      <c r="AAA24" s="213"/>
      <c r="AAB24" s="213"/>
      <c r="AAC24" s="213"/>
      <c r="AAD24" s="213"/>
      <c r="AAE24" s="213"/>
      <c r="AAF24" s="213"/>
      <c r="AAG24" s="213"/>
      <c r="AAH24" s="213"/>
      <c r="AAI24" s="213"/>
      <c r="AAJ24" s="213"/>
      <c r="AAK24" s="213"/>
      <c r="AAL24" s="213"/>
      <c r="AAM24" s="213"/>
      <c r="AAN24" s="213"/>
      <c r="AAO24" s="213"/>
      <c r="AAP24" s="213"/>
      <c r="AAQ24" s="213"/>
      <c r="AAR24" s="213"/>
      <c r="AAS24" s="213"/>
      <c r="AAT24" s="213"/>
      <c r="AAU24" s="213"/>
      <c r="AAV24" s="213"/>
      <c r="AAW24" s="213"/>
      <c r="AAX24" s="213"/>
      <c r="AAY24" s="213"/>
      <c r="AAZ24" s="213"/>
      <c r="ABA24" s="213"/>
      <c r="ABB24" s="213"/>
      <c r="ABC24" s="213"/>
      <c r="ABD24" s="213"/>
      <c r="ABE24" s="213"/>
      <c r="ABF24" s="213"/>
      <c r="ABG24" s="213"/>
      <c r="ABH24" s="213"/>
      <c r="ABI24" s="213"/>
      <c r="ABJ24" s="213"/>
      <c r="ABK24" s="213"/>
      <c r="ABL24" s="213"/>
      <c r="ABM24" s="213"/>
      <c r="ABN24" s="213"/>
      <c r="ABO24" s="213"/>
      <c r="ABP24" s="213"/>
      <c r="ABQ24" s="213"/>
      <c r="ABR24" s="213"/>
      <c r="ABS24" s="213"/>
      <c r="ABT24" s="213"/>
      <c r="ABU24" s="213"/>
      <c r="ABV24" s="213"/>
      <c r="ABW24" s="213"/>
      <c r="ABX24" s="213"/>
      <c r="ABY24" s="213"/>
      <c r="ABZ24" s="213"/>
      <c r="ACA24" s="213"/>
      <c r="ACB24" s="213"/>
      <c r="ACC24" s="213"/>
      <c r="ACD24" s="213"/>
      <c r="ACE24" s="213"/>
      <c r="ACF24" s="213"/>
      <c r="ACG24" s="213"/>
      <c r="ACH24" s="213"/>
      <c r="ACI24" s="213"/>
      <c r="ACJ24" s="213"/>
      <c r="ACK24" s="213"/>
      <c r="ACL24" s="213"/>
      <c r="ACM24" s="213"/>
      <c r="ACN24" s="213"/>
      <c r="ACO24" s="213"/>
      <c r="ACP24" s="213"/>
      <c r="ACQ24" s="213"/>
      <c r="ACR24" s="213"/>
      <c r="ACS24" s="213"/>
      <c r="ACT24" s="213"/>
      <c r="ACU24" s="213"/>
      <c r="ACV24" s="213"/>
      <c r="ACW24" s="213"/>
      <c r="ACX24" s="213"/>
      <c r="ACY24" s="213"/>
      <c r="ACZ24" s="213"/>
      <c r="ADA24" s="213"/>
      <c r="ADB24" s="213"/>
      <c r="ADC24" s="213"/>
      <c r="ADD24" s="213"/>
      <c r="ADE24" s="213"/>
      <c r="ADF24" s="213"/>
      <c r="ADG24" s="213"/>
      <c r="ADH24" s="213"/>
      <c r="ADI24" s="213"/>
      <c r="ADJ24" s="213"/>
      <c r="ADK24" s="213"/>
      <c r="ADL24" s="213"/>
      <c r="ADM24" s="213"/>
      <c r="ADN24" s="213"/>
      <c r="ADO24" s="213"/>
      <c r="ADP24" s="213"/>
      <c r="ADQ24" s="213"/>
      <c r="ADR24" s="213"/>
      <c r="ADS24" s="213"/>
      <c r="ADT24" s="213"/>
      <c r="ADU24" s="213"/>
      <c r="ADV24" s="213"/>
      <c r="ADW24" s="213"/>
      <c r="ADX24" s="213"/>
      <c r="ADY24" s="213"/>
      <c r="ADZ24" s="213"/>
      <c r="AEA24" s="213"/>
      <c r="AEB24" s="213"/>
      <c r="AEC24" s="213"/>
      <c r="AED24" s="213"/>
      <c r="AEE24" s="213"/>
      <c r="AEF24" s="213"/>
      <c r="AEG24" s="213"/>
      <c r="AEH24" s="213"/>
      <c r="AEI24" s="213"/>
      <c r="AEJ24" s="213"/>
      <c r="AEK24" s="213"/>
      <c r="AEL24" s="213"/>
      <c r="AEM24" s="213"/>
      <c r="AEN24" s="213"/>
      <c r="AEO24" s="213"/>
      <c r="AEP24" s="213"/>
      <c r="AEQ24" s="213"/>
      <c r="AER24" s="213"/>
      <c r="AES24" s="213"/>
      <c r="AET24" s="213"/>
      <c r="AEU24" s="213"/>
      <c r="AEV24" s="213"/>
      <c r="AEW24" s="213"/>
      <c r="AEX24" s="213"/>
      <c r="AEY24" s="213"/>
      <c r="AEZ24" s="213"/>
      <c r="AFA24" s="213"/>
      <c r="AFB24" s="213"/>
      <c r="AFC24" s="213"/>
      <c r="AFD24" s="213"/>
      <c r="AFE24" s="213"/>
      <c r="AFF24" s="213"/>
      <c r="AFG24" s="213"/>
      <c r="AFH24" s="213"/>
      <c r="AFI24" s="213"/>
      <c r="AFJ24" s="213"/>
      <c r="AFK24" s="213"/>
      <c r="AFL24" s="213"/>
      <c r="AFM24" s="213"/>
      <c r="AFN24" s="213"/>
      <c r="AFO24" s="213"/>
      <c r="AFP24" s="213"/>
      <c r="AFQ24" s="213"/>
      <c r="AFR24" s="213"/>
      <c r="AFS24" s="213"/>
      <c r="AFT24" s="213"/>
      <c r="AFU24" s="213"/>
      <c r="AFV24" s="213"/>
      <c r="AFW24" s="213"/>
      <c r="AFX24" s="213"/>
      <c r="AFY24" s="213"/>
      <c r="AFZ24" s="213"/>
      <c r="AGA24" s="213"/>
      <c r="AGB24" s="213"/>
      <c r="AGC24" s="213"/>
      <c r="AGD24" s="213"/>
      <c r="AGE24" s="213"/>
      <c r="AGF24" s="213"/>
      <c r="AGG24" s="213"/>
      <c r="AGH24" s="213"/>
      <c r="AGI24" s="213"/>
      <c r="AGJ24" s="213"/>
      <c r="AGK24" s="213"/>
      <c r="AGL24" s="213"/>
      <c r="AGM24" s="213"/>
      <c r="AGN24" s="213"/>
      <c r="AGO24" s="213"/>
      <c r="AGP24" s="213"/>
      <c r="AGQ24" s="213"/>
      <c r="AGR24" s="213"/>
      <c r="AGS24" s="213"/>
      <c r="AGT24" s="213"/>
      <c r="AGU24" s="213"/>
      <c r="AGV24" s="213"/>
      <c r="AGW24" s="213"/>
      <c r="AGX24" s="213"/>
      <c r="AGY24" s="213"/>
      <c r="AGZ24" s="213"/>
      <c r="AHA24" s="213"/>
      <c r="AHB24" s="213"/>
      <c r="AHC24" s="213"/>
      <c r="AHD24" s="213"/>
      <c r="AHE24" s="213"/>
      <c r="AHF24" s="213"/>
      <c r="AHG24" s="213"/>
      <c r="AHH24" s="213"/>
      <c r="AHI24" s="213"/>
      <c r="AHJ24" s="213"/>
      <c r="AHK24" s="213"/>
      <c r="AHL24" s="213"/>
      <c r="AHM24" s="213"/>
      <c r="AHN24" s="213"/>
      <c r="AHO24" s="213"/>
      <c r="AHP24" s="213"/>
      <c r="AHQ24" s="213"/>
      <c r="AHR24" s="213"/>
      <c r="AHS24" s="213"/>
      <c r="AHT24" s="213"/>
      <c r="AHU24" s="213"/>
      <c r="AHV24" s="213"/>
      <c r="AHW24" s="213"/>
      <c r="AHX24" s="213"/>
      <c r="AHY24" s="213"/>
      <c r="AHZ24" s="213"/>
      <c r="AIA24" s="213"/>
      <c r="AIB24" s="213"/>
      <c r="AIC24" s="213"/>
      <c r="AID24" s="213"/>
      <c r="AIE24" s="213"/>
      <c r="AIF24" s="213"/>
      <c r="AIG24" s="213"/>
      <c r="AIH24" s="213"/>
      <c r="AII24" s="213"/>
      <c r="AIJ24" s="213"/>
      <c r="AIK24" s="213"/>
      <c r="AIL24" s="213"/>
      <c r="AIM24" s="213"/>
      <c r="AIN24" s="213"/>
      <c r="AIO24" s="213"/>
      <c r="AIP24" s="213"/>
      <c r="AIQ24" s="213"/>
      <c r="AIR24" s="213"/>
      <c r="AIS24" s="213"/>
      <c r="AIT24" s="213"/>
      <c r="AIU24" s="213"/>
      <c r="AIV24" s="213"/>
      <c r="AIW24" s="213"/>
      <c r="AIX24" s="213"/>
      <c r="AIY24" s="213"/>
      <c r="AIZ24" s="213"/>
      <c r="AJA24" s="213"/>
      <c r="AJB24" s="213"/>
      <c r="AJC24" s="213"/>
      <c r="AJD24" s="213"/>
      <c r="AJE24" s="213"/>
      <c r="AJF24" s="213"/>
      <c r="AJG24" s="213"/>
      <c r="AJH24" s="213"/>
      <c r="AJI24" s="213"/>
      <c r="AJJ24" s="213"/>
      <c r="AJK24" s="213"/>
      <c r="AJL24" s="213"/>
      <c r="AJM24" s="213"/>
      <c r="AJN24" s="213"/>
      <c r="AJO24" s="213"/>
      <c r="AJP24" s="213"/>
      <c r="AJQ24" s="213"/>
      <c r="AJR24" s="213"/>
      <c r="AJS24" s="213"/>
      <c r="AJT24" s="213"/>
      <c r="AJU24" s="213"/>
      <c r="AJV24" s="213"/>
      <c r="AJW24" s="213"/>
      <c r="AJX24" s="213"/>
      <c r="AJY24" s="213"/>
      <c r="AJZ24" s="213"/>
      <c r="AKA24" s="213"/>
      <c r="AKB24" s="213"/>
      <c r="AKC24" s="213"/>
      <c r="AKD24" s="213"/>
      <c r="AKE24" s="213"/>
      <c r="AKF24" s="213"/>
      <c r="AKG24" s="213"/>
      <c r="AKH24" s="213"/>
      <c r="AKI24" s="213"/>
      <c r="AKJ24" s="213"/>
      <c r="AKK24" s="213"/>
      <c r="AKL24" s="213"/>
      <c r="AKM24" s="213"/>
      <c r="AKN24" s="213"/>
      <c r="AKO24" s="213"/>
      <c r="AKP24" s="213"/>
      <c r="AKQ24" s="213"/>
      <c r="AKR24" s="213"/>
      <c r="AKS24" s="213"/>
      <c r="AKT24" s="213"/>
      <c r="AKU24" s="213"/>
      <c r="AKV24" s="213"/>
      <c r="AKW24" s="213"/>
      <c r="AKX24" s="213"/>
      <c r="AKY24" s="213"/>
      <c r="AKZ24" s="213"/>
      <c r="ALA24" s="213"/>
      <c r="ALB24" s="213"/>
      <c r="ALC24" s="213"/>
      <c r="ALD24" s="213"/>
      <c r="ALE24" s="213"/>
      <c r="ALF24" s="213"/>
      <c r="ALG24" s="213"/>
      <c r="ALH24" s="213"/>
      <c r="ALI24" s="213"/>
      <c r="ALJ24" s="213"/>
      <c r="ALK24" s="213"/>
      <c r="ALL24" s="213"/>
      <c r="ALM24" s="213"/>
      <c r="ALN24" s="213"/>
      <c r="ALO24" s="213"/>
      <c r="ALP24" s="213"/>
      <c r="ALQ24" s="213"/>
      <c r="ALR24" s="213"/>
      <c r="ALS24" s="213"/>
      <c r="ALT24" s="213"/>
      <c r="ALU24" s="213"/>
      <c r="ALV24" s="213"/>
      <c r="ALW24" s="213"/>
      <c r="ALX24" s="213"/>
      <c r="ALY24" s="213"/>
      <c r="ALZ24" s="213"/>
      <c r="AMA24" s="213"/>
      <c r="AMB24" s="213"/>
      <c r="AMC24" s="213"/>
      <c r="AMD24" s="213"/>
      <c r="AME24" s="213"/>
      <c r="AMF24" s="213"/>
      <c r="AMG24" s="213"/>
      <c r="AMH24" s="213"/>
    </row>
    <row r="25" spans="1:1022" ht="15.75" customHeight="1">
      <c r="A25" s="2321"/>
      <c r="B25" s="2309"/>
      <c r="C25" s="220" t="s">
        <v>49</v>
      </c>
      <c r="D25" s="1479"/>
      <c r="E25" s="230"/>
      <c r="F25" s="222" t="s">
        <v>50</v>
      </c>
      <c r="G25" s="1478"/>
      <c r="H25" s="230"/>
      <c r="I25" s="222" t="s">
        <v>51</v>
      </c>
      <c r="J25" s="1478" t="s">
        <v>1495</v>
      </c>
      <c r="K25" s="230"/>
      <c r="L25" s="231"/>
      <c r="M25" s="232"/>
      <c r="N25" s="2306"/>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3"/>
      <c r="DL25" s="213"/>
      <c r="DM25" s="213"/>
      <c r="DN25" s="213"/>
      <c r="DO25" s="213"/>
      <c r="DP25" s="213"/>
      <c r="DQ25" s="213"/>
      <c r="DR25" s="213"/>
      <c r="DS25" s="213"/>
      <c r="DT25" s="213"/>
      <c r="DU25" s="213"/>
      <c r="DV25" s="213"/>
      <c r="DW25" s="213"/>
      <c r="DX25" s="213"/>
      <c r="DY25" s="213"/>
      <c r="DZ25" s="213"/>
      <c r="EA25" s="213"/>
      <c r="EB25" s="213"/>
      <c r="EC25" s="213"/>
      <c r="ED25" s="213"/>
      <c r="EE25" s="213"/>
      <c r="EF25" s="213"/>
      <c r="EG25" s="213"/>
      <c r="EH25" s="213"/>
      <c r="EI25" s="213"/>
      <c r="EJ25" s="213"/>
      <c r="EK25" s="213"/>
      <c r="EL25" s="213"/>
      <c r="EM25" s="213"/>
      <c r="EN25" s="213"/>
      <c r="EO25" s="213"/>
      <c r="EP25" s="213"/>
      <c r="EQ25" s="213"/>
      <c r="ER25" s="213"/>
      <c r="ES25" s="213"/>
      <c r="ET25" s="213"/>
      <c r="EU25" s="213"/>
      <c r="EV25" s="213"/>
      <c r="EW25" s="213"/>
      <c r="EX25" s="213"/>
      <c r="EY25" s="213"/>
      <c r="EZ25" s="213"/>
      <c r="FA25" s="213"/>
      <c r="FB25" s="213"/>
      <c r="FC25" s="213"/>
      <c r="FD25" s="213"/>
      <c r="FE25" s="213"/>
      <c r="FF25" s="213"/>
      <c r="FG25" s="213"/>
      <c r="FH25" s="213"/>
      <c r="FI25" s="213"/>
      <c r="FJ25" s="213"/>
      <c r="FK25" s="213"/>
      <c r="FL25" s="213"/>
      <c r="FM25" s="213"/>
      <c r="FN25" s="213"/>
      <c r="FO25" s="213"/>
      <c r="FP25" s="213"/>
      <c r="FQ25" s="213"/>
      <c r="FR25" s="213"/>
      <c r="FS25" s="213"/>
      <c r="FT25" s="213"/>
      <c r="FU25" s="213"/>
      <c r="FV25" s="213"/>
      <c r="FW25" s="213"/>
      <c r="FX25" s="213"/>
      <c r="FY25" s="213"/>
      <c r="FZ25" s="213"/>
      <c r="GA25" s="213"/>
      <c r="GB25" s="213"/>
      <c r="GC25" s="213"/>
      <c r="GD25" s="213"/>
      <c r="GE25" s="213"/>
      <c r="GF25" s="213"/>
      <c r="GG25" s="213"/>
      <c r="GH25" s="213"/>
      <c r="GI25" s="213"/>
      <c r="GJ25" s="213"/>
      <c r="GK25" s="213"/>
      <c r="GL25" s="213"/>
      <c r="GM25" s="213"/>
      <c r="GN25" s="213"/>
      <c r="GO25" s="213"/>
      <c r="GP25" s="213"/>
      <c r="GQ25" s="213"/>
      <c r="GR25" s="213"/>
      <c r="GS25" s="213"/>
      <c r="GT25" s="213"/>
      <c r="GU25" s="213"/>
      <c r="GV25" s="213"/>
      <c r="GW25" s="213"/>
      <c r="GX25" s="213"/>
      <c r="GY25" s="213"/>
      <c r="GZ25" s="213"/>
      <c r="HA25" s="213"/>
      <c r="HB25" s="213"/>
      <c r="HC25" s="213"/>
      <c r="HD25" s="213"/>
      <c r="HE25" s="213"/>
      <c r="HF25" s="213"/>
      <c r="HG25" s="213"/>
      <c r="HH25" s="213"/>
      <c r="HI25" s="213"/>
      <c r="HJ25" s="213"/>
      <c r="HK25" s="213"/>
      <c r="HL25" s="213"/>
      <c r="HM25" s="213"/>
      <c r="HN25" s="213"/>
      <c r="HO25" s="213"/>
      <c r="HP25" s="213"/>
      <c r="HQ25" s="213"/>
      <c r="HR25" s="213"/>
      <c r="HS25" s="213"/>
      <c r="HT25" s="213"/>
      <c r="HU25" s="213"/>
      <c r="HV25" s="213"/>
      <c r="HW25" s="213"/>
      <c r="HX25" s="213"/>
      <c r="HY25" s="213"/>
      <c r="HZ25" s="213"/>
      <c r="IA25" s="213"/>
      <c r="IB25" s="213"/>
      <c r="IC25" s="213"/>
      <c r="ID25" s="213"/>
      <c r="IE25" s="213"/>
      <c r="IF25" s="213"/>
      <c r="IG25" s="213"/>
      <c r="IH25" s="213"/>
      <c r="II25" s="213"/>
      <c r="IJ25" s="213"/>
      <c r="IK25" s="213"/>
      <c r="IL25" s="213"/>
      <c r="IM25" s="213"/>
      <c r="IN25" s="213"/>
      <c r="IO25" s="213"/>
      <c r="IP25" s="213"/>
      <c r="IQ25" s="213"/>
      <c r="IR25" s="213"/>
      <c r="IS25" s="213"/>
      <c r="IT25" s="213"/>
      <c r="IU25" s="213"/>
      <c r="IV25" s="213"/>
      <c r="IW25" s="213"/>
      <c r="IX25" s="213"/>
      <c r="IY25" s="213"/>
      <c r="IZ25" s="213"/>
      <c r="JA25" s="213"/>
      <c r="JB25" s="213"/>
      <c r="JC25" s="213"/>
      <c r="JD25" s="213"/>
      <c r="JE25" s="213"/>
      <c r="JF25" s="213"/>
      <c r="JG25" s="213"/>
      <c r="JH25" s="213"/>
      <c r="JI25" s="213"/>
      <c r="JJ25" s="213"/>
      <c r="JK25" s="213"/>
      <c r="JL25" s="213"/>
      <c r="JM25" s="213"/>
      <c r="JN25" s="213"/>
      <c r="JO25" s="213"/>
      <c r="JP25" s="213"/>
      <c r="JQ25" s="213"/>
      <c r="JR25" s="213"/>
      <c r="JS25" s="213"/>
      <c r="JT25" s="213"/>
      <c r="JU25" s="213"/>
      <c r="JV25" s="213"/>
      <c r="JW25" s="213"/>
      <c r="JX25" s="213"/>
      <c r="JY25" s="213"/>
      <c r="JZ25" s="213"/>
      <c r="KA25" s="213"/>
      <c r="KB25" s="213"/>
      <c r="KC25" s="213"/>
      <c r="KD25" s="213"/>
      <c r="KE25" s="213"/>
      <c r="KF25" s="213"/>
      <c r="KG25" s="213"/>
      <c r="KH25" s="213"/>
      <c r="KI25" s="213"/>
      <c r="KJ25" s="213"/>
      <c r="KK25" s="213"/>
      <c r="KL25" s="213"/>
      <c r="KM25" s="213"/>
      <c r="KN25" s="213"/>
      <c r="KO25" s="213"/>
      <c r="KP25" s="213"/>
      <c r="KQ25" s="213"/>
      <c r="KR25" s="213"/>
      <c r="KS25" s="213"/>
      <c r="KT25" s="213"/>
      <c r="KU25" s="213"/>
      <c r="KV25" s="213"/>
      <c r="KW25" s="213"/>
      <c r="KX25" s="213"/>
      <c r="KY25" s="213"/>
      <c r="KZ25" s="213"/>
      <c r="LA25" s="213"/>
      <c r="LB25" s="213"/>
      <c r="LC25" s="213"/>
      <c r="LD25" s="213"/>
      <c r="LE25" s="213"/>
      <c r="LF25" s="213"/>
      <c r="LG25" s="213"/>
      <c r="LH25" s="213"/>
      <c r="LI25" s="213"/>
      <c r="LJ25" s="213"/>
      <c r="LK25" s="213"/>
      <c r="LL25" s="213"/>
      <c r="LM25" s="213"/>
      <c r="LN25" s="213"/>
      <c r="LO25" s="213"/>
      <c r="LP25" s="213"/>
      <c r="LQ25" s="213"/>
      <c r="LR25" s="213"/>
      <c r="LS25" s="213"/>
      <c r="LT25" s="213"/>
      <c r="LU25" s="213"/>
      <c r="LV25" s="213"/>
      <c r="LW25" s="213"/>
      <c r="LX25" s="213"/>
      <c r="LY25" s="213"/>
      <c r="LZ25" s="213"/>
      <c r="MA25" s="213"/>
      <c r="MB25" s="213"/>
      <c r="MC25" s="213"/>
      <c r="MD25" s="213"/>
      <c r="ME25" s="213"/>
      <c r="MF25" s="213"/>
      <c r="MG25" s="213"/>
      <c r="MH25" s="213"/>
      <c r="MI25" s="213"/>
      <c r="MJ25" s="213"/>
      <c r="MK25" s="213"/>
      <c r="ML25" s="213"/>
      <c r="MM25" s="213"/>
      <c r="MN25" s="213"/>
      <c r="MO25" s="213"/>
      <c r="MP25" s="213"/>
      <c r="MQ25" s="213"/>
      <c r="MR25" s="213"/>
      <c r="MS25" s="213"/>
      <c r="MT25" s="213"/>
      <c r="MU25" s="213"/>
      <c r="MV25" s="213"/>
      <c r="MW25" s="213"/>
      <c r="MX25" s="213"/>
      <c r="MY25" s="213"/>
      <c r="MZ25" s="213"/>
      <c r="NA25" s="213"/>
      <c r="NB25" s="213"/>
      <c r="NC25" s="213"/>
      <c r="ND25" s="213"/>
      <c r="NE25" s="213"/>
      <c r="NF25" s="213"/>
      <c r="NG25" s="213"/>
      <c r="NH25" s="213"/>
      <c r="NI25" s="213"/>
      <c r="NJ25" s="213"/>
      <c r="NK25" s="213"/>
      <c r="NL25" s="213"/>
      <c r="NM25" s="213"/>
      <c r="NN25" s="213"/>
      <c r="NO25" s="213"/>
      <c r="NP25" s="213"/>
      <c r="NQ25" s="213"/>
      <c r="NR25" s="213"/>
      <c r="NS25" s="213"/>
      <c r="NT25" s="213"/>
      <c r="NU25" s="213"/>
      <c r="NV25" s="213"/>
      <c r="NW25" s="213"/>
      <c r="NX25" s="213"/>
      <c r="NY25" s="213"/>
      <c r="NZ25" s="213"/>
      <c r="OA25" s="213"/>
      <c r="OB25" s="213"/>
      <c r="OC25" s="213"/>
      <c r="OD25" s="213"/>
      <c r="OE25" s="213"/>
      <c r="OF25" s="213"/>
      <c r="OG25" s="213"/>
      <c r="OH25" s="213"/>
      <c r="OI25" s="213"/>
      <c r="OJ25" s="213"/>
      <c r="OK25" s="213"/>
      <c r="OL25" s="213"/>
      <c r="OM25" s="213"/>
      <c r="ON25" s="213"/>
      <c r="OO25" s="213"/>
      <c r="OP25" s="213"/>
      <c r="OQ25" s="213"/>
      <c r="OR25" s="213"/>
      <c r="OS25" s="213"/>
      <c r="OT25" s="213"/>
      <c r="OU25" s="213"/>
      <c r="OV25" s="213"/>
      <c r="OW25" s="213"/>
      <c r="OX25" s="213"/>
      <c r="OY25" s="213"/>
      <c r="OZ25" s="213"/>
      <c r="PA25" s="213"/>
      <c r="PB25" s="213"/>
      <c r="PC25" s="213"/>
      <c r="PD25" s="213"/>
      <c r="PE25" s="213"/>
      <c r="PF25" s="213"/>
      <c r="PG25" s="213"/>
      <c r="PH25" s="213"/>
      <c r="PI25" s="213"/>
      <c r="PJ25" s="213"/>
      <c r="PK25" s="213"/>
      <c r="PL25" s="213"/>
      <c r="PM25" s="213"/>
      <c r="PN25" s="213"/>
      <c r="PO25" s="213"/>
      <c r="PP25" s="213"/>
      <c r="PQ25" s="213"/>
      <c r="PR25" s="213"/>
      <c r="PS25" s="213"/>
      <c r="PT25" s="213"/>
      <c r="PU25" s="213"/>
      <c r="PV25" s="213"/>
      <c r="PW25" s="213"/>
      <c r="PX25" s="213"/>
      <c r="PY25" s="213"/>
      <c r="PZ25" s="213"/>
      <c r="QA25" s="213"/>
      <c r="QB25" s="213"/>
      <c r="QC25" s="213"/>
      <c r="QD25" s="213"/>
      <c r="QE25" s="213"/>
      <c r="QF25" s="213"/>
      <c r="QG25" s="213"/>
      <c r="QH25" s="213"/>
      <c r="QI25" s="213"/>
      <c r="QJ25" s="213"/>
      <c r="QK25" s="213"/>
      <c r="QL25" s="213"/>
      <c r="QM25" s="213"/>
      <c r="QN25" s="213"/>
      <c r="QO25" s="213"/>
      <c r="QP25" s="213"/>
      <c r="QQ25" s="213"/>
      <c r="QR25" s="213"/>
      <c r="QS25" s="213"/>
      <c r="QT25" s="213"/>
      <c r="QU25" s="213"/>
      <c r="QV25" s="213"/>
      <c r="QW25" s="213"/>
      <c r="QX25" s="213"/>
      <c r="QY25" s="213"/>
      <c r="QZ25" s="213"/>
      <c r="RA25" s="213"/>
      <c r="RB25" s="213"/>
      <c r="RC25" s="213"/>
      <c r="RD25" s="213"/>
      <c r="RE25" s="213"/>
      <c r="RF25" s="213"/>
      <c r="RG25" s="213"/>
      <c r="RH25" s="213"/>
      <c r="RI25" s="213"/>
      <c r="RJ25" s="213"/>
      <c r="RK25" s="213"/>
      <c r="RL25" s="213"/>
      <c r="RM25" s="213"/>
      <c r="RN25" s="213"/>
      <c r="RO25" s="213"/>
      <c r="RP25" s="213"/>
      <c r="RQ25" s="213"/>
      <c r="RR25" s="213"/>
      <c r="RS25" s="213"/>
      <c r="RT25" s="213"/>
      <c r="RU25" s="213"/>
      <c r="RV25" s="213"/>
      <c r="RW25" s="213"/>
      <c r="RX25" s="213"/>
      <c r="RY25" s="213"/>
      <c r="RZ25" s="213"/>
      <c r="SA25" s="213"/>
      <c r="SB25" s="213"/>
      <c r="SC25" s="213"/>
      <c r="SD25" s="213"/>
      <c r="SE25" s="213"/>
      <c r="SF25" s="213"/>
      <c r="SG25" s="213"/>
      <c r="SH25" s="213"/>
      <c r="SI25" s="213"/>
      <c r="SJ25" s="213"/>
      <c r="SK25" s="213"/>
      <c r="SL25" s="213"/>
      <c r="SM25" s="213"/>
      <c r="SN25" s="213"/>
      <c r="SO25" s="213"/>
      <c r="SP25" s="213"/>
      <c r="SQ25" s="213"/>
      <c r="SR25" s="213"/>
      <c r="SS25" s="213"/>
      <c r="ST25" s="213"/>
      <c r="SU25" s="213"/>
      <c r="SV25" s="213"/>
      <c r="SW25" s="213"/>
      <c r="SX25" s="213"/>
      <c r="SY25" s="213"/>
      <c r="SZ25" s="213"/>
      <c r="TA25" s="213"/>
      <c r="TB25" s="213"/>
      <c r="TC25" s="213"/>
      <c r="TD25" s="213"/>
      <c r="TE25" s="213"/>
      <c r="TF25" s="213"/>
      <c r="TG25" s="213"/>
      <c r="TH25" s="213"/>
      <c r="TI25" s="213"/>
      <c r="TJ25" s="213"/>
      <c r="TK25" s="213"/>
      <c r="TL25" s="213"/>
      <c r="TM25" s="213"/>
      <c r="TN25" s="213"/>
      <c r="TO25" s="213"/>
      <c r="TP25" s="213"/>
      <c r="TQ25" s="213"/>
      <c r="TR25" s="213"/>
      <c r="TS25" s="213"/>
      <c r="TT25" s="213"/>
      <c r="TU25" s="213"/>
      <c r="TV25" s="213"/>
      <c r="TW25" s="213"/>
      <c r="TX25" s="213"/>
      <c r="TY25" s="213"/>
      <c r="TZ25" s="213"/>
      <c r="UA25" s="213"/>
      <c r="UB25" s="213"/>
      <c r="UC25" s="213"/>
      <c r="UD25" s="213"/>
      <c r="UE25" s="213"/>
      <c r="UF25" s="213"/>
      <c r="UG25" s="213"/>
      <c r="UH25" s="213"/>
      <c r="UI25" s="213"/>
      <c r="UJ25" s="213"/>
      <c r="UK25" s="213"/>
      <c r="UL25" s="213"/>
      <c r="UM25" s="213"/>
      <c r="UN25" s="213"/>
      <c r="UO25" s="213"/>
      <c r="UP25" s="213"/>
      <c r="UQ25" s="213"/>
      <c r="UR25" s="213"/>
      <c r="US25" s="213"/>
      <c r="UT25" s="213"/>
      <c r="UU25" s="213"/>
      <c r="UV25" s="213"/>
      <c r="UW25" s="213"/>
      <c r="UX25" s="213"/>
      <c r="UY25" s="213"/>
      <c r="UZ25" s="213"/>
      <c r="VA25" s="213"/>
      <c r="VB25" s="213"/>
      <c r="VC25" s="213"/>
      <c r="VD25" s="213"/>
      <c r="VE25" s="213"/>
      <c r="VF25" s="213"/>
      <c r="VG25" s="213"/>
      <c r="VH25" s="213"/>
      <c r="VI25" s="213"/>
      <c r="VJ25" s="213"/>
      <c r="VK25" s="213"/>
      <c r="VL25" s="213"/>
      <c r="VM25" s="213"/>
      <c r="VN25" s="213"/>
      <c r="VO25" s="213"/>
      <c r="VP25" s="213"/>
      <c r="VQ25" s="213"/>
      <c r="VR25" s="213"/>
      <c r="VS25" s="213"/>
      <c r="VT25" s="213"/>
      <c r="VU25" s="213"/>
      <c r="VV25" s="213"/>
      <c r="VW25" s="213"/>
      <c r="VX25" s="213"/>
      <c r="VY25" s="213"/>
      <c r="VZ25" s="213"/>
      <c r="WA25" s="213"/>
      <c r="WB25" s="213"/>
      <c r="WC25" s="213"/>
      <c r="WD25" s="213"/>
      <c r="WE25" s="213"/>
      <c r="WF25" s="213"/>
      <c r="WG25" s="213"/>
      <c r="WH25" s="213"/>
      <c r="WI25" s="213"/>
      <c r="WJ25" s="213"/>
      <c r="WK25" s="213"/>
      <c r="WL25" s="213"/>
      <c r="WM25" s="213"/>
      <c r="WN25" s="213"/>
      <c r="WO25" s="213"/>
      <c r="WP25" s="213"/>
      <c r="WQ25" s="213"/>
      <c r="WR25" s="213"/>
      <c r="WS25" s="213"/>
      <c r="WT25" s="213"/>
      <c r="WU25" s="213"/>
      <c r="WV25" s="213"/>
      <c r="WW25" s="213"/>
      <c r="WX25" s="213"/>
      <c r="WY25" s="213"/>
      <c r="WZ25" s="213"/>
      <c r="XA25" s="213"/>
      <c r="XB25" s="213"/>
      <c r="XC25" s="213"/>
      <c r="XD25" s="213"/>
      <c r="XE25" s="213"/>
      <c r="XF25" s="213"/>
      <c r="XG25" s="213"/>
      <c r="XH25" s="213"/>
      <c r="XI25" s="213"/>
      <c r="XJ25" s="213"/>
      <c r="XK25" s="213"/>
      <c r="XL25" s="213"/>
      <c r="XM25" s="213"/>
      <c r="XN25" s="213"/>
      <c r="XO25" s="213"/>
      <c r="XP25" s="213"/>
      <c r="XQ25" s="213"/>
      <c r="XR25" s="213"/>
      <c r="XS25" s="213"/>
      <c r="XT25" s="213"/>
      <c r="XU25" s="213"/>
      <c r="XV25" s="213"/>
      <c r="XW25" s="213"/>
      <c r="XX25" s="213"/>
      <c r="XY25" s="213"/>
      <c r="XZ25" s="213"/>
      <c r="YA25" s="213"/>
      <c r="YB25" s="213"/>
      <c r="YC25" s="213"/>
      <c r="YD25" s="213"/>
      <c r="YE25" s="213"/>
      <c r="YF25" s="213"/>
      <c r="YG25" s="213"/>
      <c r="YH25" s="213"/>
      <c r="YI25" s="213"/>
      <c r="YJ25" s="213"/>
      <c r="YK25" s="213"/>
      <c r="YL25" s="213"/>
      <c r="YM25" s="213"/>
      <c r="YN25" s="213"/>
      <c r="YO25" s="213"/>
      <c r="YP25" s="213"/>
      <c r="YQ25" s="213"/>
      <c r="YR25" s="213"/>
      <c r="YS25" s="213"/>
      <c r="YT25" s="213"/>
      <c r="YU25" s="213"/>
      <c r="YV25" s="213"/>
      <c r="YW25" s="213"/>
      <c r="YX25" s="213"/>
      <c r="YY25" s="213"/>
      <c r="YZ25" s="213"/>
      <c r="ZA25" s="213"/>
      <c r="ZB25" s="213"/>
      <c r="ZC25" s="213"/>
      <c r="ZD25" s="213"/>
      <c r="ZE25" s="213"/>
      <c r="ZF25" s="213"/>
      <c r="ZG25" s="213"/>
      <c r="ZH25" s="213"/>
      <c r="ZI25" s="213"/>
      <c r="ZJ25" s="213"/>
      <c r="ZK25" s="213"/>
      <c r="ZL25" s="213"/>
      <c r="ZM25" s="213"/>
      <c r="ZN25" s="213"/>
      <c r="ZO25" s="213"/>
      <c r="ZP25" s="213"/>
      <c r="ZQ25" s="213"/>
      <c r="ZR25" s="213"/>
      <c r="ZS25" s="213"/>
      <c r="ZT25" s="213"/>
      <c r="ZU25" s="213"/>
      <c r="ZV25" s="213"/>
      <c r="ZW25" s="213"/>
      <c r="ZX25" s="213"/>
      <c r="ZY25" s="213"/>
      <c r="ZZ25" s="213"/>
      <c r="AAA25" s="213"/>
      <c r="AAB25" s="213"/>
      <c r="AAC25" s="213"/>
      <c r="AAD25" s="213"/>
      <c r="AAE25" s="213"/>
      <c r="AAF25" s="213"/>
      <c r="AAG25" s="213"/>
      <c r="AAH25" s="213"/>
      <c r="AAI25" s="213"/>
      <c r="AAJ25" s="213"/>
      <c r="AAK25" s="213"/>
      <c r="AAL25" s="213"/>
      <c r="AAM25" s="213"/>
      <c r="AAN25" s="213"/>
      <c r="AAO25" s="213"/>
      <c r="AAP25" s="213"/>
      <c r="AAQ25" s="213"/>
      <c r="AAR25" s="213"/>
      <c r="AAS25" s="213"/>
      <c r="AAT25" s="213"/>
      <c r="AAU25" s="213"/>
      <c r="AAV25" s="213"/>
      <c r="AAW25" s="213"/>
      <c r="AAX25" s="213"/>
      <c r="AAY25" s="213"/>
      <c r="AAZ25" s="213"/>
      <c r="ABA25" s="213"/>
      <c r="ABB25" s="213"/>
      <c r="ABC25" s="213"/>
      <c r="ABD25" s="213"/>
      <c r="ABE25" s="213"/>
      <c r="ABF25" s="213"/>
      <c r="ABG25" s="213"/>
      <c r="ABH25" s="213"/>
      <c r="ABI25" s="213"/>
      <c r="ABJ25" s="213"/>
      <c r="ABK25" s="213"/>
      <c r="ABL25" s="213"/>
      <c r="ABM25" s="213"/>
      <c r="ABN25" s="213"/>
      <c r="ABO25" s="213"/>
      <c r="ABP25" s="213"/>
      <c r="ABQ25" s="213"/>
      <c r="ABR25" s="213"/>
      <c r="ABS25" s="213"/>
      <c r="ABT25" s="213"/>
      <c r="ABU25" s="213"/>
      <c r="ABV25" s="213"/>
      <c r="ABW25" s="213"/>
      <c r="ABX25" s="213"/>
      <c r="ABY25" s="213"/>
      <c r="ABZ25" s="213"/>
      <c r="ACA25" s="213"/>
      <c r="ACB25" s="213"/>
      <c r="ACC25" s="213"/>
      <c r="ACD25" s="213"/>
      <c r="ACE25" s="213"/>
      <c r="ACF25" s="213"/>
      <c r="ACG25" s="213"/>
      <c r="ACH25" s="213"/>
      <c r="ACI25" s="213"/>
      <c r="ACJ25" s="213"/>
      <c r="ACK25" s="213"/>
      <c r="ACL25" s="213"/>
      <c r="ACM25" s="213"/>
      <c r="ACN25" s="213"/>
      <c r="ACO25" s="213"/>
      <c r="ACP25" s="213"/>
      <c r="ACQ25" s="213"/>
      <c r="ACR25" s="213"/>
      <c r="ACS25" s="213"/>
      <c r="ACT25" s="213"/>
      <c r="ACU25" s="213"/>
      <c r="ACV25" s="213"/>
      <c r="ACW25" s="213"/>
      <c r="ACX25" s="213"/>
      <c r="ACY25" s="213"/>
      <c r="ACZ25" s="213"/>
      <c r="ADA25" s="213"/>
      <c r="ADB25" s="213"/>
      <c r="ADC25" s="213"/>
      <c r="ADD25" s="213"/>
      <c r="ADE25" s="213"/>
      <c r="ADF25" s="213"/>
      <c r="ADG25" s="213"/>
      <c r="ADH25" s="213"/>
      <c r="ADI25" s="213"/>
      <c r="ADJ25" s="213"/>
      <c r="ADK25" s="213"/>
      <c r="ADL25" s="213"/>
      <c r="ADM25" s="213"/>
      <c r="ADN25" s="213"/>
      <c r="ADO25" s="213"/>
      <c r="ADP25" s="213"/>
      <c r="ADQ25" s="213"/>
      <c r="ADR25" s="213"/>
      <c r="ADS25" s="213"/>
      <c r="ADT25" s="213"/>
      <c r="ADU25" s="213"/>
      <c r="ADV25" s="213"/>
      <c r="ADW25" s="213"/>
      <c r="ADX25" s="213"/>
      <c r="ADY25" s="213"/>
      <c r="ADZ25" s="213"/>
      <c r="AEA25" s="213"/>
      <c r="AEB25" s="213"/>
      <c r="AEC25" s="213"/>
      <c r="AED25" s="213"/>
      <c r="AEE25" s="213"/>
      <c r="AEF25" s="213"/>
      <c r="AEG25" s="213"/>
      <c r="AEH25" s="213"/>
      <c r="AEI25" s="213"/>
      <c r="AEJ25" s="213"/>
      <c r="AEK25" s="213"/>
      <c r="AEL25" s="213"/>
      <c r="AEM25" s="213"/>
      <c r="AEN25" s="213"/>
      <c r="AEO25" s="213"/>
      <c r="AEP25" s="213"/>
      <c r="AEQ25" s="213"/>
      <c r="AER25" s="213"/>
      <c r="AES25" s="213"/>
      <c r="AET25" s="213"/>
      <c r="AEU25" s="213"/>
      <c r="AEV25" s="213"/>
      <c r="AEW25" s="213"/>
      <c r="AEX25" s="213"/>
      <c r="AEY25" s="213"/>
      <c r="AEZ25" s="213"/>
      <c r="AFA25" s="213"/>
      <c r="AFB25" s="213"/>
      <c r="AFC25" s="213"/>
      <c r="AFD25" s="213"/>
      <c r="AFE25" s="213"/>
      <c r="AFF25" s="213"/>
      <c r="AFG25" s="213"/>
      <c r="AFH25" s="213"/>
      <c r="AFI25" s="213"/>
      <c r="AFJ25" s="213"/>
      <c r="AFK25" s="213"/>
      <c r="AFL25" s="213"/>
      <c r="AFM25" s="213"/>
      <c r="AFN25" s="213"/>
      <c r="AFO25" s="213"/>
      <c r="AFP25" s="213"/>
      <c r="AFQ25" s="213"/>
      <c r="AFR25" s="213"/>
      <c r="AFS25" s="213"/>
      <c r="AFT25" s="213"/>
      <c r="AFU25" s="213"/>
      <c r="AFV25" s="213"/>
      <c r="AFW25" s="213"/>
      <c r="AFX25" s="213"/>
      <c r="AFY25" s="213"/>
      <c r="AFZ25" s="213"/>
      <c r="AGA25" s="213"/>
      <c r="AGB25" s="213"/>
      <c r="AGC25" s="213"/>
      <c r="AGD25" s="213"/>
      <c r="AGE25" s="213"/>
      <c r="AGF25" s="213"/>
      <c r="AGG25" s="213"/>
      <c r="AGH25" s="213"/>
      <c r="AGI25" s="213"/>
      <c r="AGJ25" s="213"/>
      <c r="AGK25" s="213"/>
      <c r="AGL25" s="213"/>
      <c r="AGM25" s="213"/>
      <c r="AGN25" s="213"/>
      <c r="AGO25" s="213"/>
      <c r="AGP25" s="213"/>
      <c r="AGQ25" s="213"/>
      <c r="AGR25" s="213"/>
      <c r="AGS25" s="213"/>
      <c r="AGT25" s="213"/>
      <c r="AGU25" s="213"/>
      <c r="AGV25" s="213"/>
      <c r="AGW25" s="213"/>
      <c r="AGX25" s="213"/>
      <c r="AGY25" s="213"/>
      <c r="AGZ25" s="213"/>
      <c r="AHA25" s="213"/>
      <c r="AHB25" s="213"/>
      <c r="AHC25" s="213"/>
      <c r="AHD25" s="213"/>
      <c r="AHE25" s="213"/>
      <c r="AHF25" s="213"/>
      <c r="AHG25" s="213"/>
      <c r="AHH25" s="213"/>
      <c r="AHI25" s="213"/>
      <c r="AHJ25" s="213"/>
      <c r="AHK25" s="213"/>
      <c r="AHL25" s="213"/>
      <c r="AHM25" s="213"/>
      <c r="AHN25" s="213"/>
      <c r="AHO25" s="213"/>
      <c r="AHP25" s="213"/>
      <c r="AHQ25" s="213"/>
      <c r="AHR25" s="213"/>
      <c r="AHS25" s="213"/>
      <c r="AHT25" s="213"/>
      <c r="AHU25" s="213"/>
      <c r="AHV25" s="213"/>
      <c r="AHW25" s="213"/>
      <c r="AHX25" s="213"/>
      <c r="AHY25" s="213"/>
      <c r="AHZ25" s="213"/>
      <c r="AIA25" s="213"/>
      <c r="AIB25" s="213"/>
      <c r="AIC25" s="213"/>
      <c r="AID25" s="213"/>
      <c r="AIE25" s="213"/>
      <c r="AIF25" s="213"/>
      <c r="AIG25" s="213"/>
      <c r="AIH25" s="213"/>
      <c r="AII25" s="213"/>
      <c r="AIJ25" s="213"/>
      <c r="AIK25" s="213"/>
      <c r="AIL25" s="213"/>
      <c r="AIM25" s="213"/>
      <c r="AIN25" s="213"/>
      <c r="AIO25" s="213"/>
      <c r="AIP25" s="213"/>
      <c r="AIQ25" s="213"/>
      <c r="AIR25" s="213"/>
      <c r="AIS25" s="213"/>
      <c r="AIT25" s="213"/>
      <c r="AIU25" s="213"/>
      <c r="AIV25" s="213"/>
      <c r="AIW25" s="213"/>
      <c r="AIX25" s="213"/>
      <c r="AIY25" s="213"/>
      <c r="AIZ25" s="213"/>
      <c r="AJA25" s="213"/>
      <c r="AJB25" s="213"/>
      <c r="AJC25" s="213"/>
      <c r="AJD25" s="213"/>
      <c r="AJE25" s="213"/>
      <c r="AJF25" s="213"/>
      <c r="AJG25" s="213"/>
      <c r="AJH25" s="213"/>
      <c r="AJI25" s="213"/>
      <c r="AJJ25" s="213"/>
      <c r="AJK25" s="213"/>
      <c r="AJL25" s="213"/>
      <c r="AJM25" s="213"/>
      <c r="AJN25" s="213"/>
      <c r="AJO25" s="213"/>
      <c r="AJP25" s="213"/>
      <c r="AJQ25" s="213"/>
      <c r="AJR25" s="213"/>
      <c r="AJS25" s="213"/>
      <c r="AJT25" s="213"/>
      <c r="AJU25" s="213"/>
      <c r="AJV25" s="213"/>
      <c r="AJW25" s="213"/>
      <c r="AJX25" s="213"/>
      <c r="AJY25" s="213"/>
      <c r="AJZ25" s="213"/>
      <c r="AKA25" s="213"/>
      <c r="AKB25" s="213"/>
      <c r="AKC25" s="213"/>
      <c r="AKD25" s="213"/>
      <c r="AKE25" s="213"/>
      <c r="AKF25" s="213"/>
      <c r="AKG25" s="213"/>
      <c r="AKH25" s="213"/>
      <c r="AKI25" s="213"/>
      <c r="AKJ25" s="213"/>
      <c r="AKK25" s="213"/>
      <c r="AKL25" s="213"/>
      <c r="AKM25" s="213"/>
      <c r="AKN25" s="213"/>
      <c r="AKO25" s="213"/>
      <c r="AKP25" s="213"/>
      <c r="AKQ25" s="213"/>
      <c r="AKR25" s="213"/>
      <c r="AKS25" s="213"/>
      <c r="AKT25" s="213"/>
      <c r="AKU25" s="213"/>
      <c r="AKV25" s="213"/>
      <c r="AKW25" s="213"/>
      <c r="AKX25" s="213"/>
      <c r="AKY25" s="213"/>
      <c r="AKZ25" s="213"/>
      <c r="ALA25" s="213"/>
      <c r="ALB25" s="213"/>
      <c r="ALC25" s="213"/>
      <c r="ALD25" s="213"/>
      <c r="ALE25" s="213"/>
      <c r="ALF25" s="213"/>
      <c r="ALG25" s="213"/>
      <c r="ALH25" s="213"/>
      <c r="ALI25" s="213"/>
      <c r="ALJ25" s="213"/>
      <c r="ALK25" s="213"/>
      <c r="ALL25" s="213"/>
      <c r="ALM25" s="213"/>
      <c r="ALN25" s="213"/>
      <c r="ALO25" s="213"/>
      <c r="ALP25" s="213"/>
      <c r="ALQ25" s="213"/>
      <c r="ALR25" s="213"/>
      <c r="ALS25" s="213"/>
      <c r="ALT25" s="213"/>
      <c r="ALU25" s="213"/>
      <c r="ALV25" s="213"/>
      <c r="ALW25" s="213"/>
      <c r="ALX25" s="213"/>
      <c r="ALY25" s="213"/>
      <c r="ALZ25" s="213"/>
      <c r="AMA25" s="213"/>
      <c r="AMB25" s="213"/>
      <c r="AMC25" s="213"/>
      <c r="AMD25" s="213"/>
      <c r="AME25" s="213"/>
      <c r="AMF25" s="213"/>
      <c r="AMG25" s="213"/>
      <c r="AMH25" s="213"/>
    </row>
    <row r="26" spans="1:1022" ht="15.75" customHeight="1">
      <c r="A26" s="2321"/>
      <c r="B26" s="2309"/>
      <c r="C26" s="220" t="s">
        <v>52</v>
      </c>
      <c r="D26" s="1481"/>
      <c r="E26" s="231"/>
      <c r="F26" s="222" t="s">
        <v>53</v>
      </c>
      <c r="G26" s="1479"/>
      <c r="H26" s="231"/>
      <c r="I26" s="233"/>
      <c r="J26" s="231"/>
      <c r="K26" s="234"/>
      <c r="L26" s="231"/>
      <c r="M26" s="232"/>
      <c r="N26" s="2306"/>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3"/>
      <c r="DL26" s="213"/>
      <c r="DM26" s="213"/>
      <c r="DN26" s="213"/>
      <c r="DO26" s="213"/>
      <c r="DP26" s="213"/>
      <c r="DQ26" s="213"/>
      <c r="DR26" s="213"/>
      <c r="DS26" s="213"/>
      <c r="DT26" s="213"/>
      <c r="DU26" s="213"/>
      <c r="DV26" s="213"/>
      <c r="DW26" s="213"/>
      <c r="DX26" s="213"/>
      <c r="DY26" s="213"/>
      <c r="DZ26" s="213"/>
      <c r="EA26" s="213"/>
      <c r="EB26" s="213"/>
      <c r="EC26" s="213"/>
      <c r="ED26" s="213"/>
      <c r="EE26" s="213"/>
      <c r="EF26" s="213"/>
      <c r="EG26" s="213"/>
      <c r="EH26" s="213"/>
      <c r="EI26" s="213"/>
      <c r="EJ26" s="213"/>
      <c r="EK26" s="213"/>
      <c r="EL26" s="213"/>
      <c r="EM26" s="213"/>
      <c r="EN26" s="213"/>
      <c r="EO26" s="213"/>
      <c r="EP26" s="213"/>
      <c r="EQ26" s="213"/>
      <c r="ER26" s="213"/>
      <c r="ES26" s="213"/>
      <c r="ET26" s="213"/>
      <c r="EU26" s="213"/>
      <c r="EV26" s="213"/>
      <c r="EW26" s="213"/>
      <c r="EX26" s="213"/>
      <c r="EY26" s="213"/>
      <c r="EZ26" s="213"/>
      <c r="FA26" s="213"/>
      <c r="FB26" s="213"/>
      <c r="FC26" s="213"/>
      <c r="FD26" s="213"/>
      <c r="FE26" s="213"/>
      <c r="FF26" s="213"/>
      <c r="FG26" s="213"/>
      <c r="FH26" s="213"/>
      <c r="FI26" s="213"/>
      <c r="FJ26" s="213"/>
      <c r="FK26" s="213"/>
      <c r="FL26" s="213"/>
      <c r="FM26" s="213"/>
      <c r="FN26" s="213"/>
      <c r="FO26" s="213"/>
      <c r="FP26" s="213"/>
      <c r="FQ26" s="213"/>
      <c r="FR26" s="213"/>
      <c r="FS26" s="213"/>
      <c r="FT26" s="213"/>
      <c r="FU26" s="213"/>
      <c r="FV26" s="213"/>
      <c r="FW26" s="213"/>
      <c r="FX26" s="213"/>
      <c r="FY26" s="213"/>
      <c r="FZ26" s="213"/>
      <c r="GA26" s="213"/>
      <c r="GB26" s="213"/>
      <c r="GC26" s="213"/>
      <c r="GD26" s="213"/>
      <c r="GE26" s="213"/>
      <c r="GF26" s="213"/>
      <c r="GG26" s="213"/>
      <c r="GH26" s="213"/>
      <c r="GI26" s="213"/>
      <c r="GJ26" s="213"/>
      <c r="GK26" s="213"/>
      <c r="GL26" s="213"/>
      <c r="GM26" s="213"/>
      <c r="GN26" s="213"/>
      <c r="GO26" s="213"/>
      <c r="GP26" s="213"/>
      <c r="GQ26" s="213"/>
      <c r="GR26" s="213"/>
      <c r="GS26" s="213"/>
      <c r="GT26" s="213"/>
      <c r="GU26" s="213"/>
      <c r="GV26" s="213"/>
      <c r="GW26" s="213"/>
      <c r="GX26" s="213"/>
      <c r="GY26" s="213"/>
      <c r="GZ26" s="213"/>
      <c r="HA26" s="213"/>
      <c r="HB26" s="213"/>
      <c r="HC26" s="213"/>
      <c r="HD26" s="213"/>
      <c r="HE26" s="213"/>
      <c r="HF26" s="213"/>
      <c r="HG26" s="213"/>
      <c r="HH26" s="213"/>
      <c r="HI26" s="213"/>
      <c r="HJ26" s="213"/>
      <c r="HK26" s="213"/>
      <c r="HL26" s="213"/>
      <c r="HM26" s="213"/>
      <c r="HN26" s="213"/>
      <c r="HO26" s="213"/>
      <c r="HP26" s="213"/>
      <c r="HQ26" s="213"/>
      <c r="HR26" s="213"/>
      <c r="HS26" s="213"/>
      <c r="HT26" s="213"/>
      <c r="HU26" s="213"/>
      <c r="HV26" s="213"/>
      <c r="HW26" s="213"/>
      <c r="HX26" s="213"/>
      <c r="HY26" s="213"/>
      <c r="HZ26" s="213"/>
      <c r="IA26" s="213"/>
      <c r="IB26" s="213"/>
      <c r="IC26" s="213"/>
      <c r="ID26" s="213"/>
      <c r="IE26" s="213"/>
      <c r="IF26" s="213"/>
      <c r="IG26" s="213"/>
      <c r="IH26" s="213"/>
      <c r="II26" s="213"/>
      <c r="IJ26" s="213"/>
      <c r="IK26" s="213"/>
      <c r="IL26" s="213"/>
      <c r="IM26" s="213"/>
      <c r="IN26" s="213"/>
      <c r="IO26" s="213"/>
      <c r="IP26" s="213"/>
      <c r="IQ26" s="213"/>
      <c r="IR26" s="213"/>
      <c r="IS26" s="213"/>
      <c r="IT26" s="213"/>
      <c r="IU26" s="213"/>
      <c r="IV26" s="213"/>
      <c r="IW26" s="213"/>
      <c r="IX26" s="213"/>
      <c r="IY26" s="213"/>
      <c r="IZ26" s="213"/>
      <c r="JA26" s="213"/>
      <c r="JB26" s="213"/>
      <c r="JC26" s="213"/>
      <c r="JD26" s="213"/>
      <c r="JE26" s="213"/>
      <c r="JF26" s="213"/>
      <c r="JG26" s="213"/>
      <c r="JH26" s="213"/>
      <c r="JI26" s="213"/>
      <c r="JJ26" s="213"/>
      <c r="JK26" s="213"/>
      <c r="JL26" s="213"/>
      <c r="JM26" s="213"/>
      <c r="JN26" s="213"/>
      <c r="JO26" s="213"/>
      <c r="JP26" s="213"/>
      <c r="JQ26" s="213"/>
      <c r="JR26" s="213"/>
      <c r="JS26" s="213"/>
      <c r="JT26" s="213"/>
      <c r="JU26" s="213"/>
      <c r="JV26" s="213"/>
      <c r="JW26" s="213"/>
      <c r="JX26" s="213"/>
      <c r="JY26" s="213"/>
      <c r="JZ26" s="213"/>
      <c r="KA26" s="213"/>
      <c r="KB26" s="213"/>
      <c r="KC26" s="213"/>
      <c r="KD26" s="213"/>
      <c r="KE26" s="213"/>
      <c r="KF26" s="213"/>
      <c r="KG26" s="213"/>
      <c r="KH26" s="213"/>
      <c r="KI26" s="213"/>
      <c r="KJ26" s="213"/>
      <c r="KK26" s="213"/>
      <c r="KL26" s="213"/>
      <c r="KM26" s="213"/>
      <c r="KN26" s="213"/>
      <c r="KO26" s="213"/>
      <c r="KP26" s="213"/>
      <c r="KQ26" s="213"/>
      <c r="KR26" s="213"/>
      <c r="KS26" s="213"/>
      <c r="KT26" s="213"/>
      <c r="KU26" s="213"/>
      <c r="KV26" s="213"/>
      <c r="KW26" s="213"/>
      <c r="KX26" s="213"/>
      <c r="KY26" s="213"/>
      <c r="KZ26" s="213"/>
      <c r="LA26" s="213"/>
      <c r="LB26" s="213"/>
      <c r="LC26" s="213"/>
      <c r="LD26" s="213"/>
      <c r="LE26" s="213"/>
      <c r="LF26" s="213"/>
      <c r="LG26" s="213"/>
      <c r="LH26" s="213"/>
      <c r="LI26" s="213"/>
      <c r="LJ26" s="213"/>
      <c r="LK26" s="213"/>
      <c r="LL26" s="213"/>
      <c r="LM26" s="213"/>
      <c r="LN26" s="213"/>
      <c r="LO26" s="213"/>
      <c r="LP26" s="213"/>
      <c r="LQ26" s="213"/>
      <c r="LR26" s="213"/>
      <c r="LS26" s="213"/>
      <c r="LT26" s="213"/>
      <c r="LU26" s="213"/>
      <c r="LV26" s="213"/>
      <c r="LW26" s="213"/>
      <c r="LX26" s="213"/>
      <c r="LY26" s="213"/>
      <c r="LZ26" s="213"/>
      <c r="MA26" s="213"/>
      <c r="MB26" s="213"/>
      <c r="MC26" s="213"/>
      <c r="MD26" s="213"/>
      <c r="ME26" s="213"/>
      <c r="MF26" s="213"/>
      <c r="MG26" s="213"/>
      <c r="MH26" s="213"/>
      <c r="MI26" s="213"/>
      <c r="MJ26" s="213"/>
      <c r="MK26" s="213"/>
      <c r="ML26" s="213"/>
      <c r="MM26" s="213"/>
      <c r="MN26" s="213"/>
      <c r="MO26" s="213"/>
      <c r="MP26" s="213"/>
      <c r="MQ26" s="213"/>
      <c r="MR26" s="213"/>
      <c r="MS26" s="213"/>
      <c r="MT26" s="213"/>
      <c r="MU26" s="213"/>
      <c r="MV26" s="213"/>
      <c r="MW26" s="213"/>
      <c r="MX26" s="213"/>
      <c r="MY26" s="213"/>
      <c r="MZ26" s="213"/>
      <c r="NA26" s="213"/>
      <c r="NB26" s="213"/>
      <c r="NC26" s="213"/>
      <c r="ND26" s="213"/>
      <c r="NE26" s="213"/>
      <c r="NF26" s="213"/>
      <c r="NG26" s="213"/>
      <c r="NH26" s="213"/>
      <c r="NI26" s="213"/>
      <c r="NJ26" s="213"/>
      <c r="NK26" s="213"/>
      <c r="NL26" s="213"/>
      <c r="NM26" s="213"/>
      <c r="NN26" s="213"/>
      <c r="NO26" s="213"/>
      <c r="NP26" s="213"/>
      <c r="NQ26" s="213"/>
      <c r="NR26" s="213"/>
      <c r="NS26" s="213"/>
      <c r="NT26" s="213"/>
      <c r="NU26" s="213"/>
      <c r="NV26" s="213"/>
      <c r="NW26" s="213"/>
      <c r="NX26" s="213"/>
      <c r="NY26" s="213"/>
      <c r="NZ26" s="213"/>
      <c r="OA26" s="213"/>
      <c r="OB26" s="213"/>
      <c r="OC26" s="213"/>
      <c r="OD26" s="213"/>
      <c r="OE26" s="213"/>
      <c r="OF26" s="213"/>
      <c r="OG26" s="213"/>
      <c r="OH26" s="213"/>
      <c r="OI26" s="213"/>
      <c r="OJ26" s="213"/>
      <c r="OK26" s="213"/>
      <c r="OL26" s="213"/>
      <c r="OM26" s="213"/>
      <c r="ON26" s="213"/>
      <c r="OO26" s="213"/>
      <c r="OP26" s="213"/>
      <c r="OQ26" s="213"/>
      <c r="OR26" s="213"/>
      <c r="OS26" s="213"/>
      <c r="OT26" s="213"/>
      <c r="OU26" s="213"/>
      <c r="OV26" s="213"/>
      <c r="OW26" s="213"/>
      <c r="OX26" s="213"/>
      <c r="OY26" s="213"/>
      <c r="OZ26" s="213"/>
      <c r="PA26" s="213"/>
      <c r="PB26" s="213"/>
      <c r="PC26" s="213"/>
      <c r="PD26" s="213"/>
      <c r="PE26" s="213"/>
      <c r="PF26" s="213"/>
      <c r="PG26" s="213"/>
      <c r="PH26" s="213"/>
      <c r="PI26" s="213"/>
      <c r="PJ26" s="213"/>
      <c r="PK26" s="213"/>
      <c r="PL26" s="213"/>
      <c r="PM26" s="213"/>
      <c r="PN26" s="213"/>
      <c r="PO26" s="213"/>
      <c r="PP26" s="213"/>
      <c r="PQ26" s="213"/>
      <c r="PR26" s="213"/>
      <c r="PS26" s="213"/>
      <c r="PT26" s="213"/>
      <c r="PU26" s="213"/>
      <c r="PV26" s="213"/>
      <c r="PW26" s="213"/>
      <c r="PX26" s="213"/>
      <c r="PY26" s="213"/>
      <c r="PZ26" s="213"/>
      <c r="QA26" s="213"/>
      <c r="QB26" s="213"/>
      <c r="QC26" s="213"/>
      <c r="QD26" s="213"/>
      <c r="QE26" s="213"/>
      <c r="QF26" s="213"/>
      <c r="QG26" s="213"/>
      <c r="QH26" s="213"/>
      <c r="QI26" s="213"/>
      <c r="QJ26" s="213"/>
      <c r="QK26" s="213"/>
      <c r="QL26" s="213"/>
      <c r="QM26" s="213"/>
      <c r="QN26" s="213"/>
      <c r="QO26" s="213"/>
      <c r="QP26" s="213"/>
      <c r="QQ26" s="213"/>
      <c r="QR26" s="213"/>
      <c r="QS26" s="213"/>
      <c r="QT26" s="213"/>
      <c r="QU26" s="213"/>
      <c r="QV26" s="213"/>
      <c r="QW26" s="213"/>
      <c r="QX26" s="213"/>
      <c r="QY26" s="213"/>
      <c r="QZ26" s="213"/>
      <c r="RA26" s="213"/>
      <c r="RB26" s="213"/>
      <c r="RC26" s="213"/>
      <c r="RD26" s="213"/>
      <c r="RE26" s="213"/>
      <c r="RF26" s="213"/>
      <c r="RG26" s="213"/>
      <c r="RH26" s="213"/>
      <c r="RI26" s="213"/>
      <c r="RJ26" s="213"/>
      <c r="RK26" s="213"/>
      <c r="RL26" s="213"/>
      <c r="RM26" s="213"/>
      <c r="RN26" s="213"/>
      <c r="RO26" s="213"/>
      <c r="RP26" s="213"/>
      <c r="RQ26" s="213"/>
      <c r="RR26" s="213"/>
      <c r="RS26" s="213"/>
      <c r="RT26" s="213"/>
      <c r="RU26" s="213"/>
      <c r="RV26" s="213"/>
      <c r="RW26" s="213"/>
      <c r="RX26" s="213"/>
      <c r="RY26" s="213"/>
      <c r="RZ26" s="213"/>
      <c r="SA26" s="213"/>
      <c r="SB26" s="213"/>
      <c r="SC26" s="213"/>
      <c r="SD26" s="213"/>
      <c r="SE26" s="213"/>
      <c r="SF26" s="213"/>
      <c r="SG26" s="213"/>
      <c r="SH26" s="213"/>
      <c r="SI26" s="213"/>
      <c r="SJ26" s="213"/>
      <c r="SK26" s="213"/>
      <c r="SL26" s="213"/>
      <c r="SM26" s="213"/>
      <c r="SN26" s="213"/>
      <c r="SO26" s="213"/>
      <c r="SP26" s="213"/>
      <c r="SQ26" s="213"/>
      <c r="SR26" s="213"/>
      <c r="SS26" s="213"/>
      <c r="ST26" s="213"/>
      <c r="SU26" s="213"/>
      <c r="SV26" s="213"/>
      <c r="SW26" s="213"/>
      <c r="SX26" s="213"/>
      <c r="SY26" s="213"/>
      <c r="SZ26" s="213"/>
      <c r="TA26" s="213"/>
      <c r="TB26" s="213"/>
      <c r="TC26" s="213"/>
      <c r="TD26" s="213"/>
      <c r="TE26" s="213"/>
      <c r="TF26" s="213"/>
      <c r="TG26" s="213"/>
      <c r="TH26" s="213"/>
      <c r="TI26" s="213"/>
      <c r="TJ26" s="213"/>
      <c r="TK26" s="213"/>
      <c r="TL26" s="213"/>
      <c r="TM26" s="213"/>
      <c r="TN26" s="213"/>
      <c r="TO26" s="213"/>
      <c r="TP26" s="213"/>
      <c r="TQ26" s="213"/>
      <c r="TR26" s="213"/>
      <c r="TS26" s="213"/>
      <c r="TT26" s="213"/>
      <c r="TU26" s="213"/>
      <c r="TV26" s="213"/>
      <c r="TW26" s="213"/>
      <c r="TX26" s="213"/>
      <c r="TY26" s="213"/>
      <c r="TZ26" s="213"/>
      <c r="UA26" s="213"/>
      <c r="UB26" s="213"/>
      <c r="UC26" s="213"/>
      <c r="UD26" s="213"/>
      <c r="UE26" s="213"/>
      <c r="UF26" s="213"/>
      <c r="UG26" s="213"/>
      <c r="UH26" s="213"/>
      <c r="UI26" s="213"/>
      <c r="UJ26" s="213"/>
      <c r="UK26" s="213"/>
      <c r="UL26" s="213"/>
      <c r="UM26" s="213"/>
      <c r="UN26" s="213"/>
      <c r="UO26" s="213"/>
      <c r="UP26" s="213"/>
      <c r="UQ26" s="213"/>
      <c r="UR26" s="213"/>
      <c r="US26" s="213"/>
      <c r="UT26" s="213"/>
      <c r="UU26" s="213"/>
      <c r="UV26" s="213"/>
      <c r="UW26" s="213"/>
      <c r="UX26" s="213"/>
      <c r="UY26" s="213"/>
      <c r="UZ26" s="213"/>
      <c r="VA26" s="213"/>
      <c r="VB26" s="213"/>
      <c r="VC26" s="213"/>
      <c r="VD26" s="213"/>
      <c r="VE26" s="213"/>
      <c r="VF26" s="213"/>
      <c r="VG26" s="213"/>
      <c r="VH26" s="213"/>
      <c r="VI26" s="213"/>
      <c r="VJ26" s="213"/>
      <c r="VK26" s="213"/>
      <c r="VL26" s="213"/>
      <c r="VM26" s="213"/>
      <c r="VN26" s="213"/>
      <c r="VO26" s="213"/>
      <c r="VP26" s="213"/>
      <c r="VQ26" s="213"/>
      <c r="VR26" s="213"/>
      <c r="VS26" s="213"/>
      <c r="VT26" s="213"/>
      <c r="VU26" s="213"/>
      <c r="VV26" s="213"/>
      <c r="VW26" s="213"/>
      <c r="VX26" s="213"/>
      <c r="VY26" s="213"/>
      <c r="VZ26" s="213"/>
      <c r="WA26" s="213"/>
      <c r="WB26" s="213"/>
      <c r="WC26" s="213"/>
      <c r="WD26" s="213"/>
      <c r="WE26" s="213"/>
      <c r="WF26" s="213"/>
      <c r="WG26" s="213"/>
      <c r="WH26" s="213"/>
      <c r="WI26" s="213"/>
      <c r="WJ26" s="213"/>
      <c r="WK26" s="213"/>
      <c r="WL26" s="213"/>
      <c r="WM26" s="213"/>
      <c r="WN26" s="213"/>
      <c r="WO26" s="213"/>
      <c r="WP26" s="213"/>
      <c r="WQ26" s="213"/>
      <c r="WR26" s="213"/>
      <c r="WS26" s="213"/>
      <c r="WT26" s="213"/>
      <c r="WU26" s="213"/>
      <c r="WV26" s="213"/>
      <c r="WW26" s="213"/>
      <c r="WX26" s="213"/>
      <c r="WY26" s="213"/>
      <c r="WZ26" s="213"/>
      <c r="XA26" s="213"/>
      <c r="XB26" s="213"/>
      <c r="XC26" s="213"/>
      <c r="XD26" s="213"/>
      <c r="XE26" s="213"/>
      <c r="XF26" s="213"/>
      <c r="XG26" s="213"/>
      <c r="XH26" s="213"/>
      <c r="XI26" s="213"/>
      <c r="XJ26" s="213"/>
      <c r="XK26" s="213"/>
      <c r="XL26" s="213"/>
      <c r="XM26" s="213"/>
      <c r="XN26" s="213"/>
      <c r="XO26" s="213"/>
      <c r="XP26" s="213"/>
      <c r="XQ26" s="213"/>
      <c r="XR26" s="213"/>
      <c r="XS26" s="213"/>
      <c r="XT26" s="213"/>
      <c r="XU26" s="213"/>
      <c r="XV26" s="213"/>
      <c r="XW26" s="213"/>
      <c r="XX26" s="213"/>
      <c r="XY26" s="213"/>
      <c r="XZ26" s="213"/>
      <c r="YA26" s="213"/>
      <c r="YB26" s="213"/>
      <c r="YC26" s="213"/>
      <c r="YD26" s="213"/>
      <c r="YE26" s="213"/>
      <c r="YF26" s="213"/>
      <c r="YG26" s="213"/>
      <c r="YH26" s="213"/>
      <c r="YI26" s="213"/>
      <c r="YJ26" s="213"/>
      <c r="YK26" s="213"/>
      <c r="YL26" s="213"/>
      <c r="YM26" s="213"/>
      <c r="YN26" s="213"/>
      <c r="YO26" s="213"/>
      <c r="YP26" s="213"/>
      <c r="YQ26" s="213"/>
      <c r="YR26" s="213"/>
      <c r="YS26" s="213"/>
      <c r="YT26" s="213"/>
      <c r="YU26" s="213"/>
      <c r="YV26" s="213"/>
      <c r="YW26" s="213"/>
      <c r="YX26" s="213"/>
      <c r="YY26" s="213"/>
      <c r="YZ26" s="213"/>
      <c r="ZA26" s="213"/>
      <c r="ZB26" s="213"/>
      <c r="ZC26" s="213"/>
      <c r="ZD26" s="213"/>
      <c r="ZE26" s="213"/>
      <c r="ZF26" s="213"/>
      <c r="ZG26" s="213"/>
      <c r="ZH26" s="213"/>
      <c r="ZI26" s="213"/>
      <c r="ZJ26" s="213"/>
      <c r="ZK26" s="213"/>
      <c r="ZL26" s="213"/>
      <c r="ZM26" s="213"/>
      <c r="ZN26" s="213"/>
      <c r="ZO26" s="213"/>
      <c r="ZP26" s="213"/>
      <c r="ZQ26" s="213"/>
      <c r="ZR26" s="213"/>
      <c r="ZS26" s="213"/>
      <c r="ZT26" s="213"/>
      <c r="ZU26" s="213"/>
      <c r="ZV26" s="213"/>
      <c r="ZW26" s="213"/>
      <c r="ZX26" s="213"/>
      <c r="ZY26" s="213"/>
      <c r="ZZ26" s="213"/>
      <c r="AAA26" s="213"/>
      <c r="AAB26" s="213"/>
      <c r="AAC26" s="213"/>
      <c r="AAD26" s="213"/>
      <c r="AAE26" s="213"/>
      <c r="AAF26" s="213"/>
      <c r="AAG26" s="213"/>
      <c r="AAH26" s="213"/>
      <c r="AAI26" s="213"/>
      <c r="AAJ26" s="213"/>
      <c r="AAK26" s="213"/>
      <c r="AAL26" s="213"/>
      <c r="AAM26" s="213"/>
      <c r="AAN26" s="213"/>
      <c r="AAO26" s="213"/>
      <c r="AAP26" s="213"/>
      <c r="AAQ26" s="213"/>
      <c r="AAR26" s="213"/>
      <c r="AAS26" s="213"/>
      <c r="AAT26" s="213"/>
      <c r="AAU26" s="213"/>
      <c r="AAV26" s="213"/>
      <c r="AAW26" s="213"/>
      <c r="AAX26" s="213"/>
      <c r="AAY26" s="213"/>
      <c r="AAZ26" s="213"/>
      <c r="ABA26" s="213"/>
      <c r="ABB26" s="213"/>
      <c r="ABC26" s="213"/>
      <c r="ABD26" s="213"/>
      <c r="ABE26" s="213"/>
      <c r="ABF26" s="213"/>
      <c r="ABG26" s="213"/>
      <c r="ABH26" s="213"/>
      <c r="ABI26" s="213"/>
      <c r="ABJ26" s="213"/>
      <c r="ABK26" s="213"/>
      <c r="ABL26" s="213"/>
      <c r="ABM26" s="213"/>
      <c r="ABN26" s="213"/>
      <c r="ABO26" s="213"/>
      <c r="ABP26" s="213"/>
      <c r="ABQ26" s="213"/>
      <c r="ABR26" s="213"/>
      <c r="ABS26" s="213"/>
      <c r="ABT26" s="213"/>
      <c r="ABU26" s="213"/>
      <c r="ABV26" s="213"/>
      <c r="ABW26" s="213"/>
      <c r="ABX26" s="213"/>
      <c r="ABY26" s="213"/>
      <c r="ABZ26" s="213"/>
      <c r="ACA26" s="213"/>
      <c r="ACB26" s="213"/>
      <c r="ACC26" s="213"/>
      <c r="ACD26" s="213"/>
      <c r="ACE26" s="213"/>
      <c r="ACF26" s="213"/>
      <c r="ACG26" s="213"/>
      <c r="ACH26" s="213"/>
      <c r="ACI26" s="213"/>
      <c r="ACJ26" s="213"/>
      <c r="ACK26" s="213"/>
      <c r="ACL26" s="213"/>
      <c r="ACM26" s="213"/>
      <c r="ACN26" s="213"/>
      <c r="ACO26" s="213"/>
      <c r="ACP26" s="213"/>
      <c r="ACQ26" s="213"/>
      <c r="ACR26" s="213"/>
      <c r="ACS26" s="213"/>
      <c r="ACT26" s="213"/>
      <c r="ACU26" s="213"/>
      <c r="ACV26" s="213"/>
      <c r="ACW26" s="213"/>
      <c r="ACX26" s="213"/>
      <c r="ACY26" s="213"/>
      <c r="ACZ26" s="213"/>
      <c r="ADA26" s="213"/>
      <c r="ADB26" s="213"/>
      <c r="ADC26" s="213"/>
      <c r="ADD26" s="213"/>
      <c r="ADE26" s="213"/>
      <c r="ADF26" s="213"/>
      <c r="ADG26" s="213"/>
      <c r="ADH26" s="213"/>
      <c r="ADI26" s="213"/>
      <c r="ADJ26" s="213"/>
      <c r="ADK26" s="213"/>
      <c r="ADL26" s="213"/>
      <c r="ADM26" s="213"/>
      <c r="ADN26" s="213"/>
      <c r="ADO26" s="213"/>
      <c r="ADP26" s="213"/>
      <c r="ADQ26" s="213"/>
      <c r="ADR26" s="213"/>
      <c r="ADS26" s="213"/>
      <c r="ADT26" s="213"/>
      <c r="ADU26" s="213"/>
      <c r="ADV26" s="213"/>
      <c r="ADW26" s="213"/>
      <c r="ADX26" s="213"/>
      <c r="ADY26" s="213"/>
      <c r="ADZ26" s="213"/>
      <c r="AEA26" s="213"/>
      <c r="AEB26" s="213"/>
      <c r="AEC26" s="213"/>
      <c r="AED26" s="213"/>
      <c r="AEE26" s="213"/>
      <c r="AEF26" s="213"/>
      <c r="AEG26" s="213"/>
      <c r="AEH26" s="213"/>
      <c r="AEI26" s="213"/>
      <c r="AEJ26" s="213"/>
      <c r="AEK26" s="213"/>
      <c r="AEL26" s="213"/>
      <c r="AEM26" s="213"/>
      <c r="AEN26" s="213"/>
      <c r="AEO26" s="213"/>
      <c r="AEP26" s="213"/>
      <c r="AEQ26" s="213"/>
      <c r="AER26" s="213"/>
      <c r="AES26" s="213"/>
      <c r="AET26" s="213"/>
      <c r="AEU26" s="213"/>
      <c r="AEV26" s="213"/>
      <c r="AEW26" s="213"/>
      <c r="AEX26" s="213"/>
      <c r="AEY26" s="213"/>
      <c r="AEZ26" s="213"/>
      <c r="AFA26" s="213"/>
      <c r="AFB26" s="213"/>
      <c r="AFC26" s="213"/>
      <c r="AFD26" s="213"/>
      <c r="AFE26" s="213"/>
      <c r="AFF26" s="213"/>
      <c r="AFG26" s="213"/>
      <c r="AFH26" s="213"/>
      <c r="AFI26" s="213"/>
      <c r="AFJ26" s="213"/>
      <c r="AFK26" s="213"/>
      <c r="AFL26" s="213"/>
      <c r="AFM26" s="213"/>
      <c r="AFN26" s="213"/>
      <c r="AFO26" s="213"/>
      <c r="AFP26" s="213"/>
      <c r="AFQ26" s="213"/>
      <c r="AFR26" s="213"/>
      <c r="AFS26" s="213"/>
      <c r="AFT26" s="213"/>
      <c r="AFU26" s="213"/>
      <c r="AFV26" s="213"/>
      <c r="AFW26" s="213"/>
      <c r="AFX26" s="213"/>
      <c r="AFY26" s="213"/>
      <c r="AFZ26" s="213"/>
      <c r="AGA26" s="213"/>
      <c r="AGB26" s="213"/>
      <c r="AGC26" s="213"/>
      <c r="AGD26" s="213"/>
      <c r="AGE26" s="213"/>
      <c r="AGF26" s="213"/>
      <c r="AGG26" s="213"/>
      <c r="AGH26" s="213"/>
      <c r="AGI26" s="213"/>
      <c r="AGJ26" s="213"/>
      <c r="AGK26" s="213"/>
      <c r="AGL26" s="213"/>
      <c r="AGM26" s="213"/>
      <c r="AGN26" s="213"/>
      <c r="AGO26" s="213"/>
      <c r="AGP26" s="213"/>
      <c r="AGQ26" s="213"/>
      <c r="AGR26" s="213"/>
      <c r="AGS26" s="213"/>
      <c r="AGT26" s="213"/>
      <c r="AGU26" s="213"/>
      <c r="AGV26" s="213"/>
      <c r="AGW26" s="213"/>
      <c r="AGX26" s="213"/>
      <c r="AGY26" s="213"/>
      <c r="AGZ26" s="213"/>
      <c r="AHA26" s="213"/>
      <c r="AHB26" s="213"/>
      <c r="AHC26" s="213"/>
      <c r="AHD26" s="213"/>
      <c r="AHE26" s="213"/>
      <c r="AHF26" s="213"/>
      <c r="AHG26" s="213"/>
      <c r="AHH26" s="213"/>
      <c r="AHI26" s="213"/>
      <c r="AHJ26" s="213"/>
      <c r="AHK26" s="213"/>
      <c r="AHL26" s="213"/>
      <c r="AHM26" s="213"/>
      <c r="AHN26" s="213"/>
      <c r="AHO26" s="213"/>
      <c r="AHP26" s="213"/>
      <c r="AHQ26" s="213"/>
      <c r="AHR26" s="213"/>
      <c r="AHS26" s="213"/>
      <c r="AHT26" s="213"/>
      <c r="AHU26" s="213"/>
      <c r="AHV26" s="213"/>
      <c r="AHW26" s="213"/>
      <c r="AHX26" s="213"/>
      <c r="AHY26" s="213"/>
      <c r="AHZ26" s="213"/>
      <c r="AIA26" s="213"/>
      <c r="AIB26" s="213"/>
      <c r="AIC26" s="213"/>
      <c r="AID26" s="213"/>
      <c r="AIE26" s="213"/>
      <c r="AIF26" s="213"/>
      <c r="AIG26" s="213"/>
      <c r="AIH26" s="213"/>
      <c r="AII26" s="213"/>
      <c r="AIJ26" s="213"/>
      <c r="AIK26" s="213"/>
      <c r="AIL26" s="213"/>
      <c r="AIM26" s="213"/>
      <c r="AIN26" s="213"/>
      <c r="AIO26" s="213"/>
      <c r="AIP26" s="213"/>
      <c r="AIQ26" s="213"/>
      <c r="AIR26" s="213"/>
      <c r="AIS26" s="213"/>
      <c r="AIT26" s="213"/>
      <c r="AIU26" s="213"/>
      <c r="AIV26" s="213"/>
      <c r="AIW26" s="213"/>
      <c r="AIX26" s="213"/>
      <c r="AIY26" s="213"/>
      <c r="AIZ26" s="213"/>
      <c r="AJA26" s="213"/>
      <c r="AJB26" s="213"/>
      <c r="AJC26" s="213"/>
      <c r="AJD26" s="213"/>
      <c r="AJE26" s="213"/>
      <c r="AJF26" s="213"/>
      <c r="AJG26" s="213"/>
      <c r="AJH26" s="213"/>
      <c r="AJI26" s="213"/>
      <c r="AJJ26" s="213"/>
      <c r="AJK26" s="213"/>
      <c r="AJL26" s="213"/>
      <c r="AJM26" s="213"/>
      <c r="AJN26" s="213"/>
      <c r="AJO26" s="213"/>
      <c r="AJP26" s="213"/>
      <c r="AJQ26" s="213"/>
      <c r="AJR26" s="213"/>
      <c r="AJS26" s="213"/>
      <c r="AJT26" s="213"/>
      <c r="AJU26" s="213"/>
      <c r="AJV26" s="213"/>
      <c r="AJW26" s="213"/>
      <c r="AJX26" s="213"/>
      <c r="AJY26" s="213"/>
      <c r="AJZ26" s="213"/>
      <c r="AKA26" s="213"/>
      <c r="AKB26" s="213"/>
      <c r="AKC26" s="213"/>
      <c r="AKD26" s="213"/>
      <c r="AKE26" s="213"/>
      <c r="AKF26" s="213"/>
      <c r="AKG26" s="213"/>
      <c r="AKH26" s="213"/>
      <c r="AKI26" s="213"/>
      <c r="AKJ26" s="213"/>
      <c r="AKK26" s="213"/>
      <c r="AKL26" s="213"/>
      <c r="AKM26" s="213"/>
      <c r="AKN26" s="213"/>
      <c r="AKO26" s="213"/>
      <c r="AKP26" s="213"/>
      <c r="AKQ26" s="213"/>
      <c r="AKR26" s="213"/>
      <c r="AKS26" s="213"/>
      <c r="AKT26" s="213"/>
      <c r="AKU26" s="213"/>
      <c r="AKV26" s="213"/>
      <c r="AKW26" s="213"/>
      <c r="AKX26" s="213"/>
      <c r="AKY26" s="213"/>
      <c r="AKZ26" s="213"/>
      <c r="ALA26" s="213"/>
      <c r="ALB26" s="213"/>
      <c r="ALC26" s="213"/>
      <c r="ALD26" s="213"/>
      <c r="ALE26" s="213"/>
      <c r="ALF26" s="213"/>
      <c r="ALG26" s="213"/>
      <c r="ALH26" s="213"/>
      <c r="ALI26" s="213"/>
      <c r="ALJ26" s="213"/>
      <c r="ALK26" s="213"/>
      <c r="ALL26" s="213"/>
      <c r="ALM26" s="213"/>
      <c r="ALN26" s="213"/>
      <c r="ALO26" s="213"/>
      <c r="ALP26" s="213"/>
      <c r="ALQ26" s="213"/>
      <c r="ALR26" s="213"/>
      <c r="ALS26" s="213"/>
      <c r="ALT26" s="213"/>
      <c r="ALU26" s="213"/>
      <c r="ALV26" s="213"/>
      <c r="ALW26" s="213"/>
      <c r="ALX26" s="213"/>
      <c r="ALY26" s="213"/>
      <c r="ALZ26" s="213"/>
      <c r="AMA26" s="213"/>
      <c r="AMB26" s="213"/>
      <c r="AMC26" s="213"/>
      <c r="AMD26" s="213"/>
      <c r="AME26" s="213"/>
      <c r="AMF26" s="213"/>
      <c r="AMG26" s="213"/>
      <c r="AMH26" s="213"/>
    </row>
    <row r="27" spans="1:1022" ht="39" customHeight="1">
      <c r="A27" s="2321"/>
      <c r="B27" s="2309"/>
      <c r="C27" s="235"/>
      <c r="D27" s="236"/>
      <c r="E27" s="236"/>
      <c r="F27" s="236"/>
      <c r="G27" s="236"/>
      <c r="H27" s="236"/>
      <c r="I27" s="236"/>
      <c r="J27" s="236"/>
      <c r="K27" s="236"/>
      <c r="L27" s="237"/>
      <c r="M27" s="238"/>
      <c r="N27" s="2306"/>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c r="FJ27" s="213"/>
      <c r="FK27" s="213"/>
      <c r="FL27" s="213"/>
      <c r="FM27" s="213"/>
      <c r="FN27" s="213"/>
      <c r="FO27" s="213"/>
      <c r="FP27" s="213"/>
      <c r="FQ27" s="213"/>
      <c r="FR27" s="213"/>
      <c r="FS27" s="213"/>
      <c r="FT27" s="213"/>
      <c r="FU27" s="213"/>
      <c r="FV27" s="213"/>
      <c r="FW27" s="213"/>
      <c r="FX27" s="213"/>
      <c r="FY27" s="213"/>
      <c r="FZ27" s="213"/>
      <c r="GA27" s="213"/>
      <c r="GB27" s="213"/>
      <c r="GC27" s="213"/>
      <c r="GD27" s="213"/>
      <c r="GE27" s="213"/>
      <c r="GF27" s="213"/>
      <c r="GG27" s="213"/>
      <c r="GH27" s="213"/>
      <c r="GI27" s="213"/>
      <c r="GJ27" s="213"/>
      <c r="GK27" s="213"/>
      <c r="GL27" s="213"/>
      <c r="GM27" s="213"/>
      <c r="GN27" s="213"/>
      <c r="GO27" s="213"/>
      <c r="GP27" s="213"/>
      <c r="GQ27" s="213"/>
      <c r="GR27" s="213"/>
      <c r="GS27" s="213"/>
      <c r="GT27" s="213"/>
      <c r="GU27" s="213"/>
      <c r="GV27" s="213"/>
      <c r="GW27" s="213"/>
      <c r="GX27" s="213"/>
      <c r="GY27" s="213"/>
      <c r="GZ27" s="213"/>
      <c r="HA27" s="213"/>
      <c r="HB27" s="213"/>
      <c r="HC27" s="213"/>
      <c r="HD27" s="213"/>
      <c r="HE27" s="213"/>
      <c r="HF27" s="213"/>
      <c r="HG27" s="213"/>
      <c r="HH27" s="213"/>
      <c r="HI27" s="213"/>
      <c r="HJ27" s="213"/>
      <c r="HK27" s="213"/>
      <c r="HL27" s="213"/>
      <c r="HM27" s="213"/>
      <c r="HN27" s="213"/>
      <c r="HO27" s="213"/>
      <c r="HP27" s="213"/>
      <c r="HQ27" s="213"/>
      <c r="HR27" s="213"/>
      <c r="HS27" s="213"/>
      <c r="HT27" s="213"/>
      <c r="HU27" s="213"/>
      <c r="HV27" s="213"/>
      <c r="HW27" s="213"/>
      <c r="HX27" s="213"/>
      <c r="HY27" s="213"/>
      <c r="HZ27" s="213"/>
      <c r="IA27" s="213"/>
      <c r="IB27" s="213"/>
      <c r="IC27" s="213"/>
      <c r="ID27" s="213"/>
      <c r="IE27" s="213"/>
      <c r="IF27" s="213"/>
      <c r="IG27" s="213"/>
      <c r="IH27" s="213"/>
      <c r="II27" s="213"/>
      <c r="IJ27" s="213"/>
      <c r="IK27" s="213"/>
      <c r="IL27" s="213"/>
      <c r="IM27" s="213"/>
      <c r="IN27" s="213"/>
      <c r="IO27" s="213"/>
      <c r="IP27" s="213"/>
      <c r="IQ27" s="213"/>
      <c r="IR27" s="213"/>
      <c r="IS27" s="213"/>
      <c r="IT27" s="213"/>
      <c r="IU27" s="213"/>
      <c r="IV27" s="213"/>
      <c r="IW27" s="213"/>
      <c r="IX27" s="213"/>
      <c r="IY27" s="213"/>
      <c r="IZ27" s="213"/>
      <c r="JA27" s="213"/>
      <c r="JB27" s="213"/>
      <c r="JC27" s="213"/>
      <c r="JD27" s="213"/>
      <c r="JE27" s="213"/>
      <c r="JF27" s="213"/>
      <c r="JG27" s="213"/>
      <c r="JH27" s="213"/>
      <c r="JI27" s="213"/>
      <c r="JJ27" s="213"/>
      <c r="JK27" s="213"/>
      <c r="JL27" s="213"/>
      <c r="JM27" s="213"/>
      <c r="JN27" s="213"/>
      <c r="JO27" s="213"/>
      <c r="JP27" s="213"/>
      <c r="JQ27" s="213"/>
      <c r="JR27" s="213"/>
      <c r="JS27" s="213"/>
      <c r="JT27" s="213"/>
      <c r="JU27" s="213"/>
      <c r="JV27" s="213"/>
      <c r="JW27" s="213"/>
      <c r="JX27" s="213"/>
      <c r="JY27" s="213"/>
      <c r="JZ27" s="213"/>
      <c r="KA27" s="213"/>
      <c r="KB27" s="213"/>
      <c r="KC27" s="213"/>
      <c r="KD27" s="213"/>
      <c r="KE27" s="213"/>
      <c r="KF27" s="213"/>
      <c r="KG27" s="213"/>
      <c r="KH27" s="213"/>
      <c r="KI27" s="213"/>
      <c r="KJ27" s="213"/>
      <c r="KK27" s="213"/>
      <c r="KL27" s="213"/>
      <c r="KM27" s="213"/>
      <c r="KN27" s="213"/>
      <c r="KO27" s="213"/>
      <c r="KP27" s="213"/>
      <c r="KQ27" s="213"/>
      <c r="KR27" s="213"/>
      <c r="KS27" s="213"/>
      <c r="KT27" s="213"/>
      <c r="KU27" s="213"/>
      <c r="KV27" s="213"/>
      <c r="KW27" s="213"/>
      <c r="KX27" s="213"/>
      <c r="KY27" s="213"/>
      <c r="KZ27" s="213"/>
      <c r="LA27" s="213"/>
      <c r="LB27" s="213"/>
      <c r="LC27" s="213"/>
      <c r="LD27" s="213"/>
      <c r="LE27" s="213"/>
      <c r="LF27" s="213"/>
      <c r="LG27" s="213"/>
      <c r="LH27" s="213"/>
      <c r="LI27" s="213"/>
      <c r="LJ27" s="213"/>
      <c r="LK27" s="213"/>
      <c r="LL27" s="213"/>
      <c r="LM27" s="213"/>
      <c r="LN27" s="213"/>
      <c r="LO27" s="213"/>
      <c r="LP27" s="213"/>
      <c r="LQ27" s="213"/>
      <c r="LR27" s="213"/>
      <c r="LS27" s="213"/>
      <c r="LT27" s="213"/>
      <c r="LU27" s="213"/>
      <c r="LV27" s="213"/>
      <c r="LW27" s="213"/>
      <c r="LX27" s="213"/>
      <c r="LY27" s="213"/>
      <c r="LZ27" s="213"/>
      <c r="MA27" s="213"/>
      <c r="MB27" s="213"/>
      <c r="MC27" s="213"/>
      <c r="MD27" s="213"/>
      <c r="ME27" s="213"/>
      <c r="MF27" s="213"/>
      <c r="MG27" s="213"/>
      <c r="MH27" s="213"/>
      <c r="MI27" s="213"/>
      <c r="MJ27" s="213"/>
      <c r="MK27" s="213"/>
      <c r="ML27" s="213"/>
      <c r="MM27" s="213"/>
      <c r="MN27" s="213"/>
      <c r="MO27" s="213"/>
      <c r="MP27" s="213"/>
      <c r="MQ27" s="213"/>
      <c r="MR27" s="213"/>
      <c r="MS27" s="213"/>
      <c r="MT27" s="213"/>
      <c r="MU27" s="213"/>
      <c r="MV27" s="213"/>
      <c r="MW27" s="213"/>
      <c r="MX27" s="213"/>
      <c r="MY27" s="213"/>
      <c r="MZ27" s="213"/>
      <c r="NA27" s="213"/>
      <c r="NB27" s="213"/>
      <c r="NC27" s="213"/>
      <c r="ND27" s="213"/>
      <c r="NE27" s="213"/>
      <c r="NF27" s="213"/>
      <c r="NG27" s="213"/>
      <c r="NH27" s="213"/>
      <c r="NI27" s="213"/>
      <c r="NJ27" s="213"/>
      <c r="NK27" s="213"/>
      <c r="NL27" s="213"/>
      <c r="NM27" s="213"/>
      <c r="NN27" s="213"/>
      <c r="NO27" s="213"/>
      <c r="NP27" s="213"/>
      <c r="NQ27" s="213"/>
      <c r="NR27" s="213"/>
      <c r="NS27" s="213"/>
      <c r="NT27" s="213"/>
      <c r="NU27" s="213"/>
      <c r="NV27" s="213"/>
      <c r="NW27" s="213"/>
      <c r="NX27" s="213"/>
      <c r="NY27" s="213"/>
      <c r="NZ27" s="213"/>
      <c r="OA27" s="213"/>
      <c r="OB27" s="213"/>
      <c r="OC27" s="213"/>
      <c r="OD27" s="213"/>
      <c r="OE27" s="213"/>
      <c r="OF27" s="213"/>
      <c r="OG27" s="213"/>
      <c r="OH27" s="213"/>
      <c r="OI27" s="213"/>
      <c r="OJ27" s="213"/>
      <c r="OK27" s="213"/>
      <c r="OL27" s="213"/>
      <c r="OM27" s="213"/>
      <c r="ON27" s="213"/>
      <c r="OO27" s="213"/>
      <c r="OP27" s="213"/>
      <c r="OQ27" s="213"/>
      <c r="OR27" s="213"/>
      <c r="OS27" s="213"/>
      <c r="OT27" s="213"/>
      <c r="OU27" s="213"/>
      <c r="OV27" s="213"/>
      <c r="OW27" s="213"/>
      <c r="OX27" s="213"/>
      <c r="OY27" s="213"/>
      <c r="OZ27" s="213"/>
      <c r="PA27" s="213"/>
      <c r="PB27" s="213"/>
      <c r="PC27" s="213"/>
      <c r="PD27" s="213"/>
      <c r="PE27" s="213"/>
      <c r="PF27" s="213"/>
      <c r="PG27" s="213"/>
      <c r="PH27" s="213"/>
      <c r="PI27" s="213"/>
      <c r="PJ27" s="213"/>
      <c r="PK27" s="213"/>
      <c r="PL27" s="213"/>
      <c r="PM27" s="213"/>
      <c r="PN27" s="213"/>
      <c r="PO27" s="213"/>
      <c r="PP27" s="213"/>
      <c r="PQ27" s="213"/>
      <c r="PR27" s="213"/>
      <c r="PS27" s="213"/>
      <c r="PT27" s="213"/>
      <c r="PU27" s="213"/>
      <c r="PV27" s="213"/>
      <c r="PW27" s="213"/>
      <c r="PX27" s="213"/>
      <c r="PY27" s="213"/>
      <c r="PZ27" s="213"/>
      <c r="QA27" s="213"/>
      <c r="QB27" s="213"/>
      <c r="QC27" s="213"/>
      <c r="QD27" s="213"/>
      <c r="QE27" s="213"/>
      <c r="QF27" s="213"/>
      <c r="QG27" s="213"/>
      <c r="QH27" s="213"/>
      <c r="QI27" s="213"/>
      <c r="QJ27" s="213"/>
      <c r="QK27" s="213"/>
      <c r="QL27" s="213"/>
      <c r="QM27" s="213"/>
      <c r="QN27" s="213"/>
      <c r="QO27" s="213"/>
      <c r="QP27" s="213"/>
      <c r="QQ27" s="213"/>
      <c r="QR27" s="213"/>
      <c r="QS27" s="213"/>
      <c r="QT27" s="213"/>
      <c r="QU27" s="213"/>
      <c r="QV27" s="213"/>
      <c r="QW27" s="213"/>
      <c r="QX27" s="213"/>
      <c r="QY27" s="213"/>
      <c r="QZ27" s="213"/>
      <c r="RA27" s="213"/>
      <c r="RB27" s="213"/>
      <c r="RC27" s="213"/>
      <c r="RD27" s="213"/>
      <c r="RE27" s="213"/>
      <c r="RF27" s="213"/>
      <c r="RG27" s="213"/>
      <c r="RH27" s="213"/>
      <c r="RI27" s="213"/>
      <c r="RJ27" s="213"/>
      <c r="RK27" s="213"/>
      <c r="RL27" s="213"/>
      <c r="RM27" s="213"/>
      <c r="RN27" s="213"/>
      <c r="RO27" s="213"/>
      <c r="RP27" s="213"/>
      <c r="RQ27" s="213"/>
      <c r="RR27" s="213"/>
      <c r="RS27" s="213"/>
      <c r="RT27" s="213"/>
      <c r="RU27" s="213"/>
      <c r="RV27" s="213"/>
      <c r="RW27" s="213"/>
      <c r="RX27" s="213"/>
      <c r="RY27" s="213"/>
      <c r="RZ27" s="213"/>
      <c r="SA27" s="213"/>
      <c r="SB27" s="213"/>
      <c r="SC27" s="213"/>
      <c r="SD27" s="213"/>
      <c r="SE27" s="213"/>
      <c r="SF27" s="213"/>
      <c r="SG27" s="213"/>
      <c r="SH27" s="213"/>
      <c r="SI27" s="213"/>
      <c r="SJ27" s="213"/>
      <c r="SK27" s="213"/>
      <c r="SL27" s="213"/>
      <c r="SM27" s="213"/>
      <c r="SN27" s="213"/>
      <c r="SO27" s="213"/>
      <c r="SP27" s="213"/>
      <c r="SQ27" s="213"/>
      <c r="SR27" s="213"/>
      <c r="SS27" s="213"/>
      <c r="ST27" s="213"/>
      <c r="SU27" s="213"/>
      <c r="SV27" s="213"/>
      <c r="SW27" s="213"/>
      <c r="SX27" s="213"/>
      <c r="SY27" s="213"/>
      <c r="SZ27" s="213"/>
      <c r="TA27" s="213"/>
      <c r="TB27" s="213"/>
      <c r="TC27" s="213"/>
      <c r="TD27" s="213"/>
      <c r="TE27" s="213"/>
      <c r="TF27" s="213"/>
      <c r="TG27" s="213"/>
      <c r="TH27" s="213"/>
      <c r="TI27" s="213"/>
      <c r="TJ27" s="213"/>
      <c r="TK27" s="213"/>
      <c r="TL27" s="213"/>
      <c r="TM27" s="213"/>
      <c r="TN27" s="213"/>
      <c r="TO27" s="213"/>
      <c r="TP27" s="213"/>
      <c r="TQ27" s="213"/>
      <c r="TR27" s="213"/>
      <c r="TS27" s="213"/>
      <c r="TT27" s="213"/>
      <c r="TU27" s="213"/>
      <c r="TV27" s="213"/>
      <c r="TW27" s="213"/>
      <c r="TX27" s="213"/>
      <c r="TY27" s="213"/>
      <c r="TZ27" s="213"/>
      <c r="UA27" s="213"/>
      <c r="UB27" s="213"/>
      <c r="UC27" s="213"/>
      <c r="UD27" s="213"/>
      <c r="UE27" s="213"/>
      <c r="UF27" s="213"/>
      <c r="UG27" s="213"/>
      <c r="UH27" s="213"/>
      <c r="UI27" s="213"/>
      <c r="UJ27" s="213"/>
      <c r="UK27" s="213"/>
      <c r="UL27" s="213"/>
      <c r="UM27" s="213"/>
      <c r="UN27" s="213"/>
      <c r="UO27" s="213"/>
      <c r="UP27" s="213"/>
      <c r="UQ27" s="213"/>
      <c r="UR27" s="213"/>
      <c r="US27" s="213"/>
      <c r="UT27" s="213"/>
      <c r="UU27" s="213"/>
      <c r="UV27" s="213"/>
      <c r="UW27" s="213"/>
      <c r="UX27" s="213"/>
      <c r="UY27" s="213"/>
      <c r="UZ27" s="213"/>
      <c r="VA27" s="213"/>
      <c r="VB27" s="213"/>
      <c r="VC27" s="213"/>
      <c r="VD27" s="213"/>
      <c r="VE27" s="213"/>
      <c r="VF27" s="213"/>
      <c r="VG27" s="213"/>
      <c r="VH27" s="213"/>
      <c r="VI27" s="213"/>
      <c r="VJ27" s="213"/>
      <c r="VK27" s="213"/>
      <c r="VL27" s="213"/>
      <c r="VM27" s="213"/>
      <c r="VN27" s="213"/>
      <c r="VO27" s="213"/>
      <c r="VP27" s="213"/>
      <c r="VQ27" s="213"/>
      <c r="VR27" s="213"/>
      <c r="VS27" s="213"/>
      <c r="VT27" s="213"/>
      <c r="VU27" s="213"/>
      <c r="VV27" s="213"/>
      <c r="VW27" s="213"/>
      <c r="VX27" s="213"/>
      <c r="VY27" s="213"/>
      <c r="VZ27" s="213"/>
      <c r="WA27" s="213"/>
      <c r="WB27" s="213"/>
      <c r="WC27" s="213"/>
      <c r="WD27" s="213"/>
      <c r="WE27" s="213"/>
      <c r="WF27" s="213"/>
      <c r="WG27" s="213"/>
      <c r="WH27" s="213"/>
      <c r="WI27" s="213"/>
      <c r="WJ27" s="213"/>
      <c r="WK27" s="213"/>
      <c r="WL27" s="213"/>
      <c r="WM27" s="213"/>
      <c r="WN27" s="213"/>
      <c r="WO27" s="213"/>
      <c r="WP27" s="213"/>
      <c r="WQ27" s="213"/>
      <c r="WR27" s="213"/>
      <c r="WS27" s="213"/>
      <c r="WT27" s="213"/>
      <c r="WU27" s="213"/>
      <c r="WV27" s="213"/>
      <c r="WW27" s="213"/>
      <c r="WX27" s="213"/>
      <c r="WY27" s="213"/>
      <c r="WZ27" s="213"/>
      <c r="XA27" s="213"/>
      <c r="XB27" s="213"/>
      <c r="XC27" s="213"/>
      <c r="XD27" s="213"/>
      <c r="XE27" s="213"/>
      <c r="XF27" s="213"/>
      <c r="XG27" s="213"/>
      <c r="XH27" s="213"/>
      <c r="XI27" s="213"/>
      <c r="XJ27" s="213"/>
      <c r="XK27" s="213"/>
      <c r="XL27" s="213"/>
      <c r="XM27" s="213"/>
      <c r="XN27" s="213"/>
      <c r="XO27" s="213"/>
      <c r="XP27" s="213"/>
      <c r="XQ27" s="213"/>
      <c r="XR27" s="213"/>
      <c r="XS27" s="213"/>
      <c r="XT27" s="213"/>
      <c r="XU27" s="213"/>
      <c r="XV27" s="213"/>
      <c r="XW27" s="213"/>
      <c r="XX27" s="213"/>
      <c r="XY27" s="213"/>
      <c r="XZ27" s="213"/>
      <c r="YA27" s="213"/>
      <c r="YB27" s="213"/>
      <c r="YC27" s="213"/>
      <c r="YD27" s="213"/>
      <c r="YE27" s="213"/>
      <c r="YF27" s="213"/>
      <c r="YG27" s="213"/>
      <c r="YH27" s="213"/>
      <c r="YI27" s="213"/>
      <c r="YJ27" s="213"/>
      <c r="YK27" s="213"/>
      <c r="YL27" s="213"/>
      <c r="YM27" s="213"/>
      <c r="YN27" s="213"/>
      <c r="YO27" s="213"/>
      <c r="YP27" s="213"/>
      <c r="YQ27" s="213"/>
      <c r="YR27" s="213"/>
      <c r="YS27" s="213"/>
      <c r="YT27" s="213"/>
      <c r="YU27" s="213"/>
      <c r="YV27" s="213"/>
      <c r="YW27" s="213"/>
      <c r="YX27" s="213"/>
      <c r="YY27" s="213"/>
      <c r="YZ27" s="213"/>
      <c r="ZA27" s="213"/>
      <c r="ZB27" s="213"/>
      <c r="ZC27" s="213"/>
      <c r="ZD27" s="213"/>
      <c r="ZE27" s="213"/>
      <c r="ZF27" s="213"/>
      <c r="ZG27" s="213"/>
      <c r="ZH27" s="213"/>
      <c r="ZI27" s="213"/>
      <c r="ZJ27" s="213"/>
      <c r="ZK27" s="213"/>
      <c r="ZL27" s="213"/>
      <c r="ZM27" s="213"/>
      <c r="ZN27" s="213"/>
      <c r="ZO27" s="213"/>
      <c r="ZP27" s="213"/>
      <c r="ZQ27" s="213"/>
      <c r="ZR27" s="213"/>
      <c r="ZS27" s="213"/>
      <c r="ZT27" s="213"/>
      <c r="ZU27" s="213"/>
      <c r="ZV27" s="213"/>
      <c r="ZW27" s="213"/>
      <c r="ZX27" s="213"/>
      <c r="ZY27" s="213"/>
      <c r="ZZ27" s="213"/>
      <c r="AAA27" s="213"/>
      <c r="AAB27" s="213"/>
      <c r="AAC27" s="213"/>
      <c r="AAD27" s="213"/>
      <c r="AAE27" s="213"/>
      <c r="AAF27" s="213"/>
      <c r="AAG27" s="213"/>
      <c r="AAH27" s="213"/>
      <c r="AAI27" s="213"/>
      <c r="AAJ27" s="213"/>
      <c r="AAK27" s="213"/>
      <c r="AAL27" s="213"/>
      <c r="AAM27" s="213"/>
      <c r="AAN27" s="213"/>
      <c r="AAO27" s="213"/>
      <c r="AAP27" s="213"/>
      <c r="AAQ27" s="213"/>
      <c r="AAR27" s="213"/>
      <c r="AAS27" s="213"/>
      <c r="AAT27" s="213"/>
      <c r="AAU27" s="213"/>
      <c r="AAV27" s="213"/>
      <c r="AAW27" s="213"/>
      <c r="AAX27" s="213"/>
      <c r="AAY27" s="213"/>
      <c r="AAZ27" s="213"/>
      <c r="ABA27" s="213"/>
      <c r="ABB27" s="213"/>
      <c r="ABC27" s="213"/>
      <c r="ABD27" s="213"/>
      <c r="ABE27" s="213"/>
      <c r="ABF27" s="213"/>
      <c r="ABG27" s="213"/>
      <c r="ABH27" s="213"/>
      <c r="ABI27" s="213"/>
      <c r="ABJ27" s="213"/>
      <c r="ABK27" s="213"/>
      <c r="ABL27" s="213"/>
      <c r="ABM27" s="213"/>
      <c r="ABN27" s="213"/>
      <c r="ABO27" s="213"/>
      <c r="ABP27" s="213"/>
      <c r="ABQ27" s="213"/>
      <c r="ABR27" s="213"/>
      <c r="ABS27" s="213"/>
      <c r="ABT27" s="213"/>
      <c r="ABU27" s="213"/>
      <c r="ABV27" s="213"/>
      <c r="ABW27" s="213"/>
      <c r="ABX27" s="213"/>
      <c r="ABY27" s="213"/>
      <c r="ABZ27" s="213"/>
      <c r="ACA27" s="213"/>
      <c r="ACB27" s="213"/>
      <c r="ACC27" s="213"/>
      <c r="ACD27" s="213"/>
      <c r="ACE27" s="213"/>
      <c r="ACF27" s="213"/>
      <c r="ACG27" s="213"/>
      <c r="ACH27" s="213"/>
      <c r="ACI27" s="213"/>
      <c r="ACJ27" s="213"/>
      <c r="ACK27" s="213"/>
      <c r="ACL27" s="213"/>
      <c r="ACM27" s="213"/>
      <c r="ACN27" s="213"/>
      <c r="ACO27" s="213"/>
      <c r="ACP27" s="213"/>
      <c r="ACQ27" s="213"/>
      <c r="ACR27" s="213"/>
      <c r="ACS27" s="213"/>
      <c r="ACT27" s="213"/>
      <c r="ACU27" s="213"/>
      <c r="ACV27" s="213"/>
      <c r="ACW27" s="213"/>
      <c r="ACX27" s="213"/>
      <c r="ACY27" s="213"/>
      <c r="ACZ27" s="213"/>
      <c r="ADA27" s="213"/>
      <c r="ADB27" s="213"/>
      <c r="ADC27" s="213"/>
      <c r="ADD27" s="213"/>
      <c r="ADE27" s="213"/>
      <c r="ADF27" s="213"/>
      <c r="ADG27" s="213"/>
      <c r="ADH27" s="213"/>
      <c r="ADI27" s="213"/>
      <c r="ADJ27" s="213"/>
      <c r="ADK27" s="213"/>
      <c r="ADL27" s="213"/>
      <c r="ADM27" s="213"/>
      <c r="ADN27" s="213"/>
      <c r="ADO27" s="213"/>
      <c r="ADP27" s="213"/>
      <c r="ADQ27" s="213"/>
      <c r="ADR27" s="213"/>
      <c r="ADS27" s="213"/>
      <c r="ADT27" s="213"/>
      <c r="ADU27" s="213"/>
      <c r="ADV27" s="213"/>
      <c r="ADW27" s="213"/>
      <c r="ADX27" s="213"/>
      <c r="ADY27" s="213"/>
      <c r="ADZ27" s="213"/>
      <c r="AEA27" s="213"/>
      <c r="AEB27" s="213"/>
      <c r="AEC27" s="213"/>
      <c r="AED27" s="213"/>
      <c r="AEE27" s="213"/>
      <c r="AEF27" s="213"/>
      <c r="AEG27" s="213"/>
      <c r="AEH27" s="213"/>
      <c r="AEI27" s="213"/>
      <c r="AEJ27" s="213"/>
      <c r="AEK27" s="213"/>
      <c r="AEL27" s="213"/>
      <c r="AEM27" s="213"/>
      <c r="AEN27" s="213"/>
      <c r="AEO27" s="213"/>
      <c r="AEP27" s="213"/>
      <c r="AEQ27" s="213"/>
      <c r="AER27" s="213"/>
      <c r="AES27" s="213"/>
      <c r="AET27" s="213"/>
      <c r="AEU27" s="213"/>
      <c r="AEV27" s="213"/>
      <c r="AEW27" s="213"/>
      <c r="AEX27" s="213"/>
      <c r="AEY27" s="213"/>
      <c r="AEZ27" s="213"/>
      <c r="AFA27" s="213"/>
      <c r="AFB27" s="213"/>
      <c r="AFC27" s="213"/>
      <c r="AFD27" s="213"/>
      <c r="AFE27" s="213"/>
      <c r="AFF27" s="213"/>
      <c r="AFG27" s="213"/>
      <c r="AFH27" s="213"/>
      <c r="AFI27" s="213"/>
      <c r="AFJ27" s="213"/>
      <c r="AFK27" s="213"/>
      <c r="AFL27" s="213"/>
      <c r="AFM27" s="213"/>
      <c r="AFN27" s="213"/>
      <c r="AFO27" s="213"/>
      <c r="AFP27" s="213"/>
      <c r="AFQ27" s="213"/>
      <c r="AFR27" s="213"/>
      <c r="AFS27" s="213"/>
      <c r="AFT27" s="213"/>
      <c r="AFU27" s="213"/>
      <c r="AFV27" s="213"/>
      <c r="AFW27" s="213"/>
      <c r="AFX27" s="213"/>
      <c r="AFY27" s="213"/>
      <c r="AFZ27" s="213"/>
      <c r="AGA27" s="213"/>
      <c r="AGB27" s="213"/>
      <c r="AGC27" s="213"/>
      <c r="AGD27" s="213"/>
      <c r="AGE27" s="213"/>
      <c r="AGF27" s="213"/>
      <c r="AGG27" s="213"/>
      <c r="AGH27" s="213"/>
      <c r="AGI27" s="213"/>
      <c r="AGJ27" s="213"/>
      <c r="AGK27" s="213"/>
      <c r="AGL27" s="213"/>
      <c r="AGM27" s="213"/>
      <c r="AGN27" s="213"/>
      <c r="AGO27" s="213"/>
      <c r="AGP27" s="213"/>
      <c r="AGQ27" s="213"/>
      <c r="AGR27" s="213"/>
      <c r="AGS27" s="213"/>
      <c r="AGT27" s="213"/>
      <c r="AGU27" s="213"/>
      <c r="AGV27" s="213"/>
      <c r="AGW27" s="213"/>
      <c r="AGX27" s="213"/>
      <c r="AGY27" s="213"/>
      <c r="AGZ27" s="213"/>
      <c r="AHA27" s="213"/>
      <c r="AHB27" s="213"/>
      <c r="AHC27" s="213"/>
      <c r="AHD27" s="213"/>
      <c r="AHE27" s="213"/>
      <c r="AHF27" s="213"/>
      <c r="AHG27" s="213"/>
      <c r="AHH27" s="213"/>
      <c r="AHI27" s="213"/>
      <c r="AHJ27" s="213"/>
      <c r="AHK27" s="213"/>
      <c r="AHL27" s="213"/>
      <c r="AHM27" s="213"/>
      <c r="AHN27" s="213"/>
      <c r="AHO27" s="213"/>
      <c r="AHP27" s="213"/>
      <c r="AHQ27" s="213"/>
      <c r="AHR27" s="213"/>
      <c r="AHS27" s="213"/>
      <c r="AHT27" s="213"/>
      <c r="AHU27" s="213"/>
      <c r="AHV27" s="213"/>
      <c r="AHW27" s="213"/>
      <c r="AHX27" s="213"/>
      <c r="AHY27" s="213"/>
      <c r="AHZ27" s="213"/>
      <c r="AIA27" s="213"/>
      <c r="AIB27" s="213"/>
      <c r="AIC27" s="213"/>
      <c r="AID27" s="213"/>
      <c r="AIE27" s="213"/>
      <c r="AIF27" s="213"/>
      <c r="AIG27" s="213"/>
      <c r="AIH27" s="213"/>
      <c r="AII27" s="213"/>
      <c r="AIJ27" s="213"/>
      <c r="AIK27" s="213"/>
      <c r="AIL27" s="213"/>
      <c r="AIM27" s="213"/>
      <c r="AIN27" s="213"/>
      <c r="AIO27" s="213"/>
      <c r="AIP27" s="213"/>
      <c r="AIQ27" s="213"/>
      <c r="AIR27" s="213"/>
      <c r="AIS27" s="213"/>
      <c r="AIT27" s="213"/>
      <c r="AIU27" s="213"/>
      <c r="AIV27" s="213"/>
      <c r="AIW27" s="213"/>
      <c r="AIX27" s="213"/>
      <c r="AIY27" s="213"/>
      <c r="AIZ27" s="213"/>
      <c r="AJA27" s="213"/>
      <c r="AJB27" s="213"/>
      <c r="AJC27" s="213"/>
      <c r="AJD27" s="213"/>
      <c r="AJE27" s="213"/>
      <c r="AJF27" s="213"/>
      <c r="AJG27" s="213"/>
      <c r="AJH27" s="213"/>
      <c r="AJI27" s="213"/>
      <c r="AJJ27" s="213"/>
      <c r="AJK27" s="213"/>
      <c r="AJL27" s="213"/>
      <c r="AJM27" s="213"/>
      <c r="AJN27" s="213"/>
      <c r="AJO27" s="213"/>
      <c r="AJP27" s="213"/>
      <c r="AJQ27" s="213"/>
      <c r="AJR27" s="213"/>
      <c r="AJS27" s="213"/>
      <c r="AJT27" s="213"/>
      <c r="AJU27" s="213"/>
      <c r="AJV27" s="213"/>
      <c r="AJW27" s="213"/>
      <c r="AJX27" s="213"/>
      <c r="AJY27" s="213"/>
      <c r="AJZ27" s="213"/>
      <c r="AKA27" s="213"/>
      <c r="AKB27" s="213"/>
      <c r="AKC27" s="213"/>
      <c r="AKD27" s="213"/>
      <c r="AKE27" s="213"/>
      <c r="AKF27" s="213"/>
      <c r="AKG27" s="213"/>
      <c r="AKH27" s="213"/>
      <c r="AKI27" s="213"/>
      <c r="AKJ27" s="213"/>
      <c r="AKK27" s="213"/>
      <c r="AKL27" s="213"/>
      <c r="AKM27" s="213"/>
      <c r="AKN27" s="213"/>
      <c r="AKO27" s="213"/>
      <c r="AKP27" s="213"/>
      <c r="AKQ27" s="213"/>
      <c r="AKR27" s="213"/>
      <c r="AKS27" s="213"/>
      <c r="AKT27" s="213"/>
      <c r="AKU27" s="213"/>
      <c r="AKV27" s="213"/>
      <c r="AKW27" s="213"/>
      <c r="AKX27" s="213"/>
      <c r="AKY27" s="213"/>
      <c r="AKZ27" s="213"/>
      <c r="ALA27" s="213"/>
      <c r="ALB27" s="213"/>
      <c r="ALC27" s="213"/>
      <c r="ALD27" s="213"/>
      <c r="ALE27" s="213"/>
      <c r="ALF27" s="213"/>
      <c r="ALG27" s="213"/>
      <c r="ALH27" s="213"/>
      <c r="ALI27" s="213"/>
      <c r="ALJ27" s="213"/>
      <c r="ALK27" s="213"/>
      <c r="ALL27" s="213"/>
      <c r="ALM27" s="213"/>
      <c r="ALN27" s="213"/>
      <c r="ALO27" s="213"/>
      <c r="ALP27" s="213"/>
      <c r="ALQ27" s="213"/>
      <c r="ALR27" s="213"/>
      <c r="ALS27" s="213"/>
      <c r="ALT27" s="213"/>
      <c r="ALU27" s="213"/>
      <c r="ALV27" s="213"/>
      <c r="ALW27" s="213"/>
      <c r="ALX27" s="213"/>
      <c r="ALY27" s="213"/>
      <c r="ALZ27" s="213"/>
      <c r="AMA27" s="213"/>
      <c r="AMB27" s="213"/>
      <c r="AMC27" s="213"/>
      <c r="AMD27" s="213"/>
      <c r="AME27" s="213"/>
      <c r="AMF27" s="213"/>
      <c r="AMG27" s="213"/>
      <c r="AMH27" s="213"/>
    </row>
    <row r="28" spans="1:1022" ht="15.75" customHeight="1">
      <c r="A28" s="2321"/>
      <c r="B28" s="2310" t="s">
        <v>54</v>
      </c>
      <c r="C28" s="1482"/>
      <c r="D28" s="239"/>
      <c r="E28" s="239"/>
      <c r="F28" s="239"/>
      <c r="G28" s="239"/>
      <c r="H28" s="239"/>
      <c r="I28" s="239"/>
      <c r="J28" s="239"/>
      <c r="K28" s="239"/>
      <c r="L28" s="239"/>
      <c r="M28" s="1192"/>
      <c r="N28" s="2306"/>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3"/>
      <c r="DL28" s="213"/>
      <c r="DM28" s="213"/>
      <c r="DN28" s="213"/>
      <c r="DO28" s="213"/>
      <c r="DP28" s="213"/>
      <c r="DQ28" s="213"/>
      <c r="DR28" s="213"/>
      <c r="DS28" s="213"/>
      <c r="DT28" s="213"/>
      <c r="DU28" s="213"/>
      <c r="DV28" s="213"/>
      <c r="DW28" s="213"/>
      <c r="DX28" s="213"/>
      <c r="DY28" s="213"/>
      <c r="DZ28" s="213"/>
      <c r="EA28" s="213"/>
      <c r="EB28" s="213"/>
      <c r="EC28" s="213"/>
      <c r="ED28" s="213"/>
      <c r="EE28" s="213"/>
      <c r="EF28" s="213"/>
      <c r="EG28" s="213"/>
      <c r="EH28" s="213"/>
      <c r="EI28" s="213"/>
      <c r="EJ28" s="213"/>
      <c r="EK28" s="213"/>
      <c r="EL28" s="213"/>
      <c r="EM28" s="213"/>
      <c r="EN28" s="213"/>
      <c r="EO28" s="213"/>
      <c r="EP28" s="213"/>
      <c r="EQ28" s="213"/>
      <c r="ER28" s="213"/>
      <c r="ES28" s="213"/>
      <c r="ET28" s="213"/>
      <c r="EU28" s="213"/>
      <c r="EV28" s="213"/>
      <c r="EW28" s="213"/>
      <c r="EX28" s="213"/>
      <c r="EY28" s="213"/>
      <c r="EZ28" s="213"/>
      <c r="FA28" s="213"/>
      <c r="FB28" s="213"/>
      <c r="FC28" s="213"/>
      <c r="FD28" s="213"/>
      <c r="FE28" s="213"/>
      <c r="FF28" s="213"/>
      <c r="FG28" s="213"/>
      <c r="FH28" s="213"/>
      <c r="FI28" s="213"/>
      <c r="FJ28" s="213"/>
      <c r="FK28" s="213"/>
      <c r="FL28" s="213"/>
      <c r="FM28" s="213"/>
      <c r="FN28" s="213"/>
      <c r="FO28" s="213"/>
      <c r="FP28" s="213"/>
      <c r="FQ28" s="213"/>
      <c r="FR28" s="213"/>
      <c r="FS28" s="213"/>
      <c r="FT28" s="213"/>
      <c r="FU28" s="213"/>
      <c r="FV28" s="213"/>
      <c r="FW28" s="213"/>
      <c r="FX28" s="213"/>
      <c r="FY28" s="213"/>
      <c r="FZ28" s="213"/>
      <c r="GA28" s="213"/>
      <c r="GB28" s="213"/>
      <c r="GC28" s="213"/>
      <c r="GD28" s="213"/>
      <c r="GE28" s="213"/>
      <c r="GF28" s="213"/>
      <c r="GG28" s="213"/>
      <c r="GH28" s="213"/>
      <c r="GI28" s="213"/>
      <c r="GJ28" s="213"/>
      <c r="GK28" s="213"/>
      <c r="GL28" s="213"/>
      <c r="GM28" s="213"/>
      <c r="GN28" s="213"/>
      <c r="GO28" s="213"/>
      <c r="GP28" s="213"/>
      <c r="GQ28" s="213"/>
      <c r="GR28" s="213"/>
      <c r="GS28" s="213"/>
      <c r="GT28" s="213"/>
      <c r="GU28" s="213"/>
      <c r="GV28" s="213"/>
      <c r="GW28" s="213"/>
      <c r="GX28" s="213"/>
      <c r="GY28" s="213"/>
      <c r="GZ28" s="213"/>
      <c r="HA28" s="213"/>
      <c r="HB28" s="213"/>
      <c r="HC28" s="213"/>
      <c r="HD28" s="213"/>
      <c r="HE28" s="213"/>
      <c r="HF28" s="213"/>
      <c r="HG28" s="213"/>
      <c r="HH28" s="213"/>
      <c r="HI28" s="213"/>
      <c r="HJ28" s="213"/>
      <c r="HK28" s="213"/>
      <c r="HL28" s="213"/>
      <c r="HM28" s="213"/>
      <c r="HN28" s="213"/>
      <c r="HO28" s="213"/>
      <c r="HP28" s="213"/>
      <c r="HQ28" s="213"/>
      <c r="HR28" s="213"/>
      <c r="HS28" s="213"/>
      <c r="HT28" s="213"/>
      <c r="HU28" s="213"/>
      <c r="HV28" s="213"/>
      <c r="HW28" s="213"/>
      <c r="HX28" s="213"/>
      <c r="HY28" s="213"/>
      <c r="HZ28" s="213"/>
      <c r="IA28" s="213"/>
      <c r="IB28" s="213"/>
      <c r="IC28" s="213"/>
      <c r="ID28" s="213"/>
      <c r="IE28" s="213"/>
      <c r="IF28" s="213"/>
      <c r="IG28" s="213"/>
      <c r="IH28" s="213"/>
      <c r="II28" s="213"/>
      <c r="IJ28" s="213"/>
      <c r="IK28" s="213"/>
      <c r="IL28" s="213"/>
      <c r="IM28" s="213"/>
      <c r="IN28" s="213"/>
      <c r="IO28" s="213"/>
      <c r="IP28" s="213"/>
      <c r="IQ28" s="213"/>
      <c r="IR28" s="213"/>
      <c r="IS28" s="213"/>
      <c r="IT28" s="213"/>
      <c r="IU28" s="213"/>
      <c r="IV28" s="213"/>
      <c r="IW28" s="213"/>
      <c r="IX28" s="213"/>
      <c r="IY28" s="213"/>
      <c r="IZ28" s="213"/>
      <c r="JA28" s="213"/>
      <c r="JB28" s="213"/>
      <c r="JC28" s="213"/>
      <c r="JD28" s="213"/>
      <c r="JE28" s="213"/>
      <c r="JF28" s="213"/>
      <c r="JG28" s="213"/>
      <c r="JH28" s="213"/>
      <c r="JI28" s="213"/>
      <c r="JJ28" s="213"/>
      <c r="JK28" s="213"/>
      <c r="JL28" s="213"/>
      <c r="JM28" s="213"/>
      <c r="JN28" s="213"/>
      <c r="JO28" s="213"/>
      <c r="JP28" s="213"/>
      <c r="JQ28" s="213"/>
      <c r="JR28" s="213"/>
      <c r="JS28" s="213"/>
      <c r="JT28" s="213"/>
      <c r="JU28" s="213"/>
      <c r="JV28" s="213"/>
      <c r="JW28" s="213"/>
      <c r="JX28" s="213"/>
      <c r="JY28" s="213"/>
      <c r="JZ28" s="213"/>
      <c r="KA28" s="213"/>
      <c r="KB28" s="213"/>
      <c r="KC28" s="213"/>
      <c r="KD28" s="213"/>
      <c r="KE28" s="213"/>
      <c r="KF28" s="213"/>
      <c r="KG28" s="213"/>
      <c r="KH28" s="213"/>
      <c r="KI28" s="213"/>
      <c r="KJ28" s="213"/>
      <c r="KK28" s="213"/>
      <c r="KL28" s="213"/>
      <c r="KM28" s="213"/>
      <c r="KN28" s="213"/>
      <c r="KO28" s="213"/>
      <c r="KP28" s="213"/>
      <c r="KQ28" s="213"/>
      <c r="KR28" s="213"/>
      <c r="KS28" s="213"/>
      <c r="KT28" s="213"/>
      <c r="KU28" s="213"/>
      <c r="KV28" s="213"/>
      <c r="KW28" s="213"/>
      <c r="KX28" s="213"/>
      <c r="KY28" s="213"/>
      <c r="KZ28" s="213"/>
      <c r="LA28" s="213"/>
      <c r="LB28" s="213"/>
      <c r="LC28" s="213"/>
      <c r="LD28" s="213"/>
      <c r="LE28" s="213"/>
      <c r="LF28" s="213"/>
      <c r="LG28" s="213"/>
      <c r="LH28" s="213"/>
      <c r="LI28" s="213"/>
      <c r="LJ28" s="213"/>
      <c r="LK28" s="213"/>
      <c r="LL28" s="213"/>
      <c r="LM28" s="213"/>
      <c r="LN28" s="213"/>
      <c r="LO28" s="213"/>
      <c r="LP28" s="213"/>
      <c r="LQ28" s="213"/>
      <c r="LR28" s="213"/>
      <c r="LS28" s="213"/>
      <c r="LT28" s="213"/>
      <c r="LU28" s="213"/>
      <c r="LV28" s="213"/>
      <c r="LW28" s="213"/>
      <c r="LX28" s="213"/>
      <c r="LY28" s="213"/>
      <c r="LZ28" s="213"/>
      <c r="MA28" s="213"/>
      <c r="MB28" s="213"/>
      <c r="MC28" s="213"/>
      <c r="MD28" s="213"/>
      <c r="ME28" s="213"/>
      <c r="MF28" s="213"/>
      <c r="MG28" s="213"/>
      <c r="MH28" s="213"/>
      <c r="MI28" s="213"/>
      <c r="MJ28" s="213"/>
      <c r="MK28" s="213"/>
      <c r="ML28" s="213"/>
      <c r="MM28" s="213"/>
      <c r="MN28" s="213"/>
      <c r="MO28" s="213"/>
      <c r="MP28" s="213"/>
      <c r="MQ28" s="213"/>
      <c r="MR28" s="213"/>
      <c r="MS28" s="213"/>
      <c r="MT28" s="213"/>
      <c r="MU28" s="213"/>
      <c r="MV28" s="213"/>
      <c r="MW28" s="213"/>
      <c r="MX28" s="213"/>
      <c r="MY28" s="213"/>
      <c r="MZ28" s="213"/>
      <c r="NA28" s="213"/>
      <c r="NB28" s="213"/>
      <c r="NC28" s="213"/>
      <c r="ND28" s="213"/>
      <c r="NE28" s="213"/>
      <c r="NF28" s="213"/>
      <c r="NG28" s="213"/>
      <c r="NH28" s="213"/>
      <c r="NI28" s="213"/>
      <c r="NJ28" s="213"/>
      <c r="NK28" s="213"/>
      <c r="NL28" s="213"/>
      <c r="NM28" s="213"/>
      <c r="NN28" s="213"/>
      <c r="NO28" s="213"/>
      <c r="NP28" s="213"/>
      <c r="NQ28" s="213"/>
      <c r="NR28" s="213"/>
      <c r="NS28" s="213"/>
      <c r="NT28" s="213"/>
      <c r="NU28" s="213"/>
      <c r="NV28" s="213"/>
      <c r="NW28" s="213"/>
      <c r="NX28" s="213"/>
      <c r="NY28" s="213"/>
      <c r="NZ28" s="213"/>
      <c r="OA28" s="213"/>
      <c r="OB28" s="213"/>
      <c r="OC28" s="213"/>
      <c r="OD28" s="213"/>
      <c r="OE28" s="213"/>
      <c r="OF28" s="213"/>
      <c r="OG28" s="213"/>
      <c r="OH28" s="213"/>
      <c r="OI28" s="213"/>
      <c r="OJ28" s="213"/>
      <c r="OK28" s="213"/>
      <c r="OL28" s="213"/>
      <c r="OM28" s="213"/>
      <c r="ON28" s="213"/>
      <c r="OO28" s="213"/>
      <c r="OP28" s="213"/>
      <c r="OQ28" s="213"/>
      <c r="OR28" s="213"/>
      <c r="OS28" s="213"/>
      <c r="OT28" s="213"/>
      <c r="OU28" s="213"/>
      <c r="OV28" s="213"/>
      <c r="OW28" s="213"/>
      <c r="OX28" s="213"/>
      <c r="OY28" s="213"/>
      <c r="OZ28" s="213"/>
      <c r="PA28" s="213"/>
      <c r="PB28" s="213"/>
      <c r="PC28" s="213"/>
      <c r="PD28" s="213"/>
      <c r="PE28" s="213"/>
      <c r="PF28" s="213"/>
      <c r="PG28" s="213"/>
      <c r="PH28" s="213"/>
      <c r="PI28" s="213"/>
      <c r="PJ28" s="213"/>
      <c r="PK28" s="213"/>
      <c r="PL28" s="213"/>
      <c r="PM28" s="213"/>
      <c r="PN28" s="213"/>
      <c r="PO28" s="213"/>
      <c r="PP28" s="213"/>
      <c r="PQ28" s="213"/>
      <c r="PR28" s="213"/>
      <c r="PS28" s="213"/>
      <c r="PT28" s="213"/>
      <c r="PU28" s="213"/>
      <c r="PV28" s="213"/>
      <c r="PW28" s="213"/>
      <c r="PX28" s="213"/>
      <c r="PY28" s="213"/>
      <c r="PZ28" s="213"/>
      <c r="QA28" s="213"/>
      <c r="QB28" s="213"/>
      <c r="QC28" s="213"/>
      <c r="QD28" s="213"/>
      <c r="QE28" s="213"/>
      <c r="QF28" s="213"/>
      <c r="QG28" s="213"/>
      <c r="QH28" s="213"/>
      <c r="QI28" s="213"/>
      <c r="QJ28" s="213"/>
      <c r="QK28" s="213"/>
      <c r="QL28" s="213"/>
      <c r="QM28" s="213"/>
      <c r="QN28" s="213"/>
      <c r="QO28" s="213"/>
      <c r="QP28" s="213"/>
      <c r="QQ28" s="213"/>
      <c r="QR28" s="213"/>
      <c r="QS28" s="213"/>
      <c r="QT28" s="213"/>
      <c r="QU28" s="213"/>
      <c r="QV28" s="213"/>
      <c r="QW28" s="213"/>
      <c r="QX28" s="213"/>
      <c r="QY28" s="213"/>
      <c r="QZ28" s="213"/>
      <c r="RA28" s="213"/>
      <c r="RB28" s="213"/>
      <c r="RC28" s="213"/>
      <c r="RD28" s="213"/>
      <c r="RE28" s="213"/>
      <c r="RF28" s="213"/>
      <c r="RG28" s="213"/>
      <c r="RH28" s="213"/>
      <c r="RI28" s="213"/>
      <c r="RJ28" s="213"/>
      <c r="RK28" s="213"/>
      <c r="RL28" s="213"/>
      <c r="RM28" s="213"/>
      <c r="RN28" s="213"/>
      <c r="RO28" s="213"/>
      <c r="RP28" s="213"/>
      <c r="RQ28" s="213"/>
      <c r="RR28" s="213"/>
      <c r="RS28" s="213"/>
      <c r="RT28" s="213"/>
      <c r="RU28" s="213"/>
      <c r="RV28" s="213"/>
      <c r="RW28" s="213"/>
      <c r="RX28" s="213"/>
      <c r="RY28" s="213"/>
      <c r="RZ28" s="213"/>
      <c r="SA28" s="213"/>
      <c r="SB28" s="213"/>
      <c r="SC28" s="213"/>
      <c r="SD28" s="213"/>
      <c r="SE28" s="213"/>
      <c r="SF28" s="213"/>
      <c r="SG28" s="213"/>
      <c r="SH28" s="213"/>
      <c r="SI28" s="213"/>
      <c r="SJ28" s="213"/>
      <c r="SK28" s="213"/>
      <c r="SL28" s="213"/>
      <c r="SM28" s="213"/>
      <c r="SN28" s="213"/>
      <c r="SO28" s="213"/>
      <c r="SP28" s="213"/>
      <c r="SQ28" s="213"/>
      <c r="SR28" s="213"/>
      <c r="SS28" s="213"/>
      <c r="ST28" s="213"/>
      <c r="SU28" s="213"/>
      <c r="SV28" s="213"/>
      <c r="SW28" s="213"/>
      <c r="SX28" s="213"/>
      <c r="SY28" s="213"/>
      <c r="SZ28" s="213"/>
      <c r="TA28" s="213"/>
      <c r="TB28" s="213"/>
      <c r="TC28" s="213"/>
      <c r="TD28" s="213"/>
      <c r="TE28" s="213"/>
      <c r="TF28" s="213"/>
      <c r="TG28" s="213"/>
      <c r="TH28" s="213"/>
      <c r="TI28" s="213"/>
      <c r="TJ28" s="213"/>
      <c r="TK28" s="213"/>
      <c r="TL28" s="213"/>
      <c r="TM28" s="213"/>
      <c r="TN28" s="213"/>
      <c r="TO28" s="213"/>
      <c r="TP28" s="213"/>
      <c r="TQ28" s="213"/>
      <c r="TR28" s="213"/>
      <c r="TS28" s="213"/>
      <c r="TT28" s="213"/>
      <c r="TU28" s="213"/>
      <c r="TV28" s="213"/>
      <c r="TW28" s="213"/>
      <c r="TX28" s="213"/>
      <c r="TY28" s="213"/>
      <c r="TZ28" s="213"/>
      <c r="UA28" s="213"/>
      <c r="UB28" s="213"/>
      <c r="UC28" s="213"/>
      <c r="UD28" s="213"/>
      <c r="UE28" s="213"/>
      <c r="UF28" s="213"/>
      <c r="UG28" s="213"/>
      <c r="UH28" s="213"/>
      <c r="UI28" s="213"/>
      <c r="UJ28" s="213"/>
      <c r="UK28" s="213"/>
      <c r="UL28" s="213"/>
      <c r="UM28" s="213"/>
      <c r="UN28" s="213"/>
      <c r="UO28" s="213"/>
      <c r="UP28" s="213"/>
      <c r="UQ28" s="213"/>
      <c r="UR28" s="213"/>
      <c r="US28" s="213"/>
      <c r="UT28" s="213"/>
      <c r="UU28" s="213"/>
      <c r="UV28" s="213"/>
      <c r="UW28" s="213"/>
      <c r="UX28" s="213"/>
      <c r="UY28" s="213"/>
      <c r="UZ28" s="213"/>
      <c r="VA28" s="213"/>
      <c r="VB28" s="213"/>
      <c r="VC28" s="213"/>
      <c r="VD28" s="213"/>
      <c r="VE28" s="213"/>
      <c r="VF28" s="213"/>
      <c r="VG28" s="213"/>
      <c r="VH28" s="213"/>
      <c r="VI28" s="213"/>
      <c r="VJ28" s="213"/>
      <c r="VK28" s="213"/>
      <c r="VL28" s="213"/>
      <c r="VM28" s="213"/>
      <c r="VN28" s="213"/>
      <c r="VO28" s="213"/>
      <c r="VP28" s="213"/>
      <c r="VQ28" s="213"/>
      <c r="VR28" s="213"/>
      <c r="VS28" s="213"/>
      <c r="VT28" s="213"/>
      <c r="VU28" s="213"/>
      <c r="VV28" s="213"/>
      <c r="VW28" s="213"/>
      <c r="VX28" s="213"/>
      <c r="VY28" s="213"/>
      <c r="VZ28" s="213"/>
      <c r="WA28" s="213"/>
      <c r="WB28" s="213"/>
      <c r="WC28" s="213"/>
      <c r="WD28" s="213"/>
      <c r="WE28" s="213"/>
      <c r="WF28" s="213"/>
      <c r="WG28" s="213"/>
      <c r="WH28" s="213"/>
      <c r="WI28" s="213"/>
      <c r="WJ28" s="213"/>
      <c r="WK28" s="213"/>
      <c r="WL28" s="213"/>
      <c r="WM28" s="213"/>
      <c r="WN28" s="213"/>
      <c r="WO28" s="213"/>
      <c r="WP28" s="213"/>
      <c r="WQ28" s="213"/>
      <c r="WR28" s="213"/>
      <c r="WS28" s="213"/>
      <c r="WT28" s="213"/>
      <c r="WU28" s="213"/>
      <c r="WV28" s="213"/>
      <c r="WW28" s="213"/>
      <c r="WX28" s="213"/>
      <c r="WY28" s="213"/>
      <c r="WZ28" s="213"/>
      <c r="XA28" s="213"/>
      <c r="XB28" s="213"/>
      <c r="XC28" s="213"/>
      <c r="XD28" s="213"/>
      <c r="XE28" s="213"/>
      <c r="XF28" s="213"/>
      <c r="XG28" s="213"/>
      <c r="XH28" s="213"/>
      <c r="XI28" s="213"/>
      <c r="XJ28" s="213"/>
      <c r="XK28" s="213"/>
      <c r="XL28" s="213"/>
      <c r="XM28" s="213"/>
      <c r="XN28" s="213"/>
      <c r="XO28" s="213"/>
      <c r="XP28" s="213"/>
      <c r="XQ28" s="213"/>
      <c r="XR28" s="213"/>
      <c r="XS28" s="213"/>
      <c r="XT28" s="213"/>
      <c r="XU28" s="213"/>
      <c r="XV28" s="213"/>
      <c r="XW28" s="213"/>
      <c r="XX28" s="213"/>
      <c r="XY28" s="213"/>
      <c r="XZ28" s="213"/>
      <c r="YA28" s="213"/>
      <c r="YB28" s="213"/>
      <c r="YC28" s="213"/>
      <c r="YD28" s="213"/>
      <c r="YE28" s="213"/>
      <c r="YF28" s="213"/>
      <c r="YG28" s="213"/>
      <c r="YH28" s="213"/>
      <c r="YI28" s="213"/>
      <c r="YJ28" s="213"/>
      <c r="YK28" s="213"/>
      <c r="YL28" s="213"/>
      <c r="YM28" s="213"/>
      <c r="YN28" s="213"/>
      <c r="YO28" s="213"/>
      <c r="YP28" s="213"/>
      <c r="YQ28" s="213"/>
      <c r="YR28" s="213"/>
      <c r="YS28" s="213"/>
      <c r="YT28" s="213"/>
      <c r="YU28" s="213"/>
      <c r="YV28" s="213"/>
      <c r="YW28" s="213"/>
      <c r="YX28" s="213"/>
      <c r="YY28" s="213"/>
      <c r="YZ28" s="213"/>
      <c r="ZA28" s="213"/>
      <c r="ZB28" s="213"/>
      <c r="ZC28" s="213"/>
      <c r="ZD28" s="213"/>
      <c r="ZE28" s="213"/>
      <c r="ZF28" s="213"/>
      <c r="ZG28" s="213"/>
      <c r="ZH28" s="213"/>
      <c r="ZI28" s="213"/>
      <c r="ZJ28" s="213"/>
      <c r="ZK28" s="213"/>
      <c r="ZL28" s="213"/>
      <c r="ZM28" s="213"/>
      <c r="ZN28" s="213"/>
      <c r="ZO28" s="213"/>
      <c r="ZP28" s="213"/>
      <c r="ZQ28" s="213"/>
      <c r="ZR28" s="213"/>
      <c r="ZS28" s="213"/>
      <c r="ZT28" s="213"/>
      <c r="ZU28" s="213"/>
      <c r="ZV28" s="213"/>
      <c r="ZW28" s="213"/>
      <c r="ZX28" s="213"/>
      <c r="ZY28" s="213"/>
      <c r="ZZ28" s="213"/>
      <c r="AAA28" s="213"/>
      <c r="AAB28" s="213"/>
      <c r="AAC28" s="213"/>
      <c r="AAD28" s="213"/>
      <c r="AAE28" s="213"/>
      <c r="AAF28" s="213"/>
      <c r="AAG28" s="213"/>
      <c r="AAH28" s="213"/>
      <c r="AAI28" s="213"/>
      <c r="AAJ28" s="213"/>
      <c r="AAK28" s="213"/>
      <c r="AAL28" s="213"/>
      <c r="AAM28" s="213"/>
      <c r="AAN28" s="213"/>
      <c r="AAO28" s="213"/>
      <c r="AAP28" s="213"/>
      <c r="AAQ28" s="213"/>
      <c r="AAR28" s="213"/>
      <c r="AAS28" s="213"/>
      <c r="AAT28" s="213"/>
      <c r="AAU28" s="213"/>
      <c r="AAV28" s="213"/>
      <c r="AAW28" s="213"/>
      <c r="AAX28" s="213"/>
      <c r="AAY28" s="213"/>
      <c r="AAZ28" s="213"/>
      <c r="ABA28" s="213"/>
      <c r="ABB28" s="213"/>
      <c r="ABC28" s="213"/>
      <c r="ABD28" s="213"/>
      <c r="ABE28" s="213"/>
      <c r="ABF28" s="213"/>
      <c r="ABG28" s="213"/>
      <c r="ABH28" s="213"/>
      <c r="ABI28" s="213"/>
      <c r="ABJ28" s="213"/>
      <c r="ABK28" s="213"/>
      <c r="ABL28" s="213"/>
      <c r="ABM28" s="213"/>
      <c r="ABN28" s="213"/>
      <c r="ABO28" s="213"/>
      <c r="ABP28" s="213"/>
      <c r="ABQ28" s="213"/>
      <c r="ABR28" s="213"/>
      <c r="ABS28" s="213"/>
      <c r="ABT28" s="213"/>
      <c r="ABU28" s="213"/>
      <c r="ABV28" s="213"/>
      <c r="ABW28" s="213"/>
      <c r="ABX28" s="213"/>
      <c r="ABY28" s="213"/>
      <c r="ABZ28" s="213"/>
      <c r="ACA28" s="213"/>
      <c r="ACB28" s="213"/>
      <c r="ACC28" s="213"/>
      <c r="ACD28" s="213"/>
      <c r="ACE28" s="213"/>
      <c r="ACF28" s="213"/>
      <c r="ACG28" s="213"/>
      <c r="ACH28" s="213"/>
      <c r="ACI28" s="213"/>
      <c r="ACJ28" s="213"/>
      <c r="ACK28" s="213"/>
      <c r="ACL28" s="213"/>
      <c r="ACM28" s="213"/>
      <c r="ACN28" s="213"/>
      <c r="ACO28" s="213"/>
      <c r="ACP28" s="213"/>
      <c r="ACQ28" s="213"/>
      <c r="ACR28" s="213"/>
      <c r="ACS28" s="213"/>
      <c r="ACT28" s="213"/>
      <c r="ACU28" s="213"/>
      <c r="ACV28" s="213"/>
      <c r="ACW28" s="213"/>
      <c r="ACX28" s="213"/>
      <c r="ACY28" s="213"/>
      <c r="ACZ28" s="213"/>
      <c r="ADA28" s="213"/>
      <c r="ADB28" s="213"/>
      <c r="ADC28" s="213"/>
      <c r="ADD28" s="213"/>
      <c r="ADE28" s="213"/>
      <c r="ADF28" s="213"/>
      <c r="ADG28" s="213"/>
      <c r="ADH28" s="213"/>
      <c r="ADI28" s="213"/>
      <c r="ADJ28" s="213"/>
      <c r="ADK28" s="213"/>
      <c r="ADL28" s="213"/>
      <c r="ADM28" s="213"/>
      <c r="ADN28" s="213"/>
      <c r="ADO28" s="213"/>
      <c r="ADP28" s="213"/>
      <c r="ADQ28" s="213"/>
      <c r="ADR28" s="213"/>
      <c r="ADS28" s="213"/>
      <c r="ADT28" s="213"/>
      <c r="ADU28" s="213"/>
      <c r="ADV28" s="213"/>
      <c r="ADW28" s="213"/>
      <c r="ADX28" s="213"/>
      <c r="ADY28" s="213"/>
      <c r="ADZ28" s="213"/>
      <c r="AEA28" s="213"/>
      <c r="AEB28" s="213"/>
      <c r="AEC28" s="213"/>
      <c r="AED28" s="213"/>
      <c r="AEE28" s="213"/>
      <c r="AEF28" s="213"/>
      <c r="AEG28" s="213"/>
      <c r="AEH28" s="213"/>
      <c r="AEI28" s="213"/>
      <c r="AEJ28" s="213"/>
      <c r="AEK28" s="213"/>
      <c r="AEL28" s="213"/>
      <c r="AEM28" s="213"/>
      <c r="AEN28" s="213"/>
      <c r="AEO28" s="213"/>
      <c r="AEP28" s="213"/>
      <c r="AEQ28" s="213"/>
      <c r="AER28" s="213"/>
      <c r="AES28" s="213"/>
      <c r="AET28" s="213"/>
      <c r="AEU28" s="213"/>
      <c r="AEV28" s="213"/>
      <c r="AEW28" s="213"/>
      <c r="AEX28" s="213"/>
      <c r="AEY28" s="213"/>
      <c r="AEZ28" s="213"/>
      <c r="AFA28" s="213"/>
      <c r="AFB28" s="213"/>
      <c r="AFC28" s="213"/>
      <c r="AFD28" s="213"/>
      <c r="AFE28" s="213"/>
      <c r="AFF28" s="213"/>
      <c r="AFG28" s="213"/>
      <c r="AFH28" s="213"/>
      <c r="AFI28" s="213"/>
      <c r="AFJ28" s="213"/>
      <c r="AFK28" s="213"/>
      <c r="AFL28" s="213"/>
      <c r="AFM28" s="213"/>
      <c r="AFN28" s="213"/>
      <c r="AFO28" s="213"/>
      <c r="AFP28" s="213"/>
      <c r="AFQ28" s="213"/>
      <c r="AFR28" s="213"/>
      <c r="AFS28" s="213"/>
      <c r="AFT28" s="213"/>
      <c r="AFU28" s="213"/>
      <c r="AFV28" s="213"/>
      <c r="AFW28" s="213"/>
      <c r="AFX28" s="213"/>
      <c r="AFY28" s="213"/>
      <c r="AFZ28" s="213"/>
      <c r="AGA28" s="213"/>
      <c r="AGB28" s="213"/>
      <c r="AGC28" s="213"/>
      <c r="AGD28" s="213"/>
      <c r="AGE28" s="213"/>
      <c r="AGF28" s="213"/>
      <c r="AGG28" s="213"/>
      <c r="AGH28" s="213"/>
      <c r="AGI28" s="213"/>
      <c r="AGJ28" s="213"/>
      <c r="AGK28" s="213"/>
      <c r="AGL28" s="213"/>
      <c r="AGM28" s="213"/>
      <c r="AGN28" s="213"/>
      <c r="AGO28" s="213"/>
      <c r="AGP28" s="213"/>
      <c r="AGQ28" s="213"/>
      <c r="AGR28" s="213"/>
      <c r="AGS28" s="213"/>
      <c r="AGT28" s="213"/>
      <c r="AGU28" s="213"/>
      <c r="AGV28" s="213"/>
      <c r="AGW28" s="213"/>
      <c r="AGX28" s="213"/>
      <c r="AGY28" s="213"/>
      <c r="AGZ28" s="213"/>
      <c r="AHA28" s="213"/>
      <c r="AHB28" s="213"/>
      <c r="AHC28" s="213"/>
      <c r="AHD28" s="213"/>
      <c r="AHE28" s="213"/>
      <c r="AHF28" s="213"/>
      <c r="AHG28" s="213"/>
      <c r="AHH28" s="213"/>
      <c r="AHI28" s="213"/>
      <c r="AHJ28" s="213"/>
      <c r="AHK28" s="213"/>
      <c r="AHL28" s="213"/>
      <c r="AHM28" s="213"/>
      <c r="AHN28" s="213"/>
      <c r="AHO28" s="213"/>
      <c r="AHP28" s="213"/>
      <c r="AHQ28" s="213"/>
      <c r="AHR28" s="213"/>
      <c r="AHS28" s="213"/>
      <c r="AHT28" s="213"/>
      <c r="AHU28" s="213"/>
      <c r="AHV28" s="213"/>
      <c r="AHW28" s="213"/>
      <c r="AHX28" s="213"/>
      <c r="AHY28" s="213"/>
      <c r="AHZ28" s="213"/>
      <c r="AIA28" s="213"/>
      <c r="AIB28" s="213"/>
      <c r="AIC28" s="213"/>
      <c r="AID28" s="213"/>
      <c r="AIE28" s="213"/>
      <c r="AIF28" s="213"/>
      <c r="AIG28" s="213"/>
      <c r="AIH28" s="213"/>
      <c r="AII28" s="213"/>
      <c r="AIJ28" s="213"/>
      <c r="AIK28" s="213"/>
      <c r="AIL28" s="213"/>
      <c r="AIM28" s="213"/>
      <c r="AIN28" s="213"/>
      <c r="AIO28" s="213"/>
      <c r="AIP28" s="213"/>
      <c r="AIQ28" s="213"/>
      <c r="AIR28" s="213"/>
      <c r="AIS28" s="213"/>
      <c r="AIT28" s="213"/>
      <c r="AIU28" s="213"/>
      <c r="AIV28" s="213"/>
      <c r="AIW28" s="213"/>
      <c r="AIX28" s="213"/>
      <c r="AIY28" s="213"/>
      <c r="AIZ28" s="213"/>
      <c r="AJA28" s="213"/>
      <c r="AJB28" s="213"/>
      <c r="AJC28" s="213"/>
      <c r="AJD28" s="213"/>
      <c r="AJE28" s="213"/>
      <c r="AJF28" s="213"/>
      <c r="AJG28" s="213"/>
      <c r="AJH28" s="213"/>
      <c r="AJI28" s="213"/>
      <c r="AJJ28" s="213"/>
      <c r="AJK28" s="213"/>
      <c r="AJL28" s="213"/>
      <c r="AJM28" s="213"/>
      <c r="AJN28" s="213"/>
      <c r="AJO28" s="213"/>
      <c r="AJP28" s="213"/>
      <c r="AJQ28" s="213"/>
      <c r="AJR28" s="213"/>
      <c r="AJS28" s="213"/>
      <c r="AJT28" s="213"/>
      <c r="AJU28" s="213"/>
      <c r="AJV28" s="213"/>
      <c r="AJW28" s="213"/>
      <c r="AJX28" s="213"/>
      <c r="AJY28" s="213"/>
      <c r="AJZ28" s="213"/>
      <c r="AKA28" s="213"/>
      <c r="AKB28" s="213"/>
      <c r="AKC28" s="213"/>
      <c r="AKD28" s="213"/>
      <c r="AKE28" s="213"/>
      <c r="AKF28" s="213"/>
      <c r="AKG28" s="213"/>
      <c r="AKH28" s="213"/>
      <c r="AKI28" s="213"/>
      <c r="AKJ28" s="213"/>
      <c r="AKK28" s="213"/>
      <c r="AKL28" s="213"/>
      <c r="AKM28" s="213"/>
      <c r="AKN28" s="213"/>
      <c r="AKO28" s="213"/>
      <c r="AKP28" s="213"/>
      <c r="AKQ28" s="213"/>
      <c r="AKR28" s="213"/>
      <c r="AKS28" s="213"/>
      <c r="AKT28" s="213"/>
      <c r="AKU28" s="213"/>
      <c r="AKV28" s="213"/>
      <c r="AKW28" s="213"/>
      <c r="AKX28" s="213"/>
      <c r="AKY28" s="213"/>
      <c r="AKZ28" s="213"/>
      <c r="ALA28" s="213"/>
      <c r="ALB28" s="213"/>
      <c r="ALC28" s="213"/>
      <c r="ALD28" s="213"/>
      <c r="ALE28" s="213"/>
      <c r="ALF28" s="213"/>
      <c r="ALG28" s="213"/>
      <c r="ALH28" s="213"/>
      <c r="ALI28" s="213"/>
      <c r="ALJ28" s="213"/>
      <c r="ALK28" s="213"/>
      <c r="ALL28" s="213"/>
      <c r="ALM28" s="213"/>
      <c r="ALN28" s="213"/>
      <c r="ALO28" s="213"/>
      <c r="ALP28" s="213"/>
      <c r="ALQ28" s="213"/>
      <c r="ALR28" s="213"/>
      <c r="ALS28" s="213"/>
      <c r="ALT28" s="213"/>
      <c r="ALU28" s="213"/>
      <c r="ALV28" s="213"/>
      <c r="ALW28" s="213"/>
      <c r="ALX28" s="213"/>
      <c r="ALY28" s="213"/>
      <c r="ALZ28" s="213"/>
      <c r="AMA28" s="213"/>
      <c r="AMB28" s="213"/>
      <c r="AMC28" s="213"/>
      <c r="AMD28" s="213"/>
      <c r="AME28" s="213"/>
      <c r="AMF28" s="213"/>
      <c r="AMG28" s="213"/>
      <c r="AMH28" s="213"/>
    </row>
    <row r="29" spans="1:1022" ht="15.75" customHeight="1">
      <c r="A29" s="2321"/>
      <c r="B29" s="2311"/>
      <c r="C29" s="240" t="s">
        <v>55</v>
      </c>
      <c r="D29" s="1483">
        <v>0.2</v>
      </c>
      <c r="E29" s="230"/>
      <c r="F29" s="241" t="s">
        <v>56</v>
      </c>
      <c r="G29" s="1479">
        <v>2021</v>
      </c>
      <c r="H29" s="230"/>
      <c r="I29" s="241" t="s">
        <v>57</v>
      </c>
      <c r="J29" s="2313" t="s">
        <v>17</v>
      </c>
      <c r="K29" s="2314"/>
      <c r="L29" s="2315"/>
      <c r="M29" s="242"/>
      <c r="N29" s="2306"/>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3"/>
      <c r="DL29" s="213"/>
      <c r="DM29" s="213"/>
      <c r="DN29" s="213"/>
      <c r="DO29" s="213"/>
      <c r="DP29" s="213"/>
      <c r="DQ29" s="213"/>
      <c r="DR29" s="213"/>
      <c r="DS29" s="213"/>
      <c r="DT29" s="213"/>
      <c r="DU29" s="213"/>
      <c r="DV29" s="213"/>
      <c r="DW29" s="213"/>
      <c r="DX29" s="213"/>
      <c r="DY29" s="213"/>
      <c r="DZ29" s="213"/>
      <c r="EA29" s="213"/>
      <c r="EB29" s="213"/>
      <c r="EC29" s="213"/>
      <c r="ED29" s="213"/>
      <c r="EE29" s="213"/>
      <c r="EF29" s="213"/>
      <c r="EG29" s="213"/>
      <c r="EH29" s="213"/>
      <c r="EI29" s="213"/>
      <c r="EJ29" s="213"/>
      <c r="EK29" s="213"/>
      <c r="EL29" s="213"/>
      <c r="EM29" s="213"/>
      <c r="EN29" s="213"/>
      <c r="EO29" s="213"/>
      <c r="EP29" s="213"/>
      <c r="EQ29" s="213"/>
      <c r="ER29" s="213"/>
      <c r="ES29" s="213"/>
      <c r="ET29" s="213"/>
      <c r="EU29" s="213"/>
      <c r="EV29" s="213"/>
      <c r="EW29" s="213"/>
      <c r="EX29" s="213"/>
      <c r="EY29" s="213"/>
      <c r="EZ29" s="213"/>
      <c r="FA29" s="213"/>
      <c r="FB29" s="213"/>
      <c r="FC29" s="213"/>
      <c r="FD29" s="213"/>
      <c r="FE29" s="213"/>
      <c r="FF29" s="213"/>
      <c r="FG29" s="213"/>
      <c r="FH29" s="213"/>
      <c r="FI29" s="213"/>
      <c r="FJ29" s="213"/>
      <c r="FK29" s="213"/>
      <c r="FL29" s="213"/>
      <c r="FM29" s="213"/>
      <c r="FN29" s="213"/>
      <c r="FO29" s="213"/>
      <c r="FP29" s="213"/>
      <c r="FQ29" s="213"/>
      <c r="FR29" s="213"/>
      <c r="FS29" s="213"/>
      <c r="FT29" s="213"/>
      <c r="FU29" s="213"/>
      <c r="FV29" s="213"/>
      <c r="FW29" s="213"/>
      <c r="FX29" s="213"/>
      <c r="FY29" s="213"/>
      <c r="FZ29" s="213"/>
      <c r="GA29" s="213"/>
      <c r="GB29" s="213"/>
      <c r="GC29" s="213"/>
      <c r="GD29" s="213"/>
      <c r="GE29" s="213"/>
      <c r="GF29" s="213"/>
      <c r="GG29" s="213"/>
      <c r="GH29" s="213"/>
      <c r="GI29" s="213"/>
      <c r="GJ29" s="213"/>
      <c r="GK29" s="213"/>
      <c r="GL29" s="213"/>
      <c r="GM29" s="213"/>
      <c r="GN29" s="213"/>
      <c r="GO29" s="213"/>
      <c r="GP29" s="213"/>
      <c r="GQ29" s="213"/>
      <c r="GR29" s="213"/>
      <c r="GS29" s="213"/>
      <c r="GT29" s="213"/>
      <c r="GU29" s="213"/>
      <c r="GV29" s="213"/>
      <c r="GW29" s="213"/>
      <c r="GX29" s="213"/>
      <c r="GY29" s="213"/>
      <c r="GZ29" s="213"/>
      <c r="HA29" s="213"/>
      <c r="HB29" s="213"/>
      <c r="HC29" s="213"/>
      <c r="HD29" s="213"/>
      <c r="HE29" s="213"/>
      <c r="HF29" s="213"/>
      <c r="HG29" s="213"/>
      <c r="HH29" s="213"/>
      <c r="HI29" s="213"/>
      <c r="HJ29" s="213"/>
      <c r="HK29" s="213"/>
      <c r="HL29" s="213"/>
      <c r="HM29" s="213"/>
      <c r="HN29" s="213"/>
      <c r="HO29" s="213"/>
      <c r="HP29" s="213"/>
      <c r="HQ29" s="213"/>
      <c r="HR29" s="213"/>
      <c r="HS29" s="213"/>
      <c r="HT29" s="213"/>
      <c r="HU29" s="213"/>
      <c r="HV29" s="213"/>
      <c r="HW29" s="213"/>
      <c r="HX29" s="213"/>
      <c r="HY29" s="213"/>
      <c r="HZ29" s="213"/>
      <c r="IA29" s="213"/>
      <c r="IB29" s="213"/>
      <c r="IC29" s="213"/>
      <c r="ID29" s="213"/>
      <c r="IE29" s="213"/>
      <c r="IF29" s="213"/>
      <c r="IG29" s="213"/>
      <c r="IH29" s="213"/>
      <c r="II29" s="213"/>
      <c r="IJ29" s="213"/>
      <c r="IK29" s="213"/>
      <c r="IL29" s="213"/>
      <c r="IM29" s="213"/>
      <c r="IN29" s="213"/>
      <c r="IO29" s="213"/>
      <c r="IP29" s="213"/>
      <c r="IQ29" s="213"/>
      <c r="IR29" s="213"/>
      <c r="IS29" s="213"/>
      <c r="IT29" s="213"/>
      <c r="IU29" s="213"/>
      <c r="IV29" s="213"/>
      <c r="IW29" s="213"/>
      <c r="IX29" s="213"/>
      <c r="IY29" s="213"/>
      <c r="IZ29" s="213"/>
      <c r="JA29" s="213"/>
      <c r="JB29" s="213"/>
      <c r="JC29" s="213"/>
      <c r="JD29" s="213"/>
      <c r="JE29" s="213"/>
      <c r="JF29" s="213"/>
      <c r="JG29" s="213"/>
      <c r="JH29" s="213"/>
      <c r="JI29" s="213"/>
      <c r="JJ29" s="213"/>
      <c r="JK29" s="213"/>
      <c r="JL29" s="213"/>
      <c r="JM29" s="213"/>
      <c r="JN29" s="213"/>
      <c r="JO29" s="213"/>
      <c r="JP29" s="213"/>
      <c r="JQ29" s="213"/>
      <c r="JR29" s="213"/>
      <c r="JS29" s="213"/>
      <c r="JT29" s="213"/>
      <c r="JU29" s="213"/>
      <c r="JV29" s="213"/>
      <c r="JW29" s="213"/>
      <c r="JX29" s="213"/>
      <c r="JY29" s="213"/>
      <c r="JZ29" s="213"/>
      <c r="KA29" s="213"/>
      <c r="KB29" s="213"/>
      <c r="KC29" s="213"/>
      <c r="KD29" s="213"/>
      <c r="KE29" s="213"/>
      <c r="KF29" s="213"/>
      <c r="KG29" s="213"/>
      <c r="KH29" s="213"/>
      <c r="KI29" s="213"/>
      <c r="KJ29" s="213"/>
      <c r="KK29" s="213"/>
      <c r="KL29" s="213"/>
      <c r="KM29" s="213"/>
      <c r="KN29" s="213"/>
      <c r="KO29" s="213"/>
      <c r="KP29" s="213"/>
      <c r="KQ29" s="213"/>
      <c r="KR29" s="213"/>
      <c r="KS29" s="213"/>
      <c r="KT29" s="213"/>
      <c r="KU29" s="213"/>
      <c r="KV29" s="213"/>
      <c r="KW29" s="213"/>
      <c r="KX29" s="213"/>
      <c r="KY29" s="213"/>
      <c r="KZ29" s="213"/>
      <c r="LA29" s="213"/>
      <c r="LB29" s="213"/>
      <c r="LC29" s="213"/>
      <c r="LD29" s="213"/>
      <c r="LE29" s="213"/>
      <c r="LF29" s="213"/>
      <c r="LG29" s="213"/>
      <c r="LH29" s="213"/>
      <c r="LI29" s="213"/>
      <c r="LJ29" s="213"/>
      <c r="LK29" s="213"/>
      <c r="LL29" s="213"/>
      <c r="LM29" s="213"/>
      <c r="LN29" s="213"/>
      <c r="LO29" s="213"/>
      <c r="LP29" s="213"/>
      <c r="LQ29" s="213"/>
      <c r="LR29" s="213"/>
      <c r="LS29" s="213"/>
      <c r="LT29" s="213"/>
      <c r="LU29" s="213"/>
      <c r="LV29" s="213"/>
      <c r="LW29" s="213"/>
      <c r="LX29" s="213"/>
      <c r="LY29" s="213"/>
      <c r="LZ29" s="213"/>
      <c r="MA29" s="213"/>
      <c r="MB29" s="213"/>
      <c r="MC29" s="213"/>
      <c r="MD29" s="213"/>
      <c r="ME29" s="213"/>
      <c r="MF29" s="213"/>
      <c r="MG29" s="213"/>
      <c r="MH29" s="213"/>
      <c r="MI29" s="213"/>
      <c r="MJ29" s="213"/>
      <c r="MK29" s="213"/>
      <c r="ML29" s="213"/>
      <c r="MM29" s="213"/>
      <c r="MN29" s="213"/>
      <c r="MO29" s="213"/>
      <c r="MP29" s="213"/>
      <c r="MQ29" s="213"/>
      <c r="MR29" s="213"/>
      <c r="MS29" s="213"/>
      <c r="MT29" s="213"/>
      <c r="MU29" s="213"/>
      <c r="MV29" s="213"/>
      <c r="MW29" s="213"/>
      <c r="MX29" s="213"/>
      <c r="MY29" s="213"/>
      <c r="MZ29" s="213"/>
      <c r="NA29" s="213"/>
      <c r="NB29" s="213"/>
      <c r="NC29" s="213"/>
      <c r="ND29" s="213"/>
      <c r="NE29" s="213"/>
      <c r="NF29" s="213"/>
      <c r="NG29" s="213"/>
      <c r="NH29" s="213"/>
      <c r="NI29" s="213"/>
      <c r="NJ29" s="213"/>
      <c r="NK29" s="213"/>
      <c r="NL29" s="213"/>
      <c r="NM29" s="213"/>
      <c r="NN29" s="213"/>
      <c r="NO29" s="213"/>
      <c r="NP29" s="213"/>
      <c r="NQ29" s="213"/>
      <c r="NR29" s="213"/>
      <c r="NS29" s="213"/>
      <c r="NT29" s="213"/>
      <c r="NU29" s="213"/>
      <c r="NV29" s="213"/>
      <c r="NW29" s="213"/>
      <c r="NX29" s="213"/>
      <c r="NY29" s="213"/>
      <c r="NZ29" s="213"/>
      <c r="OA29" s="213"/>
      <c r="OB29" s="213"/>
      <c r="OC29" s="213"/>
      <c r="OD29" s="213"/>
      <c r="OE29" s="213"/>
      <c r="OF29" s="213"/>
      <c r="OG29" s="213"/>
      <c r="OH29" s="213"/>
      <c r="OI29" s="213"/>
      <c r="OJ29" s="213"/>
      <c r="OK29" s="213"/>
      <c r="OL29" s="213"/>
      <c r="OM29" s="213"/>
      <c r="ON29" s="213"/>
      <c r="OO29" s="213"/>
      <c r="OP29" s="213"/>
      <c r="OQ29" s="213"/>
      <c r="OR29" s="213"/>
      <c r="OS29" s="213"/>
      <c r="OT29" s="213"/>
      <c r="OU29" s="213"/>
      <c r="OV29" s="213"/>
      <c r="OW29" s="213"/>
      <c r="OX29" s="213"/>
      <c r="OY29" s="213"/>
      <c r="OZ29" s="213"/>
      <c r="PA29" s="213"/>
      <c r="PB29" s="213"/>
      <c r="PC29" s="213"/>
      <c r="PD29" s="213"/>
      <c r="PE29" s="213"/>
      <c r="PF29" s="213"/>
      <c r="PG29" s="213"/>
      <c r="PH29" s="213"/>
      <c r="PI29" s="213"/>
      <c r="PJ29" s="213"/>
      <c r="PK29" s="213"/>
      <c r="PL29" s="213"/>
      <c r="PM29" s="213"/>
      <c r="PN29" s="213"/>
      <c r="PO29" s="213"/>
      <c r="PP29" s="213"/>
      <c r="PQ29" s="213"/>
      <c r="PR29" s="213"/>
      <c r="PS29" s="213"/>
      <c r="PT29" s="213"/>
      <c r="PU29" s="213"/>
      <c r="PV29" s="213"/>
      <c r="PW29" s="213"/>
      <c r="PX29" s="213"/>
      <c r="PY29" s="213"/>
      <c r="PZ29" s="213"/>
      <c r="QA29" s="213"/>
      <c r="QB29" s="213"/>
      <c r="QC29" s="213"/>
      <c r="QD29" s="213"/>
      <c r="QE29" s="213"/>
      <c r="QF29" s="213"/>
      <c r="QG29" s="213"/>
      <c r="QH29" s="213"/>
      <c r="QI29" s="213"/>
      <c r="QJ29" s="213"/>
      <c r="QK29" s="213"/>
      <c r="QL29" s="213"/>
      <c r="QM29" s="213"/>
      <c r="QN29" s="213"/>
      <c r="QO29" s="213"/>
      <c r="QP29" s="213"/>
      <c r="QQ29" s="213"/>
      <c r="QR29" s="213"/>
      <c r="QS29" s="213"/>
      <c r="QT29" s="213"/>
      <c r="QU29" s="213"/>
      <c r="QV29" s="213"/>
      <c r="QW29" s="213"/>
      <c r="QX29" s="213"/>
      <c r="QY29" s="213"/>
      <c r="QZ29" s="213"/>
      <c r="RA29" s="213"/>
      <c r="RB29" s="213"/>
      <c r="RC29" s="213"/>
      <c r="RD29" s="213"/>
      <c r="RE29" s="213"/>
      <c r="RF29" s="213"/>
      <c r="RG29" s="213"/>
      <c r="RH29" s="213"/>
      <c r="RI29" s="213"/>
      <c r="RJ29" s="213"/>
      <c r="RK29" s="213"/>
      <c r="RL29" s="213"/>
      <c r="RM29" s="213"/>
      <c r="RN29" s="213"/>
      <c r="RO29" s="213"/>
      <c r="RP29" s="213"/>
      <c r="RQ29" s="213"/>
      <c r="RR29" s="213"/>
      <c r="RS29" s="213"/>
      <c r="RT29" s="213"/>
      <c r="RU29" s="213"/>
      <c r="RV29" s="213"/>
      <c r="RW29" s="213"/>
      <c r="RX29" s="213"/>
      <c r="RY29" s="213"/>
      <c r="RZ29" s="213"/>
      <c r="SA29" s="213"/>
      <c r="SB29" s="213"/>
      <c r="SC29" s="213"/>
      <c r="SD29" s="213"/>
      <c r="SE29" s="213"/>
      <c r="SF29" s="213"/>
      <c r="SG29" s="213"/>
      <c r="SH29" s="213"/>
      <c r="SI29" s="213"/>
      <c r="SJ29" s="213"/>
      <c r="SK29" s="213"/>
      <c r="SL29" s="213"/>
      <c r="SM29" s="213"/>
      <c r="SN29" s="213"/>
      <c r="SO29" s="213"/>
      <c r="SP29" s="213"/>
      <c r="SQ29" s="213"/>
      <c r="SR29" s="213"/>
      <c r="SS29" s="213"/>
      <c r="ST29" s="213"/>
      <c r="SU29" s="213"/>
      <c r="SV29" s="213"/>
      <c r="SW29" s="213"/>
      <c r="SX29" s="213"/>
      <c r="SY29" s="213"/>
      <c r="SZ29" s="213"/>
      <c r="TA29" s="213"/>
      <c r="TB29" s="213"/>
      <c r="TC29" s="213"/>
      <c r="TD29" s="213"/>
      <c r="TE29" s="213"/>
      <c r="TF29" s="213"/>
      <c r="TG29" s="213"/>
      <c r="TH29" s="213"/>
      <c r="TI29" s="213"/>
      <c r="TJ29" s="213"/>
      <c r="TK29" s="213"/>
      <c r="TL29" s="213"/>
      <c r="TM29" s="213"/>
      <c r="TN29" s="213"/>
      <c r="TO29" s="213"/>
      <c r="TP29" s="213"/>
      <c r="TQ29" s="213"/>
      <c r="TR29" s="213"/>
      <c r="TS29" s="213"/>
      <c r="TT29" s="213"/>
      <c r="TU29" s="213"/>
      <c r="TV29" s="213"/>
      <c r="TW29" s="213"/>
      <c r="TX29" s="213"/>
      <c r="TY29" s="213"/>
      <c r="TZ29" s="213"/>
      <c r="UA29" s="213"/>
      <c r="UB29" s="213"/>
      <c r="UC29" s="213"/>
      <c r="UD29" s="213"/>
      <c r="UE29" s="213"/>
      <c r="UF29" s="213"/>
      <c r="UG29" s="213"/>
      <c r="UH29" s="213"/>
      <c r="UI29" s="213"/>
      <c r="UJ29" s="213"/>
      <c r="UK29" s="213"/>
      <c r="UL29" s="213"/>
      <c r="UM29" s="213"/>
      <c r="UN29" s="213"/>
      <c r="UO29" s="213"/>
      <c r="UP29" s="213"/>
      <c r="UQ29" s="213"/>
      <c r="UR29" s="213"/>
      <c r="US29" s="213"/>
      <c r="UT29" s="213"/>
      <c r="UU29" s="213"/>
      <c r="UV29" s="213"/>
      <c r="UW29" s="213"/>
      <c r="UX29" s="213"/>
      <c r="UY29" s="213"/>
      <c r="UZ29" s="213"/>
      <c r="VA29" s="213"/>
      <c r="VB29" s="213"/>
      <c r="VC29" s="213"/>
      <c r="VD29" s="213"/>
      <c r="VE29" s="213"/>
      <c r="VF29" s="213"/>
      <c r="VG29" s="213"/>
      <c r="VH29" s="213"/>
      <c r="VI29" s="213"/>
      <c r="VJ29" s="213"/>
      <c r="VK29" s="213"/>
      <c r="VL29" s="213"/>
      <c r="VM29" s="213"/>
      <c r="VN29" s="213"/>
      <c r="VO29" s="213"/>
      <c r="VP29" s="213"/>
      <c r="VQ29" s="213"/>
      <c r="VR29" s="213"/>
      <c r="VS29" s="213"/>
      <c r="VT29" s="213"/>
      <c r="VU29" s="213"/>
      <c r="VV29" s="213"/>
      <c r="VW29" s="213"/>
      <c r="VX29" s="213"/>
      <c r="VY29" s="213"/>
      <c r="VZ29" s="213"/>
      <c r="WA29" s="213"/>
      <c r="WB29" s="213"/>
      <c r="WC29" s="213"/>
      <c r="WD29" s="213"/>
      <c r="WE29" s="213"/>
      <c r="WF29" s="213"/>
      <c r="WG29" s="213"/>
      <c r="WH29" s="213"/>
      <c r="WI29" s="213"/>
      <c r="WJ29" s="213"/>
      <c r="WK29" s="213"/>
      <c r="WL29" s="213"/>
      <c r="WM29" s="213"/>
      <c r="WN29" s="213"/>
      <c r="WO29" s="213"/>
      <c r="WP29" s="213"/>
      <c r="WQ29" s="213"/>
      <c r="WR29" s="213"/>
      <c r="WS29" s="213"/>
      <c r="WT29" s="213"/>
      <c r="WU29" s="213"/>
      <c r="WV29" s="213"/>
      <c r="WW29" s="213"/>
      <c r="WX29" s="213"/>
      <c r="WY29" s="213"/>
      <c r="WZ29" s="213"/>
      <c r="XA29" s="213"/>
      <c r="XB29" s="213"/>
      <c r="XC29" s="213"/>
      <c r="XD29" s="213"/>
      <c r="XE29" s="213"/>
      <c r="XF29" s="213"/>
      <c r="XG29" s="213"/>
      <c r="XH29" s="213"/>
      <c r="XI29" s="213"/>
      <c r="XJ29" s="213"/>
      <c r="XK29" s="213"/>
      <c r="XL29" s="213"/>
      <c r="XM29" s="213"/>
      <c r="XN29" s="213"/>
      <c r="XO29" s="213"/>
      <c r="XP29" s="213"/>
      <c r="XQ29" s="213"/>
      <c r="XR29" s="213"/>
      <c r="XS29" s="213"/>
      <c r="XT29" s="213"/>
      <c r="XU29" s="213"/>
      <c r="XV29" s="213"/>
      <c r="XW29" s="213"/>
      <c r="XX29" s="213"/>
      <c r="XY29" s="213"/>
      <c r="XZ29" s="213"/>
      <c r="YA29" s="213"/>
      <c r="YB29" s="213"/>
      <c r="YC29" s="213"/>
      <c r="YD29" s="213"/>
      <c r="YE29" s="213"/>
      <c r="YF29" s="213"/>
      <c r="YG29" s="213"/>
      <c r="YH29" s="213"/>
      <c r="YI29" s="213"/>
      <c r="YJ29" s="213"/>
      <c r="YK29" s="213"/>
      <c r="YL29" s="213"/>
      <c r="YM29" s="213"/>
      <c r="YN29" s="213"/>
      <c r="YO29" s="213"/>
      <c r="YP29" s="213"/>
      <c r="YQ29" s="213"/>
      <c r="YR29" s="213"/>
      <c r="YS29" s="213"/>
      <c r="YT29" s="213"/>
      <c r="YU29" s="213"/>
      <c r="YV29" s="213"/>
      <c r="YW29" s="213"/>
      <c r="YX29" s="213"/>
      <c r="YY29" s="213"/>
      <c r="YZ29" s="213"/>
      <c r="ZA29" s="213"/>
      <c r="ZB29" s="213"/>
      <c r="ZC29" s="213"/>
      <c r="ZD29" s="213"/>
      <c r="ZE29" s="213"/>
      <c r="ZF29" s="213"/>
      <c r="ZG29" s="213"/>
      <c r="ZH29" s="213"/>
      <c r="ZI29" s="213"/>
      <c r="ZJ29" s="213"/>
      <c r="ZK29" s="213"/>
      <c r="ZL29" s="213"/>
      <c r="ZM29" s="213"/>
      <c r="ZN29" s="213"/>
      <c r="ZO29" s="213"/>
      <c r="ZP29" s="213"/>
      <c r="ZQ29" s="213"/>
      <c r="ZR29" s="213"/>
      <c r="ZS29" s="213"/>
      <c r="ZT29" s="213"/>
      <c r="ZU29" s="213"/>
      <c r="ZV29" s="213"/>
      <c r="ZW29" s="213"/>
      <c r="ZX29" s="213"/>
      <c r="ZY29" s="213"/>
      <c r="ZZ29" s="213"/>
      <c r="AAA29" s="213"/>
      <c r="AAB29" s="213"/>
      <c r="AAC29" s="213"/>
      <c r="AAD29" s="213"/>
      <c r="AAE29" s="213"/>
      <c r="AAF29" s="213"/>
      <c r="AAG29" s="213"/>
      <c r="AAH29" s="213"/>
      <c r="AAI29" s="213"/>
      <c r="AAJ29" s="213"/>
      <c r="AAK29" s="213"/>
      <c r="AAL29" s="213"/>
      <c r="AAM29" s="213"/>
      <c r="AAN29" s="213"/>
      <c r="AAO29" s="213"/>
      <c r="AAP29" s="213"/>
      <c r="AAQ29" s="213"/>
      <c r="AAR29" s="213"/>
      <c r="AAS29" s="213"/>
      <c r="AAT29" s="213"/>
      <c r="AAU29" s="213"/>
      <c r="AAV29" s="213"/>
      <c r="AAW29" s="213"/>
      <c r="AAX29" s="213"/>
      <c r="AAY29" s="213"/>
      <c r="AAZ29" s="213"/>
      <c r="ABA29" s="213"/>
      <c r="ABB29" s="213"/>
      <c r="ABC29" s="213"/>
      <c r="ABD29" s="213"/>
      <c r="ABE29" s="213"/>
      <c r="ABF29" s="213"/>
      <c r="ABG29" s="213"/>
      <c r="ABH29" s="213"/>
      <c r="ABI29" s="213"/>
      <c r="ABJ29" s="213"/>
      <c r="ABK29" s="213"/>
      <c r="ABL29" s="213"/>
      <c r="ABM29" s="213"/>
      <c r="ABN29" s="213"/>
      <c r="ABO29" s="213"/>
      <c r="ABP29" s="213"/>
      <c r="ABQ29" s="213"/>
      <c r="ABR29" s="213"/>
      <c r="ABS29" s="213"/>
      <c r="ABT29" s="213"/>
      <c r="ABU29" s="213"/>
      <c r="ABV29" s="213"/>
      <c r="ABW29" s="213"/>
      <c r="ABX29" s="213"/>
      <c r="ABY29" s="213"/>
      <c r="ABZ29" s="213"/>
      <c r="ACA29" s="213"/>
      <c r="ACB29" s="213"/>
      <c r="ACC29" s="213"/>
      <c r="ACD29" s="213"/>
      <c r="ACE29" s="213"/>
      <c r="ACF29" s="213"/>
      <c r="ACG29" s="213"/>
      <c r="ACH29" s="213"/>
      <c r="ACI29" s="213"/>
      <c r="ACJ29" s="213"/>
      <c r="ACK29" s="213"/>
      <c r="ACL29" s="213"/>
      <c r="ACM29" s="213"/>
      <c r="ACN29" s="213"/>
      <c r="ACO29" s="213"/>
      <c r="ACP29" s="213"/>
      <c r="ACQ29" s="213"/>
      <c r="ACR29" s="213"/>
      <c r="ACS29" s="213"/>
      <c r="ACT29" s="213"/>
      <c r="ACU29" s="213"/>
      <c r="ACV29" s="213"/>
      <c r="ACW29" s="213"/>
      <c r="ACX29" s="213"/>
      <c r="ACY29" s="213"/>
      <c r="ACZ29" s="213"/>
      <c r="ADA29" s="213"/>
      <c r="ADB29" s="213"/>
      <c r="ADC29" s="213"/>
      <c r="ADD29" s="213"/>
      <c r="ADE29" s="213"/>
      <c r="ADF29" s="213"/>
      <c r="ADG29" s="213"/>
      <c r="ADH29" s="213"/>
      <c r="ADI29" s="213"/>
      <c r="ADJ29" s="213"/>
      <c r="ADK29" s="213"/>
      <c r="ADL29" s="213"/>
      <c r="ADM29" s="213"/>
      <c r="ADN29" s="213"/>
      <c r="ADO29" s="213"/>
      <c r="ADP29" s="213"/>
      <c r="ADQ29" s="213"/>
      <c r="ADR29" s="213"/>
      <c r="ADS29" s="213"/>
      <c r="ADT29" s="213"/>
      <c r="ADU29" s="213"/>
      <c r="ADV29" s="213"/>
      <c r="ADW29" s="213"/>
      <c r="ADX29" s="213"/>
      <c r="ADY29" s="213"/>
      <c r="ADZ29" s="213"/>
      <c r="AEA29" s="213"/>
      <c r="AEB29" s="213"/>
      <c r="AEC29" s="213"/>
      <c r="AED29" s="213"/>
      <c r="AEE29" s="213"/>
      <c r="AEF29" s="213"/>
      <c r="AEG29" s="213"/>
      <c r="AEH29" s="213"/>
      <c r="AEI29" s="213"/>
      <c r="AEJ29" s="213"/>
      <c r="AEK29" s="213"/>
      <c r="AEL29" s="213"/>
      <c r="AEM29" s="213"/>
      <c r="AEN29" s="213"/>
      <c r="AEO29" s="213"/>
      <c r="AEP29" s="213"/>
      <c r="AEQ29" s="213"/>
      <c r="AER29" s="213"/>
      <c r="AES29" s="213"/>
      <c r="AET29" s="213"/>
      <c r="AEU29" s="213"/>
      <c r="AEV29" s="213"/>
      <c r="AEW29" s="213"/>
      <c r="AEX29" s="213"/>
      <c r="AEY29" s="213"/>
      <c r="AEZ29" s="213"/>
      <c r="AFA29" s="213"/>
      <c r="AFB29" s="213"/>
      <c r="AFC29" s="213"/>
      <c r="AFD29" s="213"/>
      <c r="AFE29" s="213"/>
      <c r="AFF29" s="213"/>
      <c r="AFG29" s="213"/>
      <c r="AFH29" s="213"/>
      <c r="AFI29" s="213"/>
      <c r="AFJ29" s="213"/>
      <c r="AFK29" s="213"/>
      <c r="AFL29" s="213"/>
      <c r="AFM29" s="213"/>
      <c r="AFN29" s="213"/>
      <c r="AFO29" s="213"/>
      <c r="AFP29" s="213"/>
      <c r="AFQ29" s="213"/>
      <c r="AFR29" s="213"/>
      <c r="AFS29" s="213"/>
      <c r="AFT29" s="213"/>
      <c r="AFU29" s="213"/>
      <c r="AFV29" s="213"/>
      <c r="AFW29" s="213"/>
      <c r="AFX29" s="213"/>
      <c r="AFY29" s="213"/>
      <c r="AFZ29" s="213"/>
      <c r="AGA29" s="213"/>
      <c r="AGB29" s="213"/>
      <c r="AGC29" s="213"/>
      <c r="AGD29" s="213"/>
      <c r="AGE29" s="213"/>
      <c r="AGF29" s="213"/>
      <c r="AGG29" s="213"/>
      <c r="AGH29" s="213"/>
      <c r="AGI29" s="213"/>
      <c r="AGJ29" s="213"/>
      <c r="AGK29" s="213"/>
      <c r="AGL29" s="213"/>
      <c r="AGM29" s="213"/>
      <c r="AGN29" s="213"/>
      <c r="AGO29" s="213"/>
      <c r="AGP29" s="213"/>
      <c r="AGQ29" s="213"/>
      <c r="AGR29" s="213"/>
      <c r="AGS29" s="213"/>
      <c r="AGT29" s="213"/>
      <c r="AGU29" s="213"/>
      <c r="AGV29" s="213"/>
      <c r="AGW29" s="213"/>
      <c r="AGX29" s="213"/>
      <c r="AGY29" s="213"/>
      <c r="AGZ29" s="213"/>
      <c r="AHA29" s="213"/>
      <c r="AHB29" s="213"/>
      <c r="AHC29" s="213"/>
      <c r="AHD29" s="213"/>
      <c r="AHE29" s="213"/>
      <c r="AHF29" s="213"/>
      <c r="AHG29" s="213"/>
      <c r="AHH29" s="213"/>
      <c r="AHI29" s="213"/>
      <c r="AHJ29" s="213"/>
      <c r="AHK29" s="213"/>
      <c r="AHL29" s="213"/>
      <c r="AHM29" s="213"/>
      <c r="AHN29" s="213"/>
      <c r="AHO29" s="213"/>
      <c r="AHP29" s="213"/>
      <c r="AHQ29" s="213"/>
      <c r="AHR29" s="213"/>
      <c r="AHS29" s="213"/>
      <c r="AHT29" s="213"/>
      <c r="AHU29" s="213"/>
      <c r="AHV29" s="213"/>
      <c r="AHW29" s="213"/>
      <c r="AHX29" s="213"/>
      <c r="AHY29" s="213"/>
      <c r="AHZ29" s="213"/>
      <c r="AIA29" s="213"/>
      <c r="AIB29" s="213"/>
      <c r="AIC29" s="213"/>
      <c r="AID29" s="213"/>
      <c r="AIE29" s="213"/>
      <c r="AIF29" s="213"/>
      <c r="AIG29" s="213"/>
      <c r="AIH29" s="213"/>
      <c r="AII29" s="213"/>
      <c r="AIJ29" s="213"/>
      <c r="AIK29" s="213"/>
      <c r="AIL29" s="213"/>
      <c r="AIM29" s="213"/>
      <c r="AIN29" s="213"/>
      <c r="AIO29" s="213"/>
      <c r="AIP29" s="213"/>
      <c r="AIQ29" s="213"/>
      <c r="AIR29" s="213"/>
      <c r="AIS29" s="213"/>
      <c r="AIT29" s="213"/>
      <c r="AIU29" s="213"/>
      <c r="AIV29" s="213"/>
      <c r="AIW29" s="213"/>
      <c r="AIX29" s="213"/>
      <c r="AIY29" s="213"/>
      <c r="AIZ29" s="213"/>
      <c r="AJA29" s="213"/>
      <c r="AJB29" s="213"/>
      <c r="AJC29" s="213"/>
      <c r="AJD29" s="213"/>
      <c r="AJE29" s="213"/>
      <c r="AJF29" s="213"/>
      <c r="AJG29" s="213"/>
      <c r="AJH29" s="213"/>
      <c r="AJI29" s="213"/>
      <c r="AJJ29" s="213"/>
      <c r="AJK29" s="213"/>
      <c r="AJL29" s="213"/>
      <c r="AJM29" s="213"/>
      <c r="AJN29" s="213"/>
      <c r="AJO29" s="213"/>
      <c r="AJP29" s="213"/>
      <c r="AJQ29" s="213"/>
      <c r="AJR29" s="213"/>
      <c r="AJS29" s="213"/>
      <c r="AJT29" s="213"/>
      <c r="AJU29" s="213"/>
      <c r="AJV29" s="213"/>
      <c r="AJW29" s="213"/>
      <c r="AJX29" s="213"/>
      <c r="AJY29" s="213"/>
      <c r="AJZ29" s="213"/>
      <c r="AKA29" s="213"/>
      <c r="AKB29" s="213"/>
      <c r="AKC29" s="213"/>
      <c r="AKD29" s="213"/>
      <c r="AKE29" s="213"/>
      <c r="AKF29" s="213"/>
      <c r="AKG29" s="213"/>
      <c r="AKH29" s="213"/>
      <c r="AKI29" s="213"/>
      <c r="AKJ29" s="213"/>
      <c r="AKK29" s="213"/>
      <c r="AKL29" s="213"/>
      <c r="AKM29" s="213"/>
      <c r="AKN29" s="213"/>
      <c r="AKO29" s="213"/>
      <c r="AKP29" s="213"/>
      <c r="AKQ29" s="213"/>
      <c r="AKR29" s="213"/>
      <c r="AKS29" s="213"/>
      <c r="AKT29" s="213"/>
      <c r="AKU29" s="213"/>
      <c r="AKV29" s="213"/>
      <c r="AKW29" s="213"/>
      <c r="AKX29" s="213"/>
      <c r="AKY29" s="213"/>
      <c r="AKZ29" s="213"/>
      <c r="ALA29" s="213"/>
      <c r="ALB29" s="213"/>
      <c r="ALC29" s="213"/>
      <c r="ALD29" s="213"/>
      <c r="ALE29" s="213"/>
      <c r="ALF29" s="213"/>
      <c r="ALG29" s="213"/>
      <c r="ALH29" s="213"/>
      <c r="ALI29" s="213"/>
      <c r="ALJ29" s="213"/>
      <c r="ALK29" s="213"/>
      <c r="ALL29" s="213"/>
      <c r="ALM29" s="213"/>
      <c r="ALN29" s="213"/>
      <c r="ALO29" s="213"/>
      <c r="ALP29" s="213"/>
      <c r="ALQ29" s="213"/>
      <c r="ALR29" s="213"/>
      <c r="ALS29" s="213"/>
      <c r="ALT29" s="213"/>
      <c r="ALU29" s="213"/>
      <c r="ALV29" s="213"/>
      <c r="ALW29" s="213"/>
      <c r="ALX29" s="213"/>
      <c r="ALY29" s="213"/>
      <c r="ALZ29" s="213"/>
      <c r="AMA29" s="213"/>
      <c r="AMB29" s="213"/>
      <c r="AMC29" s="213"/>
      <c r="AMD29" s="213"/>
      <c r="AME29" s="213"/>
      <c r="AMF29" s="213"/>
      <c r="AMG29" s="213"/>
      <c r="AMH29" s="213"/>
    </row>
    <row r="30" spans="1:1022" ht="16.5" customHeight="1">
      <c r="A30" s="2321"/>
      <c r="B30" s="2312"/>
      <c r="C30" s="225"/>
      <c r="D30" s="226"/>
      <c r="E30" s="226"/>
      <c r="F30" s="226"/>
      <c r="G30" s="226"/>
      <c r="H30" s="226"/>
      <c r="I30" s="226"/>
      <c r="J30" s="226"/>
      <c r="K30" s="226"/>
      <c r="L30" s="226"/>
      <c r="M30" s="227"/>
      <c r="N30" s="2306"/>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3"/>
      <c r="DL30" s="213"/>
      <c r="DM30" s="213"/>
      <c r="DN30" s="213"/>
      <c r="DO30" s="213"/>
      <c r="DP30" s="213"/>
      <c r="DQ30" s="213"/>
      <c r="DR30" s="213"/>
      <c r="DS30" s="213"/>
      <c r="DT30" s="213"/>
      <c r="DU30" s="213"/>
      <c r="DV30" s="213"/>
      <c r="DW30" s="213"/>
      <c r="DX30" s="213"/>
      <c r="DY30" s="213"/>
      <c r="DZ30" s="213"/>
      <c r="EA30" s="213"/>
      <c r="EB30" s="213"/>
      <c r="EC30" s="213"/>
      <c r="ED30" s="213"/>
      <c r="EE30" s="213"/>
      <c r="EF30" s="213"/>
      <c r="EG30" s="213"/>
      <c r="EH30" s="213"/>
      <c r="EI30" s="213"/>
      <c r="EJ30" s="213"/>
      <c r="EK30" s="213"/>
      <c r="EL30" s="213"/>
      <c r="EM30" s="213"/>
      <c r="EN30" s="213"/>
      <c r="EO30" s="213"/>
      <c r="EP30" s="213"/>
      <c r="EQ30" s="213"/>
      <c r="ER30" s="213"/>
      <c r="ES30" s="213"/>
      <c r="ET30" s="213"/>
      <c r="EU30" s="213"/>
      <c r="EV30" s="213"/>
      <c r="EW30" s="213"/>
      <c r="EX30" s="213"/>
      <c r="EY30" s="213"/>
      <c r="EZ30" s="213"/>
      <c r="FA30" s="213"/>
      <c r="FB30" s="213"/>
      <c r="FC30" s="213"/>
      <c r="FD30" s="213"/>
      <c r="FE30" s="213"/>
      <c r="FF30" s="213"/>
      <c r="FG30" s="213"/>
      <c r="FH30" s="213"/>
      <c r="FI30" s="213"/>
      <c r="FJ30" s="213"/>
      <c r="FK30" s="213"/>
      <c r="FL30" s="213"/>
      <c r="FM30" s="213"/>
      <c r="FN30" s="213"/>
      <c r="FO30" s="213"/>
      <c r="FP30" s="213"/>
      <c r="FQ30" s="213"/>
      <c r="FR30" s="213"/>
      <c r="FS30" s="213"/>
      <c r="FT30" s="213"/>
      <c r="FU30" s="213"/>
      <c r="FV30" s="213"/>
      <c r="FW30" s="213"/>
      <c r="FX30" s="213"/>
      <c r="FY30" s="213"/>
      <c r="FZ30" s="213"/>
      <c r="GA30" s="213"/>
      <c r="GB30" s="213"/>
      <c r="GC30" s="213"/>
      <c r="GD30" s="213"/>
      <c r="GE30" s="213"/>
      <c r="GF30" s="213"/>
      <c r="GG30" s="213"/>
      <c r="GH30" s="213"/>
      <c r="GI30" s="213"/>
      <c r="GJ30" s="213"/>
      <c r="GK30" s="213"/>
      <c r="GL30" s="213"/>
      <c r="GM30" s="213"/>
      <c r="GN30" s="213"/>
      <c r="GO30" s="213"/>
      <c r="GP30" s="213"/>
      <c r="GQ30" s="213"/>
      <c r="GR30" s="213"/>
      <c r="GS30" s="213"/>
      <c r="GT30" s="213"/>
      <c r="GU30" s="213"/>
      <c r="GV30" s="213"/>
      <c r="GW30" s="213"/>
      <c r="GX30" s="213"/>
      <c r="GY30" s="213"/>
      <c r="GZ30" s="213"/>
      <c r="HA30" s="213"/>
      <c r="HB30" s="213"/>
      <c r="HC30" s="213"/>
      <c r="HD30" s="213"/>
      <c r="HE30" s="213"/>
      <c r="HF30" s="213"/>
      <c r="HG30" s="213"/>
      <c r="HH30" s="213"/>
      <c r="HI30" s="213"/>
      <c r="HJ30" s="213"/>
      <c r="HK30" s="213"/>
      <c r="HL30" s="213"/>
      <c r="HM30" s="213"/>
      <c r="HN30" s="213"/>
      <c r="HO30" s="213"/>
      <c r="HP30" s="213"/>
      <c r="HQ30" s="213"/>
      <c r="HR30" s="213"/>
      <c r="HS30" s="213"/>
      <c r="HT30" s="213"/>
      <c r="HU30" s="213"/>
      <c r="HV30" s="213"/>
      <c r="HW30" s="213"/>
      <c r="HX30" s="213"/>
      <c r="HY30" s="213"/>
      <c r="HZ30" s="213"/>
      <c r="IA30" s="213"/>
      <c r="IB30" s="213"/>
      <c r="IC30" s="213"/>
      <c r="ID30" s="213"/>
      <c r="IE30" s="213"/>
      <c r="IF30" s="213"/>
      <c r="IG30" s="213"/>
      <c r="IH30" s="213"/>
      <c r="II30" s="213"/>
      <c r="IJ30" s="213"/>
      <c r="IK30" s="213"/>
      <c r="IL30" s="213"/>
      <c r="IM30" s="213"/>
      <c r="IN30" s="213"/>
      <c r="IO30" s="213"/>
      <c r="IP30" s="213"/>
      <c r="IQ30" s="213"/>
      <c r="IR30" s="213"/>
      <c r="IS30" s="213"/>
      <c r="IT30" s="213"/>
      <c r="IU30" s="213"/>
      <c r="IV30" s="213"/>
      <c r="IW30" s="213"/>
      <c r="IX30" s="213"/>
      <c r="IY30" s="213"/>
      <c r="IZ30" s="213"/>
      <c r="JA30" s="213"/>
      <c r="JB30" s="213"/>
      <c r="JC30" s="213"/>
      <c r="JD30" s="213"/>
      <c r="JE30" s="213"/>
      <c r="JF30" s="213"/>
      <c r="JG30" s="213"/>
      <c r="JH30" s="213"/>
      <c r="JI30" s="213"/>
      <c r="JJ30" s="213"/>
      <c r="JK30" s="213"/>
      <c r="JL30" s="213"/>
      <c r="JM30" s="213"/>
      <c r="JN30" s="213"/>
      <c r="JO30" s="213"/>
      <c r="JP30" s="213"/>
      <c r="JQ30" s="213"/>
      <c r="JR30" s="213"/>
      <c r="JS30" s="213"/>
      <c r="JT30" s="213"/>
      <c r="JU30" s="213"/>
      <c r="JV30" s="213"/>
      <c r="JW30" s="213"/>
      <c r="JX30" s="213"/>
      <c r="JY30" s="213"/>
      <c r="JZ30" s="213"/>
      <c r="KA30" s="213"/>
      <c r="KB30" s="213"/>
      <c r="KC30" s="213"/>
      <c r="KD30" s="213"/>
      <c r="KE30" s="213"/>
      <c r="KF30" s="213"/>
      <c r="KG30" s="213"/>
      <c r="KH30" s="213"/>
      <c r="KI30" s="213"/>
      <c r="KJ30" s="213"/>
      <c r="KK30" s="213"/>
      <c r="KL30" s="213"/>
      <c r="KM30" s="213"/>
      <c r="KN30" s="213"/>
      <c r="KO30" s="213"/>
      <c r="KP30" s="213"/>
      <c r="KQ30" s="213"/>
      <c r="KR30" s="213"/>
      <c r="KS30" s="213"/>
      <c r="KT30" s="213"/>
      <c r="KU30" s="213"/>
      <c r="KV30" s="213"/>
      <c r="KW30" s="213"/>
      <c r="KX30" s="213"/>
      <c r="KY30" s="213"/>
      <c r="KZ30" s="213"/>
      <c r="LA30" s="213"/>
      <c r="LB30" s="213"/>
      <c r="LC30" s="213"/>
      <c r="LD30" s="213"/>
      <c r="LE30" s="213"/>
      <c r="LF30" s="213"/>
      <c r="LG30" s="213"/>
      <c r="LH30" s="213"/>
      <c r="LI30" s="213"/>
      <c r="LJ30" s="213"/>
      <c r="LK30" s="213"/>
      <c r="LL30" s="213"/>
      <c r="LM30" s="213"/>
      <c r="LN30" s="213"/>
      <c r="LO30" s="213"/>
      <c r="LP30" s="213"/>
      <c r="LQ30" s="213"/>
      <c r="LR30" s="213"/>
      <c r="LS30" s="213"/>
      <c r="LT30" s="213"/>
      <c r="LU30" s="213"/>
      <c r="LV30" s="213"/>
      <c r="LW30" s="213"/>
      <c r="LX30" s="213"/>
      <c r="LY30" s="213"/>
      <c r="LZ30" s="213"/>
      <c r="MA30" s="213"/>
      <c r="MB30" s="213"/>
      <c r="MC30" s="213"/>
      <c r="MD30" s="213"/>
      <c r="ME30" s="213"/>
      <c r="MF30" s="213"/>
      <c r="MG30" s="213"/>
      <c r="MH30" s="213"/>
      <c r="MI30" s="213"/>
      <c r="MJ30" s="213"/>
      <c r="MK30" s="213"/>
      <c r="ML30" s="213"/>
      <c r="MM30" s="213"/>
      <c r="MN30" s="213"/>
      <c r="MO30" s="213"/>
      <c r="MP30" s="213"/>
      <c r="MQ30" s="213"/>
      <c r="MR30" s="213"/>
      <c r="MS30" s="213"/>
      <c r="MT30" s="213"/>
      <c r="MU30" s="213"/>
      <c r="MV30" s="213"/>
      <c r="MW30" s="213"/>
      <c r="MX30" s="213"/>
      <c r="MY30" s="213"/>
      <c r="MZ30" s="213"/>
      <c r="NA30" s="213"/>
      <c r="NB30" s="213"/>
      <c r="NC30" s="213"/>
      <c r="ND30" s="213"/>
      <c r="NE30" s="213"/>
      <c r="NF30" s="213"/>
      <c r="NG30" s="213"/>
      <c r="NH30" s="213"/>
      <c r="NI30" s="213"/>
      <c r="NJ30" s="213"/>
      <c r="NK30" s="213"/>
      <c r="NL30" s="213"/>
      <c r="NM30" s="213"/>
      <c r="NN30" s="213"/>
      <c r="NO30" s="213"/>
      <c r="NP30" s="213"/>
      <c r="NQ30" s="213"/>
      <c r="NR30" s="213"/>
      <c r="NS30" s="213"/>
      <c r="NT30" s="213"/>
      <c r="NU30" s="213"/>
      <c r="NV30" s="213"/>
      <c r="NW30" s="213"/>
      <c r="NX30" s="213"/>
      <c r="NY30" s="213"/>
      <c r="NZ30" s="213"/>
      <c r="OA30" s="213"/>
      <c r="OB30" s="213"/>
      <c r="OC30" s="213"/>
      <c r="OD30" s="213"/>
      <c r="OE30" s="213"/>
      <c r="OF30" s="213"/>
      <c r="OG30" s="213"/>
      <c r="OH30" s="213"/>
      <c r="OI30" s="213"/>
      <c r="OJ30" s="213"/>
      <c r="OK30" s="213"/>
      <c r="OL30" s="213"/>
      <c r="OM30" s="213"/>
      <c r="ON30" s="213"/>
      <c r="OO30" s="213"/>
      <c r="OP30" s="213"/>
      <c r="OQ30" s="213"/>
      <c r="OR30" s="213"/>
      <c r="OS30" s="213"/>
      <c r="OT30" s="213"/>
      <c r="OU30" s="213"/>
      <c r="OV30" s="213"/>
      <c r="OW30" s="213"/>
      <c r="OX30" s="213"/>
      <c r="OY30" s="213"/>
      <c r="OZ30" s="213"/>
      <c r="PA30" s="213"/>
      <c r="PB30" s="213"/>
      <c r="PC30" s="213"/>
      <c r="PD30" s="213"/>
      <c r="PE30" s="213"/>
      <c r="PF30" s="213"/>
      <c r="PG30" s="213"/>
      <c r="PH30" s="213"/>
      <c r="PI30" s="213"/>
      <c r="PJ30" s="213"/>
      <c r="PK30" s="213"/>
      <c r="PL30" s="213"/>
      <c r="PM30" s="213"/>
      <c r="PN30" s="213"/>
      <c r="PO30" s="213"/>
      <c r="PP30" s="213"/>
      <c r="PQ30" s="213"/>
      <c r="PR30" s="213"/>
      <c r="PS30" s="213"/>
      <c r="PT30" s="213"/>
      <c r="PU30" s="213"/>
      <c r="PV30" s="213"/>
      <c r="PW30" s="213"/>
      <c r="PX30" s="213"/>
      <c r="PY30" s="213"/>
      <c r="PZ30" s="213"/>
      <c r="QA30" s="213"/>
      <c r="QB30" s="213"/>
      <c r="QC30" s="213"/>
      <c r="QD30" s="213"/>
      <c r="QE30" s="213"/>
      <c r="QF30" s="213"/>
      <c r="QG30" s="213"/>
      <c r="QH30" s="213"/>
      <c r="QI30" s="213"/>
      <c r="QJ30" s="213"/>
      <c r="QK30" s="213"/>
      <c r="QL30" s="213"/>
      <c r="QM30" s="213"/>
      <c r="QN30" s="213"/>
      <c r="QO30" s="213"/>
      <c r="QP30" s="213"/>
      <c r="QQ30" s="213"/>
      <c r="QR30" s="213"/>
      <c r="QS30" s="213"/>
      <c r="QT30" s="213"/>
      <c r="QU30" s="213"/>
      <c r="QV30" s="213"/>
      <c r="QW30" s="213"/>
      <c r="QX30" s="213"/>
      <c r="QY30" s="213"/>
      <c r="QZ30" s="213"/>
      <c r="RA30" s="213"/>
      <c r="RB30" s="213"/>
      <c r="RC30" s="213"/>
      <c r="RD30" s="213"/>
      <c r="RE30" s="213"/>
      <c r="RF30" s="213"/>
      <c r="RG30" s="213"/>
      <c r="RH30" s="213"/>
      <c r="RI30" s="213"/>
      <c r="RJ30" s="213"/>
      <c r="RK30" s="213"/>
      <c r="RL30" s="213"/>
      <c r="RM30" s="213"/>
      <c r="RN30" s="213"/>
      <c r="RO30" s="213"/>
      <c r="RP30" s="213"/>
      <c r="RQ30" s="213"/>
      <c r="RR30" s="213"/>
      <c r="RS30" s="213"/>
      <c r="RT30" s="213"/>
      <c r="RU30" s="213"/>
      <c r="RV30" s="213"/>
      <c r="RW30" s="213"/>
      <c r="RX30" s="213"/>
      <c r="RY30" s="213"/>
      <c r="RZ30" s="213"/>
      <c r="SA30" s="213"/>
      <c r="SB30" s="213"/>
      <c r="SC30" s="213"/>
      <c r="SD30" s="213"/>
      <c r="SE30" s="213"/>
      <c r="SF30" s="213"/>
      <c r="SG30" s="213"/>
      <c r="SH30" s="213"/>
      <c r="SI30" s="213"/>
      <c r="SJ30" s="213"/>
      <c r="SK30" s="213"/>
      <c r="SL30" s="213"/>
      <c r="SM30" s="213"/>
      <c r="SN30" s="213"/>
      <c r="SO30" s="213"/>
      <c r="SP30" s="213"/>
      <c r="SQ30" s="213"/>
      <c r="SR30" s="213"/>
      <c r="SS30" s="213"/>
      <c r="ST30" s="213"/>
      <c r="SU30" s="213"/>
      <c r="SV30" s="213"/>
      <c r="SW30" s="213"/>
      <c r="SX30" s="213"/>
      <c r="SY30" s="213"/>
      <c r="SZ30" s="213"/>
      <c r="TA30" s="213"/>
      <c r="TB30" s="213"/>
      <c r="TC30" s="213"/>
      <c r="TD30" s="213"/>
      <c r="TE30" s="213"/>
      <c r="TF30" s="213"/>
      <c r="TG30" s="213"/>
      <c r="TH30" s="213"/>
      <c r="TI30" s="213"/>
      <c r="TJ30" s="213"/>
      <c r="TK30" s="213"/>
      <c r="TL30" s="213"/>
      <c r="TM30" s="213"/>
      <c r="TN30" s="213"/>
      <c r="TO30" s="213"/>
      <c r="TP30" s="213"/>
      <c r="TQ30" s="213"/>
      <c r="TR30" s="213"/>
      <c r="TS30" s="213"/>
      <c r="TT30" s="213"/>
      <c r="TU30" s="213"/>
      <c r="TV30" s="213"/>
      <c r="TW30" s="213"/>
      <c r="TX30" s="213"/>
      <c r="TY30" s="213"/>
      <c r="TZ30" s="213"/>
      <c r="UA30" s="213"/>
      <c r="UB30" s="213"/>
      <c r="UC30" s="213"/>
      <c r="UD30" s="213"/>
      <c r="UE30" s="213"/>
      <c r="UF30" s="213"/>
      <c r="UG30" s="213"/>
      <c r="UH30" s="213"/>
      <c r="UI30" s="213"/>
      <c r="UJ30" s="213"/>
      <c r="UK30" s="213"/>
      <c r="UL30" s="213"/>
      <c r="UM30" s="213"/>
      <c r="UN30" s="213"/>
      <c r="UO30" s="213"/>
      <c r="UP30" s="213"/>
      <c r="UQ30" s="213"/>
      <c r="UR30" s="213"/>
      <c r="US30" s="213"/>
      <c r="UT30" s="213"/>
      <c r="UU30" s="213"/>
      <c r="UV30" s="213"/>
      <c r="UW30" s="213"/>
      <c r="UX30" s="213"/>
      <c r="UY30" s="213"/>
      <c r="UZ30" s="213"/>
      <c r="VA30" s="213"/>
      <c r="VB30" s="213"/>
      <c r="VC30" s="213"/>
      <c r="VD30" s="213"/>
      <c r="VE30" s="213"/>
      <c r="VF30" s="213"/>
      <c r="VG30" s="213"/>
      <c r="VH30" s="213"/>
      <c r="VI30" s="213"/>
      <c r="VJ30" s="213"/>
      <c r="VK30" s="213"/>
      <c r="VL30" s="213"/>
      <c r="VM30" s="213"/>
      <c r="VN30" s="213"/>
      <c r="VO30" s="213"/>
      <c r="VP30" s="213"/>
      <c r="VQ30" s="213"/>
      <c r="VR30" s="213"/>
      <c r="VS30" s="213"/>
      <c r="VT30" s="213"/>
      <c r="VU30" s="213"/>
      <c r="VV30" s="213"/>
      <c r="VW30" s="213"/>
      <c r="VX30" s="213"/>
      <c r="VY30" s="213"/>
      <c r="VZ30" s="213"/>
      <c r="WA30" s="213"/>
      <c r="WB30" s="213"/>
      <c r="WC30" s="213"/>
      <c r="WD30" s="213"/>
      <c r="WE30" s="213"/>
      <c r="WF30" s="213"/>
      <c r="WG30" s="213"/>
      <c r="WH30" s="213"/>
      <c r="WI30" s="213"/>
      <c r="WJ30" s="213"/>
      <c r="WK30" s="213"/>
      <c r="WL30" s="213"/>
      <c r="WM30" s="213"/>
      <c r="WN30" s="213"/>
      <c r="WO30" s="213"/>
      <c r="WP30" s="213"/>
      <c r="WQ30" s="213"/>
      <c r="WR30" s="213"/>
      <c r="WS30" s="213"/>
      <c r="WT30" s="213"/>
      <c r="WU30" s="213"/>
      <c r="WV30" s="213"/>
      <c r="WW30" s="213"/>
      <c r="WX30" s="213"/>
      <c r="WY30" s="213"/>
      <c r="WZ30" s="213"/>
      <c r="XA30" s="213"/>
      <c r="XB30" s="213"/>
      <c r="XC30" s="213"/>
      <c r="XD30" s="213"/>
      <c r="XE30" s="213"/>
      <c r="XF30" s="213"/>
      <c r="XG30" s="213"/>
      <c r="XH30" s="213"/>
      <c r="XI30" s="213"/>
      <c r="XJ30" s="213"/>
      <c r="XK30" s="213"/>
      <c r="XL30" s="213"/>
      <c r="XM30" s="213"/>
      <c r="XN30" s="213"/>
      <c r="XO30" s="213"/>
      <c r="XP30" s="213"/>
      <c r="XQ30" s="213"/>
      <c r="XR30" s="213"/>
      <c r="XS30" s="213"/>
      <c r="XT30" s="213"/>
      <c r="XU30" s="213"/>
      <c r="XV30" s="213"/>
      <c r="XW30" s="213"/>
      <c r="XX30" s="213"/>
      <c r="XY30" s="213"/>
      <c r="XZ30" s="213"/>
      <c r="YA30" s="213"/>
      <c r="YB30" s="213"/>
      <c r="YC30" s="213"/>
      <c r="YD30" s="213"/>
      <c r="YE30" s="213"/>
      <c r="YF30" s="213"/>
      <c r="YG30" s="213"/>
      <c r="YH30" s="213"/>
      <c r="YI30" s="213"/>
      <c r="YJ30" s="213"/>
      <c r="YK30" s="213"/>
      <c r="YL30" s="213"/>
      <c r="YM30" s="213"/>
      <c r="YN30" s="213"/>
      <c r="YO30" s="213"/>
      <c r="YP30" s="213"/>
      <c r="YQ30" s="213"/>
      <c r="YR30" s="213"/>
      <c r="YS30" s="213"/>
      <c r="YT30" s="213"/>
      <c r="YU30" s="213"/>
      <c r="YV30" s="213"/>
      <c r="YW30" s="213"/>
      <c r="YX30" s="213"/>
      <c r="YY30" s="213"/>
      <c r="YZ30" s="213"/>
      <c r="ZA30" s="213"/>
      <c r="ZB30" s="213"/>
      <c r="ZC30" s="213"/>
      <c r="ZD30" s="213"/>
      <c r="ZE30" s="213"/>
      <c r="ZF30" s="213"/>
      <c r="ZG30" s="213"/>
      <c r="ZH30" s="213"/>
      <c r="ZI30" s="213"/>
      <c r="ZJ30" s="213"/>
      <c r="ZK30" s="213"/>
      <c r="ZL30" s="213"/>
      <c r="ZM30" s="213"/>
      <c r="ZN30" s="213"/>
      <c r="ZO30" s="213"/>
      <c r="ZP30" s="213"/>
      <c r="ZQ30" s="213"/>
      <c r="ZR30" s="213"/>
      <c r="ZS30" s="213"/>
      <c r="ZT30" s="213"/>
      <c r="ZU30" s="213"/>
      <c r="ZV30" s="213"/>
      <c r="ZW30" s="213"/>
      <c r="ZX30" s="213"/>
      <c r="ZY30" s="213"/>
      <c r="ZZ30" s="213"/>
      <c r="AAA30" s="213"/>
      <c r="AAB30" s="213"/>
      <c r="AAC30" s="213"/>
      <c r="AAD30" s="213"/>
      <c r="AAE30" s="213"/>
      <c r="AAF30" s="213"/>
      <c r="AAG30" s="213"/>
      <c r="AAH30" s="213"/>
      <c r="AAI30" s="213"/>
      <c r="AAJ30" s="213"/>
      <c r="AAK30" s="213"/>
      <c r="AAL30" s="213"/>
      <c r="AAM30" s="213"/>
      <c r="AAN30" s="213"/>
      <c r="AAO30" s="213"/>
      <c r="AAP30" s="213"/>
      <c r="AAQ30" s="213"/>
      <c r="AAR30" s="213"/>
      <c r="AAS30" s="213"/>
      <c r="AAT30" s="213"/>
      <c r="AAU30" s="213"/>
      <c r="AAV30" s="213"/>
      <c r="AAW30" s="213"/>
      <c r="AAX30" s="213"/>
      <c r="AAY30" s="213"/>
      <c r="AAZ30" s="213"/>
      <c r="ABA30" s="213"/>
      <c r="ABB30" s="213"/>
      <c r="ABC30" s="213"/>
      <c r="ABD30" s="213"/>
      <c r="ABE30" s="213"/>
      <c r="ABF30" s="213"/>
      <c r="ABG30" s="213"/>
      <c r="ABH30" s="213"/>
      <c r="ABI30" s="213"/>
      <c r="ABJ30" s="213"/>
      <c r="ABK30" s="213"/>
      <c r="ABL30" s="213"/>
      <c r="ABM30" s="213"/>
      <c r="ABN30" s="213"/>
      <c r="ABO30" s="213"/>
      <c r="ABP30" s="213"/>
      <c r="ABQ30" s="213"/>
      <c r="ABR30" s="213"/>
      <c r="ABS30" s="213"/>
      <c r="ABT30" s="213"/>
      <c r="ABU30" s="213"/>
      <c r="ABV30" s="213"/>
      <c r="ABW30" s="213"/>
      <c r="ABX30" s="213"/>
      <c r="ABY30" s="213"/>
      <c r="ABZ30" s="213"/>
      <c r="ACA30" s="213"/>
      <c r="ACB30" s="213"/>
      <c r="ACC30" s="213"/>
      <c r="ACD30" s="213"/>
      <c r="ACE30" s="213"/>
      <c r="ACF30" s="213"/>
      <c r="ACG30" s="213"/>
      <c r="ACH30" s="213"/>
      <c r="ACI30" s="213"/>
      <c r="ACJ30" s="213"/>
      <c r="ACK30" s="213"/>
      <c r="ACL30" s="213"/>
      <c r="ACM30" s="213"/>
      <c r="ACN30" s="213"/>
      <c r="ACO30" s="213"/>
      <c r="ACP30" s="213"/>
      <c r="ACQ30" s="213"/>
      <c r="ACR30" s="213"/>
      <c r="ACS30" s="213"/>
      <c r="ACT30" s="213"/>
      <c r="ACU30" s="213"/>
      <c r="ACV30" s="213"/>
      <c r="ACW30" s="213"/>
      <c r="ACX30" s="213"/>
      <c r="ACY30" s="213"/>
      <c r="ACZ30" s="213"/>
      <c r="ADA30" s="213"/>
      <c r="ADB30" s="213"/>
      <c r="ADC30" s="213"/>
      <c r="ADD30" s="213"/>
      <c r="ADE30" s="213"/>
      <c r="ADF30" s="213"/>
      <c r="ADG30" s="213"/>
      <c r="ADH30" s="213"/>
      <c r="ADI30" s="213"/>
      <c r="ADJ30" s="213"/>
      <c r="ADK30" s="213"/>
      <c r="ADL30" s="213"/>
      <c r="ADM30" s="213"/>
      <c r="ADN30" s="213"/>
      <c r="ADO30" s="213"/>
      <c r="ADP30" s="213"/>
      <c r="ADQ30" s="213"/>
      <c r="ADR30" s="213"/>
      <c r="ADS30" s="213"/>
      <c r="ADT30" s="213"/>
      <c r="ADU30" s="213"/>
      <c r="ADV30" s="213"/>
      <c r="ADW30" s="213"/>
      <c r="ADX30" s="213"/>
      <c r="ADY30" s="213"/>
      <c r="ADZ30" s="213"/>
      <c r="AEA30" s="213"/>
      <c r="AEB30" s="213"/>
      <c r="AEC30" s="213"/>
      <c r="AED30" s="213"/>
      <c r="AEE30" s="213"/>
      <c r="AEF30" s="213"/>
      <c r="AEG30" s="213"/>
      <c r="AEH30" s="213"/>
      <c r="AEI30" s="213"/>
      <c r="AEJ30" s="213"/>
      <c r="AEK30" s="213"/>
      <c r="AEL30" s="213"/>
      <c r="AEM30" s="213"/>
      <c r="AEN30" s="213"/>
      <c r="AEO30" s="213"/>
      <c r="AEP30" s="213"/>
      <c r="AEQ30" s="213"/>
      <c r="AER30" s="213"/>
      <c r="AES30" s="213"/>
      <c r="AET30" s="213"/>
      <c r="AEU30" s="213"/>
      <c r="AEV30" s="213"/>
      <c r="AEW30" s="213"/>
      <c r="AEX30" s="213"/>
      <c r="AEY30" s="213"/>
      <c r="AEZ30" s="213"/>
      <c r="AFA30" s="213"/>
      <c r="AFB30" s="213"/>
      <c r="AFC30" s="213"/>
      <c r="AFD30" s="213"/>
      <c r="AFE30" s="213"/>
      <c r="AFF30" s="213"/>
      <c r="AFG30" s="213"/>
      <c r="AFH30" s="213"/>
      <c r="AFI30" s="213"/>
      <c r="AFJ30" s="213"/>
      <c r="AFK30" s="213"/>
      <c r="AFL30" s="213"/>
      <c r="AFM30" s="213"/>
      <c r="AFN30" s="213"/>
      <c r="AFO30" s="213"/>
      <c r="AFP30" s="213"/>
      <c r="AFQ30" s="213"/>
      <c r="AFR30" s="213"/>
      <c r="AFS30" s="213"/>
      <c r="AFT30" s="213"/>
      <c r="AFU30" s="213"/>
      <c r="AFV30" s="213"/>
      <c r="AFW30" s="213"/>
      <c r="AFX30" s="213"/>
      <c r="AFY30" s="213"/>
      <c r="AFZ30" s="213"/>
      <c r="AGA30" s="213"/>
      <c r="AGB30" s="213"/>
      <c r="AGC30" s="213"/>
      <c r="AGD30" s="213"/>
      <c r="AGE30" s="213"/>
      <c r="AGF30" s="213"/>
      <c r="AGG30" s="213"/>
      <c r="AGH30" s="213"/>
      <c r="AGI30" s="213"/>
      <c r="AGJ30" s="213"/>
      <c r="AGK30" s="213"/>
      <c r="AGL30" s="213"/>
      <c r="AGM30" s="213"/>
      <c r="AGN30" s="213"/>
      <c r="AGO30" s="213"/>
      <c r="AGP30" s="213"/>
      <c r="AGQ30" s="213"/>
      <c r="AGR30" s="213"/>
      <c r="AGS30" s="213"/>
      <c r="AGT30" s="213"/>
      <c r="AGU30" s="213"/>
      <c r="AGV30" s="213"/>
      <c r="AGW30" s="213"/>
      <c r="AGX30" s="213"/>
      <c r="AGY30" s="213"/>
      <c r="AGZ30" s="213"/>
      <c r="AHA30" s="213"/>
      <c r="AHB30" s="213"/>
      <c r="AHC30" s="213"/>
      <c r="AHD30" s="213"/>
      <c r="AHE30" s="213"/>
      <c r="AHF30" s="213"/>
      <c r="AHG30" s="213"/>
      <c r="AHH30" s="213"/>
      <c r="AHI30" s="213"/>
      <c r="AHJ30" s="213"/>
      <c r="AHK30" s="213"/>
      <c r="AHL30" s="213"/>
      <c r="AHM30" s="213"/>
      <c r="AHN30" s="213"/>
      <c r="AHO30" s="213"/>
      <c r="AHP30" s="213"/>
      <c r="AHQ30" s="213"/>
      <c r="AHR30" s="213"/>
      <c r="AHS30" s="213"/>
      <c r="AHT30" s="213"/>
      <c r="AHU30" s="213"/>
      <c r="AHV30" s="213"/>
      <c r="AHW30" s="213"/>
      <c r="AHX30" s="213"/>
      <c r="AHY30" s="213"/>
      <c r="AHZ30" s="213"/>
      <c r="AIA30" s="213"/>
      <c r="AIB30" s="213"/>
      <c r="AIC30" s="213"/>
      <c r="AID30" s="213"/>
      <c r="AIE30" s="213"/>
      <c r="AIF30" s="213"/>
      <c r="AIG30" s="213"/>
      <c r="AIH30" s="213"/>
      <c r="AII30" s="213"/>
      <c r="AIJ30" s="213"/>
      <c r="AIK30" s="213"/>
      <c r="AIL30" s="213"/>
      <c r="AIM30" s="213"/>
      <c r="AIN30" s="213"/>
      <c r="AIO30" s="213"/>
      <c r="AIP30" s="213"/>
      <c r="AIQ30" s="213"/>
      <c r="AIR30" s="213"/>
      <c r="AIS30" s="213"/>
      <c r="AIT30" s="213"/>
      <c r="AIU30" s="213"/>
      <c r="AIV30" s="213"/>
      <c r="AIW30" s="213"/>
      <c r="AIX30" s="213"/>
      <c r="AIY30" s="213"/>
      <c r="AIZ30" s="213"/>
      <c r="AJA30" s="213"/>
      <c r="AJB30" s="213"/>
      <c r="AJC30" s="213"/>
      <c r="AJD30" s="213"/>
      <c r="AJE30" s="213"/>
      <c r="AJF30" s="213"/>
      <c r="AJG30" s="213"/>
      <c r="AJH30" s="213"/>
      <c r="AJI30" s="213"/>
      <c r="AJJ30" s="213"/>
      <c r="AJK30" s="213"/>
      <c r="AJL30" s="213"/>
      <c r="AJM30" s="213"/>
      <c r="AJN30" s="213"/>
      <c r="AJO30" s="213"/>
      <c r="AJP30" s="213"/>
      <c r="AJQ30" s="213"/>
      <c r="AJR30" s="213"/>
      <c r="AJS30" s="213"/>
      <c r="AJT30" s="213"/>
      <c r="AJU30" s="213"/>
      <c r="AJV30" s="213"/>
      <c r="AJW30" s="213"/>
      <c r="AJX30" s="213"/>
      <c r="AJY30" s="213"/>
      <c r="AJZ30" s="213"/>
      <c r="AKA30" s="213"/>
      <c r="AKB30" s="213"/>
      <c r="AKC30" s="213"/>
      <c r="AKD30" s="213"/>
      <c r="AKE30" s="213"/>
      <c r="AKF30" s="213"/>
      <c r="AKG30" s="213"/>
      <c r="AKH30" s="213"/>
      <c r="AKI30" s="213"/>
      <c r="AKJ30" s="213"/>
      <c r="AKK30" s="213"/>
      <c r="AKL30" s="213"/>
      <c r="AKM30" s="213"/>
      <c r="AKN30" s="213"/>
      <c r="AKO30" s="213"/>
      <c r="AKP30" s="213"/>
      <c r="AKQ30" s="213"/>
      <c r="AKR30" s="213"/>
      <c r="AKS30" s="213"/>
      <c r="AKT30" s="213"/>
      <c r="AKU30" s="213"/>
      <c r="AKV30" s="213"/>
      <c r="AKW30" s="213"/>
      <c r="AKX30" s="213"/>
      <c r="AKY30" s="213"/>
      <c r="AKZ30" s="213"/>
      <c r="ALA30" s="213"/>
      <c r="ALB30" s="213"/>
      <c r="ALC30" s="213"/>
      <c r="ALD30" s="213"/>
      <c r="ALE30" s="213"/>
      <c r="ALF30" s="213"/>
      <c r="ALG30" s="213"/>
      <c r="ALH30" s="213"/>
      <c r="ALI30" s="213"/>
      <c r="ALJ30" s="213"/>
      <c r="ALK30" s="213"/>
      <c r="ALL30" s="213"/>
      <c r="ALM30" s="213"/>
      <c r="ALN30" s="213"/>
      <c r="ALO30" s="213"/>
      <c r="ALP30" s="213"/>
      <c r="ALQ30" s="213"/>
      <c r="ALR30" s="213"/>
      <c r="ALS30" s="213"/>
      <c r="ALT30" s="213"/>
      <c r="ALU30" s="213"/>
      <c r="ALV30" s="213"/>
      <c r="ALW30" s="213"/>
      <c r="ALX30" s="213"/>
      <c r="ALY30" s="213"/>
      <c r="ALZ30" s="213"/>
      <c r="AMA30" s="213"/>
      <c r="AMB30" s="213"/>
      <c r="AMC30" s="213"/>
      <c r="AMD30" s="213"/>
      <c r="AME30" s="213"/>
      <c r="AMF30" s="213"/>
      <c r="AMG30" s="213"/>
      <c r="AMH30" s="213"/>
    </row>
    <row r="31" spans="1:1022" ht="16.5" customHeight="1">
      <c r="A31" s="2321"/>
      <c r="B31" s="2309" t="s">
        <v>58</v>
      </c>
      <c r="C31" s="1484"/>
      <c r="D31" s="243"/>
      <c r="E31" s="243"/>
      <c r="F31" s="243"/>
      <c r="G31" s="243"/>
      <c r="H31" s="243"/>
      <c r="I31" s="243"/>
      <c r="J31" s="243"/>
      <c r="K31" s="243"/>
      <c r="L31" s="231"/>
      <c r="M31" s="232"/>
      <c r="N31" s="2306"/>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c r="IO31" s="213"/>
      <c r="IP31" s="213"/>
      <c r="IQ31" s="213"/>
      <c r="IR31" s="213"/>
      <c r="IS31" s="213"/>
      <c r="IT31" s="213"/>
      <c r="IU31" s="213"/>
      <c r="IV31" s="213"/>
      <c r="IW31" s="213"/>
      <c r="IX31" s="213"/>
      <c r="IY31" s="213"/>
      <c r="IZ31" s="213"/>
      <c r="JA31" s="213"/>
      <c r="JB31" s="213"/>
      <c r="JC31" s="213"/>
      <c r="JD31" s="213"/>
      <c r="JE31" s="213"/>
      <c r="JF31" s="213"/>
      <c r="JG31" s="213"/>
      <c r="JH31" s="213"/>
      <c r="JI31" s="213"/>
      <c r="JJ31" s="213"/>
      <c r="JK31" s="213"/>
      <c r="JL31" s="213"/>
      <c r="JM31" s="213"/>
      <c r="JN31" s="213"/>
      <c r="JO31" s="213"/>
      <c r="JP31" s="213"/>
      <c r="JQ31" s="213"/>
      <c r="JR31" s="213"/>
      <c r="JS31" s="213"/>
      <c r="JT31" s="213"/>
      <c r="JU31" s="213"/>
      <c r="JV31" s="213"/>
      <c r="JW31" s="213"/>
      <c r="JX31" s="213"/>
      <c r="JY31" s="213"/>
      <c r="JZ31" s="213"/>
      <c r="KA31" s="213"/>
      <c r="KB31" s="213"/>
      <c r="KC31" s="213"/>
      <c r="KD31" s="213"/>
      <c r="KE31" s="213"/>
      <c r="KF31" s="213"/>
      <c r="KG31" s="213"/>
      <c r="KH31" s="213"/>
      <c r="KI31" s="213"/>
      <c r="KJ31" s="213"/>
      <c r="KK31" s="213"/>
      <c r="KL31" s="213"/>
      <c r="KM31" s="213"/>
      <c r="KN31" s="213"/>
      <c r="KO31" s="213"/>
      <c r="KP31" s="213"/>
      <c r="KQ31" s="213"/>
      <c r="KR31" s="213"/>
      <c r="KS31" s="213"/>
      <c r="KT31" s="213"/>
      <c r="KU31" s="213"/>
      <c r="KV31" s="213"/>
      <c r="KW31" s="213"/>
      <c r="KX31" s="213"/>
      <c r="KY31" s="213"/>
      <c r="KZ31" s="213"/>
      <c r="LA31" s="213"/>
      <c r="LB31" s="213"/>
      <c r="LC31" s="213"/>
      <c r="LD31" s="213"/>
      <c r="LE31" s="213"/>
      <c r="LF31" s="213"/>
      <c r="LG31" s="213"/>
      <c r="LH31" s="213"/>
      <c r="LI31" s="213"/>
      <c r="LJ31" s="213"/>
      <c r="LK31" s="213"/>
      <c r="LL31" s="213"/>
      <c r="LM31" s="213"/>
      <c r="LN31" s="213"/>
      <c r="LO31" s="213"/>
      <c r="LP31" s="213"/>
      <c r="LQ31" s="213"/>
      <c r="LR31" s="213"/>
      <c r="LS31" s="213"/>
      <c r="LT31" s="213"/>
      <c r="LU31" s="213"/>
      <c r="LV31" s="213"/>
      <c r="LW31" s="213"/>
      <c r="LX31" s="213"/>
      <c r="LY31" s="213"/>
      <c r="LZ31" s="213"/>
      <c r="MA31" s="213"/>
      <c r="MB31" s="213"/>
      <c r="MC31" s="213"/>
      <c r="MD31" s="213"/>
      <c r="ME31" s="213"/>
      <c r="MF31" s="213"/>
      <c r="MG31" s="213"/>
      <c r="MH31" s="213"/>
      <c r="MI31" s="213"/>
      <c r="MJ31" s="213"/>
      <c r="MK31" s="213"/>
      <c r="ML31" s="213"/>
      <c r="MM31" s="213"/>
      <c r="MN31" s="213"/>
      <c r="MO31" s="213"/>
      <c r="MP31" s="213"/>
      <c r="MQ31" s="213"/>
      <c r="MR31" s="213"/>
      <c r="MS31" s="213"/>
      <c r="MT31" s="213"/>
      <c r="MU31" s="213"/>
      <c r="MV31" s="213"/>
      <c r="MW31" s="213"/>
      <c r="MX31" s="213"/>
      <c r="MY31" s="213"/>
      <c r="MZ31" s="213"/>
      <c r="NA31" s="213"/>
      <c r="NB31" s="213"/>
      <c r="NC31" s="213"/>
      <c r="ND31" s="213"/>
      <c r="NE31" s="213"/>
      <c r="NF31" s="213"/>
      <c r="NG31" s="213"/>
      <c r="NH31" s="213"/>
      <c r="NI31" s="213"/>
      <c r="NJ31" s="213"/>
      <c r="NK31" s="213"/>
      <c r="NL31" s="213"/>
      <c r="NM31" s="213"/>
      <c r="NN31" s="213"/>
      <c r="NO31" s="213"/>
      <c r="NP31" s="213"/>
      <c r="NQ31" s="213"/>
      <c r="NR31" s="213"/>
      <c r="NS31" s="213"/>
      <c r="NT31" s="213"/>
      <c r="NU31" s="213"/>
      <c r="NV31" s="213"/>
      <c r="NW31" s="213"/>
      <c r="NX31" s="213"/>
      <c r="NY31" s="213"/>
      <c r="NZ31" s="213"/>
      <c r="OA31" s="213"/>
      <c r="OB31" s="213"/>
      <c r="OC31" s="213"/>
      <c r="OD31" s="213"/>
      <c r="OE31" s="213"/>
      <c r="OF31" s="213"/>
      <c r="OG31" s="213"/>
      <c r="OH31" s="213"/>
      <c r="OI31" s="213"/>
      <c r="OJ31" s="213"/>
      <c r="OK31" s="213"/>
      <c r="OL31" s="213"/>
      <c r="OM31" s="213"/>
      <c r="ON31" s="213"/>
      <c r="OO31" s="213"/>
      <c r="OP31" s="213"/>
      <c r="OQ31" s="213"/>
      <c r="OR31" s="213"/>
      <c r="OS31" s="213"/>
      <c r="OT31" s="213"/>
      <c r="OU31" s="213"/>
      <c r="OV31" s="213"/>
      <c r="OW31" s="213"/>
      <c r="OX31" s="213"/>
      <c r="OY31" s="213"/>
      <c r="OZ31" s="213"/>
      <c r="PA31" s="213"/>
      <c r="PB31" s="213"/>
      <c r="PC31" s="213"/>
      <c r="PD31" s="213"/>
      <c r="PE31" s="213"/>
      <c r="PF31" s="213"/>
      <c r="PG31" s="213"/>
      <c r="PH31" s="213"/>
      <c r="PI31" s="213"/>
      <c r="PJ31" s="213"/>
      <c r="PK31" s="213"/>
      <c r="PL31" s="213"/>
      <c r="PM31" s="213"/>
      <c r="PN31" s="213"/>
      <c r="PO31" s="213"/>
      <c r="PP31" s="213"/>
      <c r="PQ31" s="213"/>
      <c r="PR31" s="213"/>
      <c r="PS31" s="213"/>
      <c r="PT31" s="213"/>
      <c r="PU31" s="213"/>
      <c r="PV31" s="213"/>
      <c r="PW31" s="213"/>
      <c r="PX31" s="213"/>
      <c r="PY31" s="213"/>
      <c r="PZ31" s="213"/>
      <c r="QA31" s="213"/>
      <c r="QB31" s="213"/>
      <c r="QC31" s="213"/>
      <c r="QD31" s="213"/>
      <c r="QE31" s="213"/>
      <c r="QF31" s="213"/>
      <c r="QG31" s="213"/>
      <c r="QH31" s="213"/>
      <c r="QI31" s="213"/>
      <c r="QJ31" s="213"/>
      <c r="QK31" s="213"/>
      <c r="QL31" s="213"/>
      <c r="QM31" s="213"/>
      <c r="QN31" s="213"/>
      <c r="QO31" s="213"/>
      <c r="QP31" s="213"/>
      <c r="QQ31" s="213"/>
      <c r="QR31" s="213"/>
      <c r="QS31" s="213"/>
      <c r="QT31" s="213"/>
      <c r="QU31" s="213"/>
      <c r="QV31" s="213"/>
      <c r="QW31" s="213"/>
      <c r="QX31" s="213"/>
      <c r="QY31" s="213"/>
      <c r="QZ31" s="213"/>
      <c r="RA31" s="213"/>
      <c r="RB31" s="213"/>
      <c r="RC31" s="213"/>
      <c r="RD31" s="213"/>
      <c r="RE31" s="213"/>
      <c r="RF31" s="213"/>
      <c r="RG31" s="213"/>
      <c r="RH31" s="213"/>
      <c r="RI31" s="213"/>
      <c r="RJ31" s="213"/>
      <c r="RK31" s="213"/>
      <c r="RL31" s="213"/>
      <c r="RM31" s="213"/>
      <c r="RN31" s="213"/>
      <c r="RO31" s="213"/>
      <c r="RP31" s="213"/>
      <c r="RQ31" s="213"/>
      <c r="RR31" s="213"/>
      <c r="RS31" s="213"/>
      <c r="RT31" s="213"/>
      <c r="RU31" s="213"/>
      <c r="RV31" s="213"/>
      <c r="RW31" s="213"/>
      <c r="RX31" s="213"/>
      <c r="RY31" s="213"/>
      <c r="RZ31" s="213"/>
      <c r="SA31" s="213"/>
      <c r="SB31" s="213"/>
      <c r="SC31" s="213"/>
      <c r="SD31" s="213"/>
      <c r="SE31" s="213"/>
      <c r="SF31" s="213"/>
      <c r="SG31" s="213"/>
      <c r="SH31" s="213"/>
      <c r="SI31" s="213"/>
      <c r="SJ31" s="213"/>
      <c r="SK31" s="213"/>
      <c r="SL31" s="213"/>
      <c r="SM31" s="213"/>
      <c r="SN31" s="213"/>
      <c r="SO31" s="213"/>
      <c r="SP31" s="213"/>
      <c r="SQ31" s="213"/>
      <c r="SR31" s="213"/>
      <c r="SS31" s="213"/>
      <c r="ST31" s="213"/>
      <c r="SU31" s="213"/>
      <c r="SV31" s="213"/>
      <c r="SW31" s="213"/>
      <c r="SX31" s="213"/>
      <c r="SY31" s="213"/>
      <c r="SZ31" s="213"/>
      <c r="TA31" s="213"/>
      <c r="TB31" s="213"/>
      <c r="TC31" s="213"/>
      <c r="TD31" s="213"/>
      <c r="TE31" s="213"/>
      <c r="TF31" s="213"/>
      <c r="TG31" s="213"/>
      <c r="TH31" s="213"/>
      <c r="TI31" s="213"/>
      <c r="TJ31" s="213"/>
      <c r="TK31" s="213"/>
      <c r="TL31" s="213"/>
      <c r="TM31" s="213"/>
      <c r="TN31" s="213"/>
      <c r="TO31" s="213"/>
      <c r="TP31" s="213"/>
      <c r="TQ31" s="213"/>
      <c r="TR31" s="213"/>
      <c r="TS31" s="213"/>
      <c r="TT31" s="213"/>
      <c r="TU31" s="213"/>
      <c r="TV31" s="213"/>
      <c r="TW31" s="213"/>
      <c r="TX31" s="213"/>
      <c r="TY31" s="213"/>
      <c r="TZ31" s="213"/>
      <c r="UA31" s="213"/>
      <c r="UB31" s="213"/>
      <c r="UC31" s="213"/>
      <c r="UD31" s="213"/>
      <c r="UE31" s="213"/>
      <c r="UF31" s="213"/>
      <c r="UG31" s="213"/>
      <c r="UH31" s="213"/>
      <c r="UI31" s="213"/>
      <c r="UJ31" s="213"/>
      <c r="UK31" s="213"/>
      <c r="UL31" s="213"/>
      <c r="UM31" s="213"/>
      <c r="UN31" s="213"/>
      <c r="UO31" s="213"/>
      <c r="UP31" s="213"/>
      <c r="UQ31" s="213"/>
      <c r="UR31" s="213"/>
      <c r="US31" s="213"/>
      <c r="UT31" s="213"/>
      <c r="UU31" s="213"/>
      <c r="UV31" s="213"/>
      <c r="UW31" s="213"/>
      <c r="UX31" s="213"/>
      <c r="UY31" s="213"/>
      <c r="UZ31" s="213"/>
      <c r="VA31" s="213"/>
      <c r="VB31" s="213"/>
      <c r="VC31" s="213"/>
      <c r="VD31" s="213"/>
      <c r="VE31" s="213"/>
      <c r="VF31" s="213"/>
      <c r="VG31" s="213"/>
      <c r="VH31" s="213"/>
      <c r="VI31" s="213"/>
      <c r="VJ31" s="213"/>
      <c r="VK31" s="213"/>
      <c r="VL31" s="213"/>
      <c r="VM31" s="213"/>
      <c r="VN31" s="213"/>
      <c r="VO31" s="213"/>
      <c r="VP31" s="213"/>
      <c r="VQ31" s="213"/>
      <c r="VR31" s="213"/>
      <c r="VS31" s="213"/>
      <c r="VT31" s="213"/>
      <c r="VU31" s="213"/>
      <c r="VV31" s="213"/>
      <c r="VW31" s="213"/>
      <c r="VX31" s="213"/>
      <c r="VY31" s="213"/>
      <c r="VZ31" s="213"/>
      <c r="WA31" s="213"/>
      <c r="WB31" s="213"/>
      <c r="WC31" s="213"/>
      <c r="WD31" s="213"/>
      <c r="WE31" s="213"/>
      <c r="WF31" s="213"/>
      <c r="WG31" s="213"/>
      <c r="WH31" s="213"/>
      <c r="WI31" s="213"/>
      <c r="WJ31" s="213"/>
      <c r="WK31" s="213"/>
      <c r="WL31" s="213"/>
      <c r="WM31" s="213"/>
      <c r="WN31" s="213"/>
      <c r="WO31" s="213"/>
      <c r="WP31" s="213"/>
      <c r="WQ31" s="213"/>
      <c r="WR31" s="213"/>
      <c r="WS31" s="213"/>
      <c r="WT31" s="213"/>
      <c r="WU31" s="213"/>
      <c r="WV31" s="213"/>
      <c r="WW31" s="213"/>
      <c r="WX31" s="213"/>
      <c r="WY31" s="213"/>
      <c r="WZ31" s="213"/>
      <c r="XA31" s="213"/>
      <c r="XB31" s="213"/>
      <c r="XC31" s="213"/>
      <c r="XD31" s="213"/>
      <c r="XE31" s="213"/>
      <c r="XF31" s="213"/>
      <c r="XG31" s="213"/>
      <c r="XH31" s="213"/>
      <c r="XI31" s="213"/>
      <c r="XJ31" s="213"/>
      <c r="XK31" s="213"/>
      <c r="XL31" s="213"/>
      <c r="XM31" s="213"/>
      <c r="XN31" s="213"/>
      <c r="XO31" s="213"/>
      <c r="XP31" s="213"/>
      <c r="XQ31" s="213"/>
      <c r="XR31" s="213"/>
      <c r="XS31" s="213"/>
      <c r="XT31" s="213"/>
      <c r="XU31" s="213"/>
      <c r="XV31" s="213"/>
      <c r="XW31" s="213"/>
      <c r="XX31" s="213"/>
      <c r="XY31" s="213"/>
      <c r="XZ31" s="213"/>
      <c r="YA31" s="213"/>
      <c r="YB31" s="213"/>
      <c r="YC31" s="213"/>
      <c r="YD31" s="213"/>
      <c r="YE31" s="213"/>
      <c r="YF31" s="213"/>
      <c r="YG31" s="213"/>
      <c r="YH31" s="213"/>
      <c r="YI31" s="213"/>
      <c r="YJ31" s="213"/>
      <c r="YK31" s="213"/>
      <c r="YL31" s="213"/>
      <c r="YM31" s="213"/>
      <c r="YN31" s="213"/>
      <c r="YO31" s="213"/>
      <c r="YP31" s="213"/>
      <c r="YQ31" s="213"/>
      <c r="YR31" s="213"/>
      <c r="YS31" s="213"/>
      <c r="YT31" s="213"/>
      <c r="YU31" s="213"/>
      <c r="YV31" s="213"/>
      <c r="YW31" s="213"/>
      <c r="YX31" s="213"/>
      <c r="YY31" s="213"/>
      <c r="YZ31" s="213"/>
      <c r="ZA31" s="213"/>
      <c r="ZB31" s="213"/>
      <c r="ZC31" s="213"/>
      <c r="ZD31" s="213"/>
      <c r="ZE31" s="213"/>
      <c r="ZF31" s="213"/>
      <c r="ZG31" s="213"/>
      <c r="ZH31" s="213"/>
      <c r="ZI31" s="213"/>
      <c r="ZJ31" s="213"/>
      <c r="ZK31" s="213"/>
      <c r="ZL31" s="213"/>
      <c r="ZM31" s="213"/>
      <c r="ZN31" s="213"/>
      <c r="ZO31" s="213"/>
      <c r="ZP31" s="213"/>
      <c r="ZQ31" s="213"/>
      <c r="ZR31" s="213"/>
      <c r="ZS31" s="213"/>
      <c r="ZT31" s="213"/>
      <c r="ZU31" s="213"/>
      <c r="ZV31" s="213"/>
      <c r="ZW31" s="213"/>
      <c r="ZX31" s="213"/>
      <c r="ZY31" s="213"/>
      <c r="ZZ31" s="213"/>
      <c r="AAA31" s="213"/>
      <c r="AAB31" s="213"/>
      <c r="AAC31" s="213"/>
      <c r="AAD31" s="213"/>
      <c r="AAE31" s="213"/>
      <c r="AAF31" s="213"/>
      <c r="AAG31" s="213"/>
      <c r="AAH31" s="213"/>
      <c r="AAI31" s="213"/>
      <c r="AAJ31" s="213"/>
      <c r="AAK31" s="213"/>
      <c r="AAL31" s="213"/>
      <c r="AAM31" s="213"/>
      <c r="AAN31" s="213"/>
      <c r="AAO31" s="213"/>
      <c r="AAP31" s="213"/>
      <c r="AAQ31" s="213"/>
      <c r="AAR31" s="213"/>
      <c r="AAS31" s="213"/>
      <c r="AAT31" s="213"/>
      <c r="AAU31" s="213"/>
      <c r="AAV31" s="213"/>
      <c r="AAW31" s="213"/>
      <c r="AAX31" s="213"/>
      <c r="AAY31" s="213"/>
      <c r="AAZ31" s="213"/>
      <c r="ABA31" s="213"/>
      <c r="ABB31" s="213"/>
      <c r="ABC31" s="213"/>
      <c r="ABD31" s="213"/>
      <c r="ABE31" s="213"/>
      <c r="ABF31" s="213"/>
      <c r="ABG31" s="213"/>
      <c r="ABH31" s="213"/>
      <c r="ABI31" s="213"/>
      <c r="ABJ31" s="213"/>
      <c r="ABK31" s="213"/>
      <c r="ABL31" s="213"/>
      <c r="ABM31" s="213"/>
      <c r="ABN31" s="213"/>
      <c r="ABO31" s="213"/>
      <c r="ABP31" s="213"/>
      <c r="ABQ31" s="213"/>
      <c r="ABR31" s="213"/>
      <c r="ABS31" s="213"/>
      <c r="ABT31" s="213"/>
      <c r="ABU31" s="213"/>
      <c r="ABV31" s="213"/>
      <c r="ABW31" s="213"/>
      <c r="ABX31" s="213"/>
      <c r="ABY31" s="213"/>
      <c r="ABZ31" s="213"/>
      <c r="ACA31" s="213"/>
      <c r="ACB31" s="213"/>
      <c r="ACC31" s="213"/>
      <c r="ACD31" s="213"/>
      <c r="ACE31" s="213"/>
      <c r="ACF31" s="213"/>
      <c r="ACG31" s="213"/>
      <c r="ACH31" s="213"/>
      <c r="ACI31" s="213"/>
      <c r="ACJ31" s="213"/>
      <c r="ACK31" s="213"/>
      <c r="ACL31" s="213"/>
      <c r="ACM31" s="213"/>
      <c r="ACN31" s="213"/>
      <c r="ACO31" s="213"/>
      <c r="ACP31" s="213"/>
      <c r="ACQ31" s="213"/>
      <c r="ACR31" s="213"/>
      <c r="ACS31" s="213"/>
      <c r="ACT31" s="213"/>
      <c r="ACU31" s="213"/>
      <c r="ACV31" s="213"/>
      <c r="ACW31" s="213"/>
      <c r="ACX31" s="213"/>
      <c r="ACY31" s="213"/>
      <c r="ACZ31" s="213"/>
      <c r="ADA31" s="213"/>
      <c r="ADB31" s="213"/>
      <c r="ADC31" s="213"/>
      <c r="ADD31" s="213"/>
      <c r="ADE31" s="213"/>
      <c r="ADF31" s="213"/>
      <c r="ADG31" s="213"/>
      <c r="ADH31" s="213"/>
      <c r="ADI31" s="213"/>
      <c r="ADJ31" s="213"/>
      <c r="ADK31" s="213"/>
      <c r="ADL31" s="213"/>
      <c r="ADM31" s="213"/>
      <c r="ADN31" s="213"/>
      <c r="ADO31" s="213"/>
      <c r="ADP31" s="213"/>
      <c r="ADQ31" s="213"/>
      <c r="ADR31" s="213"/>
      <c r="ADS31" s="213"/>
      <c r="ADT31" s="213"/>
      <c r="ADU31" s="213"/>
      <c r="ADV31" s="213"/>
      <c r="ADW31" s="213"/>
      <c r="ADX31" s="213"/>
      <c r="ADY31" s="213"/>
      <c r="ADZ31" s="213"/>
      <c r="AEA31" s="213"/>
      <c r="AEB31" s="213"/>
      <c r="AEC31" s="213"/>
      <c r="AED31" s="213"/>
      <c r="AEE31" s="213"/>
      <c r="AEF31" s="213"/>
      <c r="AEG31" s="213"/>
      <c r="AEH31" s="213"/>
      <c r="AEI31" s="213"/>
      <c r="AEJ31" s="213"/>
      <c r="AEK31" s="213"/>
      <c r="AEL31" s="213"/>
      <c r="AEM31" s="213"/>
      <c r="AEN31" s="213"/>
      <c r="AEO31" s="213"/>
      <c r="AEP31" s="213"/>
      <c r="AEQ31" s="213"/>
      <c r="AER31" s="213"/>
      <c r="AES31" s="213"/>
      <c r="AET31" s="213"/>
      <c r="AEU31" s="213"/>
      <c r="AEV31" s="213"/>
      <c r="AEW31" s="213"/>
      <c r="AEX31" s="213"/>
      <c r="AEY31" s="213"/>
      <c r="AEZ31" s="213"/>
      <c r="AFA31" s="213"/>
      <c r="AFB31" s="213"/>
      <c r="AFC31" s="213"/>
      <c r="AFD31" s="213"/>
      <c r="AFE31" s="213"/>
      <c r="AFF31" s="213"/>
      <c r="AFG31" s="213"/>
      <c r="AFH31" s="213"/>
      <c r="AFI31" s="213"/>
      <c r="AFJ31" s="213"/>
      <c r="AFK31" s="213"/>
      <c r="AFL31" s="213"/>
      <c r="AFM31" s="213"/>
      <c r="AFN31" s="213"/>
      <c r="AFO31" s="213"/>
      <c r="AFP31" s="213"/>
      <c r="AFQ31" s="213"/>
      <c r="AFR31" s="213"/>
      <c r="AFS31" s="213"/>
      <c r="AFT31" s="213"/>
      <c r="AFU31" s="213"/>
      <c r="AFV31" s="213"/>
      <c r="AFW31" s="213"/>
      <c r="AFX31" s="213"/>
      <c r="AFY31" s="213"/>
      <c r="AFZ31" s="213"/>
      <c r="AGA31" s="213"/>
      <c r="AGB31" s="213"/>
      <c r="AGC31" s="213"/>
      <c r="AGD31" s="213"/>
      <c r="AGE31" s="213"/>
      <c r="AGF31" s="213"/>
      <c r="AGG31" s="213"/>
      <c r="AGH31" s="213"/>
      <c r="AGI31" s="213"/>
      <c r="AGJ31" s="213"/>
      <c r="AGK31" s="213"/>
      <c r="AGL31" s="213"/>
      <c r="AGM31" s="213"/>
      <c r="AGN31" s="213"/>
      <c r="AGO31" s="213"/>
      <c r="AGP31" s="213"/>
      <c r="AGQ31" s="213"/>
      <c r="AGR31" s="213"/>
      <c r="AGS31" s="213"/>
      <c r="AGT31" s="213"/>
      <c r="AGU31" s="213"/>
      <c r="AGV31" s="213"/>
      <c r="AGW31" s="213"/>
      <c r="AGX31" s="213"/>
      <c r="AGY31" s="213"/>
      <c r="AGZ31" s="213"/>
      <c r="AHA31" s="213"/>
      <c r="AHB31" s="213"/>
      <c r="AHC31" s="213"/>
      <c r="AHD31" s="213"/>
      <c r="AHE31" s="213"/>
      <c r="AHF31" s="213"/>
      <c r="AHG31" s="213"/>
      <c r="AHH31" s="213"/>
      <c r="AHI31" s="213"/>
      <c r="AHJ31" s="213"/>
      <c r="AHK31" s="213"/>
      <c r="AHL31" s="213"/>
      <c r="AHM31" s="213"/>
      <c r="AHN31" s="213"/>
      <c r="AHO31" s="213"/>
      <c r="AHP31" s="213"/>
      <c r="AHQ31" s="213"/>
      <c r="AHR31" s="213"/>
      <c r="AHS31" s="213"/>
      <c r="AHT31" s="213"/>
      <c r="AHU31" s="213"/>
      <c r="AHV31" s="213"/>
      <c r="AHW31" s="213"/>
      <c r="AHX31" s="213"/>
      <c r="AHY31" s="213"/>
      <c r="AHZ31" s="213"/>
      <c r="AIA31" s="213"/>
      <c r="AIB31" s="213"/>
      <c r="AIC31" s="213"/>
      <c r="AID31" s="213"/>
      <c r="AIE31" s="213"/>
      <c r="AIF31" s="213"/>
      <c r="AIG31" s="213"/>
      <c r="AIH31" s="213"/>
      <c r="AII31" s="213"/>
      <c r="AIJ31" s="213"/>
      <c r="AIK31" s="213"/>
      <c r="AIL31" s="213"/>
      <c r="AIM31" s="213"/>
      <c r="AIN31" s="213"/>
      <c r="AIO31" s="213"/>
      <c r="AIP31" s="213"/>
      <c r="AIQ31" s="213"/>
      <c r="AIR31" s="213"/>
      <c r="AIS31" s="213"/>
      <c r="AIT31" s="213"/>
      <c r="AIU31" s="213"/>
      <c r="AIV31" s="213"/>
      <c r="AIW31" s="213"/>
      <c r="AIX31" s="213"/>
      <c r="AIY31" s="213"/>
      <c r="AIZ31" s="213"/>
      <c r="AJA31" s="213"/>
      <c r="AJB31" s="213"/>
      <c r="AJC31" s="213"/>
      <c r="AJD31" s="213"/>
      <c r="AJE31" s="213"/>
      <c r="AJF31" s="213"/>
      <c r="AJG31" s="213"/>
      <c r="AJH31" s="213"/>
      <c r="AJI31" s="213"/>
      <c r="AJJ31" s="213"/>
      <c r="AJK31" s="213"/>
      <c r="AJL31" s="213"/>
      <c r="AJM31" s="213"/>
      <c r="AJN31" s="213"/>
      <c r="AJO31" s="213"/>
      <c r="AJP31" s="213"/>
      <c r="AJQ31" s="213"/>
      <c r="AJR31" s="213"/>
      <c r="AJS31" s="213"/>
      <c r="AJT31" s="213"/>
      <c r="AJU31" s="213"/>
      <c r="AJV31" s="213"/>
      <c r="AJW31" s="213"/>
      <c r="AJX31" s="213"/>
      <c r="AJY31" s="213"/>
      <c r="AJZ31" s="213"/>
      <c r="AKA31" s="213"/>
      <c r="AKB31" s="213"/>
      <c r="AKC31" s="213"/>
      <c r="AKD31" s="213"/>
      <c r="AKE31" s="213"/>
      <c r="AKF31" s="213"/>
      <c r="AKG31" s="213"/>
      <c r="AKH31" s="213"/>
      <c r="AKI31" s="213"/>
      <c r="AKJ31" s="213"/>
      <c r="AKK31" s="213"/>
      <c r="AKL31" s="213"/>
      <c r="AKM31" s="213"/>
      <c r="AKN31" s="213"/>
      <c r="AKO31" s="213"/>
      <c r="AKP31" s="213"/>
      <c r="AKQ31" s="213"/>
      <c r="AKR31" s="213"/>
      <c r="AKS31" s="213"/>
      <c r="AKT31" s="213"/>
      <c r="AKU31" s="213"/>
      <c r="AKV31" s="213"/>
      <c r="AKW31" s="213"/>
      <c r="AKX31" s="213"/>
      <c r="AKY31" s="213"/>
      <c r="AKZ31" s="213"/>
      <c r="ALA31" s="213"/>
      <c r="ALB31" s="213"/>
      <c r="ALC31" s="213"/>
      <c r="ALD31" s="213"/>
      <c r="ALE31" s="213"/>
      <c r="ALF31" s="213"/>
      <c r="ALG31" s="213"/>
      <c r="ALH31" s="213"/>
      <c r="ALI31" s="213"/>
      <c r="ALJ31" s="213"/>
      <c r="ALK31" s="213"/>
      <c r="ALL31" s="213"/>
      <c r="ALM31" s="213"/>
      <c r="ALN31" s="213"/>
      <c r="ALO31" s="213"/>
      <c r="ALP31" s="213"/>
      <c r="ALQ31" s="213"/>
      <c r="ALR31" s="213"/>
      <c r="ALS31" s="213"/>
      <c r="ALT31" s="213"/>
      <c r="ALU31" s="213"/>
      <c r="ALV31" s="213"/>
      <c r="ALW31" s="213"/>
      <c r="ALX31" s="213"/>
      <c r="ALY31" s="213"/>
      <c r="ALZ31" s="213"/>
      <c r="AMA31" s="213"/>
      <c r="AMB31" s="213"/>
      <c r="AMC31" s="213"/>
      <c r="AMD31" s="213"/>
      <c r="AME31" s="213"/>
      <c r="AMF31" s="213"/>
      <c r="AMG31" s="213"/>
      <c r="AMH31" s="213"/>
    </row>
    <row r="32" spans="1:1022" ht="15.75" customHeight="1">
      <c r="A32" s="2321"/>
      <c r="B32" s="2309"/>
      <c r="C32" s="244" t="s">
        <v>59</v>
      </c>
      <c r="D32" s="1485">
        <v>2022</v>
      </c>
      <c r="E32" s="245"/>
      <c r="F32" s="230" t="s">
        <v>60</v>
      </c>
      <c r="G32" s="1486">
        <v>2024</v>
      </c>
      <c r="H32" s="245"/>
      <c r="I32" s="241"/>
      <c r="J32" s="245"/>
      <c r="K32" s="245"/>
      <c r="L32" s="231"/>
      <c r="M32" s="232"/>
      <c r="N32" s="2306"/>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c r="IO32" s="213"/>
      <c r="IP32" s="213"/>
      <c r="IQ32" s="213"/>
      <c r="IR32" s="213"/>
      <c r="IS32" s="213"/>
      <c r="IT32" s="213"/>
      <c r="IU32" s="213"/>
      <c r="IV32" s="213"/>
      <c r="IW32" s="213"/>
      <c r="IX32" s="213"/>
      <c r="IY32" s="213"/>
      <c r="IZ32" s="213"/>
      <c r="JA32" s="213"/>
      <c r="JB32" s="213"/>
      <c r="JC32" s="213"/>
      <c r="JD32" s="213"/>
      <c r="JE32" s="213"/>
      <c r="JF32" s="213"/>
      <c r="JG32" s="213"/>
      <c r="JH32" s="213"/>
      <c r="JI32" s="213"/>
      <c r="JJ32" s="213"/>
      <c r="JK32" s="213"/>
      <c r="JL32" s="213"/>
      <c r="JM32" s="213"/>
      <c r="JN32" s="213"/>
      <c r="JO32" s="213"/>
      <c r="JP32" s="213"/>
      <c r="JQ32" s="213"/>
      <c r="JR32" s="213"/>
      <c r="JS32" s="213"/>
      <c r="JT32" s="213"/>
      <c r="JU32" s="213"/>
      <c r="JV32" s="213"/>
      <c r="JW32" s="213"/>
      <c r="JX32" s="213"/>
      <c r="JY32" s="213"/>
      <c r="JZ32" s="213"/>
      <c r="KA32" s="213"/>
      <c r="KB32" s="213"/>
      <c r="KC32" s="213"/>
      <c r="KD32" s="213"/>
      <c r="KE32" s="213"/>
      <c r="KF32" s="213"/>
      <c r="KG32" s="213"/>
      <c r="KH32" s="213"/>
      <c r="KI32" s="213"/>
      <c r="KJ32" s="213"/>
      <c r="KK32" s="213"/>
      <c r="KL32" s="213"/>
      <c r="KM32" s="213"/>
      <c r="KN32" s="213"/>
      <c r="KO32" s="213"/>
      <c r="KP32" s="213"/>
      <c r="KQ32" s="213"/>
      <c r="KR32" s="213"/>
      <c r="KS32" s="213"/>
      <c r="KT32" s="213"/>
      <c r="KU32" s="213"/>
      <c r="KV32" s="213"/>
      <c r="KW32" s="213"/>
      <c r="KX32" s="213"/>
      <c r="KY32" s="213"/>
      <c r="KZ32" s="213"/>
      <c r="LA32" s="213"/>
      <c r="LB32" s="213"/>
      <c r="LC32" s="213"/>
      <c r="LD32" s="213"/>
      <c r="LE32" s="213"/>
      <c r="LF32" s="213"/>
      <c r="LG32" s="213"/>
      <c r="LH32" s="213"/>
      <c r="LI32" s="213"/>
      <c r="LJ32" s="213"/>
      <c r="LK32" s="213"/>
      <c r="LL32" s="213"/>
      <c r="LM32" s="213"/>
      <c r="LN32" s="213"/>
      <c r="LO32" s="213"/>
      <c r="LP32" s="213"/>
      <c r="LQ32" s="213"/>
      <c r="LR32" s="213"/>
      <c r="LS32" s="213"/>
      <c r="LT32" s="213"/>
      <c r="LU32" s="213"/>
      <c r="LV32" s="213"/>
      <c r="LW32" s="213"/>
      <c r="LX32" s="213"/>
      <c r="LY32" s="213"/>
      <c r="LZ32" s="213"/>
      <c r="MA32" s="213"/>
      <c r="MB32" s="213"/>
      <c r="MC32" s="213"/>
      <c r="MD32" s="213"/>
      <c r="ME32" s="213"/>
      <c r="MF32" s="213"/>
      <c r="MG32" s="213"/>
      <c r="MH32" s="213"/>
      <c r="MI32" s="213"/>
      <c r="MJ32" s="213"/>
      <c r="MK32" s="213"/>
      <c r="ML32" s="213"/>
      <c r="MM32" s="213"/>
      <c r="MN32" s="213"/>
      <c r="MO32" s="213"/>
      <c r="MP32" s="213"/>
      <c r="MQ32" s="213"/>
      <c r="MR32" s="213"/>
      <c r="MS32" s="213"/>
      <c r="MT32" s="213"/>
      <c r="MU32" s="213"/>
      <c r="MV32" s="213"/>
      <c r="MW32" s="213"/>
      <c r="MX32" s="213"/>
      <c r="MY32" s="213"/>
      <c r="MZ32" s="213"/>
      <c r="NA32" s="213"/>
      <c r="NB32" s="213"/>
      <c r="NC32" s="213"/>
      <c r="ND32" s="213"/>
      <c r="NE32" s="213"/>
      <c r="NF32" s="213"/>
      <c r="NG32" s="213"/>
      <c r="NH32" s="213"/>
      <c r="NI32" s="213"/>
      <c r="NJ32" s="213"/>
      <c r="NK32" s="213"/>
      <c r="NL32" s="213"/>
      <c r="NM32" s="213"/>
      <c r="NN32" s="213"/>
      <c r="NO32" s="213"/>
      <c r="NP32" s="213"/>
      <c r="NQ32" s="213"/>
      <c r="NR32" s="213"/>
      <c r="NS32" s="213"/>
      <c r="NT32" s="213"/>
      <c r="NU32" s="213"/>
      <c r="NV32" s="213"/>
      <c r="NW32" s="213"/>
      <c r="NX32" s="213"/>
      <c r="NY32" s="213"/>
      <c r="NZ32" s="213"/>
      <c r="OA32" s="213"/>
      <c r="OB32" s="213"/>
      <c r="OC32" s="213"/>
      <c r="OD32" s="213"/>
      <c r="OE32" s="213"/>
      <c r="OF32" s="213"/>
      <c r="OG32" s="213"/>
      <c r="OH32" s="213"/>
      <c r="OI32" s="213"/>
      <c r="OJ32" s="213"/>
      <c r="OK32" s="213"/>
      <c r="OL32" s="213"/>
      <c r="OM32" s="213"/>
      <c r="ON32" s="213"/>
      <c r="OO32" s="213"/>
      <c r="OP32" s="213"/>
      <c r="OQ32" s="213"/>
      <c r="OR32" s="213"/>
      <c r="OS32" s="213"/>
      <c r="OT32" s="213"/>
      <c r="OU32" s="213"/>
      <c r="OV32" s="213"/>
      <c r="OW32" s="213"/>
      <c r="OX32" s="213"/>
      <c r="OY32" s="213"/>
      <c r="OZ32" s="213"/>
      <c r="PA32" s="213"/>
      <c r="PB32" s="213"/>
      <c r="PC32" s="213"/>
      <c r="PD32" s="213"/>
      <c r="PE32" s="213"/>
      <c r="PF32" s="213"/>
      <c r="PG32" s="213"/>
      <c r="PH32" s="213"/>
      <c r="PI32" s="213"/>
      <c r="PJ32" s="213"/>
      <c r="PK32" s="213"/>
      <c r="PL32" s="213"/>
      <c r="PM32" s="213"/>
      <c r="PN32" s="213"/>
      <c r="PO32" s="213"/>
      <c r="PP32" s="213"/>
      <c r="PQ32" s="213"/>
      <c r="PR32" s="213"/>
      <c r="PS32" s="213"/>
      <c r="PT32" s="213"/>
      <c r="PU32" s="213"/>
      <c r="PV32" s="213"/>
      <c r="PW32" s="213"/>
      <c r="PX32" s="213"/>
      <c r="PY32" s="213"/>
      <c r="PZ32" s="213"/>
      <c r="QA32" s="213"/>
      <c r="QB32" s="213"/>
      <c r="QC32" s="213"/>
      <c r="QD32" s="213"/>
      <c r="QE32" s="213"/>
      <c r="QF32" s="213"/>
      <c r="QG32" s="213"/>
      <c r="QH32" s="213"/>
      <c r="QI32" s="213"/>
      <c r="QJ32" s="213"/>
      <c r="QK32" s="213"/>
      <c r="QL32" s="213"/>
      <c r="QM32" s="213"/>
      <c r="QN32" s="213"/>
      <c r="QO32" s="213"/>
      <c r="QP32" s="213"/>
      <c r="QQ32" s="213"/>
      <c r="QR32" s="213"/>
      <c r="QS32" s="213"/>
      <c r="QT32" s="213"/>
      <c r="QU32" s="213"/>
      <c r="QV32" s="213"/>
      <c r="QW32" s="213"/>
      <c r="QX32" s="213"/>
      <c r="QY32" s="213"/>
      <c r="QZ32" s="213"/>
      <c r="RA32" s="213"/>
      <c r="RB32" s="213"/>
      <c r="RC32" s="213"/>
      <c r="RD32" s="213"/>
      <c r="RE32" s="213"/>
      <c r="RF32" s="213"/>
      <c r="RG32" s="213"/>
      <c r="RH32" s="213"/>
      <c r="RI32" s="213"/>
      <c r="RJ32" s="213"/>
      <c r="RK32" s="213"/>
      <c r="RL32" s="213"/>
      <c r="RM32" s="213"/>
      <c r="RN32" s="213"/>
      <c r="RO32" s="213"/>
      <c r="RP32" s="213"/>
      <c r="RQ32" s="213"/>
      <c r="RR32" s="213"/>
      <c r="RS32" s="213"/>
      <c r="RT32" s="213"/>
      <c r="RU32" s="213"/>
      <c r="RV32" s="213"/>
      <c r="RW32" s="213"/>
      <c r="RX32" s="213"/>
      <c r="RY32" s="213"/>
      <c r="RZ32" s="213"/>
      <c r="SA32" s="213"/>
      <c r="SB32" s="213"/>
      <c r="SC32" s="213"/>
      <c r="SD32" s="213"/>
      <c r="SE32" s="213"/>
      <c r="SF32" s="213"/>
      <c r="SG32" s="213"/>
      <c r="SH32" s="213"/>
      <c r="SI32" s="213"/>
      <c r="SJ32" s="213"/>
      <c r="SK32" s="213"/>
      <c r="SL32" s="213"/>
      <c r="SM32" s="213"/>
      <c r="SN32" s="213"/>
      <c r="SO32" s="213"/>
      <c r="SP32" s="213"/>
      <c r="SQ32" s="213"/>
      <c r="SR32" s="213"/>
      <c r="SS32" s="213"/>
      <c r="ST32" s="213"/>
      <c r="SU32" s="213"/>
      <c r="SV32" s="213"/>
      <c r="SW32" s="213"/>
      <c r="SX32" s="213"/>
      <c r="SY32" s="213"/>
      <c r="SZ32" s="213"/>
      <c r="TA32" s="213"/>
      <c r="TB32" s="213"/>
      <c r="TC32" s="213"/>
      <c r="TD32" s="213"/>
      <c r="TE32" s="213"/>
      <c r="TF32" s="213"/>
      <c r="TG32" s="213"/>
      <c r="TH32" s="213"/>
      <c r="TI32" s="213"/>
      <c r="TJ32" s="213"/>
      <c r="TK32" s="213"/>
      <c r="TL32" s="213"/>
      <c r="TM32" s="213"/>
      <c r="TN32" s="213"/>
      <c r="TO32" s="213"/>
      <c r="TP32" s="213"/>
      <c r="TQ32" s="213"/>
      <c r="TR32" s="213"/>
      <c r="TS32" s="213"/>
      <c r="TT32" s="213"/>
      <c r="TU32" s="213"/>
      <c r="TV32" s="213"/>
      <c r="TW32" s="213"/>
      <c r="TX32" s="213"/>
      <c r="TY32" s="213"/>
      <c r="TZ32" s="213"/>
      <c r="UA32" s="213"/>
      <c r="UB32" s="213"/>
      <c r="UC32" s="213"/>
      <c r="UD32" s="213"/>
      <c r="UE32" s="213"/>
      <c r="UF32" s="213"/>
      <c r="UG32" s="213"/>
      <c r="UH32" s="213"/>
      <c r="UI32" s="213"/>
      <c r="UJ32" s="213"/>
      <c r="UK32" s="213"/>
      <c r="UL32" s="213"/>
      <c r="UM32" s="213"/>
      <c r="UN32" s="213"/>
      <c r="UO32" s="213"/>
      <c r="UP32" s="213"/>
      <c r="UQ32" s="213"/>
      <c r="UR32" s="213"/>
      <c r="US32" s="213"/>
      <c r="UT32" s="213"/>
      <c r="UU32" s="213"/>
      <c r="UV32" s="213"/>
      <c r="UW32" s="213"/>
      <c r="UX32" s="213"/>
      <c r="UY32" s="213"/>
      <c r="UZ32" s="213"/>
      <c r="VA32" s="213"/>
      <c r="VB32" s="213"/>
      <c r="VC32" s="213"/>
      <c r="VD32" s="213"/>
      <c r="VE32" s="213"/>
      <c r="VF32" s="213"/>
      <c r="VG32" s="213"/>
      <c r="VH32" s="213"/>
      <c r="VI32" s="213"/>
      <c r="VJ32" s="213"/>
      <c r="VK32" s="213"/>
      <c r="VL32" s="213"/>
      <c r="VM32" s="213"/>
      <c r="VN32" s="213"/>
      <c r="VO32" s="213"/>
      <c r="VP32" s="213"/>
      <c r="VQ32" s="213"/>
      <c r="VR32" s="213"/>
      <c r="VS32" s="213"/>
      <c r="VT32" s="213"/>
      <c r="VU32" s="213"/>
      <c r="VV32" s="213"/>
      <c r="VW32" s="213"/>
      <c r="VX32" s="213"/>
      <c r="VY32" s="213"/>
      <c r="VZ32" s="213"/>
      <c r="WA32" s="213"/>
      <c r="WB32" s="213"/>
      <c r="WC32" s="213"/>
      <c r="WD32" s="213"/>
      <c r="WE32" s="213"/>
      <c r="WF32" s="213"/>
      <c r="WG32" s="213"/>
      <c r="WH32" s="213"/>
      <c r="WI32" s="213"/>
      <c r="WJ32" s="213"/>
      <c r="WK32" s="213"/>
      <c r="WL32" s="213"/>
      <c r="WM32" s="213"/>
      <c r="WN32" s="213"/>
      <c r="WO32" s="213"/>
      <c r="WP32" s="213"/>
      <c r="WQ32" s="213"/>
      <c r="WR32" s="213"/>
      <c r="WS32" s="213"/>
      <c r="WT32" s="213"/>
      <c r="WU32" s="213"/>
      <c r="WV32" s="213"/>
      <c r="WW32" s="213"/>
      <c r="WX32" s="213"/>
      <c r="WY32" s="213"/>
      <c r="WZ32" s="213"/>
      <c r="XA32" s="213"/>
      <c r="XB32" s="213"/>
      <c r="XC32" s="213"/>
      <c r="XD32" s="213"/>
      <c r="XE32" s="213"/>
      <c r="XF32" s="213"/>
      <c r="XG32" s="213"/>
      <c r="XH32" s="213"/>
      <c r="XI32" s="213"/>
      <c r="XJ32" s="213"/>
      <c r="XK32" s="213"/>
      <c r="XL32" s="213"/>
      <c r="XM32" s="213"/>
      <c r="XN32" s="213"/>
      <c r="XO32" s="213"/>
      <c r="XP32" s="213"/>
      <c r="XQ32" s="213"/>
      <c r="XR32" s="213"/>
      <c r="XS32" s="213"/>
      <c r="XT32" s="213"/>
      <c r="XU32" s="213"/>
      <c r="XV32" s="213"/>
      <c r="XW32" s="213"/>
      <c r="XX32" s="213"/>
      <c r="XY32" s="213"/>
      <c r="XZ32" s="213"/>
      <c r="YA32" s="213"/>
      <c r="YB32" s="213"/>
      <c r="YC32" s="213"/>
      <c r="YD32" s="213"/>
      <c r="YE32" s="213"/>
      <c r="YF32" s="213"/>
      <c r="YG32" s="213"/>
      <c r="YH32" s="213"/>
      <c r="YI32" s="213"/>
      <c r="YJ32" s="213"/>
      <c r="YK32" s="213"/>
      <c r="YL32" s="213"/>
      <c r="YM32" s="213"/>
      <c r="YN32" s="213"/>
      <c r="YO32" s="213"/>
      <c r="YP32" s="213"/>
      <c r="YQ32" s="213"/>
      <c r="YR32" s="213"/>
      <c r="YS32" s="213"/>
      <c r="YT32" s="213"/>
      <c r="YU32" s="213"/>
      <c r="YV32" s="213"/>
      <c r="YW32" s="213"/>
      <c r="YX32" s="213"/>
      <c r="YY32" s="213"/>
      <c r="YZ32" s="213"/>
      <c r="ZA32" s="213"/>
      <c r="ZB32" s="213"/>
      <c r="ZC32" s="213"/>
      <c r="ZD32" s="213"/>
      <c r="ZE32" s="213"/>
      <c r="ZF32" s="213"/>
      <c r="ZG32" s="213"/>
      <c r="ZH32" s="213"/>
      <c r="ZI32" s="213"/>
      <c r="ZJ32" s="213"/>
      <c r="ZK32" s="213"/>
      <c r="ZL32" s="213"/>
      <c r="ZM32" s="213"/>
      <c r="ZN32" s="213"/>
      <c r="ZO32" s="213"/>
      <c r="ZP32" s="213"/>
      <c r="ZQ32" s="213"/>
      <c r="ZR32" s="213"/>
      <c r="ZS32" s="213"/>
      <c r="ZT32" s="213"/>
      <c r="ZU32" s="213"/>
      <c r="ZV32" s="213"/>
      <c r="ZW32" s="213"/>
      <c r="ZX32" s="213"/>
      <c r="ZY32" s="213"/>
      <c r="ZZ32" s="213"/>
      <c r="AAA32" s="213"/>
      <c r="AAB32" s="213"/>
      <c r="AAC32" s="213"/>
      <c r="AAD32" s="213"/>
      <c r="AAE32" s="213"/>
      <c r="AAF32" s="213"/>
      <c r="AAG32" s="213"/>
      <c r="AAH32" s="213"/>
      <c r="AAI32" s="213"/>
      <c r="AAJ32" s="213"/>
      <c r="AAK32" s="213"/>
      <c r="AAL32" s="213"/>
      <c r="AAM32" s="213"/>
      <c r="AAN32" s="213"/>
      <c r="AAO32" s="213"/>
      <c r="AAP32" s="213"/>
      <c r="AAQ32" s="213"/>
      <c r="AAR32" s="213"/>
      <c r="AAS32" s="213"/>
      <c r="AAT32" s="213"/>
      <c r="AAU32" s="213"/>
      <c r="AAV32" s="213"/>
      <c r="AAW32" s="213"/>
      <c r="AAX32" s="213"/>
      <c r="AAY32" s="213"/>
      <c r="AAZ32" s="213"/>
      <c r="ABA32" s="213"/>
      <c r="ABB32" s="213"/>
      <c r="ABC32" s="213"/>
      <c r="ABD32" s="213"/>
      <c r="ABE32" s="213"/>
      <c r="ABF32" s="213"/>
      <c r="ABG32" s="213"/>
      <c r="ABH32" s="213"/>
      <c r="ABI32" s="213"/>
      <c r="ABJ32" s="213"/>
      <c r="ABK32" s="213"/>
      <c r="ABL32" s="213"/>
      <c r="ABM32" s="213"/>
      <c r="ABN32" s="213"/>
      <c r="ABO32" s="213"/>
      <c r="ABP32" s="213"/>
      <c r="ABQ32" s="213"/>
      <c r="ABR32" s="213"/>
      <c r="ABS32" s="213"/>
      <c r="ABT32" s="213"/>
      <c r="ABU32" s="213"/>
      <c r="ABV32" s="213"/>
      <c r="ABW32" s="213"/>
      <c r="ABX32" s="213"/>
      <c r="ABY32" s="213"/>
      <c r="ABZ32" s="213"/>
      <c r="ACA32" s="213"/>
      <c r="ACB32" s="213"/>
      <c r="ACC32" s="213"/>
      <c r="ACD32" s="213"/>
      <c r="ACE32" s="213"/>
      <c r="ACF32" s="213"/>
      <c r="ACG32" s="213"/>
      <c r="ACH32" s="213"/>
      <c r="ACI32" s="213"/>
      <c r="ACJ32" s="213"/>
      <c r="ACK32" s="213"/>
      <c r="ACL32" s="213"/>
      <c r="ACM32" s="213"/>
      <c r="ACN32" s="213"/>
      <c r="ACO32" s="213"/>
      <c r="ACP32" s="213"/>
      <c r="ACQ32" s="213"/>
      <c r="ACR32" s="213"/>
      <c r="ACS32" s="213"/>
      <c r="ACT32" s="213"/>
      <c r="ACU32" s="213"/>
      <c r="ACV32" s="213"/>
      <c r="ACW32" s="213"/>
      <c r="ACX32" s="213"/>
      <c r="ACY32" s="213"/>
      <c r="ACZ32" s="213"/>
      <c r="ADA32" s="213"/>
      <c r="ADB32" s="213"/>
      <c r="ADC32" s="213"/>
      <c r="ADD32" s="213"/>
      <c r="ADE32" s="213"/>
      <c r="ADF32" s="213"/>
      <c r="ADG32" s="213"/>
      <c r="ADH32" s="213"/>
      <c r="ADI32" s="213"/>
      <c r="ADJ32" s="213"/>
      <c r="ADK32" s="213"/>
      <c r="ADL32" s="213"/>
      <c r="ADM32" s="213"/>
      <c r="ADN32" s="213"/>
      <c r="ADO32" s="213"/>
      <c r="ADP32" s="213"/>
      <c r="ADQ32" s="213"/>
      <c r="ADR32" s="213"/>
      <c r="ADS32" s="213"/>
      <c r="ADT32" s="213"/>
      <c r="ADU32" s="213"/>
      <c r="ADV32" s="213"/>
      <c r="ADW32" s="213"/>
      <c r="ADX32" s="213"/>
      <c r="ADY32" s="213"/>
      <c r="ADZ32" s="213"/>
      <c r="AEA32" s="213"/>
      <c r="AEB32" s="213"/>
      <c r="AEC32" s="213"/>
      <c r="AED32" s="213"/>
      <c r="AEE32" s="213"/>
      <c r="AEF32" s="213"/>
      <c r="AEG32" s="213"/>
      <c r="AEH32" s="213"/>
      <c r="AEI32" s="213"/>
      <c r="AEJ32" s="213"/>
      <c r="AEK32" s="213"/>
      <c r="AEL32" s="213"/>
      <c r="AEM32" s="213"/>
      <c r="AEN32" s="213"/>
      <c r="AEO32" s="213"/>
      <c r="AEP32" s="213"/>
      <c r="AEQ32" s="213"/>
      <c r="AER32" s="213"/>
      <c r="AES32" s="213"/>
      <c r="AET32" s="213"/>
      <c r="AEU32" s="213"/>
      <c r="AEV32" s="213"/>
      <c r="AEW32" s="213"/>
      <c r="AEX32" s="213"/>
      <c r="AEY32" s="213"/>
      <c r="AEZ32" s="213"/>
      <c r="AFA32" s="213"/>
      <c r="AFB32" s="213"/>
      <c r="AFC32" s="213"/>
      <c r="AFD32" s="213"/>
      <c r="AFE32" s="213"/>
      <c r="AFF32" s="213"/>
      <c r="AFG32" s="213"/>
      <c r="AFH32" s="213"/>
      <c r="AFI32" s="213"/>
      <c r="AFJ32" s="213"/>
      <c r="AFK32" s="213"/>
      <c r="AFL32" s="213"/>
      <c r="AFM32" s="213"/>
      <c r="AFN32" s="213"/>
      <c r="AFO32" s="213"/>
      <c r="AFP32" s="213"/>
      <c r="AFQ32" s="213"/>
      <c r="AFR32" s="213"/>
      <c r="AFS32" s="213"/>
      <c r="AFT32" s="213"/>
      <c r="AFU32" s="213"/>
      <c r="AFV32" s="213"/>
      <c r="AFW32" s="213"/>
      <c r="AFX32" s="213"/>
      <c r="AFY32" s="213"/>
      <c r="AFZ32" s="213"/>
      <c r="AGA32" s="213"/>
      <c r="AGB32" s="213"/>
      <c r="AGC32" s="213"/>
      <c r="AGD32" s="213"/>
      <c r="AGE32" s="213"/>
      <c r="AGF32" s="213"/>
      <c r="AGG32" s="213"/>
      <c r="AGH32" s="213"/>
      <c r="AGI32" s="213"/>
      <c r="AGJ32" s="213"/>
      <c r="AGK32" s="213"/>
      <c r="AGL32" s="213"/>
      <c r="AGM32" s="213"/>
      <c r="AGN32" s="213"/>
      <c r="AGO32" s="213"/>
      <c r="AGP32" s="213"/>
      <c r="AGQ32" s="213"/>
      <c r="AGR32" s="213"/>
      <c r="AGS32" s="213"/>
      <c r="AGT32" s="213"/>
      <c r="AGU32" s="213"/>
      <c r="AGV32" s="213"/>
      <c r="AGW32" s="213"/>
      <c r="AGX32" s="213"/>
      <c r="AGY32" s="213"/>
      <c r="AGZ32" s="213"/>
      <c r="AHA32" s="213"/>
      <c r="AHB32" s="213"/>
      <c r="AHC32" s="213"/>
      <c r="AHD32" s="213"/>
      <c r="AHE32" s="213"/>
      <c r="AHF32" s="213"/>
      <c r="AHG32" s="213"/>
      <c r="AHH32" s="213"/>
      <c r="AHI32" s="213"/>
      <c r="AHJ32" s="213"/>
      <c r="AHK32" s="213"/>
      <c r="AHL32" s="213"/>
      <c r="AHM32" s="213"/>
      <c r="AHN32" s="213"/>
      <c r="AHO32" s="213"/>
      <c r="AHP32" s="213"/>
      <c r="AHQ32" s="213"/>
      <c r="AHR32" s="213"/>
      <c r="AHS32" s="213"/>
      <c r="AHT32" s="213"/>
      <c r="AHU32" s="213"/>
      <c r="AHV32" s="213"/>
      <c r="AHW32" s="213"/>
      <c r="AHX32" s="213"/>
      <c r="AHY32" s="213"/>
      <c r="AHZ32" s="213"/>
      <c r="AIA32" s="213"/>
      <c r="AIB32" s="213"/>
      <c r="AIC32" s="213"/>
      <c r="AID32" s="213"/>
      <c r="AIE32" s="213"/>
      <c r="AIF32" s="213"/>
      <c r="AIG32" s="213"/>
      <c r="AIH32" s="213"/>
      <c r="AII32" s="213"/>
      <c r="AIJ32" s="213"/>
      <c r="AIK32" s="213"/>
      <c r="AIL32" s="213"/>
      <c r="AIM32" s="213"/>
      <c r="AIN32" s="213"/>
      <c r="AIO32" s="213"/>
      <c r="AIP32" s="213"/>
      <c r="AIQ32" s="213"/>
      <c r="AIR32" s="213"/>
      <c r="AIS32" s="213"/>
      <c r="AIT32" s="213"/>
      <c r="AIU32" s="213"/>
      <c r="AIV32" s="213"/>
      <c r="AIW32" s="213"/>
      <c r="AIX32" s="213"/>
      <c r="AIY32" s="213"/>
      <c r="AIZ32" s="213"/>
      <c r="AJA32" s="213"/>
      <c r="AJB32" s="213"/>
      <c r="AJC32" s="213"/>
      <c r="AJD32" s="213"/>
      <c r="AJE32" s="213"/>
      <c r="AJF32" s="213"/>
      <c r="AJG32" s="213"/>
      <c r="AJH32" s="213"/>
      <c r="AJI32" s="213"/>
      <c r="AJJ32" s="213"/>
      <c r="AJK32" s="213"/>
      <c r="AJL32" s="213"/>
      <c r="AJM32" s="213"/>
      <c r="AJN32" s="213"/>
      <c r="AJO32" s="213"/>
      <c r="AJP32" s="213"/>
      <c r="AJQ32" s="213"/>
      <c r="AJR32" s="213"/>
      <c r="AJS32" s="213"/>
      <c r="AJT32" s="213"/>
      <c r="AJU32" s="213"/>
      <c r="AJV32" s="213"/>
      <c r="AJW32" s="213"/>
      <c r="AJX32" s="213"/>
      <c r="AJY32" s="213"/>
      <c r="AJZ32" s="213"/>
      <c r="AKA32" s="213"/>
      <c r="AKB32" s="213"/>
      <c r="AKC32" s="213"/>
      <c r="AKD32" s="213"/>
      <c r="AKE32" s="213"/>
      <c r="AKF32" s="213"/>
      <c r="AKG32" s="213"/>
      <c r="AKH32" s="213"/>
      <c r="AKI32" s="213"/>
      <c r="AKJ32" s="213"/>
      <c r="AKK32" s="213"/>
      <c r="AKL32" s="213"/>
      <c r="AKM32" s="213"/>
      <c r="AKN32" s="213"/>
      <c r="AKO32" s="213"/>
      <c r="AKP32" s="213"/>
      <c r="AKQ32" s="213"/>
      <c r="AKR32" s="213"/>
      <c r="AKS32" s="213"/>
      <c r="AKT32" s="213"/>
      <c r="AKU32" s="213"/>
      <c r="AKV32" s="213"/>
      <c r="AKW32" s="213"/>
      <c r="AKX32" s="213"/>
      <c r="AKY32" s="213"/>
      <c r="AKZ32" s="213"/>
      <c r="ALA32" s="213"/>
      <c r="ALB32" s="213"/>
      <c r="ALC32" s="213"/>
      <c r="ALD32" s="213"/>
      <c r="ALE32" s="213"/>
      <c r="ALF32" s="213"/>
      <c r="ALG32" s="213"/>
      <c r="ALH32" s="213"/>
      <c r="ALI32" s="213"/>
      <c r="ALJ32" s="213"/>
      <c r="ALK32" s="213"/>
      <c r="ALL32" s="213"/>
      <c r="ALM32" s="213"/>
      <c r="ALN32" s="213"/>
      <c r="ALO32" s="213"/>
      <c r="ALP32" s="213"/>
      <c r="ALQ32" s="213"/>
      <c r="ALR32" s="213"/>
      <c r="ALS32" s="213"/>
      <c r="ALT32" s="213"/>
      <c r="ALU32" s="213"/>
      <c r="ALV32" s="213"/>
      <c r="ALW32" s="213"/>
      <c r="ALX32" s="213"/>
      <c r="ALY32" s="213"/>
      <c r="ALZ32" s="213"/>
      <c r="AMA32" s="213"/>
      <c r="AMB32" s="213"/>
      <c r="AMC32" s="213"/>
      <c r="AMD32" s="213"/>
      <c r="AME32" s="213"/>
      <c r="AMF32" s="213"/>
      <c r="AMG32" s="213"/>
      <c r="AMH32" s="213"/>
    </row>
    <row r="33" spans="1:1022" ht="16.5" customHeight="1">
      <c r="A33" s="2321"/>
      <c r="B33" s="2309"/>
      <c r="C33" s="244"/>
      <c r="D33" s="246"/>
      <c r="E33" s="245"/>
      <c r="F33" s="230"/>
      <c r="G33" s="245"/>
      <c r="H33" s="245"/>
      <c r="I33" s="241"/>
      <c r="J33" s="245"/>
      <c r="K33" s="245"/>
      <c r="L33" s="231"/>
      <c r="M33" s="232"/>
      <c r="N33" s="2306"/>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c r="PW33" s="213"/>
      <c r="PX33" s="213"/>
      <c r="PY33" s="213"/>
      <c r="PZ33" s="213"/>
      <c r="QA33" s="213"/>
      <c r="QB33" s="213"/>
      <c r="QC33" s="213"/>
      <c r="QD33" s="213"/>
      <c r="QE33" s="213"/>
      <c r="QF33" s="213"/>
      <c r="QG33" s="213"/>
      <c r="QH33" s="213"/>
      <c r="QI33" s="213"/>
      <c r="QJ33" s="213"/>
      <c r="QK33" s="213"/>
      <c r="QL33" s="213"/>
      <c r="QM33" s="213"/>
      <c r="QN33" s="213"/>
      <c r="QO33" s="213"/>
      <c r="QP33" s="213"/>
      <c r="QQ33" s="213"/>
      <c r="QR33" s="213"/>
      <c r="QS33" s="213"/>
      <c r="QT33" s="213"/>
      <c r="QU33" s="213"/>
      <c r="QV33" s="213"/>
      <c r="QW33" s="213"/>
      <c r="QX33" s="213"/>
      <c r="QY33" s="213"/>
      <c r="QZ33" s="213"/>
      <c r="RA33" s="213"/>
      <c r="RB33" s="213"/>
      <c r="RC33" s="213"/>
      <c r="RD33" s="213"/>
      <c r="RE33" s="213"/>
      <c r="RF33" s="213"/>
      <c r="RG33" s="213"/>
      <c r="RH33" s="213"/>
      <c r="RI33" s="213"/>
      <c r="RJ33" s="213"/>
      <c r="RK33" s="213"/>
      <c r="RL33" s="213"/>
      <c r="RM33" s="213"/>
      <c r="RN33" s="213"/>
      <c r="RO33" s="213"/>
      <c r="RP33" s="213"/>
      <c r="RQ33" s="213"/>
      <c r="RR33" s="213"/>
      <c r="RS33" s="213"/>
      <c r="RT33" s="213"/>
      <c r="RU33" s="213"/>
      <c r="RV33" s="213"/>
      <c r="RW33" s="213"/>
      <c r="RX33" s="213"/>
      <c r="RY33" s="213"/>
      <c r="RZ33" s="213"/>
      <c r="SA33" s="213"/>
      <c r="SB33" s="213"/>
      <c r="SC33" s="213"/>
      <c r="SD33" s="213"/>
      <c r="SE33" s="213"/>
      <c r="SF33" s="213"/>
      <c r="SG33" s="213"/>
      <c r="SH33" s="213"/>
      <c r="SI33" s="213"/>
      <c r="SJ33" s="213"/>
      <c r="SK33" s="213"/>
      <c r="SL33" s="213"/>
      <c r="SM33" s="213"/>
      <c r="SN33" s="213"/>
      <c r="SO33" s="213"/>
      <c r="SP33" s="213"/>
      <c r="SQ33" s="213"/>
      <c r="SR33" s="213"/>
      <c r="SS33" s="213"/>
      <c r="ST33" s="213"/>
      <c r="SU33" s="213"/>
      <c r="SV33" s="213"/>
      <c r="SW33" s="213"/>
      <c r="SX33" s="213"/>
      <c r="SY33" s="213"/>
      <c r="SZ33" s="213"/>
      <c r="TA33" s="213"/>
      <c r="TB33" s="213"/>
      <c r="TC33" s="213"/>
      <c r="TD33" s="213"/>
      <c r="TE33" s="213"/>
      <c r="TF33" s="213"/>
      <c r="TG33" s="213"/>
      <c r="TH33" s="213"/>
      <c r="TI33" s="213"/>
      <c r="TJ33" s="213"/>
      <c r="TK33" s="213"/>
      <c r="TL33" s="213"/>
      <c r="TM33" s="213"/>
      <c r="TN33" s="213"/>
      <c r="TO33" s="213"/>
      <c r="TP33" s="213"/>
      <c r="TQ33" s="213"/>
      <c r="TR33" s="213"/>
      <c r="TS33" s="213"/>
      <c r="TT33" s="213"/>
      <c r="TU33" s="213"/>
      <c r="TV33" s="213"/>
      <c r="TW33" s="213"/>
      <c r="TX33" s="213"/>
      <c r="TY33" s="213"/>
      <c r="TZ33" s="213"/>
      <c r="UA33" s="213"/>
      <c r="UB33" s="213"/>
      <c r="UC33" s="213"/>
      <c r="UD33" s="213"/>
      <c r="UE33" s="213"/>
      <c r="UF33" s="213"/>
      <c r="UG33" s="213"/>
      <c r="UH33" s="213"/>
      <c r="UI33" s="213"/>
      <c r="UJ33" s="213"/>
      <c r="UK33" s="213"/>
      <c r="UL33" s="213"/>
      <c r="UM33" s="213"/>
      <c r="UN33" s="213"/>
      <c r="UO33" s="213"/>
      <c r="UP33" s="213"/>
      <c r="UQ33" s="213"/>
      <c r="UR33" s="213"/>
      <c r="US33" s="213"/>
      <c r="UT33" s="213"/>
      <c r="UU33" s="213"/>
      <c r="UV33" s="213"/>
      <c r="UW33" s="213"/>
      <c r="UX33" s="213"/>
      <c r="UY33" s="213"/>
      <c r="UZ33" s="213"/>
      <c r="VA33" s="213"/>
      <c r="VB33" s="213"/>
      <c r="VC33" s="213"/>
      <c r="VD33" s="213"/>
      <c r="VE33" s="213"/>
      <c r="VF33" s="213"/>
      <c r="VG33" s="213"/>
      <c r="VH33" s="213"/>
      <c r="VI33" s="213"/>
      <c r="VJ33" s="213"/>
      <c r="VK33" s="213"/>
      <c r="VL33" s="213"/>
      <c r="VM33" s="213"/>
      <c r="VN33" s="213"/>
      <c r="VO33" s="213"/>
      <c r="VP33" s="213"/>
      <c r="VQ33" s="213"/>
      <c r="VR33" s="213"/>
      <c r="VS33" s="213"/>
      <c r="VT33" s="213"/>
      <c r="VU33" s="213"/>
      <c r="VV33" s="213"/>
      <c r="VW33" s="213"/>
      <c r="VX33" s="213"/>
      <c r="VY33" s="213"/>
      <c r="VZ33" s="213"/>
      <c r="WA33" s="213"/>
      <c r="WB33" s="213"/>
      <c r="WC33" s="213"/>
      <c r="WD33" s="213"/>
      <c r="WE33" s="213"/>
      <c r="WF33" s="213"/>
      <c r="WG33" s="213"/>
      <c r="WH33" s="213"/>
      <c r="WI33" s="213"/>
      <c r="WJ33" s="213"/>
      <c r="WK33" s="213"/>
      <c r="WL33" s="213"/>
      <c r="WM33" s="213"/>
      <c r="WN33" s="213"/>
      <c r="WO33" s="213"/>
      <c r="WP33" s="213"/>
      <c r="WQ33" s="213"/>
      <c r="WR33" s="213"/>
      <c r="WS33" s="213"/>
      <c r="WT33" s="213"/>
      <c r="WU33" s="213"/>
      <c r="WV33" s="213"/>
      <c r="WW33" s="213"/>
      <c r="WX33" s="213"/>
      <c r="WY33" s="213"/>
      <c r="WZ33" s="213"/>
      <c r="XA33" s="213"/>
      <c r="XB33" s="213"/>
      <c r="XC33" s="213"/>
      <c r="XD33" s="213"/>
      <c r="XE33" s="213"/>
      <c r="XF33" s="213"/>
      <c r="XG33" s="213"/>
      <c r="XH33" s="213"/>
      <c r="XI33" s="213"/>
      <c r="XJ33" s="213"/>
      <c r="XK33" s="213"/>
      <c r="XL33" s="213"/>
      <c r="XM33" s="213"/>
      <c r="XN33" s="213"/>
      <c r="XO33" s="213"/>
      <c r="XP33" s="213"/>
      <c r="XQ33" s="213"/>
      <c r="XR33" s="213"/>
      <c r="XS33" s="213"/>
      <c r="XT33" s="213"/>
      <c r="XU33" s="213"/>
      <c r="XV33" s="213"/>
      <c r="XW33" s="213"/>
      <c r="XX33" s="213"/>
      <c r="XY33" s="213"/>
      <c r="XZ33" s="213"/>
      <c r="YA33" s="213"/>
      <c r="YB33" s="213"/>
      <c r="YC33" s="213"/>
      <c r="YD33" s="213"/>
      <c r="YE33" s="213"/>
      <c r="YF33" s="213"/>
      <c r="YG33" s="213"/>
      <c r="YH33" s="213"/>
      <c r="YI33" s="213"/>
      <c r="YJ33" s="213"/>
      <c r="YK33" s="213"/>
      <c r="YL33" s="213"/>
      <c r="YM33" s="213"/>
      <c r="YN33" s="213"/>
      <c r="YO33" s="213"/>
      <c r="YP33" s="213"/>
      <c r="YQ33" s="213"/>
      <c r="YR33" s="213"/>
      <c r="YS33" s="213"/>
      <c r="YT33" s="213"/>
      <c r="YU33" s="213"/>
      <c r="YV33" s="213"/>
      <c r="YW33" s="213"/>
      <c r="YX33" s="213"/>
      <c r="YY33" s="213"/>
      <c r="YZ33" s="213"/>
      <c r="ZA33" s="213"/>
      <c r="ZB33" s="213"/>
      <c r="ZC33" s="213"/>
      <c r="ZD33" s="213"/>
      <c r="ZE33" s="213"/>
      <c r="ZF33" s="213"/>
      <c r="ZG33" s="213"/>
      <c r="ZH33" s="213"/>
      <c r="ZI33" s="213"/>
      <c r="ZJ33" s="213"/>
      <c r="ZK33" s="213"/>
      <c r="ZL33" s="213"/>
      <c r="ZM33" s="213"/>
      <c r="ZN33" s="213"/>
      <c r="ZO33" s="213"/>
      <c r="ZP33" s="213"/>
      <c r="ZQ33" s="213"/>
      <c r="ZR33" s="213"/>
      <c r="ZS33" s="213"/>
      <c r="ZT33" s="213"/>
      <c r="ZU33" s="213"/>
      <c r="ZV33" s="213"/>
      <c r="ZW33" s="213"/>
      <c r="ZX33" s="213"/>
      <c r="ZY33" s="213"/>
      <c r="ZZ33" s="213"/>
      <c r="AAA33" s="213"/>
      <c r="AAB33" s="213"/>
      <c r="AAC33" s="213"/>
      <c r="AAD33" s="213"/>
      <c r="AAE33" s="213"/>
      <c r="AAF33" s="213"/>
      <c r="AAG33" s="213"/>
      <c r="AAH33" s="213"/>
      <c r="AAI33" s="213"/>
      <c r="AAJ33" s="213"/>
      <c r="AAK33" s="213"/>
      <c r="AAL33" s="213"/>
      <c r="AAM33" s="213"/>
      <c r="AAN33" s="213"/>
      <c r="AAO33" s="213"/>
      <c r="AAP33" s="213"/>
      <c r="AAQ33" s="213"/>
      <c r="AAR33" s="213"/>
      <c r="AAS33" s="213"/>
      <c r="AAT33" s="213"/>
      <c r="AAU33" s="213"/>
      <c r="AAV33" s="213"/>
      <c r="AAW33" s="213"/>
      <c r="AAX33" s="213"/>
      <c r="AAY33" s="213"/>
      <c r="AAZ33" s="213"/>
      <c r="ABA33" s="213"/>
      <c r="ABB33" s="213"/>
      <c r="ABC33" s="213"/>
      <c r="ABD33" s="213"/>
      <c r="ABE33" s="213"/>
      <c r="ABF33" s="213"/>
      <c r="ABG33" s="213"/>
      <c r="ABH33" s="213"/>
      <c r="ABI33" s="213"/>
      <c r="ABJ33" s="213"/>
      <c r="ABK33" s="213"/>
      <c r="ABL33" s="213"/>
      <c r="ABM33" s="213"/>
      <c r="ABN33" s="213"/>
      <c r="ABO33" s="213"/>
      <c r="ABP33" s="213"/>
      <c r="ABQ33" s="213"/>
      <c r="ABR33" s="213"/>
      <c r="ABS33" s="213"/>
      <c r="ABT33" s="213"/>
      <c r="ABU33" s="213"/>
      <c r="ABV33" s="213"/>
      <c r="ABW33" s="213"/>
      <c r="ABX33" s="213"/>
      <c r="ABY33" s="213"/>
      <c r="ABZ33" s="213"/>
      <c r="ACA33" s="213"/>
      <c r="ACB33" s="213"/>
      <c r="ACC33" s="213"/>
      <c r="ACD33" s="213"/>
      <c r="ACE33" s="213"/>
      <c r="ACF33" s="213"/>
      <c r="ACG33" s="213"/>
      <c r="ACH33" s="213"/>
      <c r="ACI33" s="213"/>
      <c r="ACJ33" s="213"/>
      <c r="ACK33" s="213"/>
      <c r="ACL33" s="213"/>
      <c r="ACM33" s="213"/>
      <c r="ACN33" s="213"/>
      <c r="ACO33" s="213"/>
      <c r="ACP33" s="213"/>
      <c r="ACQ33" s="213"/>
      <c r="ACR33" s="213"/>
      <c r="ACS33" s="213"/>
      <c r="ACT33" s="213"/>
      <c r="ACU33" s="213"/>
      <c r="ACV33" s="213"/>
      <c r="ACW33" s="213"/>
      <c r="ACX33" s="213"/>
      <c r="ACY33" s="213"/>
      <c r="ACZ33" s="213"/>
      <c r="ADA33" s="213"/>
      <c r="ADB33" s="213"/>
      <c r="ADC33" s="213"/>
      <c r="ADD33" s="213"/>
      <c r="ADE33" s="213"/>
      <c r="ADF33" s="213"/>
      <c r="ADG33" s="213"/>
      <c r="ADH33" s="213"/>
      <c r="ADI33" s="213"/>
      <c r="ADJ33" s="213"/>
      <c r="ADK33" s="213"/>
      <c r="ADL33" s="213"/>
      <c r="ADM33" s="213"/>
      <c r="ADN33" s="213"/>
      <c r="ADO33" s="213"/>
      <c r="ADP33" s="213"/>
      <c r="ADQ33" s="213"/>
      <c r="ADR33" s="213"/>
      <c r="ADS33" s="213"/>
      <c r="ADT33" s="213"/>
      <c r="ADU33" s="213"/>
      <c r="ADV33" s="213"/>
      <c r="ADW33" s="213"/>
      <c r="ADX33" s="213"/>
      <c r="ADY33" s="213"/>
      <c r="ADZ33" s="213"/>
      <c r="AEA33" s="213"/>
      <c r="AEB33" s="213"/>
      <c r="AEC33" s="213"/>
      <c r="AED33" s="213"/>
      <c r="AEE33" s="213"/>
      <c r="AEF33" s="213"/>
      <c r="AEG33" s="213"/>
      <c r="AEH33" s="213"/>
      <c r="AEI33" s="213"/>
      <c r="AEJ33" s="213"/>
      <c r="AEK33" s="213"/>
      <c r="AEL33" s="213"/>
      <c r="AEM33" s="213"/>
      <c r="AEN33" s="213"/>
      <c r="AEO33" s="213"/>
      <c r="AEP33" s="213"/>
      <c r="AEQ33" s="213"/>
      <c r="AER33" s="213"/>
      <c r="AES33" s="213"/>
      <c r="AET33" s="213"/>
      <c r="AEU33" s="213"/>
      <c r="AEV33" s="213"/>
      <c r="AEW33" s="213"/>
      <c r="AEX33" s="213"/>
      <c r="AEY33" s="213"/>
      <c r="AEZ33" s="213"/>
      <c r="AFA33" s="213"/>
      <c r="AFB33" s="213"/>
      <c r="AFC33" s="213"/>
      <c r="AFD33" s="213"/>
      <c r="AFE33" s="213"/>
      <c r="AFF33" s="213"/>
      <c r="AFG33" s="213"/>
      <c r="AFH33" s="213"/>
      <c r="AFI33" s="213"/>
      <c r="AFJ33" s="213"/>
      <c r="AFK33" s="213"/>
      <c r="AFL33" s="213"/>
      <c r="AFM33" s="213"/>
      <c r="AFN33" s="213"/>
      <c r="AFO33" s="213"/>
      <c r="AFP33" s="213"/>
      <c r="AFQ33" s="213"/>
      <c r="AFR33" s="213"/>
      <c r="AFS33" s="213"/>
      <c r="AFT33" s="213"/>
      <c r="AFU33" s="213"/>
      <c r="AFV33" s="213"/>
      <c r="AFW33" s="213"/>
      <c r="AFX33" s="213"/>
      <c r="AFY33" s="213"/>
      <c r="AFZ33" s="213"/>
      <c r="AGA33" s="213"/>
      <c r="AGB33" s="213"/>
      <c r="AGC33" s="213"/>
      <c r="AGD33" s="213"/>
      <c r="AGE33" s="213"/>
      <c r="AGF33" s="213"/>
      <c r="AGG33" s="213"/>
      <c r="AGH33" s="213"/>
      <c r="AGI33" s="213"/>
      <c r="AGJ33" s="213"/>
      <c r="AGK33" s="213"/>
      <c r="AGL33" s="213"/>
      <c r="AGM33" s="213"/>
      <c r="AGN33" s="213"/>
      <c r="AGO33" s="213"/>
      <c r="AGP33" s="213"/>
      <c r="AGQ33" s="213"/>
      <c r="AGR33" s="213"/>
      <c r="AGS33" s="213"/>
      <c r="AGT33" s="213"/>
      <c r="AGU33" s="213"/>
      <c r="AGV33" s="213"/>
      <c r="AGW33" s="213"/>
      <c r="AGX33" s="213"/>
      <c r="AGY33" s="213"/>
      <c r="AGZ33" s="213"/>
      <c r="AHA33" s="213"/>
      <c r="AHB33" s="213"/>
      <c r="AHC33" s="213"/>
      <c r="AHD33" s="213"/>
      <c r="AHE33" s="213"/>
      <c r="AHF33" s="213"/>
      <c r="AHG33" s="213"/>
      <c r="AHH33" s="213"/>
      <c r="AHI33" s="213"/>
      <c r="AHJ33" s="213"/>
      <c r="AHK33" s="213"/>
      <c r="AHL33" s="213"/>
      <c r="AHM33" s="213"/>
      <c r="AHN33" s="213"/>
      <c r="AHO33" s="213"/>
      <c r="AHP33" s="213"/>
      <c r="AHQ33" s="213"/>
      <c r="AHR33" s="213"/>
      <c r="AHS33" s="213"/>
      <c r="AHT33" s="213"/>
      <c r="AHU33" s="213"/>
      <c r="AHV33" s="213"/>
      <c r="AHW33" s="213"/>
      <c r="AHX33" s="213"/>
      <c r="AHY33" s="213"/>
      <c r="AHZ33" s="213"/>
      <c r="AIA33" s="213"/>
      <c r="AIB33" s="213"/>
      <c r="AIC33" s="213"/>
      <c r="AID33" s="213"/>
      <c r="AIE33" s="213"/>
      <c r="AIF33" s="213"/>
      <c r="AIG33" s="213"/>
      <c r="AIH33" s="213"/>
      <c r="AII33" s="213"/>
      <c r="AIJ33" s="213"/>
      <c r="AIK33" s="213"/>
      <c r="AIL33" s="213"/>
      <c r="AIM33" s="213"/>
      <c r="AIN33" s="213"/>
      <c r="AIO33" s="213"/>
      <c r="AIP33" s="213"/>
      <c r="AIQ33" s="213"/>
      <c r="AIR33" s="213"/>
      <c r="AIS33" s="213"/>
      <c r="AIT33" s="213"/>
      <c r="AIU33" s="213"/>
      <c r="AIV33" s="213"/>
      <c r="AIW33" s="213"/>
      <c r="AIX33" s="213"/>
      <c r="AIY33" s="213"/>
      <c r="AIZ33" s="213"/>
      <c r="AJA33" s="213"/>
      <c r="AJB33" s="213"/>
      <c r="AJC33" s="213"/>
      <c r="AJD33" s="213"/>
      <c r="AJE33" s="213"/>
      <c r="AJF33" s="213"/>
      <c r="AJG33" s="213"/>
      <c r="AJH33" s="213"/>
      <c r="AJI33" s="213"/>
      <c r="AJJ33" s="213"/>
      <c r="AJK33" s="213"/>
      <c r="AJL33" s="213"/>
      <c r="AJM33" s="213"/>
      <c r="AJN33" s="213"/>
      <c r="AJO33" s="213"/>
      <c r="AJP33" s="213"/>
      <c r="AJQ33" s="213"/>
      <c r="AJR33" s="213"/>
      <c r="AJS33" s="213"/>
      <c r="AJT33" s="213"/>
      <c r="AJU33" s="213"/>
      <c r="AJV33" s="213"/>
      <c r="AJW33" s="213"/>
      <c r="AJX33" s="213"/>
      <c r="AJY33" s="213"/>
      <c r="AJZ33" s="213"/>
      <c r="AKA33" s="213"/>
      <c r="AKB33" s="213"/>
      <c r="AKC33" s="213"/>
      <c r="AKD33" s="213"/>
      <c r="AKE33" s="213"/>
      <c r="AKF33" s="213"/>
      <c r="AKG33" s="213"/>
      <c r="AKH33" s="213"/>
      <c r="AKI33" s="213"/>
      <c r="AKJ33" s="213"/>
      <c r="AKK33" s="213"/>
      <c r="AKL33" s="213"/>
      <c r="AKM33" s="213"/>
      <c r="AKN33" s="213"/>
      <c r="AKO33" s="213"/>
      <c r="AKP33" s="213"/>
      <c r="AKQ33" s="213"/>
      <c r="AKR33" s="213"/>
      <c r="AKS33" s="213"/>
      <c r="AKT33" s="213"/>
      <c r="AKU33" s="213"/>
      <c r="AKV33" s="213"/>
      <c r="AKW33" s="213"/>
      <c r="AKX33" s="213"/>
      <c r="AKY33" s="213"/>
      <c r="AKZ33" s="213"/>
      <c r="ALA33" s="213"/>
      <c r="ALB33" s="213"/>
      <c r="ALC33" s="213"/>
      <c r="ALD33" s="213"/>
      <c r="ALE33" s="213"/>
      <c r="ALF33" s="213"/>
      <c r="ALG33" s="213"/>
      <c r="ALH33" s="213"/>
      <c r="ALI33" s="213"/>
      <c r="ALJ33" s="213"/>
      <c r="ALK33" s="213"/>
      <c r="ALL33" s="213"/>
      <c r="ALM33" s="213"/>
      <c r="ALN33" s="213"/>
      <c r="ALO33" s="213"/>
      <c r="ALP33" s="213"/>
      <c r="ALQ33" s="213"/>
      <c r="ALR33" s="213"/>
      <c r="ALS33" s="213"/>
      <c r="ALT33" s="213"/>
      <c r="ALU33" s="213"/>
      <c r="ALV33" s="213"/>
      <c r="ALW33" s="213"/>
      <c r="ALX33" s="213"/>
      <c r="ALY33" s="213"/>
      <c r="ALZ33" s="213"/>
      <c r="AMA33" s="213"/>
      <c r="AMB33" s="213"/>
      <c r="AMC33" s="213"/>
      <c r="AMD33" s="213"/>
      <c r="AME33" s="213"/>
      <c r="AMF33" s="213"/>
      <c r="AMG33" s="213"/>
      <c r="AMH33" s="213"/>
    </row>
    <row r="34" spans="1:1022" ht="16.5" customHeight="1">
      <c r="A34" s="2321"/>
      <c r="B34" s="2309" t="s">
        <v>62</v>
      </c>
      <c r="C34" s="1487"/>
      <c r="D34" s="247"/>
      <c r="E34" s="247"/>
      <c r="F34" s="247"/>
      <c r="G34" s="247"/>
      <c r="H34" s="247"/>
      <c r="I34" s="247"/>
      <c r="J34" s="247"/>
      <c r="K34" s="247"/>
      <c r="L34" s="247"/>
      <c r="M34" s="1193"/>
      <c r="N34" s="2306"/>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c r="IX34" s="213"/>
      <c r="IY34" s="213"/>
      <c r="IZ34" s="213"/>
      <c r="JA34" s="213"/>
      <c r="JB34" s="213"/>
      <c r="JC34" s="213"/>
      <c r="JD34" s="213"/>
      <c r="JE34" s="213"/>
      <c r="JF34" s="213"/>
      <c r="JG34" s="213"/>
      <c r="JH34" s="213"/>
      <c r="JI34" s="213"/>
      <c r="JJ34" s="213"/>
      <c r="JK34" s="213"/>
      <c r="JL34" s="213"/>
      <c r="JM34" s="213"/>
      <c r="JN34" s="213"/>
      <c r="JO34" s="213"/>
      <c r="JP34" s="213"/>
      <c r="JQ34" s="213"/>
      <c r="JR34" s="213"/>
      <c r="JS34" s="213"/>
      <c r="JT34" s="213"/>
      <c r="JU34" s="213"/>
      <c r="JV34" s="213"/>
      <c r="JW34" s="213"/>
      <c r="JX34" s="213"/>
      <c r="JY34" s="213"/>
      <c r="JZ34" s="213"/>
      <c r="KA34" s="213"/>
      <c r="KB34" s="213"/>
      <c r="KC34" s="213"/>
      <c r="KD34" s="213"/>
      <c r="KE34" s="213"/>
      <c r="KF34" s="213"/>
      <c r="KG34" s="213"/>
      <c r="KH34" s="213"/>
      <c r="KI34" s="213"/>
      <c r="KJ34" s="213"/>
      <c r="KK34" s="213"/>
      <c r="KL34" s="213"/>
      <c r="KM34" s="213"/>
      <c r="KN34" s="213"/>
      <c r="KO34" s="213"/>
      <c r="KP34" s="213"/>
      <c r="KQ34" s="213"/>
      <c r="KR34" s="213"/>
      <c r="KS34" s="213"/>
      <c r="KT34" s="213"/>
      <c r="KU34" s="213"/>
      <c r="KV34" s="213"/>
      <c r="KW34" s="213"/>
      <c r="KX34" s="213"/>
      <c r="KY34" s="213"/>
      <c r="KZ34" s="213"/>
      <c r="LA34" s="213"/>
      <c r="LB34" s="213"/>
      <c r="LC34" s="213"/>
      <c r="LD34" s="213"/>
      <c r="LE34" s="213"/>
      <c r="LF34" s="213"/>
      <c r="LG34" s="213"/>
      <c r="LH34" s="213"/>
      <c r="LI34" s="213"/>
      <c r="LJ34" s="213"/>
      <c r="LK34" s="213"/>
      <c r="LL34" s="213"/>
      <c r="LM34" s="213"/>
      <c r="LN34" s="213"/>
      <c r="LO34" s="213"/>
      <c r="LP34" s="213"/>
      <c r="LQ34" s="213"/>
      <c r="LR34" s="213"/>
      <c r="LS34" s="213"/>
      <c r="LT34" s="213"/>
      <c r="LU34" s="213"/>
      <c r="LV34" s="213"/>
      <c r="LW34" s="213"/>
      <c r="LX34" s="213"/>
      <c r="LY34" s="213"/>
      <c r="LZ34" s="213"/>
      <c r="MA34" s="213"/>
      <c r="MB34" s="213"/>
      <c r="MC34" s="213"/>
      <c r="MD34" s="213"/>
      <c r="ME34" s="213"/>
      <c r="MF34" s="213"/>
      <c r="MG34" s="213"/>
      <c r="MH34" s="213"/>
      <c r="MI34" s="213"/>
      <c r="MJ34" s="213"/>
      <c r="MK34" s="213"/>
      <c r="ML34" s="213"/>
      <c r="MM34" s="213"/>
      <c r="MN34" s="213"/>
      <c r="MO34" s="213"/>
      <c r="MP34" s="213"/>
      <c r="MQ34" s="213"/>
      <c r="MR34" s="213"/>
      <c r="MS34" s="213"/>
      <c r="MT34" s="213"/>
      <c r="MU34" s="213"/>
      <c r="MV34" s="213"/>
      <c r="MW34" s="213"/>
      <c r="MX34" s="213"/>
      <c r="MY34" s="213"/>
      <c r="MZ34" s="213"/>
      <c r="NA34" s="213"/>
      <c r="NB34" s="213"/>
      <c r="NC34" s="213"/>
      <c r="ND34" s="213"/>
      <c r="NE34" s="213"/>
      <c r="NF34" s="213"/>
      <c r="NG34" s="213"/>
      <c r="NH34" s="213"/>
      <c r="NI34" s="213"/>
      <c r="NJ34" s="213"/>
      <c r="NK34" s="213"/>
      <c r="NL34" s="213"/>
      <c r="NM34" s="213"/>
      <c r="NN34" s="213"/>
      <c r="NO34" s="213"/>
      <c r="NP34" s="213"/>
      <c r="NQ34" s="213"/>
      <c r="NR34" s="213"/>
      <c r="NS34" s="213"/>
      <c r="NT34" s="213"/>
      <c r="NU34" s="213"/>
      <c r="NV34" s="213"/>
      <c r="NW34" s="213"/>
      <c r="NX34" s="213"/>
      <c r="NY34" s="213"/>
      <c r="NZ34" s="213"/>
      <c r="OA34" s="213"/>
      <c r="OB34" s="213"/>
      <c r="OC34" s="213"/>
      <c r="OD34" s="213"/>
      <c r="OE34" s="213"/>
      <c r="OF34" s="213"/>
      <c r="OG34" s="213"/>
      <c r="OH34" s="213"/>
      <c r="OI34" s="213"/>
      <c r="OJ34" s="213"/>
      <c r="OK34" s="213"/>
      <c r="OL34" s="213"/>
      <c r="OM34" s="213"/>
      <c r="ON34" s="213"/>
      <c r="OO34" s="213"/>
      <c r="OP34" s="213"/>
      <c r="OQ34" s="213"/>
      <c r="OR34" s="213"/>
      <c r="OS34" s="213"/>
      <c r="OT34" s="213"/>
      <c r="OU34" s="213"/>
      <c r="OV34" s="213"/>
      <c r="OW34" s="213"/>
      <c r="OX34" s="213"/>
      <c r="OY34" s="213"/>
      <c r="OZ34" s="213"/>
      <c r="PA34" s="213"/>
      <c r="PB34" s="213"/>
      <c r="PC34" s="213"/>
      <c r="PD34" s="213"/>
      <c r="PE34" s="213"/>
      <c r="PF34" s="213"/>
      <c r="PG34" s="213"/>
      <c r="PH34" s="213"/>
      <c r="PI34" s="213"/>
      <c r="PJ34" s="213"/>
      <c r="PK34" s="213"/>
      <c r="PL34" s="213"/>
      <c r="PM34" s="213"/>
      <c r="PN34" s="213"/>
      <c r="PO34" s="213"/>
      <c r="PP34" s="213"/>
      <c r="PQ34" s="213"/>
      <c r="PR34" s="213"/>
      <c r="PS34" s="213"/>
      <c r="PT34" s="213"/>
      <c r="PU34" s="213"/>
      <c r="PV34" s="213"/>
      <c r="PW34" s="213"/>
      <c r="PX34" s="213"/>
      <c r="PY34" s="213"/>
      <c r="PZ34" s="213"/>
      <c r="QA34" s="213"/>
      <c r="QB34" s="213"/>
      <c r="QC34" s="213"/>
      <c r="QD34" s="213"/>
      <c r="QE34" s="213"/>
      <c r="QF34" s="213"/>
      <c r="QG34" s="213"/>
      <c r="QH34" s="213"/>
      <c r="QI34" s="213"/>
      <c r="QJ34" s="213"/>
      <c r="QK34" s="213"/>
      <c r="QL34" s="213"/>
      <c r="QM34" s="213"/>
      <c r="QN34" s="213"/>
      <c r="QO34" s="213"/>
      <c r="QP34" s="213"/>
      <c r="QQ34" s="213"/>
      <c r="QR34" s="213"/>
      <c r="QS34" s="213"/>
      <c r="QT34" s="213"/>
      <c r="QU34" s="213"/>
      <c r="QV34" s="213"/>
      <c r="QW34" s="213"/>
      <c r="QX34" s="213"/>
      <c r="QY34" s="213"/>
      <c r="QZ34" s="213"/>
      <c r="RA34" s="213"/>
      <c r="RB34" s="213"/>
      <c r="RC34" s="213"/>
      <c r="RD34" s="213"/>
      <c r="RE34" s="213"/>
      <c r="RF34" s="213"/>
      <c r="RG34" s="213"/>
      <c r="RH34" s="213"/>
      <c r="RI34" s="213"/>
      <c r="RJ34" s="213"/>
      <c r="RK34" s="213"/>
      <c r="RL34" s="213"/>
      <c r="RM34" s="213"/>
      <c r="RN34" s="213"/>
      <c r="RO34" s="213"/>
      <c r="RP34" s="213"/>
      <c r="RQ34" s="213"/>
      <c r="RR34" s="213"/>
      <c r="RS34" s="213"/>
      <c r="RT34" s="213"/>
      <c r="RU34" s="213"/>
      <c r="RV34" s="213"/>
      <c r="RW34" s="213"/>
      <c r="RX34" s="213"/>
      <c r="RY34" s="213"/>
      <c r="RZ34" s="213"/>
      <c r="SA34" s="213"/>
      <c r="SB34" s="213"/>
      <c r="SC34" s="213"/>
      <c r="SD34" s="213"/>
      <c r="SE34" s="213"/>
      <c r="SF34" s="213"/>
      <c r="SG34" s="213"/>
      <c r="SH34" s="213"/>
      <c r="SI34" s="213"/>
      <c r="SJ34" s="213"/>
      <c r="SK34" s="213"/>
      <c r="SL34" s="213"/>
      <c r="SM34" s="213"/>
      <c r="SN34" s="213"/>
      <c r="SO34" s="213"/>
      <c r="SP34" s="213"/>
      <c r="SQ34" s="213"/>
      <c r="SR34" s="213"/>
      <c r="SS34" s="213"/>
      <c r="ST34" s="213"/>
      <c r="SU34" s="213"/>
      <c r="SV34" s="213"/>
      <c r="SW34" s="213"/>
      <c r="SX34" s="213"/>
      <c r="SY34" s="213"/>
      <c r="SZ34" s="213"/>
      <c r="TA34" s="213"/>
      <c r="TB34" s="213"/>
      <c r="TC34" s="213"/>
      <c r="TD34" s="213"/>
      <c r="TE34" s="213"/>
      <c r="TF34" s="213"/>
      <c r="TG34" s="213"/>
      <c r="TH34" s="213"/>
      <c r="TI34" s="213"/>
      <c r="TJ34" s="213"/>
      <c r="TK34" s="213"/>
      <c r="TL34" s="213"/>
      <c r="TM34" s="213"/>
      <c r="TN34" s="213"/>
      <c r="TO34" s="213"/>
      <c r="TP34" s="213"/>
      <c r="TQ34" s="213"/>
      <c r="TR34" s="213"/>
      <c r="TS34" s="213"/>
      <c r="TT34" s="213"/>
      <c r="TU34" s="213"/>
      <c r="TV34" s="213"/>
      <c r="TW34" s="213"/>
      <c r="TX34" s="213"/>
      <c r="TY34" s="213"/>
      <c r="TZ34" s="213"/>
      <c r="UA34" s="213"/>
      <c r="UB34" s="213"/>
      <c r="UC34" s="213"/>
      <c r="UD34" s="213"/>
      <c r="UE34" s="213"/>
      <c r="UF34" s="213"/>
      <c r="UG34" s="213"/>
      <c r="UH34" s="213"/>
      <c r="UI34" s="213"/>
      <c r="UJ34" s="213"/>
      <c r="UK34" s="213"/>
      <c r="UL34" s="213"/>
      <c r="UM34" s="213"/>
      <c r="UN34" s="213"/>
      <c r="UO34" s="213"/>
      <c r="UP34" s="213"/>
      <c r="UQ34" s="213"/>
      <c r="UR34" s="213"/>
      <c r="US34" s="213"/>
      <c r="UT34" s="213"/>
      <c r="UU34" s="213"/>
      <c r="UV34" s="213"/>
      <c r="UW34" s="213"/>
      <c r="UX34" s="213"/>
      <c r="UY34" s="213"/>
      <c r="UZ34" s="213"/>
      <c r="VA34" s="213"/>
      <c r="VB34" s="213"/>
      <c r="VC34" s="213"/>
      <c r="VD34" s="213"/>
      <c r="VE34" s="213"/>
      <c r="VF34" s="213"/>
      <c r="VG34" s="213"/>
      <c r="VH34" s="213"/>
      <c r="VI34" s="213"/>
      <c r="VJ34" s="213"/>
      <c r="VK34" s="213"/>
      <c r="VL34" s="213"/>
      <c r="VM34" s="213"/>
      <c r="VN34" s="213"/>
      <c r="VO34" s="213"/>
      <c r="VP34" s="213"/>
      <c r="VQ34" s="213"/>
      <c r="VR34" s="213"/>
      <c r="VS34" s="213"/>
      <c r="VT34" s="213"/>
      <c r="VU34" s="213"/>
      <c r="VV34" s="213"/>
      <c r="VW34" s="213"/>
      <c r="VX34" s="213"/>
      <c r="VY34" s="213"/>
      <c r="VZ34" s="213"/>
      <c r="WA34" s="213"/>
      <c r="WB34" s="213"/>
      <c r="WC34" s="213"/>
      <c r="WD34" s="213"/>
      <c r="WE34" s="213"/>
      <c r="WF34" s="213"/>
      <c r="WG34" s="213"/>
      <c r="WH34" s="213"/>
      <c r="WI34" s="213"/>
      <c r="WJ34" s="213"/>
      <c r="WK34" s="213"/>
      <c r="WL34" s="213"/>
      <c r="WM34" s="213"/>
      <c r="WN34" s="213"/>
      <c r="WO34" s="213"/>
      <c r="WP34" s="213"/>
      <c r="WQ34" s="213"/>
      <c r="WR34" s="213"/>
      <c r="WS34" s="213"/>
      <c r="WT34" s="213"/>
      <c r="WU34" s="213"/>
      <c r="WV34" s="213"/>
      <c r="WW34" s="213"/>
      <c r="WX34" s="213"/>
      <c r="WY34" s="213"/>
      <c r="WZ34" s="213"/>
      <c r="XA34" s="213"/>
      <c r="XB34" s="213"/>
      <c r="XC34" s="213"/>
      <c r="XD34" s="213"/>
      <c r="XE34" s="213"/>
      <c r="XF34" s="213"/>
      <c r="XG34" s="213"/>
      <c r="XH34" s="213"/>
      <c r="XI34" s="213"/>
      <c r="XJ34" s="213"/>
      <c r="XK34" s="213"/>
      <c r="XL34" s="213"/>
      <c r="XM34" s="213"/>
      <c r="XN34" s="213"/>
      <c r="XO34" s="213"/>
      <c r="XP34" s="213"/>
      <c r="XQ34" s="213"/>
      <c r="XR34" s="213"/>
      <c r="XS34" s="213"/>
      <c r="XT34" s="213"/>
      <c r="XU34" s="213"/>
      <c r="XV34" s="213"/>
      <c r="XW34" s="213"/>
      <c r="XX34" s="213"/>
      <c r="XY34" s="213"/>
      <c r="XZ34" s="213"/>
      <c r="YA34" s="213"/>
      <c r="YB34" s="213"/>
      <c r="YC34" s="213"/>
      <c r="YD34" s="213"/>
      <c r="YE34" s="213"/>
      <c r="YF34" s="213"/>
      <c r="YG34" s="213"/>
      <c r="YH34" s="213"/>
      <c r="YI34" s="213"/>
      <c r="YJ34" s="213"/>
      <c r="YK34" s="213"/>
      <c r="YL34" s="213"/>
      <c r="YM34" s="213"/>
      <c r="YN34" s="213"/>
      <c r="YO34" s="213"/>
      <c r="YP34" s="213"/>
      <c r="YQ34" s="213"/>
      <c r="YR34" s="213"/>
      <c r="YS34" s="213"/>
      <c r="YT34" s="213"/>
      <c r="YU34" s="213"/>
      <c r="YV34" s="213"/>
      <c r="YW34" s="213"/>
      <c r="YX34" s="213"/>
      <c r="YY34" s="213"/>
      <c r="YZ34" s="213"/>
      <c r="ZA34" s="213"/>
      <c r="ZB34" s="213"/>
      <c r="ZC34" s="213"/>
      <c r="ZD34" s="213"/>
      <c r="ZE34" s="213"/>
      <c r="ZF34" s="213"/>
      <c r="ZG34" s="213"/>
      <c r="ZH34" s="213"/>
      <c r="ZI34" s="213"/>
      <c r="ZJ34" s="213"/>
      <c r="ZK34" s="213"/>
      <c r="ZL34" s="213"/>
      <c r="ZM34" s="213"/>
      <c r="ZN34" s="213"/>
      <c r="ZO34" s="213"/>
      <c r="ZP34" s="213"/>
      <c r="ZQ34" s="213"/>
      <c r="ZR34" s="213"/>
      <c r="ZS34" s="213"/>
      <c r="ZT34" s="213"/>
      <c r="ZU34" s="213"/>
      <c r="ZV34" s="213"/>
      <c r="ZW34" s="213"/>
      <c r="ZX34" s="213"/>
      <c r="ZY34" s="213"/>
      <c r="ZZ34" s="213"/>
      <c r="AAA34" s="213"/>
      <c r="AAB34" s="213"/>
      <c r="AAC34" s="213"/>
      <c r="AAD34" s="213"/>
      <c r="AAE34" s="213"/>
      <c r="AAF34" s="213"/>
      <c r="AAG34" s="213"/>
      <c r="AAH34" s="213"/>
      <c r="AAI34" s="213"/>
      <c r="AAJ34" s="213"/>
      <c r="AAK34" s="213"/>
      <c r="AAL34" s="213"/>
      <c r="AAM34" s="213"/>
      <c r="AAN34" s="213"/>
      <c r="AAO34" s="213"/>
      <c r="AAP34" s="213"/>
      <c r="AAQ34" s="213"/>
      <c r="AAR34" s="213"/>
      <c r="AAS34" s="213"/>
      <c r="AAT34" s="213"/>
      <c r="AAU34" s="213"/>
      <c r="AAV34" s="213"/>
      <c r="AAW34" s="213"/>
      <c r="AAX34" s="213"/>
      <c r="AAY34" s="213"/>
      <c r="AAZ34" s="213"/>
      <c r="ABA34" s="213"/>
      <c r="ABB34" s="213"/>
      <c r="ABC34" s="213"/>
      <c r="ABD34" s="213"/>
      <c r="ABE34" s="213"/>
      <c r="ABF34" s="213"/>
      <c r="ABG34" s="213"/>
      <c r="ABH34" s="213"/>
      <c r="ABI34" s="213"/>
      <c r="ABJ34" s="213"/>
      <c r="ABK34" s="213"/>
      <c r="ABL34" s="213"/>
      <c r="ABM34" s="213"/>
      <c r="ABN34" s="213"/>
      <c r="ABO34" s="213"/>
      <c r="ABP34" s="213"/>
      <c r="ABQ34" s="213"/>
      <c r="ABR34" s="213"/>
      <c r="ABS34" s="213"/>
      <c r="ABT34" s="213"/>
      <c r="ABU34" s="213"/>
      <c r="ABV34" s="213"/>
      <c r="ABW34" s="213"/>
      <c r="ABX34" s="213"/>
      <c r="ABY34" s="213"/>
      <c r="ABZ34" s="213"/>
      <c r="ACA34" s="213"/>
      <c r="ACB34" s="213"/>
      <c r="ACC34" s="213"/>
      <c r="ACD34" s="213"/>
      <c r="ACE34" s="213"/>
      <c r="ACF34" s="213"/>
      <c r="ACG34" s="213"/>
      <c r="ACH34" s="213"/>
      <c r="ACI34" s="213"/>
      <c r="ACJ34" s="213"/>
      <c r="ACK34" s="213"/>
      <c r="ACL34" s="213"/>
      <c r="ACM34" s="213"/>
      <c r="ACN34" s="213"/>
      <c r="ACO34" s="213"/>
      <c r="ACP34" s="213"/>
      <c r="ACQ34" s="213"/>
      <c r="ACR34" s="213"/>
      <c r="ACS34" s="213"/>
      <c r="ACT34" s="213"/>
      <c r="ACU34" s="213"/>
      <c r="ACV34" s="213"/>
      <c r="ACW34" s="213"/>
      <c r="ACX34" s="213"/>
      <c r="ACY34" s="213"/>
      <c r="ACZ34" s="213"/>
      <c r="ADA34" s="213"/>
      <c r="ADB34" s="213"/>
      <c r="ADC34" s="213"/>
      <c r="ADD34" s="213"/>
      <c r="ADE34" s="213"/>
      <c r="ADF34" s="213"/>
      <c r="ADG34" s="213"/>
      <c r="ADH34" s="213"/>
      <c r="ADI34" s="213"/>
      <c r="ADJ34" s="213"/>
      <c r="ADK34" s="213"/>
      <c r="ADL34" s="213"/>
      <c r="ADM34" s="213"/>
      <c r="ADN34" s="213"/>
      <c r="ADO34" s="213"/>
      <c r="ADP34" s="213"/>
      <c r="ADQ34" s="213"/>
      <c r="ADR34" s="213"/>
      <c r="ADS34" s="213"/>
      <c r="ADT34" s="213"/>
      <c r="ADU34" s="213"/>
      <c r="ADV34" s="213"/>
      <c r="ADW34" s="213"/>
      <c r="ADX34" s="213"/>
      <c r="ADY34" s="213"/>
      <c r="ADZ34" s="213"/>
      <c r="AEA34" s="213"/>
      <c r="AEB34" s="213"/>
      <c r="AEC34" s="213"/>
      <c r="AED34" s="213"/>
      <c r="AEE34" s="213"/>
      <c r="AEF34" s="213"/>
      <c r="AEG34" s="213"/>
      <c r="AEH34" s="213"/>
      <c r="AEI34" s="213"/>
      <c r="AEJ34" s="213"/>
      <c r="AEK34" s="213"/>
      <c r="AEL34" s="213"/>
      <c r="AEM34" s="213"/>
      <c r="AEN34" s="213"/>
      <c r="AEO34" s="213"/>
      <c r="AEP34" s="213"/>
      <c r="AEQ34" s="213"/>
      <c r="AER34" s="213"/>
      <c r="AES34" s="213"/>
      <c r="AET34" s="213"/>
      <c r="AEU34" s="213"/>
      <c r="AEV34" s="213"/>
      <c r="AEW34" s="213"/>
      <c r="AEX34" s="213"/>
      <c r="AEY34" s="213"/>
      <c r="AEZ34" s="213"/>
      <c r="AFA34" s="213"/>
      <c r="AFB34" s="213"/>
      <c r="AFC34" s="213"/>
      <c r="AFD34" s="213"/>
      <c r="AFE34" s="213"/>
      <c r="AFF34" s="213"/>
      <c r="AFG34" s="213"/>
      <c r="AFH34" s="213"/>
      <c r="AFI34" s="213"/>
      <c r="AFJ34" s="213"/>
      <c r="AFK34" s="213"/>
      <c r="AFL34" s="213"/>
      <c r="AFM34" s="213"/>
      <c r="AFN34" s="213"/>
      <c r="AFO34" s="213"/>
      <c r="AFP34" s="213"/>
      <c r="AFQ34" s="213"/>
      <c r="AFR34" s="213"/>
      <c r="AFS34" s="213"/>
      <c r="AFT34" s="213"/>
      <c r="AFU34" s="213"/>
      <c r="AFV34" s="213"/>
      <c r="AFW34" s="213"/>
      <c r="AFX34" s="213"/>
      <c r="AFY34" s="213"/>
      <c r="AFZ34" s="213"/>
      <c r="AGA34" s="213"/>
      <c r="AGB34" s="213"/>
      <c r="AGC34" s="213"/>
      <c r="AGD34" s="213"/>
      <c r="AGE34" s="213"/>
      <c r="AGF34" s="213"/>
      <c r="AGG34" s="213"/>
      <c r="AGH34" s="213"/>
      <c r="AGI34" s="213"/>
      <c r="AGJ34" s="213"/>
      <c r="AGK34" s="213"/>
      <c r="AGL34" s="213"/>
      <c r="AGM34" s="213"/>
      <c r="AGN34" s="213"/>
      <c r="AGO34" s="213"/>
      <c r="AGP34" s="213"/>
      <c r="AGQ34" s="213"/>
      <c r="AGR34" s="213"/>
      <c r="AGS34" s="213"/>
      <c r="AGT34" s="213"/>
      <c r="AGU34" s="213"/>
      <c r="AGV34" s="213"/>
      <c r="AGW34" s="213"/>
      <c r="AGX34" s="213"/>
      <c r="AGY34" s="213"/>
      <c r="AGZ34" s="213"/>
      <c r="AHA34" s="213"/>
      <c r="AHB34" s="213"/>
      <c r="AHC34" s="213"/>
      <c r="AHD34" s="213"/>
      <c r="AHE34" s="213"/>
      <c r="AHF34" s="213"/>
      <c r="AHG34" s="213"/>
      <c r="AHH34" s="213"/>
      <c r="AHI34" s="213"/>
      <c r="AHJ34" s="213"/>
      <c r="AHK34" s="213"/>
      <c r="AHL34" s="213"/>
      <c r="AHM34" s="213"/>
      <c r="AHN34" s="213"/>
      <c r="AHO34" s="213"/>
      <c r="AHP34" s="213"/>
      <c r="AHQ34" s="213"/>
      <c r="AHR34" s="213"/>
      <c r="AHS34" s="213"/>
      <c r="AHT34" s="213"/>
      <c r="AHU34" s="213"/>
      <c r="AHV34" s="213"/>
      <c r="AHW34" s="213"/>
      <c r="AHX34" s="213"/>
      <c r="AHY34" s="213"/>
      <c r="AHZ34" s="213"/>
      <c r="AIA34" s="213"/>
      <c r="AIB34" s="213"/>
      <c r="AIC34" s="213"/>
      <c r="AID34" s="213"/>
      <c r="AIE34" s="213"/>
      <c r="AIF34" s="213"/>
      <c r="AIG34" s="213"/>
      <c r="AIH34" s="213"/>
      <c r="AII34" s="213"/>
      <c r="AIJ34" s="213"/>
      <c r="AIK34" s="213"/>
      <c r="AIL34" s="213"/>
      <c r="AIM34" s="213"/>
      <c r="AIN34" s="213"/>
      <c r="AIO34" s="213"/>
      <c r="AIP34" s="213"/>
      <c r="AIQ34" s="213"/>
      <c r="AIR34" s="213"/>
      <c r="AIS34" s="213"/>
      <c r="AIT34" s="213"/>
      <c r="AIU34" s="213"/>
      <c r="AIV34" s="213"/>
      <c r="AIW34" s="213"/>
      <c r="AIX34" s="213"/>
      <c r="AIY34" s="213"/>
      <c r="AIZ34" s="213"/>
      <c r="AJA34" s="213"/>
      <c r="AJB34" s="213"/>
      <c r="AJC34" s="213"/>
      <c r="AJD34" s="213"/>
      <c r="AJE34" s="213"/>
      <c r="AJF34" s="213"/>
      <c r="AJG34" s="213"/>
      <c r="AJH34" s="213"/>
      <c r="AJI34" s="213"/>
      <c r="AJJ34" s="213"/>
      <c r="AJK34" s="213"/>
      <c r="AJL34" s="213"/>
      <c r="AJM34" s="213"/>
      <c r="AJN34" s="213"/>
      <c r="AJO34" s="213"/>
      <c r="AJP34" s="213"/>
      <c r="AJQ34" s="213"/>
      <c r="AJR34" s="213"/>
      <c r="AJS34" s="213"/>
      <c r="AJT34" s="213"/>
      <c r="AJU34" s="213"/>
      <c r="AJV34" s="213"/>
      <c r="AJW34" s="213"/>
      <c r="AJX34" s="213"/>
      <c r="AJY34" s="213"/>
      <c r="AJZ34" s="213"/>
      <c r="AKA34" s="213"/>
      <c r="AKB34" s="213"/>
      <c r="AKC34" s="213"/>
      <c r="AKD34" s="213"/>
      <c r="AKE34" s="213"/>
      <c r="AKF34" s="213"/>
      <c r="AKG34" s="213"/>
      <c r="AKH34" s="213"/>
      <c r="AKI34" s="213"/>
      <c r="AKJ34" s="213"/>
      <c r="AKK34" s="213"/>
      <c r="AKL34" s="213"/>
      <c r="AKM34" s="213"/>
      <c r="AKN34" s="213"/>
      <c r="AKO34" s="213"/>
      <c r="AKP34" s="213"/>
      <c r="AKQ34" s="213"/>
      <c r="AKR34" s="213"/>
      <c r="AKS34" s="213"/>
      <c r="AKT34" s="213"/>
      <c r="AKU34" s="213"/>
      <c r="AKV34" s="213"/>
      <c r="AKW34" s="213"/>
      <c r="AKX34" s="213"/>
      <c r="AKY34" s="213"/>
      <c r="AKZ34" s="213"/>
      <c r="ALA34" s="213"/>
      <c r="ALB34" s="213"/>
      <c r="ALC34" s="213"/>
      <c r="ALD34" s="213"/>
      <c r="ALE34" s="213"/>
      <c r="ALF34" s="213"/>
      <c r="ALG34" s="213"/>
      <c r="ALH34" s="213"/>
      <c r="ALI34" s="213"/>
      <c r="ALJ34" s="213"/>
      <c r="ALK34" s="213"/>
      <c r="ALL34" s="213"/>
      <c r="ALM34" s="213"/>
      <c r="ALN34" s="213"/>
      <c r="ALO34" s="213"/>
      <c r="ALP34" s="213"/>
      <c r="ALQ34" s="213"/>
      <c r="ALR34" s="213"/>
      <c r="ALS34" s="213"/>
      <c r="ALT34" s="213"/>
      <c r="ALU34" s="213"/>
      <c r="ALV34" s="213"/>
      <c r="ALW34" s="213"/>
      <c r="ALX34" s="213"/>
      <c r="ALY34" s="213"/>
      <c r="ALZ34" s="213"/>
      <c r="AMA34" s="213"/>
      <c r="AMB34" s="213"/>
      <c r="AMC34" s="213"/>
      <c r="AMD34" s="213"/>
      <c r="AME34" s="213"/>
      <c r="AMF34" s="213"/>
      <c r="AMG34" s="213"/>
      <c r="AMH34" s="213"/>
    </row>
    <row r="35" spans="1:1022" ht="15.75" customHeight="1">
      <c r="A35" s="2321"/>
      <c r="B35" s="2309"/>
      <c r="C35" s="248"/>
      <c r="D35" s="249" t="s">
        <v>63</v>
      </c>
      <c r="E35" s="249"/>
      <c r="F35" s="249" t="s">
        <v>64</v>
      </c>
      <c r="G35" s="249"/>
      <c r="H35" s="250" t="s">
        <v>65</v>
      </c>
      <c r="I35" s="250"/>
      <c r="J35" s="250" t="s">
        <v>66</v>
      </c>
      <c r="K35" s="249"/>
      <c r="L35" s="249" t="s">
        <v>67</v>
      </c>
      <c r="M35" s="251"/>
      <c r="N35" s="2306"/>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c r="IX35" s="213"/>
      <c r="IY35" s="213"/>
      <c r="IZ35" s="213"/>
      <c r="JA35" s="213"/>
      <c r="JB35" s="213"/>
      <c r="JC35" s="213"/>
      <c r="JD35" s="213"/>
      <c r="JE35" s="213"/>
      <c r="JF35" s="213"/>
      <c r="JG35" s="213"/>
      <c r="JH35" s="213"/>
      <c r="JI35" s="213"/>
      <c r="JJ35" s="213"/>
      <c r="JK35" s="213"/>
      <c r="JL35" s="213"/>
      <c r="JM35" s="213"/>
      <c r="JN35" s="213"/>
      <c r="JO35" s="213"/>
      <c r="JP35" s="213"/>
      <c r="JQ35" s="213"/>
      <c r="JR35" s="213"/>
      <c r="JS35" s="213"/>
      <c r="JT35" s="213"/>
      <c r="JU35" s="213"/>
      <c r="JV35" s="213"/>
      <c r="JW35" s="213"/>
      <c r="JX35" s="213"/>
      <c r="JY35" s="213"/>
      <c r="JZ35" s="213"/>
      <c r="KA35" s="213"/>
      <c r="KB35" s="213"/>
      <c r="KC35" s="213"/>
      <c r="KD35" s="213"/>
      <c r="KE35" s="213"/>
      <c r="KF35" s="213"/>
      <c r="KG35" s="213"/>
      <c r="KH35" s="213"/>
      <c r="KI35" s="213"/>
      <c r="KJ35" s="213"/>
      <c r="KK35" s="213"/>
      <c r="KL35" s="213"/>
      <c r="KM35" s="213"/>
      <c r="KN35" s="213"/>
      <c r="KO35" s="213"/>
      <c r="KP35" s="213"/>
      <c r="KQ35" s="213"/>
      <c r="KR35" s="213"/>
      <c r="KS35" s="213"/>
      <c r="KT35" s="213"/>
      <c r="KU35" s="213"/>
      <c r="KV35" s="213"/>
      <c r="KW35" s="213"/>
      <c r="KX35" s="213"/>
      <c r="KY35" s="213"/>
      <c r="KZ35" s="213"/>
      <c r="LA35" s="213"/>
      <c r="LB35" s="213"/>
      <c r="LC35" s="213"/>
      <c r="LD35" s="213"/>
      <c r="LE35" s="213"/>
      <c r="LF35" s="213"/>
      <c r="LG35" s="213"/>
      <c r="LH35" s="213"/>
      <c r="LI35" s="213"/>
      <c r="LJ35" s="213"/>
      <c r="LK35" s="213"/>
      <c r="LL35" s="213"/>
      <c r="LM35" s="213"/>
      <c r="LN35" s="213"/>
      <c r="LO35" s="213"/>
      <c r="LP35" s="213"/>
      <c r="LQ35" s="213"/>
      <c r="LR35" s="213"/>
      <c r="LS35" s="213"/>
      <c r="LT35" s="213"/>
      <c r="LU35" s="213"/>
      <c r="LV35" s="213"/>
      <c r="LW35" s="213"/>
      <c r="LX35" s="213"/>
      <c r="LY35" s="213"/>
      <c r="LZ35" s="213"/>
      <c r="MA35" s="213"/>
      <c r="MB35" s="213"/>
      <c r="MC35" s="213"/>
      <c r="MD35" s="213"/>
      <c r="ME35" s="213"/>
      <c r="MF35" s="213"/>
      <c r="MG35" s="213"/>
      <c r="MH35" s="213"/>
      <c r="MI35" s="213"/>
      <c r="MJ35" s="213"/>
      <c r="MK35" s="213"/>
      <c r="ML35" s="213"/>
      <c r="MM35" s="213"/>
      <c r="MN35" s="213"/>
      <c r="MO35" s="213"/>
      <c r="MP35" s="213"/>
      <c r="MQ35" s="213"/>
      <c r="MR35" s="213"/>
      <c r="MS35" s="213"/>
      <c r="MT35" s="213"/>
      <c r="MU35" s="213"/>
      <c r="MV35" s="213"/>
      <c r="MW35" s="213"/>
      <c r="MX35" s="213"/>
      <c r="MY35" s="213"/>
      <c r="MZ35" s="213"/>
      <c r="NA35" s="213"/>
      <c r="NB35" s="213"/>
      <c r="NC35" s="213"/>
      <c r="ND35" s="213"/>
      <c r="NE35" s="213"/>
      <c r="NF35" s="213"/>
      <c r="NG35" s="213"/>
      <c r="NH35" s="213"/>
      <c r="NI35" s="213"/>
      <c r="NJ35" s="213"/>
      <c r="NK35" s="213"/>
      <c r="NL35" s="213"/>
      <c r="NM35" s="213"/>
      <c r="NN35" s="213"/>
      <c r="NO35" s="213"/>
      <c r="NP35" s="213"/>
      <c r="NQ35" s="213"/>
      <c r="NR35" s="213"/>
      <c r="NS35" s="213"/>
      <c r="NT35" s="213"/>
      <c r="NU35" s="213"/>
      <c r="NV35" s="213"/>
      <c r="NW35" s="213"/>
      <c r="NX35" s="213"/>
      <c r="NY35" s="213"/>
      <c r="NZ35" s="213"/>
      <c r="OA35" s="213"/>
      <c r="OB35" s="213"/>
      <c r="OC35" s="213"/>
      <c r="OD35" s="213"/>
      <c r="OE35" s="213"/>
      <c r="OF35" s="213"/>
      <c r="OG35" s="213"/>
      <c r="OH35" s="213"/>
      <c r="OI35" s="213"/>
      <c r="OJ35" s="213"/>
      <c r="OK35" s="213"/>
      <c r="OL35" s="213"/>
      <c r="OM35" s="213"/>
      <c r="ON35" s="213"/>
      <c r="OO35" s="213"/>
      <c r="OP35" s="213"/>
      <c r="OQ35" s="213"/>
      <c r="OR35" s="213"/>
      <c r="OS35" s="213"/>
      <c r="OT35" s="213"/>
      <c r="OU35" s="213"/>
      <c r="OV35" s="213"/>
      <c r="OW35" s="213"/>
      <c r="OX35" s="213"/>
      <c r="OY35" s="213"/>
      <c r="OZ35" s="213"/>
      <c r="PA35" s="213"/>
      <c r="PB35" s="213"/>
      <c r="PC35" s="213"/>
      <c r="PD35" s="213"/>
      <c r="PE35" s="213"/>
      <c r="PF35" s="213"/>
      <c r="PG35" s="213"/>
      <c r="PH35" s="213"/>
      <c r="PI35" s="213"/>
      <c r="PJ35" s="213"/>
      <c r="PK35" s="213"/>
      <c r="PL35" s="213"/>
      <c r="PM35" s="213"/>
      <c r="PN35" s="213"/>
      <c r="PO35" s="213"/>
      <c r="PP35" s="213"/>
      <c r="PQ35" s="213"/>
      <c r="PR35" s="213"/>
      <c r="PS35" s="213"/>
      <c r="PT35" s="213"/>
      <c r="PU35" s="213"/>
      <c r="PV35" s="213"/>
      <c r="PW35" s="213"/>
      <c r="PX35" s="213"/>
      <c r="PY35" s="213"/>
      <c r="PZ35" s="213"/>
      <c r="QA35" s="213"/>
      <c r="QB35" s="213"/>
      <c r="QC35" s="213"/>
      <c r="QD35" s="213"/>
      <c r="QE35" s="213"/>
      <c r="QF35" s="213"/>
      <c r="QG35" s="213"/>
      <c r="QH35" s="213"/>
      <c r="QI35" s="213"/>
      <c r="QJ35" s="213"/>
      <c r="QK35" s="213"/>
      <c r="QL35" s="213"/>
      <c r="QM35" s="213"/>
      <c r="QN35" s="213"/>
      <c r="QO35" s="213"/>
      <c r="QP35" s="213"/>
      <c r="QQ35" s="213"/>
      <c r="QR35" s="213"/>
      <c r="QS35" s="213"/>
      <c r="QT35" s="213"/>
      <c r="QU35" s="213"/>
      <c r="QV35" s="213"/>
      <c r="QW35" s="213"/>
      <c r="QX35" s="213"/>
      <c r="QY35" s="213"/>
      <c r="QZ35" s="213"/>
      <c r="RA35" s="213"/>
      <c r="RB35" s="213"/>
      <c r="RC35" s="213"/>
      <c r="RD35" s="213"/>
      <c r="RE35" s="213"/>
      <c r="RF35" s="213"/>
      <c r="RG35" s="213"/>
      <c r="RH35" s="213"/>
      <c r="RI35" s="213"/>
      <c r="RJ35" s="213"/>
      <c r="RK35" s="213"/>
      <c r="RL35" s="213"/>
      <c r="RM35" s="213"/>
      <c r="RN35" s="213"/>
      <c r="RO35" s="213"/>
      <c r="RP35" s="213"/>
      <c r="RQ35" s="213"/>
      <c r="RR35" s="213"/>
      <c r="RS35" s="213"/>
      <c r="RT35" s="213"/>
      <c r="RU35" s="213"/>
      <c r="RV35" s="213"/>
      <c r="RW35" s="213"/>
      <c r="RX35" s="213"/>
      <c r="RY35" s="213"/>
      <c r="RZ35" s="213"/>
      <c r="SA35" s="213"/>
      <c r="SB35" s="213"/>
      <c r="SC35" s="213"/>
      <c r="SD35" s="213"/>
      <c r="SE35" s="213"/>
      <c r="SF35" s="213"/>
      <c r="SG35" s="213"/>
      <c r="SH35" s="213"/>
      <c r="SI35" s="213"/>
      <c r="SJ35" s="213"/>
      <c r="SK35" s="213"/>
      <c r="SL35" s="213"/>
      <c r="SM35" s="213"/>
      <c r="SN35" s="213"/>
      <c r="SO35" s="213"/>
      <c r="SP35" s="213"/>
      <c r="SQ35" s="213"/>
      <c r="SR35" s="213"/>
      <c r="SS35" s="213"/>
      <c r="ST35" s="213"/>
      <c r="SU35" s="213"/>
      <c r="SV35" s="213"/>
      <c r="SW35" s="213"/>
      <c r="SX35" s="213"/>
      <c r="SY35" s="213"/>
      <c r="SZ35" s="213"/>
      <c r="TA35" s="213"/>
      <c r="TB35" s="213"/>
      <c r="TC35" s="213"/>
      <c r="TD35" s="213"/>
      <c r="TE35" s="213"/>
      <c r="TF35" s="213"/>
      <c r="TG35" s="213"/>
      <c r="TH35" s="213"/>
      <c r="TI35" s="213"/>
      <c r="TJ35" s="213"/>
      <c r="TK35" s="213"/>
      <c r="TL35" s="213"/>
      <c r="TM35" s="213"/>
      <c r="TN35" s="213"/>
      <c r="TO35" s="213"/>
      <c r="TP35" s="213"/>
      <c r="TQ35" s="213"/>
      <c r="TR35" s="213"/>
      <c r="TS35" s="213"/>
      <c r="TT35" s="213"/>
      <c r="TU35" s="213"/>
      <c r="TV35" s="213"/>
      <c r="TW35" s="213"/>
      <c r="TX35" s="213"/>
      <c r="TY35" s="213"/>
      <c r="TZ35" s="213"/>
      <c r="UA35" s="213"/>
      <c r="UB35" s="213"/>
      <c r="UC35" s="213"/>
      <c r="UD35" s="213"/>
      <c r="UE35" s="213"/>
      <c r="UF35" s="213"/>
      <c r="UG35" s="213"/>
      <c r="UH35" s="213"/>
      <c r="UI35" s="213"/>
      <c r="UJ35" s="213"/>
      <c r="UK35" s="213"/>
      <c r="UL35" s="213"/>
      <c r="UM35" s="213"/>
      <c r="UN35" s="213"/>
      <c r="UO35" s="213"/>
      <c r="UP35" s="213"/>
      <c r="UQ35" s="213"/>
      <c r="UR35" s="213"/>
      <c r="US35" s="213"/>
      <c r="UT35" s="213"/>
      <c r="UU35" s="213"/>
      <c r="UV35" s="213"/>
      <c r="UW35" s="213"/>
      <c r="UX35" s="213"/>
      <c r="UY35" s="213"/>
      <c r="UZ35" s="213"/>
      <c r="VA35" s="213"/>
      <c r="VB35" s="213"/>
      <c r="VC35" s="213"/>
      <c r="VD35" s="213"/>
      <c r="VE35" s="213"/>
      <c r="VF35" s="213"/>
      <c r="VG35" s="213"/>
      <c r="VH35" s="213"/>
      <c r="VI35" s="213"/>
      <c r="VJ35" s="213"/>
      <c r="VK35" s="213"/>
      <c r="VL35" s="213"/>
      <c r="VM35" s="213"/>
      <c r="VN35" s="213"/>
      <c r="VO35" s="213"/>
      <c r="VP35" s="213"/>
      <c r="VQ35" s="213"/>
      <c r="VR35" s="213"/>
      <c r="VS35" s="213"/>
      <c r="VT35" s="213"/>
      <c r="VU35" s="213"/>
      <c r="VV35" s="213"/>
      <c r="VW35" s="213"/>
      <c r="VX35" s="213"/>
      <c r="VY35" s="213"/>
      <c r="VZ35" s="213"/>
      <c r="WA35" s="213"/>
      <c r="WB35" s="213"/>
      <c r="WC35" s="213"/>
      <c r="WD35" s="213"/>
      <c r="WE35" s="213"/>
      <c r="WF35" s="213"/>
      <c r="WG35" s="213"/>
      <c r="WH35" s="213"/>
      <c r="WI35" s="213"/>
      <c r="WJ35" s="213"/>
      <c r="WK35" s="213"/>
      <c r="WL35" s="213"/>
      <c r="WM35" s="213"/>
      <c r="WN35" s="213"/>
      <c r="WO35" s="213"/>
      <c r="WP35" s="213"/>
      <c r="WQ35" s="213"/>
      <c r="WR35" s="213"/>
      <c r="WS35" s="213"/>
      <c r="WT35" s="213"/>
      <c r="WU35" s="213"/>
      <c r="WV35" s="213"/>
      <c r="WW35" s="213"/>
      <c r="WX35" s="213"/>
      <c r="WY35" s="213"/>
      <c r="WZ35" s="213"/>
      <c r="XA35" s="213"/>
      <c r="XB35" s="213"/>
      <c r="XC35" s="213"/>
      <c r="XD35" s="213"/>
      <c r="XE35" s="213"/>
      <c r="XF35" s="213"/>
      <c r="XG35" s="213"/>
      <c r="XH35" s="213"/>
      <c r="XI35" s="213"/>
      <c r="XJ35" s="213"/>
      <c r="XK35" s="213"/>
      <c r="XL35" s="213"/>
      <c r="XM35" s="213"/>
      <c r="XN35" s="213"/>
      <c r="XO35" s="213"/>
      <c r="XP35" s="213"/>
      <c r="XQ35" s="213"/>
      <c r="XR35" s="213"/>
      <c r="XS35" s="213"/>
      <c r="XT35" s="213"/>
      <c r="XU35" s="213"/>
      <c r="XV35" s="213"/>
      <c r="XW35" s="213"/>
      <c r="XX35" s="213"/>
      <c r="XY35" s="213"/>
      <c r="XZ35" s="213"/>
      <c r="YA35" s="213"/>
      <c r="YB35" s="213"/>
      <c r="YC35" s="213"/>
      <c r="YD35" s="213"/>
      <c r="YE35" s="213"/>
      <c r="YF35" s="213"/>
      <c r="YG35" s="213"/>
      <c r="YH35" s="213"/>
      <c r="YI35" s="213"/>
      <c r="YJ35" s="213"/>
      <c r="YK35" s="213"/>
      <c r="YL35" s="213"/>
      <c r="YM35" s="213"/>
      <c r="YN35" s="213"/>
      <c r="YO35" s="213"/>
      <c r="YP35" s="213"/>
      <c r="YQ35" s="213"/>
      <c r="YR35" s="213"/>
      <c r="YS35" s="213"/>
      <c r="YT35" s="213"/>
      <c r="YU35" s="213"/>
      <c r="YV35" s="213"/>
      <c r="YW35" s="213"/>
      <c r="YX35" s="213"/>
      <c r="YY35" s="213"/>
      <c r="YZ35" s="213"/>
      <c r="ZA35" s="213"/>
      <c r="ZB35" s="213"/>
      <c r="ZC35" s="213"/>
      <c r="ZD35" s="213"/>
      <c r="ZE35" s="213"/>
      <c r="ZF35" s="213"/>
      <c r="ZG35" s="213"/>
      <c r="ZH35" s="213"/>
      <c r="ZI35" s="213"/>
      <c r="ZJ35" s="213"/>
      <c r="ZK35" s="213"/>
      <c r="ZL35" s="213"/>
      <c r="ZM35" s="213"/>
      <c r="ZN35" s="213"/>
      <c r="ZO35" s="213"/>
      <c r="ZP35" s="213"/>
      <c r="ZQ35" s="213"/>
      <c r="ZR35" s="213"/>
      <c r="ZS35" s="213"/>
      <c r="ZT35" s="213"/>
      <c r="ZU35" s="213"/>
      <c r="ZV35" s="213"/>
      <c r="ZW35" s="213"/>
      <c r="ZX35" s="213"/>
      <c r="ZY35" s="213"/>
      <c r="ZZ35" s="213"/>
      <c r="AAA35" s="213"/>
      <c r="AAB35" s="213"/>
      <c r="AAC35" s="213"/>
      <c r="AAD35" s="213"/>
      <c r="AAE35" s="213"/>
      <c r="AAF35" s="213"/>
      <c r="AAG35" s="213"/>
      <c r="AAH35" s="213"/>
      <c r="AAI35" s="213"/>
      <c r="AAJ35" s="213"/>
      <c r="AAK35" s="213"/>
      <c r="AAL35" s="213"/>
      <c r="AAM35" s="213"/>
      <c r="AAN35" s="213"/>
      <c r="AAO35" s="213"/>
      <c r="AAP35" s="213"/>
      <c r="AAQ35" s="213"/>
      <c r="AAR35" s="213"/>
      <c r="AAS35" s="213"/>
      <c r="AAT35" s="213"/>
      <c r="AAU35" s="213"/>
      <c r="AAV35" s="213"/>
      <c r="AAW35" s="213"/>
      <c r="AAX35" s="213"/>
      <c r="AAY35" s="213"/>
      <c r="AAZ35" s="213"/>
      <c r="ABA35" s="213"/>
      <c r="ABB35" s="213"/>
      <c r="ABC35" s="213"/>
      <c r="ABD35" s="213"/>
      <c r="ABE35" s="213"/>
      <c r="ABF35" s="213"/>
      <c r="ABG35" s="213"/>
      <c r="ABH35" s="213"/>
      <c r="ABI35" s="213"/>
      <c r="ABJ35" s="213"/>
      <c r="ABK35" s="213"/>
      <c r="ABL35" s="213"/>
      <c r="ABM35" s="213"/>
      <c r="ABN35" s="213"/>
      <c r="ABO35" s="213"/>
      <c r="ABP35" s="213"/>
      <c r="ABQ35" s="213"/>
      <c r="ABR35" s="213"/>
      <c r="ABS35" s="213"/>
      <c r="ABT35" s="213"/>
      <c r="ABU35" s="213"/>
      <c r="ABV35" s="213"/>
      <c r="ABW35" s="213"/>
      <c r="ABX35" s="213"/>
      <c r="ABY35" s="213"/>
      <c r="ABZ35" s="213"/>
      <c r="ACA35" s="213"/>
      <c r="ACB35" s="213"/>
      <c r="ACC35" s="213"/>
      <c r="ACD35" s="213"/>
      <c r="ACE35" s="213"/>
      <c r="ACF35" s="213"/>
      <c r="ACG35" s="213"/>
      <c r="ACH35" s="213"/>
      <c r="ACI35" s="213"/>
      <c r="ACJ35" s="213"/>
      <c r="ACK35" s="213"/>
      <c r="ACL35" s="213"/>
      <c r="ACM35" s="213"/>
      <c r="ACN35" s="213"/>
      <c r="ACO35" s="213"/>
      <c r="ACP35" s="213"/>
      <c r="ACQ35" s="213"/>
      <c r="ACR35" s="213"/>
      <c r="ACS35" s="213"/>
      <c r="ACT35" s="213"/>
      <c r="ACU35" s="213"/>
      <c r="ACV35" s="213"/>
      <c r="ACW35" s="213"/>
      <c r="ACX35" s="213"/>
      <c r="ACY35" s="213"/>
      <c r="ACZ35" s="213"/>
      <c r="ADA35" s="213"/>
      <c r="ADB35" s="213"/>
      <c r="ADC35" s="213"/>
      <c r="ADD35" s="213"/>
      <c r="ADE35" s="213"/>
      <c r="ADF35" s="213"/>
      <c r="ADG35" s="213"/>
      <c r="ADH35" s="213"/>
      <c r="ADI35" s="213"/>
      <c r="ADJ35" s="213"/>
      <c r="ADK35" s="213"/>
      <c r="ADL35" s="213"/>
      <c r="ADM35" s="213"/>
      <c r="ADN35" s="213"/>
      <c r="ADO35" s="213"/>
      <c r="ADP35" s="213"/>
      <c r="ADQ35" s="213"/>
      <c r="ADR35" s="213"/>
      <c r="ADS35" s="213"/>
      <c r="ADT35" s="213"/>
      <c r="ADU35" s="213"/>
      <c r="ADV35" s="213"/>
      <c r="ADW35" s="213"/>
      <c r="ADX35" s="213"/>
      <c r="ADY35" s="213"/>
      <c r="ADZ35" s="213"/>
      <c r="AEA35" s="213"/>
      <c r="AEB35" s="213"/>
      <c r="AEC35" s="213"/>
      <c r="AED35" s="213"/>
      <c r="AEE35" s="213"/>
      <c r="AEF35" s="213"/>
      <c r="AEG35" s="213"/>
      <c r="AEH35" s="213"/>
      <c r="AEI35" s="213"/>
      <c r="AEJ35" s="213"/>
      <c r="AEK35" s="213"/>
      <c r="AEL35" s="213"/>
      <c r="AEM35" s="213"/>
      <c r="AEN35" s="213"/>
      <c r="AEO35" s="213"/>
      <c r="AEP35" s="213"/>
      <c r="AEQ35" s="213"/>
      <c r="AER35" s="213"/>
      <c r="AES35" s="213"/>
      <c r="AET35" s="213"/>
      <c r="AEU35" s="213"/>
      <c r="AEV35" s="213"/>
      <c r="AEW35" s="213"/>
      <c r="AEX35" s="213"/>
      <c r="AEY35" s="213"/>
      <c r="AEZ35" s="213"/>
      <c r="AFA35" s="213"/>
      <c r="AFB35" s="213"/>
      <c r="AFC35" s="213"/>
      <c r="AFD35" s="213"/>
      <c r="AFE35" s="213"/>
      <c r="AFF35" s="213"/>
      <c r="AFG35" s="213"/>
      <c r="AFH35" s="213"/>
      <c r="AFI35" s="213"/>
      <c r="AFJ35" s="213"/>
      <c r="AFK35" s="213"/>
      <c r="AFL35" s="213"/>
      <c r="AFM35" s="213"/>
      <c r="AFN35" s="213"/>
      <c r="AFO35" s="213"/>
      <c r="AFP35" s="213"/>
      <c r="AFQ35" s="213"/>
      <c r="AFR35" s="213"/>
      <c r="AFS35" s="213"/>
      <c r="AFT35" s="213"/>
      <c r="AFU35" s="213"/>
      <c r="AFV35" s="213"/>
      <c r="AFW35" s="213"/>
      <c r="AFX35" s="213"/>
      <c r="AFY35" s="213"/>
      <c r="AFZ35" s="213"/>
      <c r="AGA35" s="213"/>
      <c r="AGB35" s="213"/>
      <c r="AGC35" s="213"/>
      <c r="AGD35" s="213"/>
      <c r="AGE35" s="213"/>
      <c r="AGF35" s="213"/>
      <c r="AGG35" s="213"/>
      <c r="AGH35" s="213"/>
      <c r="AGI35" s="213"/>
      <c r="AGJ35" s="213"/>
      <c r="AGK35" s="213"/>
      <c r="AGL35" s="213"/>
      <c r="AGM35" s="213"/>
      <c r="AGN35" s="213"/>
      <c r="AGO35" s="213"/>
      <c r="AGP35" s="213"/>
      <c r="AGQ35" s="213"/>
      <c r="AGR35" s="213"/>
      <c r="AGS35" s="213"/>
      <c r="AGT35" s="213"/>
      <c r="AGU35" s="213"/>
      <c r="AGV35" s="213"/>
      <c r="AGW35" s="213"/>
      <c r="AGX35" s="213"/>
      <c r="AGY35" s="213"/>
      <c r="AGZ35" s="213"/>
      <c r="AHA35" s="213"/>
      <c r="AHB35" s="213"/>
      <c r="AHC35" s="213"/>
      <c r="AHD35" s="213"/>
      <c r="AHE35" s="213"/>
      <c r="AHF35" s="213"/>
      <c r="AHG35" s="213"/>
      <c r="AHH35" s="213"/>
      <c r="AHI35" s="213"/>
      <c r="AHJ35" s="213"/>
      <c r="AHK35" s="213"/>
      <c r="AHL35" s="213"/>
      <c r="AHM35" s="213"/>
      <c r="AHN35" s="213"/>
      <c r="AHO35" s="213"/>
      <c r="AHP35" s="213"/>
      <c r="AHQ35" s="213"/>
      <c r="AHR35" s="213"/>
      <c r="AHS35" s="213"/>
      <c r="AHT35" s="213"/>
      <c r="AHU35" s="213"/>
      <c r="AHV35" s="213"/>
      <c r="AHW35" s="213"/>
      <c r="AHX35" s="213"/>
      <c r="AHY35" s="213"/>
      <c r="AHZ35" s="213"/>
      <c r="AIA35" s="213"/>
      <c r="AIB35" s="213"/>
      <c r="AIC35" s="213"/>
      <c r="AID35" s="213"/>
      <c r="AIE35" s="213"/>
      <c r="AIF35" s="213"/>
      <c r="AIG35" s="213"/>
      <c r="AIH35" s="213"/>
      <c r="AII35" s="213"/>
      <c r="AIJ35" s="213"/>
      <c r="AIK35" s="213"/>
      <c r="AIL35" s="213"/>
      <c r="AIM35" s="213"/>
      <c r="AIN35" s="213"/>
      <c r="AIO35" s="213"/>
      <c r="AIP35" s="213"/>
      <c r="AIQ35" s="213"/>
      <c r="AIR35" s="213"/>
      <c r="AIS35" s="213"/>
      <c r="AIT35" s="213"/>
      <c r="AIU35" s="213"/>
      <c r="AIV35" s="213"/>
      <c r="AIW35" s="213"/>
      <c r="AIX35" s="213"/>
      <c r="AIY35" s="213"/>
      <c r="AIZ35" s="213"/>
      <c r="AJA35" s="213"/>
      <c r="AJB35" s="213"/>
      <c r="AJC35" s="213"/>
      <c r="AJD35" s="213"/>
      <c r="AJE35" s="213"/>
      <c r="AJF35" s="213"/>
      <c r="AJG35" s="213"/>
      <c r="AJH35" s="213"/>
      <c r="AJI35" s="213"/>
      <c r="AJJ35" s="213"/>
      <c r="AJK35" s="213"/>
      <c r="AJL35" s="213"/>
      <c r="AJM35" s="213"/>
      <c r="AJN35" s="213"/>
      <c r="AJO35" s="213"/>
      <c r="AJP35" s="213"/>
      <c r="AJQ35" s="213"/>
      <c r="AJR35" s="213"/>
      <c r="AJS35" s="213"/>
      <c r="AJT35" s="213"/>
      <c r="AJU35" s="213"/>
      <c r="AJV35" s="213"/>
      <c r="AJW35" s="213"/>
      <c r="AJX35" s="213"/>
      <c r="AJY35" s="213"/>
      <c r="AJZ35" s="213"/>
      <c r="AKA35" s="213"/>
      <c r="AKB35" s="213"/>
      <c r="AKC35" s="213"/>
      <c r="AKD35" s="213"/>
      <c r="AKE35" s="213"/>
      <c r="AKF35" s="213"/>
      <c r="AKG35" s="213"/>
      <c r="AKH35" s="213"/>
      <c r="AKI35" s="213"/>
      <c r="AKJ35" s="213"/>
      <c r="AKK35" s="213"/>
      <c r="AKL35" s="213"/>
      <c r="AKM35" s="213"/>
      <c r="AKN35" s="213"/>
      <c r="AKO35" s="213"/>
      <c r="AKP35" s="213"/>
      <c r="AKQ35" s="213"/>
      <c r="AKR35" s="213"/>
      <c r="AKS35" s="213"/>
      <c r="AKT35" s="213"/>
      <c r="AKU35" s="213"/>
      <c r="AKV35" s="213"/>
      <c r="AKW35" s="213"/>
      <c r="AKX35" s="213"/>
      <c r="AKY35" s="213"/>
      <c r="AKZ35" s="213"/>
      <c r="ALA35" s="213"/>
      <c r="ALB35" s="213"/>
      <c r="ALC35" s="213"/>
      <c r="ALD35" s="213"/>
      <c r="ALE35" s="213"/>
      <c r="ALF35" s="213"/>
      <c r="ALG35" s="213"/>
      <c r="ALH35" s="213"/>
      <c r="ALI35" s="213"/>
      <c r="ALJ35" s="213"/>
      <c r="ALK35" s="213"/>
      <c r="ALL35" s="213"/>
      <c r="ALM35" s="213"/>
      <c r="ALN35" s="213"/>
      <c r="ALO35" s="213"/>
      <c r="ALP35" s="213"/>
      <c r="ALQ35" s="213"/>
      <c r="ALR35" s="213"/>
      <c r="ALS35" s="213"/>
      <c r="ALT35" s="213"/>
      <c r="ALU35" s="213"/>
      <c r="ALV35" s="213"/>
      <c r="ALW35" s="213"/>
      <c r="ALX35" s="213"/>
      <c r="ALY35" s="213"/>
      <c r="ALZ35" s="213"/>
      <c r="AMA35" s="213"/>
      <c r="AMB35" s="213"/>
      <c r="AMC35" s="213"/>
      <c r="AMD35" s="213"/>
      <c r="AME35" s="213"/>
      <c r="AMF35" s="213"/>
      <c r="AMG35" s="213"/>
      <c r="AMH35" s="213"/>
    </row>
    <row r="36" spans="1:1022" ht="16.5" customHeight="1">
      <c r="A36" s="2321"/>
      <c r="B36" s="2309"/>
      <c r="C36" s="248"/>
      <c r="D36" s="1488"/>
      <c r="E36" s="1489"/>
      <c r="F36" s="1488"/>
      <c r="G36" s="1489"/>
      <c r="H36" s="1488">
        <v>0.6</v>
      </c>
      <c r="I36" s="1489"/>
      <c r="J36" s="1488">
        <v>0.9</v>
      </c>
      <c r="K36" s="1489"/>
      <c r="L36" s="1488">
        <v>1</v>
      </c>
      <c r="M36" s="1490"/>
      <c r="N36" s="2306"/>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c r="IX36" s="213"/>
      <c r="IY36" s="213"/>
      <c r="IZ36" s="213"/>
      <c r="JA36" s="213"/>
      <c r="JB36" s="213"/>
      <c r="JC36" s="213"/>
      <c r="JD36" s="213"/>
      <c r="JE36" s="213"/>
      <c r="JF36" s="213"/>
      <c r="JG36" s="213"/>
      <c r="JH36" s="213"/>
      <c r="JI36" s="213"/>
      <c r="JJ36" s="213"/>
      <c r="JK36" s="213"/>
      <c r="JL36" s="213"/>
      <c r="JM36" s="213"/>
      <c r="JN36" s="213"/>
      <c r="JO36" s="213"/>
      <c r="JP36" s="213"/>
      <c r="JQ36" s="213"/>
      <c r="JR36" s="213"/>
      <c r="JS36" s="213"/>
      <c r="JT36" s="213"/>
      <c r="JU36" s="213"/>
      <c r="JV36" s="213"/>
      <c r="JW36" s="213"/>
      <c r="JX36" s="213"/>
      <c r="JY36" s="213"/>
      <c r="JZ36" s="213"/>
      <c r="KA36" s="213"/>
      <c r="KB36" s="213"/>
      <c r="KC36" s="213"/>
      <c r="KD36" s="213"/>
      <c r="KE36" s="213"/>
      <c r="KF36" s="213"/>
      <c r="KG36" s="213"/>
      <c r="KH36" s="213"/>
      <c r="KI36" s="213"/>
      <c r="KJ36" s="213"/>
      <c r="KK36" s="213"/>
      <c r="KL36" s="213"/>
      <c r="KM36" s="213"/>
      <c r="KN36" s="213"/>
      <c r="KO36" s="213"/>
      <c r="KP36" s="213"/>
      <c r="KQ36" s="213"/>
      <c r="KR36" s="213"/>
      <c r="KS36" s="213"/>
      <c r="KT36" s="213"/>
      <c r="KU36" s="213"/>
      <c r="KV36" s="213"/>
      <c r="KW36" s="213"/>
      <c r="KX36" s="213"/>
      <c r="KY36" s="213"/>
      <c r="KZ36" s="213"/>
      <c r="LA36" s="213"/>
      <c r="LB36" s="213"/>
      <c r="LC36" s="213"/>
      <c r="LD36" s="213"/>
      <c r="LE36" s="213"/>
      <c r="LF36" s="213"/>
      <c r="LG36" s="213"/>
      <c r="LH36" s="213"/>
      <c r="LI36" s="213"/>
      <c r="LJ36" s="213"/>
      <c r="LK36" s="213"/>
      <c r="LL36" s="213"/>
      <c r="LM36" s="213"/>
      <c r="LN36" s="213"/>
      <c r="LO36" s="213"/>
      <c r="LP36" s="213"/>
      <c r="LQ36" s="213"/>
      <c r="LR36" s="213"/>
      <c r="LS36" s="213"/>
      <c r="LT36" s="213"/>
      <c r="LU36" s="213"/>
      <c r="LV36" s="213"/>
      <c r="LW36" s="213"/>
      <c r="LX36" s="213"/>
      <c r="LY36" s="213"/>
      <c r="LZ36" s="213"/>
      <c r="MA36" s="213"/>
      <c r="MB36" s="213"/>
      <c r="MC36" s="213"/>
      <c r="MD36" s="213"/>
      <c r="ME36" s="213"/>
      <c r="MF36" s="213"/>
      <c r="MG36" s="213"/>
      <c r="MH36" s="213"/>
      <c r="MI36" s="213"/>
      <c r="MJ36" s="213"/>
      <c r="MK36" s="213"/>
      <c r="ML36" s="213"/>
      <c r="MM36" s="213"/>
      <c r="MN36" s="213"/>
      <c r="MO36" s="213"/>
      <c r="MP36" s="213"/>
      <c r="MQ36" s="213"/>
      <c r="MR36" s="213"/>
      <c r="MS36" s="213"/>
      <c r="MT36" s="213"/>
      <c r="MU36" s="213"/>
      <c r="MV36" s="213"/>
      <c r="MW36" s="213"/>
      <c r="MX36" s="213"/>
      <c r="MY36" s="213"/>
      <c r="MZ36" s="213"/>
      <c r="NA36" s="213"/>
      <c r="NB36" s="213"/>
      <c r="NC36" s="213"/>
      <c r="ND36" s="213"/>
      <c r="NE36" s="213"/>
      <c r="NF36" s="213"/>
      <c r="NG36" s="213"/>
      <c r="NH36" s="213"/>
      <c r="NI36" s="213"/>
      <c r="NJ36" s="213"/>
      <c r="NK36" s="213"/>
      <c r="NL36" s="213"/>
      <c r="NM36" s="213"/>
      <c r="NN36" s="213"/>
      <c r="NO36" s="213"/>
      <c r="NP36" s="213"/>
      <c r="NQ36" s="213"/>
      <c r="NR36" s="213"/>
      <c r="NS36" s="213"/>
      <c r="NT36" s="213"/>
      <c r="NU36" s="213"/>
      <c r="NV36" s="213"/>
      <c r="NW36" s="213"/>
      <c r="NX36" s="213"/>
      <c r="NY36" s="213"/>
      <c r="NZ36" s="213"/>
      <c r="OA36" s="213"/>
      <c r="OB36" s="213"/>
      <c r="OC36" s="213"/>
      <c r="OD36" s="213"/>
      <c r="OE36" s="213"/>
      <c r="OF36" s="213"/>
      <c r="OG36" s="213"/>
      <c r="OH36" s="213"/>
      <c r="OI36" s="213"/>
      <c r="OJ36" s="213"/>
      <c r="OK36" s="213"/>
      <c r="OL36" s="213"/>
      <c r="OM36" s="213"/>
      <c r="ON36" s="213"/>
      <c r="OO36" s="213"/>
      <c r="OP36" s="213"/>
      <c r="OQ36" s="213"/>
      <c r="OR36" s="213"/>
      <c r="OS36" s="213"/>
      <c r="OT36" s="213"/>
      <c r="OU36" s="213"/>
      <c r="OV36" s="213"/>
      <c r="OW36" s="213"/>
      <c r="OX36" s="213"/>
      <c r="OY36" s="213"/>
      <c r="OZ36" s="213"/>
      <c r="PA36" s="213"/>
      <c r="PB36" s="213"/>
      <c r="PC36" s="213"/>
      <c r="PD36" s="213"/>
      <c r="PE36" s="213"/>
      <c r="PF36" s="213"/>
      <c r="PG36" s="213"/>
      <c r="PH36" s="213"/>
      <c r="PI36" s="213"/>
      <c r="PJ36" s="213"/>
      <c r="PK36" s="213"/>
      <c r="PL36" s="213"/>
      <c r="PM36" s="213"/>
      <c r="PN36" s="213"/>
      <c r="PO36" s="213"/>
      <c r="PP36" s="213"/>
      <c r="PQ36" s="213"/>
      <c r="PR36" s="213"/>
      <c r="PS36" s="213"/>
      <c r="PT36" s="213"/>
      <c r="PU36" s="213"/>
      <c r="PV36" s="213"/>
      <c r="PW36" s="213"/>
      <c r="PX36" s="213"/>
      <c r="PY36" s="213"/>
      <c r="PZ36" s="213"/>
      <c r="QA36" s="213"/>
      <c r="QB36" s="213"/>
      <c r="QC36" s="213"/>
      <c r="QD36" s="213"/>
      <c r="QE36" s="213"/>
      <c r="QF36" s="213"/>
      <c r="QG36" s="213"/>
      <c r="QH36" s="213"/>
      <c r="QI36" s="213"/>
      <c r="QJ36" s="213"/>
      <c r="QK36" s="213"/>
      <c r="QL36" s="213"/>
      <c r="QM36" s="213"/>
      <c r="QN36" s="213"/>
      <c r="QO36" s="213"/>
      <c r="QP36" s="213"/>
      <c r="QQ36" s="213"/>
      <c r="QR36" s="213"/>
      <c r="QS36" s="213"/>
      <c r="QT36" s="213"/>
      <c r="QU36" s="213"/>
      <c r="QV36" s="213"/>
      <c r="QW36" s="213"/>
      <c r="QX36" s="213"/>
      <c r="QY36" s="213"/>
      <c r="QZ36" s="213"/>
      <c r="RA36" s="213"/>
      <c r="RB36" s="213"/>
      <c r="RC36" s="213"/>
      <c r="RD36" s="213"/>
      <c r="RE36" s="213"/>
      <c r="RF36" s="213"/>
      <c r="RG36" s="213"/>
      <c r="RH36" s="213"/>
      <c r="RI36" s="213"/>
      <c r="RJ36" s="213"/>
      <c r="RK36" s="213"/>
      <c r="RL36" s="213"/>
      <c r="RM36" s="213"/>
      <c r="RN36" s="213"/>
      <c r="RO36" s="213"/>
      <c r="RP36" s="213"/>
      <c r="RQ36" s="213"/>
      <c r="RR36" s="213"/>
      <c r="RS36" s="213"/>
      <c r="RT36" s="213"/>
      <c r="RU36" s="213"/>
      <c r="RV36" s="213"/>
      <c r="RW36" s="213"/>
      <c r="RX36" s="213"/>
      <c r="RY36" s="213"/>
      <c r="RZ36" s="213"/>
      <c r="SA36" s="213"/>
      <c r="SB36" s="213"/>
      <c r="SC36" s="213"/>
      <c r="SD36" s="213"/>
      <c r="SE36" s="213"/>
      <c r="SF36" s="213"/>
      <c r="SG36" s="213"/>
      <c r="SH36" s="213"/>
      <c r="SI36" s="213"/>
      <c r="SJ36" s="213"/>
      <c r="SK36" s="213"/>
      <c r="SL36" s="213"/>
      <c r="SM36" s="213"/>
      <c r="SN36" s="213"/>
      <c r="SO36" s="213"/>
      <c r="SP36" s="213"/>
      <c r="SQ36" s="213"/>
      <c r="SR36" s="213"/>
      <c r="SS36" s="213"/>
      <c r="ST36" s="213"/>
      <c r="SU36" s="213"/>
      <c r="SV36" s="213"/>
      <c r="SW36" s="213"/>
      <c r="SX36" s="213"/>
      <c r="SY36" s="213"/>
      <c r="SZ36" s="213"/>
      <c r="TA36" s="213"/>
      <c r="TB36" s="213"/>
      <c r="TC36" s="213"/>
      <c r="TD36" s="213"/>
      <c r="TE36" s="213"/>
      <c r="TF36" s="213"/>
      <c r="TG36" s="213"/>
      <c r="TH36" s="213"/>
      <c r="TI36" s="213"/>
      <c r="TJ36" s="213"/>
      <c r="TK36" s="213"/>
      <c r="TL36" s="213"/>
      <c r="TM36" s="213"/>
      <c r="TN36" s="213"/>
      <c r="TO36" s="213"/>
      <c r="TP36" s="213"/>
      <c r="TQ36" s="213"/>
      <c r="TR36" s="213"/>
      <c r="TS36" s="213"/>
      <c r="TT36" s="213"/>
      <c r="TU36" s="213"/>
      <c r="TV36" s="213"/>
      <c r="TW36" s="213"/>
      <c r="TX36" s="213"/>
      <c r="TY36" s="213"/>
      <c r="TZ36" s="213"/>
      <c r="UA36" s="213"/>
      <c r="UB36" s="213"/>
      <c r="UC36" s="213"/>
      <c r="UD36" s="213"/>
      <c r="UE36" s="213"/>
      <c r="UF36" s="213"/>
      <c r="UG36" s="213"/>
      <c r="UH36" s="213"/>
      <c r="UI36" s="213"/>
      <c r="UJ36" s="213"/>
      <c r="UK36" s="213"/>
      <c r="UL36" s="213"/>
      <c r="UM36" s="213"/>
      <c r="UN36" s="213"/>
      <c r="UO36" s="213"/>
      <c r="UP36" s="213"/>
      <c r="UQ36" s="213"/>
      <c r="UR36" s="213"/>
      <c r="US36" s="213"/>
      <c r="UT36" s="213"/>
      <c r="UU36" s="213"/>
      <c r="UV36" s="213"/>
      <c r="UW36" s="213"/>
      <c r="UX36" s="213"/>
      <c r="UY36" s="213"/>
      <c r="UZ36" s="213"/>
      <c r="VA36" s="213"/>
      <c r="VB36" s="213"/>
      <c r="VC36" s="213"/>
      <c r="VD36" s="213"/>
      <c r="VE36" s="213"/>
      <c r="VF36" s="213"/>
      <c r="VG36" s="213"/>
      <c r="VH36" s="213"/>
      <c r="VI36" s="213"/>
      <c r="VJ36" s="213"/>
      <c r="VK36" s="213"/>
      <c r="VL36" s="213"/>
      <c r="VM36" s="213"/>
      <c r="VN36" s="213"/>
      <c r="VO36" s="213"/>
      <c r="VP36" s="213"/>
      <c r="VQ36" s="213"/>
      <c r="VR36" s="213"/>
      <c r="VS36" s="213"/>
      <c r="VT36" s="213"/>
      <c r="VU36" s="213"/>
      <c r="VV36" s="213"/>
      <c r="VW36" s="213"/>
      <c r="VX36" s="213"/>
      <c r="VY36" s="213"/>
      <c r="VZ36" s="213"/>
      <c r="WA36" s="213"/>
      <c r="WB36" s="213"/>
      <c r="WC36" s="213"/>
      <c r="WD36" s="213"/>
      <c r="WE36" s="213"/>
      <c r="WF36" s="213"/>
      <c r="WG36" s="213"/>
      <c r="WH36" s="213"/>
      <c r="WI36" s="213"/>
      <c r="WJ36" s="213"/>
      <c r="WK36" s="213"/>
      <c r="WL36" s="213"/>
      <c r="WM36" s="213"/>
      <c r="WN36" s="213"/>
      <c r="WO36" s="213"/>
      <c r="WP36" s="213"/>
      <c r="WQ36" s="213"/>
      <c r="WR36" s="213"/>
      <c r="WS36" s="213"/>
      <c r="WT36" s="213"/>
      <c r="WU36" s="213"/>
      <c r="WV36" s="213"/>
      <c r="WW36" s="213"/>
      <c r="WX36" s="213"/>
      <c r="WY36" s="213"/>
      <c r="WZ36" s="213"/>
      <c r="XA36" s="213"/>
      <c r="XB36" s="213"/>
      <c r="XC36" s="213"/>
      <c r="XD36" s="213"/>
      <c r="XE36" s="213"/>
      <c r="XF36" s="213"/>
      <c r="XG36" s="213"/>
      <c r="XH36" s="213"/>
      <c r="XI36" s="213"/>
      <c r="XJ36" s="213"/>
      <c r="XK36" s="213"/>
      <c r="XL36" s="213"/>
      <c r="XM36" s="213"/>
      <c r="XN36" s="213"/>
      <c r="XO36" s="213"/>
      <c r="XP36" s="213"/>
      <c r="XQ36" s="213"/>
      <c r="XR36" s="213"/>
      <c r="XS36" s="213"/>
      <c r="XT36" s="213"/>
      <c r="XU36" s="213"/>
      <c r="XV36" s="213"/>
      <c r="XW36" s="213"/>
      <c r="XX36" s="213"/>
      <c r="XY36" s="213"/>
      <c r="XZ36" s="213"/>
      <c r="YA36" s="213"/>
      <c r="YB36" s="213"/>
      <c r="YC36" s="213"/>
      <c r="YD36" s="213"/>
      <c r="YE36" s="213"/>
      <c r="YF36" s="213"/>
      <c r="YG36" s="213"/>
      <c r="YH36" s="213"/>
      <c r="YI36" s="213"/>
      <c r="YJ36" s="213"/>
      <c r="YK36" s="213"/>
      <c r="YL36" s="213"/>
      <c r="YM36" s="213"/>
      <c r="YN36" s="213"/>
      <c r="YO36" s="213"/>
      <c r="YP36" s="213"/>
      <c r="YQ36" s="213"/>
      <c r="YR36" s="213"/>
      <c r="YS36" s="213"/>
      <c r="YT36" s="213"/>
      <c r="YU36" s="213"/>
      <c r="YV36" s="213"/>
      <c r="YW36" s="213"/>
      <c r="YX36" s="213"/>
      <c r="YY36" s="213"/>
      <c r="YZ36" s="213"/>
      <c r="ZA36" s="213"/>
      <c r="ZB36" s="213"/>
      <c r="ZC36" s="213"/>
      <c r="ZD36" s="213"/>
      <c r="ZE36" s="213"/>
      <c r="ZF36" s="213"/>
      <c r="ZG36" s="213"/>
      <c r="ZH36" s="213"/>
      <c r="ZI36" s="213"/>
      <c r="ZJ36" s="213"/>
      <c r="ZK36" s="213"/>
      <c r="ZL36" s="213"/>
      <c r="ZM36" s="213"/>
      <c r="ZN36" s="213"/>
      <c r="ZO36" s="213"/>
      <c r="ZP36" s="213"/>
      <c r="ZQ36" s="213"/>
      <c r="ZR36" s="213"/>
      <c r="ZS36" s="213"/>
      <c r="ZT36" s="213"/>
      <c r="ZU36" s="213"/>
      <c r="ZV36" s="213"/>
      <c r="ZW36" s="213"/>
      <c r="ZX36" s="213"/>
      <c r="ZY36" s="213"/>
      <c r="ZZ36" s="213"/>
      <c r="AAA36" s="213"/>
      <c r="AAB36" s="213"/>
      <c r="AAC36" s="213"/>
      <c r="AAD36" s="213"/>
      <c r="AAE36" s="213"/>
      <c r="AAF36" s="213"/>
      <c r="AAG36" s="213"/>
      <c r="AAH36" s="213"/>
      <c r="AAI36" s="213"/>
      <c r="AAJ36" s="213"/>
      <c r="AAK36" s="213"/>
      <c r="AAL36" s="213"/>
      <c r="AAM36" s="213"/>
      <c r="AAN36" s="213"/>
      <c r="AAO36" s="213"/>
      <c r="AAP36" s="213"/>
      <c r="AAQ36" s="213"/>
      <c r="AAR36" s="213"/>
      <c r="AAS36" s="213"/>
      <c r="AAT36" s="213"/>
      <c r="AAU36" s="213"/>
      <c r="AAV36" s="213"/>
      <c r="AAW36" s="213"/>
      <c r="AAX36" s="213"/>
      <c r="AAY36" s="213"/>
      <c r="AAZ36" s="213"/>
      <c r="ABA36" s="213"/>
      <c r="ABB36" s="213"/>
      <c r="ABC36" s="213"/>
      <c r="ABD36" s="213"/>
      <c r="ABE36" s="213"/>
      <c r="ABF36" s="213"/>
      <c r="ABG36" s="213"/>
      <c r="ABH36" s="213"/>
      <c r="ABI36" s="213"/>
      <c r="ABJ36" s="213"/>
      <c r="ABK36" s="213"/>
      <c r="ABL36" s="213"/>
      <c r="ABM36" s="213"/>
      <c r="ABN36" s="213"/>
      <c r="ABO36" s="213"/>
      <c r="ABP36" s="213"/>
      <c r="ABQ36" s="213"/>
      <c r="ABR36" s="213"/>
      <c r="ABS36" s="213"/>
      <c r="ABT36" s="213"/>
      <c r="ABU36" s="213"/>
      <c r="ABV36" s="213"/>
      <c r="ABW36" s="213"/>
      <c r="ABX36" s="213"/>
      <c r="ABY36" s="213"/>
      <c r="ABZ36" s="213"/>
      <c r="ACA36" s="213"/>
      <c r="ACB36" s="213"/>
      <c r="ACC36" s="213"/>
      <c r="ACD36" s="213"/>
      <c r="ACE36" s="213"/>
      <c r="ACF36" s="213"/>
      <c r="ACG36" s="213"/>
      <c r="ACH36" s="213"/>
      <c r="ACI36" s="213"/>
      <c r="ACJ36" s="213"/>
      <c r="ACK36" s="213"/>
      <c r="ACL36" s="213"/>
      <c r="ACM36" s="213"/>
      <c r="ACN36" s="213"/>
      <c r="ACO36" s="213"/>
      <c r="ACP36" s="213"/>
      <c r="ACQ36" s="213"/>
      <c r="ACR36" s="213"/>
      <c r="ACS36" s="213"/>
      <c r="ACT36" s="213"/>
      <c r="ACU36" s="213"/>
      <c r="ACV36" s="213"/>
      <c r="ACW36" s="213"/>
      <c r="ACX36" s="213"/>
      <c r="ACY36" s="213"/>
      <c r="ACZ36" s="213"/>
      <c r="ADA36" s="213"/>
      <c r="ADB36" s="213"/>
      <c r="ADC36" s="213"/>
      <c r="ADD36" s="213"/>
      <c r="ADE36" s="213"/>
      <c r="ADF36" s="213"/>
      <c r="ADG36" s="213"/>
      <c r="ADH36" s="213"/>
      <c r="ADI36" s="213"/>
      <c r="ADJ36" s="213"/>
      <c r="ADK36" s="213"/>
      <c r="ADL36" s="213"/>
      <c r="ADM36" s="213"/>
      <c r="ADN36" s="213"/>
      <c r="ADO36" s="213"/>
      <c r="ADP36" s="213"/>
      <c r="ADQ36" s="213"/>
      <c r="ADR36" s="213"/>
      <c r="ADS36" s="213"/>
      <c r="ADT36" s="213"/>
      <c r="ADU36" s="213"/>
      <c r="ADV36" s="213"/>
      <c r="ADW36" s="213"/>
      <c r="ADX36" s="213"/>
      <c r="ADY36" s="213"/>
      <c r="ADZ36" s="213"/>
      <c r="AEA36" s="213"/>
      <c r="AEB36" s="213"/>
      <c r="AEC36" s="213"/>
      <c r="AED36" s="213"/>
      <c r="AEE36" s="213"/>
      <c r="AEF36" s="213"/>
      <c r="AEG36" s="213"/>
      <c r="AEH36" s="213"/>
      <c r="AEI36" s="213"/>
      <c r="AEJ36" s="213"/>
      <c r="AEK36" s="213"/>
      <c r="AEL36" s="213"/>
      <c r="AEM36" s="213"/>
      <c r="AEN36" s="213"/>
      <c r="AEO36" s="213"/>
      <c r="AEP36" s="213"/>
      <c r="AEQ36" s="213"/>
      <c r="AER36" s="213"/>
      <c r="AES36" s="213"/>
      <c r="AET36" s="213"/>
      <c r="AEU36" s="213"/>
      <c r="AEV36" s="213"/>
      <c r="AEW36" s="213"/>
      <c r="AEX36" s="213"/>
      <c r="AEY36" s="213"/>
      <c r="AEZ36" s="213"/>
      <c r="AFA36" s="213"/>
      <c r="AFB36" s="213"/>
      <c r="AFC36" s="213"/>
      <c r="AFD36" s="213"/>
      <c r="AFE36" s="213"/>
      <c r="AFF36" s="213"/>
      <c r="AFG36" s="213"/>
      <c r="AFH36" s="213"/>
      <c r="AFI36" s="213"/>
      <c r="AFJ36" s="213"/>
      <c r="AFK36" s="213"/>
      <c r="AFL36" s="213"/>
      <c r="AFM36" s="213"/>
      <c r="AFN36" s="213"/>
      <c r="AFO36" s="213"/>
      <c r="AFP36" s="213"/>
      <c r="AFQ36" s="213"/>
      <c r="AFR36" s="213"/>
      <c r="AFS36" s="213"/>
      <c r="AFT36" s="213"/>
      <c r="AFU36" s="213"/>
      <c r="AFV36" s="213"/>
      <c r="AFW36" s="213"/>
      <c r="AFX36" s="213"/>
      <c r="AFY36" s="213"/>
      <c r="AFZ36" s="213"/>
      <c r="AGA36" s="213"/>
      <c r="AGB36" s="213"/>
      <c r="AGC36" s="213"/>
      <c r="AGD36" s="213"/>
      <c r="AGE36" s="213"/>
      <c r="AGF36" s="213"/>
      <c r="AGG36" s="213"/>
      <c r="AGH36" s="213"/>
      <c r="AGI36" s="213"/>
      <c r="AGJ36" s="213"/>
      <c r="AGK36" s="213"/>
      <c r="AGL36" s="213"/>
      <c r="AGM36" s="213"/>
      <c r="AGN36" s="213"/>
      <c r="AGO36" s="213"/>
      <c r="AGP36" s="213"/>
      <c r="AGQ36" s="213"/>
      <c r="AGR36" s="213"/>
      <c r="AGS36" s="213"/>
      <c r="AGT36" s="213"/>
      <c r="AGU36" s="213"/>
      <c r="AGV36" s="213"/>
      <c r="AGW36" s="213"/>
      <c r="AGX36" s="213"/>
      <c r="AGY36" s="213"/>
      <c r="AGZ36" s="213"/>
      <c r="AHA36" s="213"/>
      <c r="AHB36" s="213"/>
      <c r="AHC36" s="213"/>
      <c r="AHD36" s="213"/>
      <c r="AHE36" s="213"/>
      <c r="AHF36" s="213"/>
      <c r="AHG36" s="213"/>
      <c r="AHH36" s="213"/>
      <c r="AHI36" s="213"/>
      <c r="AHJ36" s="213"/>
      <c r="AHK36" s="213"/>
      <c r="AHL36" s="213"/>
      <c r="AHM36" s="213"/>
      <c r="AHN36" s="213"/>
      <c r="AHO36" s="213"/>
      <c r="AHP36" s="213"/>
      <c r="AHQ36" s="213"/>
      <c r="AHR36" s="213"/>
      <c r="AHS36" s="213"/>
      <c r="AHT36" s="213"/>
      <c r="AHU36" s="213"/>
      <c r="AHV36" s="213"/>
      <c r="AHW36" s="213"/>
      <c r="AHX36" s="213"/>
      <c r="AHY36" s="213"/>
      <c r="AHZ36" s="213"/>
      <c r="AIA36" s="213"/>
      <c r="AIB36" s="213"/>
      <c r="AIC36" s="213"/>
      <c r="AID36" s="213"/>
      <c r="AIE36" s="213"/>
      <c r="AIF36" s="213"/>
      <c r="AIG36" s="213"/>
      <c r="AIH36" s="213"/>
      <c r="AII36" s="213"/>
      <c r="AIJ36" s="213"/>
      <c r="AIK36" s="213"/>
      <c r="AIL36" s="213"/>
      <c r="AIM36" s="213"/>
      <c r="AIN36" s="213"/>
      <c r="AIO36" s="213"/>
      <c r="AIP36" s="213"/>
      <c r="AIQ36" s="213"/>
      <c r="AIR36" s="213"/>
      <c r="AIS36" s="213"/>
      <c r="AIT36" s="213"/>
      <c r="AIU36" s="213"/>
      <c r="AIV36" s="213"/>
      <c r="AIW36" s="213"/>
      <c r="AIX36" s="213"/>
      <c r="AIY36" s="213"/>
      <c r="AIZ36" s="213"/>
      <c r="AJA36" s="213"/>
      <c r="AJB36" s="213"/>
      <c r="AJC36" s="213"/>
      <c r="AJD36" s="213"/>
      <c r="AJE36" s="213"/>
      <c r="AJF36" s="213"/>
      <c r="AJG36" s="213"/>
      <c r="AJH36" s="213"/>
      <c r="AJI36" s="213"/>
      <c r="AJJ36" s="213"/>
      <c r="AJK36" s="213"/>
      <c r="AJL36" s="213"/>
      <c r="AJM36" s="213"/>
      <c r="AJN36" s="213"/>
      <c r="AJO36" s="213"/>
      <c r="AJP36" s="213"/>
      <c r="AJQ36" s="213"/>
      <c r="AJR36" s="213"/>
      <c r="AJS36" s="213"/>
      <c r="AJT36" s="213"/>
      <c r="AJU36" s="213"/>
      <c r="AJV36" s="213"/>
      <c r="AJW36" s="213"/>
      <c r="AJX36" s="213"/>
      <c r="AJY36" s="213"/>
      <c r="AJZ36" s="213"/>
      <c r="AKA36" s="213"/>
      <c r="AKB36" s="213"/>
      <c r="AKC36" s="213"/>
      <c r="AKD36" s="213"/>
      <c r="AKE36" s="213"/>
      <c r="AKF36" s="213"/>
      <c r="AKG36" s="213"/>
      <c r="AKH36" s="213"/>
      <c r="AKI36" s="213"/>
      <c r="AKJ36" s="213"/>
      <c r="AKK36" s="213"/>
      <c r="AKL36" s="213"/>
      <c r="AKM36" s="213"/>
      <c r="AKN36" s="213"/>
      <c r="AKO36" s="213"/>
      <c r="AKP36" s="213"/>
      <c r="AKQ36" s="213"/>
      <c r="AKR36" s="213"/>
      <c r="AKS36" s="213"/>
      <c r="AKT36" s="213"/>
      <c r="AKU36" s="213"/>
      <c r="AKV36" s="213"/>
      <c r="AKW36" s="213"/>
      <c r="AKX36" s="213"/>
      <c r="AKY36" s="213"/>
      <c r="AKZ36" s="213"/>
      <c r="ALA36" s="213"/>
      <c r="ALB36" s="213"/>
      <c r="ALC36" s="213"/>
      <c r="ALD36" s="213"/>
      <c r="ALE36" s="213"/>
      <c r="ALF36" s="213"/>
      <c r="ALG36" s="213"/>
      <c r="ALH36" s="213"/>
      <c r="ALI36" s="213"/>
      <c r="ALJ36" s="213"/>
      <c r="ALK36" s="213"/>
      <c r="ALL36" s="213"/>
      <c r="ALM36" s="213"/>
      <c r="ALN36" s="213"/>
      <c r="ALO36" s="213"/>
      <c r="ALP36" s="213"/>
      <c r="ALQ36" s="213"/>
      <c r="ALR36" s="213"/>
      <c r="ALS36" s="213"/>
      <c r="ALT36" s="213"/>
      <c r="ALU36" s="213"/>
      <c r="ALV36" s="213"/>
      <c r="ALW36" s="213"/>
      <c r="ALX36" s="213"/>
      <c r="ALY36" s="213"/>
      <c r="ALZ36" s="213"/>
      <c r="AMA36" s="213"/>
      <c r="AMB36" s="213"/>
      <c r="AMC36" s="213"/>
      <c r="AMD36" s="213"/>
      <c r="AME36" s="213"/>
      <c r="AMF36" s="213"/>
      <c r="AMG36" s="213"/>
      <c r="AMH36" s="213"/>
    </row>
    <row r="37" spans="1:1022" ht="15.75" customHeight="1">
      <c r="A37" s="2321"/>
      <c r="B37" s="2309"/>
      <c r="C37" s="248"/>
      <c r="D37" s="249" t="s">
        <v>68</v>
      </c>
      <c r="E37" s="249"/>
      <c r="F37" s="249" t="s">
        <v>69</v>
      </c>
      <c r="G37" s="249"/>
      <c r="H37" s="250" t="s">
        <v>70</v>
      </c>
      <c r="I37" s="250"/>
      <c r="J37" s="250" t="s">
        <v>71</v>
      </c>
      <c r="K37" s="249"/>
      <c r="L37" s="249" t="s">
        <v>72</v>
      </c>
      <c r="M37" s="219"/>
      <c r="N37" s="2306"/>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3"/>
      <c r="DL37" s="213"/>
      <c r="DM37" s="213"/>
      <c r="DN37" s="213"/>
      <c r="DO37" s="213"/>
      <c r="DP37" s="213"/>
      <c r="DQ37" s="213"/>
      <c r="DR37" s="213"/>
      <c r="DS37" s="213"/>
      <c r="DT37" s="213"/>
      <c r="DU37" s="213"/>
      <c r="DV37" s="213"/>
      <c r="DW37" s="213"/>
      <c r="DX37" s="213"/>
      <c r="DY37" s="213"/>
      <c r="DZ37" s="213"/>
      <c r="EA37" s="213"/>
      <c r="EB37" s="213"/>
      <c r="EC37" s="213"/>
      <c r="ED37" s="213"/>
      <c r="EE37" s="213"/>
      <c r="EF37" s="213"/>
      <c r="EG37" s="213"/>
      <c r="EH37" s="213"/>
      <c r="EI37" s="213"/>
      <c r="EJ37" s="213"/>
      <c r="EK37" s="213"/>
      <c r="EL37" s="213"/>
      <c r="EM37" s="213"/>
      <c r="EN37" s="213"/>
      <c r="EO37" s="213"/>
      <c r="EP37" s="213"/>
      <c r="EQ37" s="213"/>
      <c r="ER37" s="213"/>
      <c r="ES37" s="213"/>
      <c r="ET37" s="213"/>
      <c r="EU37" s="213"/>
      <c r="EV37" s="213"/>
      <c r="EW37" s="213"/>
      <c r="EX37" s="213"/>
      <c r="EY37" s="213"/>
      <c r="EZ37" s="213"/>
      <c r="FA37" s="213"/>
      <c r="FB37" s="213"/>
      <c r="FC37" s="213"/>
      <c r="FD37" s="213"/>
      <c r="FE37" s="213"/>
      <c r="FF37" s="213"/>
      <c r="FG37" s="213"/>
      <c r="FH37" s="213"/>
      <c r="FI37" s="213"/>
      <c r="FJ37" s="213"/>
      <c r="FK37" s="213"/>
      <c r="FL37" s="213"/>
      <c r="FM37" s="213"/>
      <c r="FN37" s="213"/>
      <c r="FO37" s="213"/>
      <c r="FP37" s="213"/>
      <c r="FQ37" s="213"/>
      <c r="FR37" s="213"/>
      <c r="FS37" s="213"/>
      <c r="FT37" s="213"/>
      <c r="FU37" s="213"/>
      <c r="FV37" s="213"/>
      <c r="FW37" s="213"/>
      <c r="FX37" s="213"/>
      <c r="FY37" s="213"/>
      <c r="FZ37" s="213"/>
      <c r="GA37" s="213"/>
      <c r="GB37" s="213"/>
      <c r="GC37" s="213"/>
      <c r="GD37" s="213"/>
      <c r="GE37" s="213"/>
      <c r="GF37" s="213"/>
      <c r="GG37" s="213"/>
      <c r="GH37" s="213"/>
      <c r="GI37" s="213"/>
      <c r="GJ37" s="213"/>
      <c r="GK37" s="213"/>
      <c r="GL37" s="213"/>
      <c r="GM37" s="213"/>
      <c r="GN37" s="213"/>
      <c r="GO37" s="213"/>
      <c r="GP37" s="213"/>
      <c r="GQ37" s="213"/>
      <c r="GR37" s="213"/>
      <c r="GS37" s="213"/>
      <c r="GT37" s="213"/>
      <c r="GU37" s="213"/>
      <c r="GV37" s="213"/>
      <c r="GW37" s="213"/>
      <c r="GX37" s="213"/>
      <c r="GY37" s="213"/>
      <c r="GZ37" s="213"/>
      <c r="HA37" s="213"/>
      <c r="HB37" s="213"/>
      <c r="HC37" s="213"/>
      <c r="HD37" s="213"/>
      <c r="HE37" s="213"/>
      <c r="HF37" s="213"/>
      <c r="HG37" s="213"/>
      <c r="HH37" s="213"/>
      <c r="HI37" s="213"/>
      <c r="HJ37" s="213"/>
      <c r="HK37" s="213"/>
      <c r="HL37" s="213"/>
      <c r="HM37" s="213"/>
      <c r="HN37" s="213"/>
      <c r="HO37" s="213"/>
      <c r="HP37" s="213"/>
      <c r="HQ37" s="213"/>
      <c r="HR37" s="213"/>
      <c r="HS37" s="213"/>
      <c r="HT37" s="213"/>
      <c r="HU37" s="213"/>
      <c r="HV37" s="213"/>
      <c r="HW37" s="213"/>
      <c r="HX37" s="213"/>
      <c r="HY37" s="213"/>
      <c r="HZ37" s="213"/>
      <c r="IA37" s="213"/>
      <c r="IB37" s="213"/>
      <c r="IC37" s="213"/>
      <c r="ID37" s="213"/>
      <c r="IE37" s="213"/>
      <c r="IF37" s="213"/>
      <c r="IG37" s="213"/>
      <c r="IH37" s="213"/>
      <c r="II37" s="213"/>
      <c r="IJ37" s="213"/>
      <c r="IK37" s="213"/>
      <c r="IL37" s="213"/>
      <c r="IM37" s="213"/>
      <c r="IN37" s="213"/>
      <c r="IO37" s="213"/>
      <c r="IP37" s="213"/>
      <c r="IQ37" s="213"/>
      <c r="IR37" s="213"/>
      <c r="IS37" s="213"/>
      <c r="IT37" s="213"/>
      <c r="IU37" s="213"/>
      <c r="IV37" s="213"/>
      <c r="IW37" s="213"/>
      <c r="IX37" s="213"/>
      <c r="IY37" s="213"/>
      <c r="IZ37" s="213"/>
      <c r="JA37" s="213"/>
      <c r="JB37" s="213"/>
      <c r="JC37" s="213"/>
      <c r="JD37" s="213"/>
      <c r="JE37" s="213"/>
      <c r="JF37" s="213"/>
      <c r="JG37" s="213"/>
      <c r="JH37" s="213"/>
      <c r="JI37" s="213"/>
      <c r="JJ37" s="213"/>
      <c r="JK37" s="213"/>
      <c r="JL37" s="213"/>
      <c r="JM37" s="213"/>
      <c r="JN37" s="213"/>
      <c r="JO37" s="213"/>
      <c r="JP37" s="213"/>
      <c r="JQ37" s="213"/>
      <c r="JR37" s="213"/>
      <c r="JS37" s="213"/>
      <c r="JT37" s="213"/>
      <c r="JU37" s="213"/>
      <c r="JV37" s="213"/>
      <c r="JW37" s="213"/>
      <c r="JX37" s="213"/>
      <c r="JY37" s="213"/>
      <c r="JZ37" s="213"/>
      <c r="KA37" s="213"/>
      <c r="KB37" s="213"/>
      <c r="KC37" s="213"/>
      <c r="KD37" s="213"/>
      <c r="KE37" s="213"/>
      <c r="KF37" s="213"/>
      <c r="KG37" s="213"/>
      <c r="KH37" s="213"/>
      <c r="KI37" s="213"/>
      <c r="KJ37" s="213"/>
      <c r="KK37" s="213"/>
      <c r="KL37" s="213"/>
      <c r="KM37" s="213"/>
      <c r="KN37" s="213"/>
      <c r="KO37" s="213"/>
      <c r="KP37" s="213"/>
      <c r="KQ37" s="213"/>
      <c r="KR37" s="213"/>
      <c r="KS37" s="213"/>
      <c r="KT37" s="213"/>
      <c r="KU37" s="213"/>
      <c r="KV37" s="213"/>
      <c r="KW37" s="213"/>
      <c r="KX37" s="213"/>
      <c r="KY37" s="213"/>
      <c r="KZ37" s="213"/>
      <c r="LA37" s="213"/>
      <c r="LB37" s="213"/>
      <c r="LC37" s="213"/>
      <c r="LD37" s="213"/>
      <c r="LE37" s="213"/>
      <c r="LF37" s="213"/>
      <c r="LG37" s="213"/>
      <c r="LH37" s="213"/>
      <c r="LI37" s="213"/>
      <c r="LJ37" s="213"/>
      <c r="LK37" s="213"/>
      <c r="LL37" s="213"/>
      <c r="LM37" s="213"/>
      <c r="LN37" s="213"/>
      <c r="LO37" s="213"/>
      <c r="LP37" s="213"/>
      <c r="LQ37" s="213"/>
      <c r="LR37" s="213"/>
      <c r="LS37" s="213"/>
      <c r="LT37" s="213"/>
      <c r="LU37" s="213"/>
      <c r="LV37" s="213"/>
      <c r="LW37" s="213"/>
      <c r="LX37" s="213"/>
      <c r="LY37" s="213"/>
      <c r="LZ37" s="213"/>
      <c r="MA37" s="213"/>
      <c r="MB37" s="213"/>
      <c r="MC37" s="213"/>
      <c r="MD37" s="213"/>
      <c r="ME37" s="213"/>
      <c r="MF37" s="213"/>
      <c r="MG37" s="213"/>
      <c r="MH37" s="213"/>
      <c r="MI37" s="213"/>
      <c r="MJ37" s="213"/>
      <c r="MK37" s="213"/>
      <c r="ML37" s="213"/>
      <c r="MM37" s="213"/>
      <c r="MN37" s="213"/>
      <c r="MO37" s="213"/>
      <c r="MP37" s="213"/>
      <c r="MQ37" s="213"/>
      <c r="MR37" s="213"/>
      <c r="MS37" s="213"/>
      <c r="MT37" s="213"/>
      <c r="MU37" s="213"/>
      <c r="MV37" s="213"/>
      <c r="MW37" s="213"/>
      <c r="MX37" s="213"/>
      <c r="MY37" s="213"/>
      <c r="MZ37" s="213"/>
      <c r="NA37" s="213"/>
      <c r="NB37" s="213"/>
      <c r="NC37" s="213"/>
      <c r="ND37" s="213"/>
      <c r="NE37" s="213"/>
      <c r="NF37" s="213"/>
      <c r="NG37" s="213"/>
      <c r="NH37" s="213"/>
      <c r="NI37" s="213"/>
      <c r="NJ37" s="213"/>
      <c r="NK37" s="213"/>
      <c r="NL37" s="213"/>
      <c r="NM37" s="213"/>
      <c r="NN37" s="213"/>
      <c r="NO37" s="213"/>
      <c r="NP37" s="213"/>
      <c r="NQ37" s="213"/>
      <c r="NR37" s="213"/>
      <c r="NS37" s="213"/>
      <c r="NT37" s="213"/>
      <c r="NU37" s="213"/>
      <c r="NV37" s="213"/>
      <c r="NW37" s="213"/>
      <c r="NX37" s="213"/>
      <c r="NY37" s="213"/>
      <c r="NZ37" s="213"/>
      <c r="OA37" s="213"/>
      <c r="OB37" s="213"/>
      <c r="OC37" s="213"/>
      <c r="OD37" s="213"/>
      <c r="OE37" s="213"/>
      <c r="OF37" s="213"/>
      <c r="OG37" s="213"/>
      <c r="OH37" s="213"/>
      <c r="OI37" s="213"/>
      <c r="OJ37" s="213"/>
      <c r="OK37" s="213"/>
      <c r="OL37" s="213"/>
      <c r="OM37" s="213"/>
      <c r="ON37" s="213"/>
      <c r="OO37" s="213"/>
      <c r="OP37" s="213"/>
      <c r="OQ37" s="213"/>
      <c r="OR37" s="213"/>
      <c r="OS37" s="213"/>
      <c r="OT37" s="213"/>
      <c r="OU37" s="213"/>
      <c r="OV37" s="213"/>
      <c r="OW37" s="213"/>
      <c r="OX37" s="213"/>
      <c r="OY37" s="213"/>
      <c r="OZ37" s="213"/>
      <c r="PA37" s="213"/>
      <c r="PB37" s="213"/>
      <c r="PC37" s="213"/>
      <c r="PD37" s="213"/>
      <c r="PE37" s="213"/>
      <c r="PF37" s="213"/>
      <c r="PG37" s="213"/>
      <c r="PH37" s="213"/>
      <c r="PI37" s="213"/>
      <c r="PJ37" s="213"/>
      <c r="PK37" s="213"/>
      <c r="PL37" s="213"/>
      <c r="PM37" s="213"/>
      <c r="PN37" s="213"/>
      <c r="PO37" s="213"/>
      <c r="PP37" s="213"/>
      <c r="PQ37" s="213"/>
      <c r="PR37" s="213"/>
      <c r="PS37" s="213"/>
      <c r="PT37" s="213"/>
      <c r="PU37" s="213"/>
      <c r="PV37" s="213"/>
      <c r="PW37" s="213"/>
      <c r="PX37" s="213"/>
      <c r="PY37" s="213"/>
      <c r="PZ37" s="213"/>
      <c r="QA37" s="213"/>
      <c r="QB37" s="213"/>
      <c r="QC37" s="213"/>
      <c r="QD37" s="213"/>
      <c r="QE37" s="213"/>
      <c r="QF37" s="213"/>
      <c r="QG37" s="213"/>
      <c r="QH37" s="213"/>
      <c r="QI37" s="213"/>
      <c r="QJ37" s="213"/>
      <c r="QK37" s="213"/>
      <c r="QL37" s="213"/>
      <c r="QM37" s="213"/>
      <c r="QN37" s="213"/>
      <c r="QO37" s="213"/>
      <c r="QP37" s="213"/>
      <c r="QQ37" s="213"/>
      <c r="QR37" s="213"/>
      <c r="QS37" s="213"/>
      <c r="QT37" s="213"/>
      <c r="QU37" s="213"/>
      <c r="QV37" s="213"/>
      <c r="QW37" s="213"/>
      <c r="QX37" s="213"/>
      <c r="QY37" s="213"/>
      <c r="QZ37" s="213"/>
      <c r="RA37" s="213"/>
      <c r="RB37" s="213"/>
      <c r="RC37" s="213"/>
      <c r="RD37" s="213"/>
      <c r="RE37" s="213"/>
      <c r="RF37" s="213"/>
      <c r="RG37" s="213"/>
      <c r="RH37" s="213"/>
      <c r="RI37" s="213"/>
      <c r="RJ37" s="213"/>
      <c r="RK37" s="213"/>
      <c r="RL37" s="213"/>
      <c r="RM37" s="213"/>
      <c r="RN37" s="213"/>
      <c r="RO37" s="213"/>
      <c r="RP37" s="213"/>
      <c r="RQ37" s="213"/>
      <c r="RR37" s="213"/>
      <c r="RS37" s="213"/>
      <c r="RT37" s="213"/>
      <c r="RU37" s="213"/>
      <c r="RV37" s="213"/>
      <c r="RW37" s="213"/>
      <c r="RX37" s="213"/>
      <c r="RY37" s="213"/>
      <c r="RZ37" s="213"/>
      <c r="SA37" s="213"/>
      <c r="SB37" s="213"/>
      <c r="SC37" s="213"/>
      <c r="SD37" s="213"/>
      <c r="SE37" s="213"/>
      <c r="SF37" s="213"/>
      <c r="SG37" s="213"/>
      <c r="SH37" s="213"/>
      <c r="SI37" s="213"/>
      <c r="SJ37" s="213"/>
      <c r="SK37" s="213"/>
      <c r="SL37" s="213"/>
      <c r="SM37" s="213"/>
      <c r="SN37" s="213"/>
      <c r="SO37" s="213"/>
      <c r="SP37" s="213"/>
      <c r="SQ37" s="213"/>
      <c r="SR37" s="213"/>
      <c r="SS37" s="213"/>
      <c r="ST37" s="213"/>
      <c r="SU37" s="213"/>
      <c r="SV37" s="213"/>
      <c r="SW37" s="213"/>
      <c r="SX37" s="213"/>
      <c r="SY37" s="213"/>
      <c r="SZ37" s="213"/>
      <c r="TA37" s="213"/>
      <c r="TB37" s="213"/>
      <c r="TC37" s="213"/>
      <c r="TD37" s="213"/>
      <c r="TE37" s="213"/>
      <c r="TF37" s="213"/>
      <c r="TG37" s="213"/>
      <c r="TH37" s="213"/>
      <c r="TI37" s="213"/>
      <c r="TJ37" s="213"/>
      <c r="TK37" s="213"/>
      <c r="TL37" s="213"/>
      <c r="TM37" s="213"/>
      <c r="TN37" s="213"/>
      <c r="TO37" s="213"/>
      <c r="TP37" s="213"/>
      <c r="TQ37" s="213"/>
      <c r="TR37" s="213"/>
      <c r="TS37" s="213"/>
      <c r="TT37" s="213"/>
      <c r="TU37" s="213"/>
      <c r="TV37" s="213"/>
      <c r="TW37" s="213"/>
      <c r="TX37" s="213"/>
      <c r="TY37" s="213"/>
      <c r="TZ37" s="213"/>
      <c r="UA37" s="213"/>
      <c r="UB37" s="213"/>
      <c r="UC37" s="213"/>
      <c r="UD37" s="213"/>
      <c r="UE37" s="213"/>
      <c r="UF37" s="213"/>
      <c r="UG37" s="213"/>
      <c r="UH37" s="213"/>
      <c r="UI37" s="213"/>
      <c r="UJ37" s="213"/>
      <c r="UK37" s="213"/>
      <c r="UL37" s="213"/>
      <c r="UM37" s="213"/>
      <c r="UN37" s="213"/>
      <c r="UO37" s="213"/>
      <c r="UP37" s="213"/>
      <c r="UQ37" s="213"/>
      <c r="UR37" s="213"/>
      <c r="US37" s="213"/>
      <c r="UT37" s="213"/>
      <c r="UU37" s="213"/>
      <c r="UV37" s="213"/>
      <c r="UW37" s="213"/>
      <c r="UX37" s="213"/>
      <c r="UY37" s="213"/>
      <c r="UZ37" s="213"/>
      <c r="VA37" s="213"/>
      <c r="VB37" s="213"/>
      <c r="VC37" s="213"/>
      <c r="VD37" s="213"/>
      <c r="VE37" s="213"/>
      <c r="VF37" s="213"/>
      <c r="VG37" s="213"/>
      <c r="VH37" s="213"/>
      <c r="VI37" s="213"/>
      <c r="VJ37" s="213"/>
      <c r="VK37" s="213"/>
      <c r="VL37" s="213"/>
      <c r="VM37" s="213"/>
      <c r="VN37" s="213"/>
      <c r="VO37" s="213"/>
      <c r="VP37" s="213"/>
      <c r="VQ37" s="213"/>
      <c r="VR37" s="213"/>
      <c r="VS37" s="213"/>
      <c r="VT37" s="213"/>
      <c r="VU37" s="213"/>
      <c r="VV37" s="213"/>
      <c r="VW37" s="213"/>
      <c r="VX37" s="213"/>
      <c r="VY37" s="213"/>
      <c r="VZ37" s="213"/>
      <c r="WA37" s="213"/>
      <c r="WB37" s="213"/>
      <c r="WC37" s="213"/>
      <c r="WD37" s="213"/>
      <c r="WE37" s="213"/>
      <c r="WF37" s="213"/>
      <c r="WG37" s="213"/>
      <c r="WH37" s="213"/>
      <c r="WI37" s="213"/>
      <c r="WJ37" s="213"/>
      <c r="WK37" s="213"/>
      <c r="WL37" s="213"/>
      <c r="WM37" s="213"/>
      <c r="WN37" s="213"/>
      <c r="WO37" s="213"/>
      <c r="WP37" s="213"/>
      <c r="WQ37" s="213"/>
      <c r="WR37" s="213"/>
      <c r="WS37" s="213"/>
      <c r="WT37" s="213"/>
      <c r="WU37" s="213"/>
      <c r="WV37" s="213"/>
      <c r="WW37" s="213"/>
      <c r="WX37" s="213"/>
      <c r="WY37" s="213"/>
      <c r="WZ37" s="213"/>
      <c r="XA37" s="213"/>
      <c r="XB37" s="213"/>
      <c r="XC37" s="213"/>
      <c r="XD37" s="213"/>
      <c r="XE37" s="213"/>
      <c r="XF37" s="213"/>
      <c r="XG37" s="213"/>
      <c r="XH37" s="213"/>
      <c r="XI37" s="213"/>
      <c r="XJ37" s="213"/>
      <c r="XK37" s="213"/>
      <c r="XL37" s="213"/>
      <c r="XM37" s="213"/>
      <c r="XN37" s="213"/>
      <c r="XO37" s="213"/>
      <c r="XP37" s="213"/>
      <c r="XQ37" s="213"/>
      <c r="XR37" s="213"/>
      <c r="XS37" s="213"/>
      <c r="XT37" s="213"/>
      <c r="XU37" s="213"/>
      <c r="XV37" s="213"/>
      <c r="XW37" s="213"/>
      <c r="XX37" s="213"/>
      <c r="XY37" s="213"/>
      <c r="XZ37" s="213"/>
      <c r="YA37" s="213"/>
      <c r="YB37" s="213"/>
      <c r="YC37" s="213"/>
      <c r="YD37" s="213"/>
      <c r="YE37" s="213"/>
      <c r="YF37" s="213"/>
      <c r="YG37" s="213"/>
      <c r="YH37" s="213"/>
      <c r="YI37" s="213"/>
      <c r="YJ37" s="213"/>
      <c r="YK37" s="213"/>
      <c r="YL37" s="213"/>
      <c r="YM37" s="213"/>
      <c r="YN37" s="213"/>
      <c r="YO37" s="213"/>
      <c r="YP37" s="213"/>
      <c r="YQ37" s="213"/>
      <c r="YR37" s="213"/>
      <c r="YS37" s="213"/>
      <c r="YT37" s="213"/>
      <c r="YU37" s="213"/>
      <c r="YV37" s="213"/>
      <c r="YW37" s="213"/>
      <c r="YX37" s="213"/>
      <c r="YY37" s="213"/>
      <c r="YZ37" s="213"/>
      <c r="ZA37" s="213"/>
      <c r="ZB37" s="213"/>
      <c r="ZC37" s="213"/>
      <c r="ZD37" s="213"/>
      <c r="ZE37" s="213"/>
      <c r="ZF37" s="213"/>
      <c r="ZG37" s="213"/>
      <c r="ZH37" s="213"/>
      <c r="ZI37" s="213"/>
      <c r="ZJ37" s="213"/>
      <c r="ZK37" s="213"/>
      <c r="ZL37" s="213"/>
      <c r="ZM37" s="213"/>
      <c r="ZN37" s="213"/>
      <c r="ZO37" s="213"/>
      <c r="ZP37" s="213"/>
      <c r="ZQ37" s="213"/>
      <c r="ZR37" s="213"/>
      <c r="ZS37" s="213"/>
      <c r="ZT37" s="213"/>
      <c r="ZU37" s="213"/>
      <c r="ZV37" s="213"/>
      <c r="ZW37" s="213"/>
      <c r="ZX37" s="213"/>
      <c r="ZY37" s="213"/>
      <c r="ZZ37" s="213"/>
      <c r="AAA37" s="213"/>
      <c r="AAB37" s="213"/>
      <c r="AAC37" s="213"/>
      <c r="AAD37" s="213"/>
      <c r="AAE37" s="213"/>
      <c r="AAF37" s="213"/>
      <c r="AAG37" s="213"/>
      <c r="AAH37" s="213"/>
      <c r="AAI37" s="213"/>
      <c r="AAJ37" s="213"/>
      <c r="AAK37" s="213"/>
      <c r="AAL37" s="213"/>
      <c r="AAM37" s="213"/>
      <c r="AAN37" s="213"/>
      <c r="AAO37" s="213"/>
      <c r="AAP37" s="213"/>
      <c r="AAQ37" s="213"/>
      <c r="AAR37" s="213"/>
      <c r="AAS37" s="213"/>
      <c r="AAT37" s="213"/>
      <c r="AAU37" s="213"/>
      <c r="AAV37" s="213"/>
      <c r="AAW37" s="213"/>
      <c r="AAX37" s="213"/>
      <c r="AAY37" s="213"/>
      <c r="AAZ37" s="213"/>
      <c r="ABA37" s="213"/>
      <c r="ABB37" s="213"/>
      <c r="ABC37" s="213"/>
      <c r="ABD37" s="213"/>
      <c r="ABE37" s="213"/>
      <c r="ABF37" s="213"/>
      <c r="ABG37" s="213"/>
      <c r="ABH37" s="213"/>
      <c r="ABI37" s="213"/>
      <c r="ABJ37" s="213"/>
      <c r="ABK37" s="213"/>
      <c r="ABL37" s="213"/>
      <c r="ABM37" s="213"/>
      <c r="ABN37" s="213"/>
      <c r="ABO37" s="213"/>
      <c r="ABP37" s="213"/>
      <c r="ABQ37" s="213"/>
      <c r="ABR37" s="213"/>
      <c r="ABS37" s="213"/>
      <c r="ABT37" s="213"/>
      <c r="ABU37" s="213"/>
      <c r="ABV37" s="213"/>
      <c r="ABW37" s="213"/>
      <c r="ABX37" s="213"/>
      <c r="ABY37" s="213"/>
      <c r="ABZ37" s="213"/>
      <c r="ACA37" s="213"/>
      <c r="ACB37" s="213"/>
      <c r="ACC37" s="213"/>
      <c r="ACD37" s="213"/>
      <c r="ACE37" s="213"/>
      <c r="ACF37" s="213"/>
      <c r="ACG37" s="213"/>
      <c r="ACH37" s="213"/>
      <c r="ACI37" s="213"/>
      <c r="ACJ37" s="213"/>
      <c r="ACK37" s="213"/>
      <c r="ACL37" s="213"/>
      <c r="ACM37" s="213"/>
      <c r="ACN37" s="213"/>
      <c r="ACO37" s="213"/>
      <c r="ACP37" s="213"/>
      <c r="ACQ37" s="213"/>
      <c r="ACR37" s="213"/>
      <c r="ACS37" s="213"/>
      <c r="ACT37" s="213"/>
      <c r="ACU37" s="213"/>
      <c r="ACV37" s="213"/>
      <c r="ACW37" s="213"/>
      <c r="ACX37" s="213"/>
      <c r="ACY37" s="213"/>
      <c r="ACZ37" s="213"/>
      <c r="ADA37" s="213"/>
      <c r="ADB37" s="213"/>
      <c r="ADC37" s="213"/>
      <c r="ADD37" s="213"/>
      <c r="ADE37" s="213"/>
      <c r="ADF37" s="213"/>
      <c r="ADG37" s="213"/>
      <c r="ADH37" s="213"/>
      <c r="ADI37" s="213"/>
      <c r="ADJ37" s="213"/>
      <c r="ADK37" s="213"/>
      <c r="ADL37" s="213"/>
      <c r="ADM37" s="213"/>
      <c r="ADN37" s="213"/>
      <c r="ADO37" s="213"/>
      <c r="ADP37" s="213"/>
      <c r="ADQ37" s="213"/>
      <c r="ADR37" s="213"/>
      <c r="ADS37" s="213"/>
      <c r="ADT37" s="213"/>
      <c r="ADU37" s="213"/>
      <c r="ADV37" s="213"/>
      <c r="ADW37" s="213"/>
      <c r="ADX37" s="213"/>
      <c r="ADY37" s="213"/>
      <c r="ADZ37" s="213"/>
      <c r="AEA37" s="213"/>
      <c r="AEB37" s="213"/>
      <c r="AEC37" s="213"/>
      <c r="AED37" s="213"/>
      <c r="AEE37" s="213"/>
      <c r="AEF37" s="213"/>
      <c r="AEG37" s="213"/>
      <c r="AEH37" s="213"/>
      <c r="AEI37" s="213"/>
      <c r="AEJ37" s="213"/>
      <c r="AEK37" s="213"/>
      <c r="AEL37" s="213"/>
      <c r="AEM37" s="213"/>
      <c r="AEN37" s="213"/>
      <c r="AEO37" s="213"/>
      <c r="AEP37" s="213"/>
      <c r="AEQ37" s="213"/>
      <c r="AER37" s="213"/>
      <c r="AES37" s="213"/>
      <c r="AET37" s="213"/>
      <c r="AEU37" s="213"/>
      <c r="AEV37" s="213"/>
      <c r="AEW37" s="213"/>
      <c r="AEX37" s="213"/>
      <c r="AEY37" s="213"/>
      <c r="AEZ37" s="213"/>
      <c r="AFA37" s="213"/>
      <c r="AFB37" s="213"/>
      <c r="AFC37" s="213"/>
      <c r="AFD37" s="213"/>
      <c r="AFE37" s="213"/>
      <c r="AFF37" s="213"/>
      <c r="AFG37" s="213"/>
      <c r="AFH37" s="213"/>
      <c r="AFI37" s="213"/>
      <c r="AFJ37" s="213"/>
      <c r="AFK37" s="213"/>
      <c r="AFL37" s="213"/>
      <c r="AFM37" s="213"/>
      <c r="AFN37" s="213"/>
      <c r="AFO37" s="213"/>
      <c r="AFP37" s="213"/>
      <c r="AFQ37" s="213"/>
      <c r="AFR37" s="213"/>
      <c r="AFS37" s="213"/>
      <c r="AFT37" s="213"/>
      <c r="AFU37" s="213"/>
      <c r="AFV37" s="213"/>
      <c r="AFW37" s="213"/>
      <c r="AFX37" s="213"/>
      <c r="AFY37" s="213"/>
      <c r="AFZ37" s="213"/>
      <c r="AGA37" s="213"/>
      <c r="AGB37" s="213"/>
      <c r="AGC37" s="213"/>
      <c r="AGD37" s="213"/>
      <c r="AGE37" s="213"/>
      <c r="AGF37" s="213"/>
      <c r="AGG37" s="213"/>
      <c r="AGH37" s="213"/>
      <c r="AGI37" s="213"/>
      <c r="AGJ37" s="213"/>
      <c r="AGK37" s="213"/>
      <c r="AGL37" s="213"/>
      <c r="AGM37" s="213"/>
      <c r="AGN37" s="213"/>
      <c r="AGO37" s="213"/>
      <c r="AGP37" s="213"/>
      <c r="AGQ37" s="213"/>
      <c r="AGR37" s="213"/>
      <c r="AGS37" s="213"/>
      <c r="AGT37" s="213"/>
      <c r="AGU37" s="213"/>
      <c r="AGV37" s="213"/>
      <c r="AGW37" s="213"/>
      <c r="AGX37" s="213"/>
      <c r="AGY37" s="213"/>
      <c r="AGZ37" s="213"/>
      <c r="AHA37" s="213"/>
      <c r="AHB37" s="213"/>
      <c r="AHC37" s="213"/>
      <c r="AHD37" s="213"/>
      <c r="AHE37" s="213"/>
      <c r="AHF37" s="213"/>
      <c r="AHG37" s="213"/>
      <c r="AHH37" s="213"/>
      <c r="AHI37" s="213"/>
      <c r="AHJ37" s="213"/>
      <c r="AHK37" s="213"/>
      <c r="AHL37" s="213"/>
      <c r="AHM37" s="213"/>
      <c r="AHN37" s="213"/>
      <c r="AHO37" s="213"/>
      <c r="AHP37" s="213"/>
      <c r="AHQ37" s="213"/>
      <c r="AHR37" s="213"/>
      <c r="AHS37" s="213"/>
      <c r="AHT37" s="213"/>
      <c r="AHU37" s="213"/>
      <c r="AHV37" s="213"/>
      <c r="AHW37" s="213"/>
      <c r="AHX37" s="213"/>
      <c r="AHY37" s="213"/>
      <c r="AHZ37" s="213"/>
      <c r="AIA37" s="213"/>
      <c r="AIB37" s="213"/>
      <c r="AIC37" s="213"/>
      <c r="AID37" s="213"/>
      <c r="AIE37" s="213"/>
      <c r="AIF37" s="213"/>
      <c r="AIG37" s="213"/>
      <c r="AIH37" s="213"/>
      <c r="AII37" s="213"/>
      <c r="AIJ37" s="213"/>
      <c r="AIK37" s="213"/>
      <c r="AIL37" s="213"/>
      <c r="AIM37" s="213"/>
      <c r="AIN37" s="213"/>
      <c r="AIO37" s="213"/>
      <c r="AIP37" s="213"/>
      <c r="AIQ37" s="213"/>
      <c r="AIR37" s="213"/>
      <c r="AIS37" s="213"/>
      <c r="AIT37" s="213"/>
      <c r="AIU37" s="213"/>
      <c r="AIV37" s="213"/>
      <c r="AIW37" s="213"/>
      <c r="AIX37" s="213"/>
      <c r="AIY37" s="213"/>
      <c r="AIZ37" s="213"/>
      <c r="AJA37" s="213"/>
      <c r="AJB37" s="213"/>
      <c r="AJC37" s="213"/>
      <c r="AJD37" s="213"/>
      <c r="AJE37" s="213"/>
      <c r="AJF37" s="213"/>
      <c r="AJG37" s="213"/>
      <c r="AJH37" s="213"/>
      <c r="AJI37" s="213"/>
      <c r="AJJ37" s="213"/>
      <c r="AJK37" s="213"/>
      <c r="AJL37" s="213"/>
      <c r="AJM37" s="213"/>
      <c r="AJN37" s="213"/>
      <c r="AJO37" s="213"/>
      <c r="AJP37" s="213"/>
      <c r="AJQ37" s="213"/>
      <c r="AJR37" s="213"/>
      <c r="AJS37" s="213"/>
      <c r="AJT37" s="213"/>
      <c r="AJU37" s="213"/>
      <c r="AJV37" s="213"/>
      <c r="AJW37" s="213"/>
      <c r="AJX37" s="213"/>
      <c r="AJY37" s="213"/>
      <c r="AJZ37" s="213"/>
      <c r="AKA37" s="213"/>
      <c r="AKB37" s="213"/>
      <c r="AKC37" s="213"/>
      <c r="AKD37" s="213"/>
      <c r="AKE37" s="213"/>
      <c r="AKF37" s="213"/>
      <c r="AKG37" s="213"/>
      <c r="AKH37" s="213"/>
      <c r="AKI37" s="213"/>
      <c r="AKJ37" s="213"/>
      <c r="AKK37" s="213"/>
      <c r="AKL37" s="213"/>
      <c r="AKM37" s="213"/>
      <c r="AKN37" s="213"/>
      <c r="AKO37" s="213"/>
      <c r="AKP37" s="213"/>
      <c r="AKQ37" s="213"/>
      <c r="AKR37" s="213"/>
      <c r="AKS37" s="213"/>
      <c r="AKT37" s="213"/>
      <c r="AKU37" s="213"/>
      <c r="AKV37" s="213"/>
      <c r="AKW37" s="213"/>
      <c r="AKX37" s="213"/>
      <c r="AKY37" s="213"/>
      <c r="AKZ37" s="213"/>
      <c r="ALA37" s="213"/>
      <c r="ALB37" s="213"/>
      <c r="ALC37" s="213"/>
      <c r="ALD37" s="213"/>
      <c r="ALE37" s="213"/>
      <c r="ALF37" s="213"/>
      <c r="ALG37" s="213"/>
      <c r="ALH37" s="213"/>
      <c r="ALI37" s="213"/>
      <c r="ALJ37" s="213"/>
      <c r="ALK37" s="213"/>
      <c r="ALL37" s="213"/>
      <c r="ALM37" s="213"/>
      <c r="ALN37" s="213"/>
      <c r="ALO37" s="213"/>
      <c r="ALP37" s="213"/>
      <c r="ALQ37" s="213"/>
      <c r="ALR37" s="213"/>
      <c r="ALS37" s="213"/>
      <c r="ALT37" s="213"/>
      <c r="ALU37" s="213"/>
      <c r="ALV37" s="213"/>
      <c r="ALW37" s="213"/>
      <c r="ALX37" s="213"/>
      <c r="ALY37" s="213"/>
      <c r="ALZ37" s="213"/>
      <c r="AMA37" s="213"/>
      <c r="AMB37" s="213"/>
      <c r="AMC37" s="213"/>
      <c r="AMD37" s="213"/>
      <c r="AME37" s="213"/>
      <c r="AMF37" s="213"/>
      <c r="AMG37" s="213"/>
      <c r="AMH37" s="213"/>
    </row>
    <row r="38" spans="1:1022" ht="16.5" customHeight="1">
      <c r="A38" s="2321"/>
      <c r="B38" s="2309"/>
      <c r="C38" s="248"/>
      <c r="D38" s="1488"/>
      <c r="E38" s="1489"/>
      <c r="F38" s="1488"/>
      <c r="G38" s="1489"/>
      <c r="H38" s="1488"/>
      <c r="I38" s="1489"/>
      <c r="J38" s="1488"/>
      <c r="K38" s="1489"/>
      <c r="L38" s="1488"/>
      <c r="M38" s="1490"/>
      <c r="N38" s="2306"/>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3"/>
      <c r="DL38" s="213"/>
      <c r="DM38" s="213"/>
      <c r="DN38" s="213"/>
      <c r="DO38" s="213"/>
      <c r="DP38" s="213"/>
      <c r="DQ38" s="213"/>
      <c r="DR38" s="213"/>
      <c r="DS38" s="213"/>
      <c r="DT38" s="213"/>
      <c r="DU38" s="213"/>
      <c r="DV38" s="213"/>
      <c r="DW38" s="213"/>
      <c r="DX38" s="213"/>
      <c r="DY38" s="213"/>
      <c r="DZ38" s="213"/>
      <c r="EA38" s="213"/>
      <c r="EB38" s="213"/>
      <c r="EC38" s="213"/>
      <c r="ED38" s="213"/>
      <c r="EE38" s="213"/>
      <c r="EF38" s="213"/>
      <c r="EG38" s="213"/>
      <c r="EH38" s="213"/>
      <c r="EI38" s="213"/>
      <c r="EJ38" s="213"/>
      <c r="EK38" s="213"/>
      <c r="EL38" s="213"/>
      <c r="EM38" s="213"/>
      <c r="EN38" s="213"/>
      <c r="EO38" s="213"/>
      <c r="EP38" s="213"/>
      <c r="EQ38" s="213"/>
      <c r="ER38" s="213"/>
      <c r="ES38" s="213"/>
      <c r="ET38" s="213"/>
      <c r="EU38" s="213"/>
      <c r="EV38" s="213"/>
      <c r="EW38" s="213"/>
      <c r="EX38" s="213"/>
      <c r="EY38" s="213"/>
      <c r="EZ38" s="213"/>
      <c r="FA38" s="213"/>
      <c r="FB38" s="213"/>
      <c r="FC38" s="213"/>
      <c r="FD38" s="213"/>
      <c r="FE38" s="213"/>
      <c r="FF38" s="213"/>
      <c r="FG38" s="213"/>
      <c r="FH38" s="213"/>
      <c r="FI38" s="213"/>
      <c r="FJ38" s="213"/>
      <c r="FK38" s="213"/>
      <c r="FL38" s="213"/>
      <c r="FM38" s="213"/>
      <c r="FN38" s="213"/>
      <c r="FO38" s="213"/>
      <c r="FP38" s="213"/>
      <c r="FQ38" s="213"/>
      <c r="FR38" s="213"/>
      <c r="FS38" s="213"/>
      <c r="FT38" s="213"/>
      <c r="FU38" s="213"/>
      <c r="FV38" s="213"/>
      <c r="FW38" s="213"/>
      <c r="FX38" s="213"/>
      <c r="FY38" s="213"/>
      <c r="FZ38" s="213"/>
      <c r="GA38" s="213"/>
      <c r="GB38" s="213"/>
      <c r="GC38" s="213"/>
      <c r="GD38" s="213"/>
      <c r="GE38" s="213"/>
      <c r="GF38" s="213"/>
      <c r="GG38" s="213"/>
      <c r="GH38" s="213"/>
      <c r="GI38" s="213"/>
      <c r="GJ38" s="213"/>
      <c r="GK38" s="213"/>
      <c r="GL38" s="213"/>
      <c r="GM38" s="213"/>
      <c r="GN38" s="213"/>
      <c r="GO38" s="213"/>
      <c r="GP38" s="213"/>
      <c r="GQ38" s="213"/>
      <c r="GR38" s="213"/>
      <c r="GS38" s="213"/>
      <c r="GT38" s="213"/>
      <c r="GU38" s="213"/>
      <c r="GV38" s="213"/>
      <c r="GW38" s="213"/>
      <c r="GX38" s="213"/>
      <c r="GY38" s="213"/>
      <c r="GZ38" s="213"/>
      <c r="HA38" s="213"/>
      <c r="HB38" s="213"/>
      <c r="HC38" s="213"/>
      <c r="HD38" s="213"/>
      <c r="HE38" s="213"/>
      <c r="HF38" s="213"/>
      <c r="HG38" s="213"/>
      <c r="HH38" s="213"/>
      <c r="HI38" s="213"/>
      <c r="HJ38" s="213"/>
      <c r="HK38" s="213"/>
      <c r="HL38" s="213"/>
      <c r="HM38" s="213"/>
      <c r="HN38" s="213"/>
      <c r="HO38" s="213"/>
      <c r="HP38" s="213"/>
      <c r="HQ38" s="213"/>
      <c r="HR38" s="213"/>
      <c r="HS38" s="213"/>
      <c r="HT38" s="213"/>
      <c r="HU38" s="213"/>
      <c r="HV38" s="213"/>
      <c r="HW38" s="213"/>
      <c r="HX38" s="213"/>
      <c r="HY38" s="213"/>
      <c r="HZ38" s="213"/>
      <c r="IA38" s="213"/>
      <c r="IB38" s="213"/>
      <c r="IC38" s="213"/>
      <c r="ID38" s="213"/>
      <c r="IE38" s="213"/>
      <c r="IF38" s="213"/>
      <c r="IG38" s="213"/>
      <c r="IH38" s="213"/>
      <c r="II38" s="213"/>
      <c r="IJ38" s="213"/>
      <c r="IK38" s="213"/>
      <c r="IL38" s="213"/>
      <c r="IM38" s="213"/>
      <c r="IN38" s="213"/>
      <c r="IO38" s="213"/>
      <c r="IP38" s="213"/>
      <c r="IQ38" s="213"/>
      <c r="IR38" s="213"/>
      <c r="IS38" s="213"/>
      <c r="IT38" s="213"/>
      <c r="IU38" s="213"/>
      <c r="IV38" s="213"/>
      <c r="IW38" s="213"/>
      <c r="IX38" s="213"/>
      <c r="IY38" s="213"/>
      <c r="IZ38" s="213"/>
      <c r="JA38" s="213"/>
      <c r="JB38" s="213"/>
      <c r="JC38" s="213"/>
      <c r="JD38" s="213"/>
      <c r="JE38" s="213"/>
      <c r="JF38" s="213"/>
      <c r="JG38" s="213"/>
      <c r="JH38" s="213"/>
      <c r="JI38" s="213"/>
      <c r="JJ38" s="213"/>
      <c r="JK38" s="213"/>
      <c r="JL38" s="213"/>
      <c r="JM38" s="213"/>
      <c r="JN38" s="213"/>
      <c r="JO38" s="213"/>
      <c r="JP38" s="213"/>
      <c r="JQ38" s="213"/>
      <c r="JR38" s="213"/>
      <c r="JS38" s="213"/>
      <c r="JT38" s="213"/>
      <c r="JU38" s="213"/>
      <c r="JV38" s="213"/>
      <c r="JW38" s="213"/>
      <c r="JX38" s="213"/>
      <c r="JY38" s="213"/>
      <c r="JZ38" s="213"/>
      <c r="KA38" s="213"/>
      <c r="KB38" s="213"/>
      <c r="KC38" s="213"/>
      <c r="KD38" s="213"/>
      <c r="KE38" s="213"/>
      <c r="KF38" s="213"/>
      <c r="KG38" s="213"/>
      <c r="KH38" s="213"/>
      <c r="KI38" s="213"/>
      <c r="KJ38" s="213"/>
      <c r="KK38" s="213"/>
      <c r="KL38" s="213"/>
      <c r="KM38" s="213"/>
      <c r="KN38" s="213"/>
      <c r="KO38" s="213"/>
      <c r="KP38" s="213"/>
      <c r="KQ38" s="213"/>
      <c r="KR38" s="213"/>
      <c r="KS38" s="213"/>
      <c r="KT38" s="213"/>
      <c r="KU38" s="213"/>
      <c r="KV38" s="213"/>
      <c r="KW38" s="213"/>
      <c r="KX38" s="213"/>
      <c r="KY38" s="213"/>
      <c r="KZ38" s="213"/>
      <c r="LA38" s="213"/>
      <c r="LB38" s="213"/>
      <c r="LC38" s="213"/>
      <c r="LD38" s="213"/>
      <c r="LE38" s="213"/>
      <c r="LF38" s="213"/>
      <c r="LG38" s="213"/>
      <c r="LH38" s="213"/>
      <c r="LI38" s="213"/>
      <c r="LJ38" s="213"/>
      <c r="LK38" s="213"/>
      <c r="LL38" s="213"/>
      <c r="LM38" s="213"/>
      <c r="LN38" s="213"/>
      <c r="LO38" s="213"/>
      <c r="LP38" s="213"/>
      <c r="LQ38" s="213"/>
      <c r="LR38" s="213"/>
      <c r="LS38" s="213"/>
      <c r="LT38" s="213"/>
      <c r="LU38" s="213"/>
      <c r="LV38" s="213"/>
      <c r="LW38" s="213"/>
      <c r="LX38" s="213"/>
      <c r="LY38" s="213"/>
      <c r="LZ38" s="213"/>
      <c r="MA38" s="213"/>
      <c r="MB38" s="213"/>
      <c r="MC38" s="213"/>
      <c r="MD38" s="213"/>
      <c r="ME38" s="213"/>
      <c r="MF38" s="213"/>
      <c r="MG38" s="213"/>
      <c r="MH38" s="213"/>
      <c r="MI38" s="213"/>
      <c r="MJ38" s="213"/>
      <c r="MK38" s="213"/>
      <c r="ML38" s="213"/>
      <c r="MM38" s="213"/>
      <c r="MN38" s="213"/>
      <c r="MO38" s="213"/>
      <c r="MP38" s="213"/>
      <c r="MQ38" s="213"/>
      <c r="MR38" s="213"/>
      <c r="MS38" s="213"/>
      <c r="MT38" s="213"/>
      <c r="MU38" s="213"/>
      <c r="MV38" s="213"/>
      <c r="MW38" s="213"/>
      <c r="MX38" s="213"/>
      <c r="MY38" s="213"/>
      <c r="MZ38" s="213"/>
      <c r="NA38" s="213"/>
      <c r="NB38" s="213"/>
      <c r="NC38" s="213"/>
      <c r="ND38" s="213"/>
      <c r="NE38" s="213"/>
      <c r="NF38" s="213"/>
      <c r="NG38" s="213"/>
      <c r="NH38" s="213"/>
      <c r="NI38" s="213"/>
      <c r="NJ38" s="213"/>
      <c r="NK38" s="213"/>
      <c r="NL38" s="213"/>
      <c r="NM38" s="213"/>
      <c r="NN38" s="213"/>
      <c r="NO38" s="213"/>
      <c r="NP38" s="213"/>
      <c r="NQ38" s="213"/>
      <c r="NR38" s="213"/>
      <c r="NS38" s="213"/>
      <c r="NT38" s="213"/>
      <c r="NU38" s="213"/>
      <c r="NV38" s="213"/>
      <c r="NW38" s="213"/>
      <c r="NX38" s="213"/>
      <c r="NY38" s="213"/>
      <c r="NZ38" s="213"/>
      <c r="OA38" s="213"/>
      <c r="OB38" s="213"/>
      <c r="OC38" s="213"/>
      <c r="OD38" s="213"/>
      <c r="OE38" s="213"/>
      <c r="OF38" s="213"/>
      <c r="OG38" s="213"/>
      <c r="OH38" s="213"/>
      <c r="OI38" s="213"/>
      <c r="OJ38" s="213"/>
      <c r="OK38" s="213"/>
      <c r="OL38" s="213"/>
      <c r="OM38" s="213"/>
      <c r="ON38" s="213"/>
      <c r="OO38" s="213"/>
      <c r="OP38" s="213"/>
      <c r="OQ38" s="213"/>
      <c r="OR38" s="213"/>
      <c r="OS38" s="213"/>
      <c r="OT38" s="213"/>
      <c r="OU38" s="213"/>
      <c r="OV38" s="213"/>
      <c r="OW38" s="213"/>
      <c r="OX38" s="213"/>
      <c r="OY38" s="213"/>
      <c r="OZ38" s="213"/>
      <c r="PA38" s="213"/>
      <c r="PB38" s="213"/>
      <c r="PC38" s="213"/>
      <c r="PD38" s="213"/>
      <c r="PE38" s="213"/>
      <c r="PF38" s="213"/>
      <c r="PG38" s="213"/>
      <c r="PH38" s="213"/>
      <c r="PI38" s="213"/>
      <c r="PJ38" s="213"/>
      <c r="PK38" s="213"/>
      <c r="PL38" s="213"/>
      <c r="PM38" s="213"/>
      <c r="PN38" s="213"/>
      <c r="PO38" s="213"/>
      <c r="PP38" s="213"/>
      <c r="PQ38" s="213"/>
      <c r="PR38" s="213"/>
      <c r="PS38" s="213"/>
      <c r="PT38" s="213"/>
      <c r="PU38" s="213"/>
      <c r="PV38" s="213"/>
      <c r="PW38" s="213"/>
      <c r="PX38" s="213"/>
      <c r="PY38" s="213"/>
      <c r="PZ38" s="213"/>
      <c r="QA38" s="213"/>
      <c r="QB38" s="213"/>
      <c r="QC38" s="213"/>
      <c r="QD38" s="213"/>
      <c r="QE38" s="213"/>
      <c r="QF38" s="213"/>
      <c r="QG38" s="213"/>
      <c r="QH38" s="213"/>
      <c r="QI38" s="213"/>
      <c r="QJ38" s="213"/>
      <c r="QK38" s="213"/>
      <c r="QL38" s="213"/>
      <c r="QM38" s="213"/>
      <c r="QN38" s="213"/>
      <c r="QO38" s="213"/>
      <c r="QP38" s="213"/>
      <c r="QQ38" s="213"/>
      <c r="QR38" s="213"/>
      <c r="QS38" s="213"/>
      <c r="QT38" s="213"/>
      <c r="QU38" s="213"/>
      <c r="QV38" s="213"/>
      <c r="QW38" s="213"/>
      <c r="QX38" s="213"/>
      <c r="QY38" s="213"/>
      <c r="QZ38" s="213"/>
      <c r="RA38" s="213"/>
      <c r="RB38" s="213"/>
      <c r="RC38" s="213"/>
      <c r="RD38" s="213"/>
      <c r="RE38" s="213"/>
      <c r="RF38" s="213"/>
      <c r="RG38" s="213"/>
      <c r="RH38" s="213"/>
      <c r="RI38" s="213"/>
      <c r="RJ38" s="213"/>
      <c r="RK38" s="213"/>
      <c r="RL38" s="213"/>
      <c r="RM38" s="213"/>
      <c r="RN38" s="213"/>
      <c r="RO38" s="213"/>
      <c r="RP38" s="213"/>
      <c r="RQ38" s="213"/>
      <c r="RR38" s="213"/>
      <c r="RS38" s="213"/>
      <c r="RT38" s="213"/>
      <c r="RU38" s="213"/>
      <c r="RV38" s="213"/>
      <c r="RW38" s="213"/>
      <c r="RX38" s="213"/>
      <c r="RY38" s="213"/>
      <c r="RZ38" s="213"/>
      <c r="SA38" s="213"/>
      <c r="SB38" s="213"/>
      <c r="SC38" s="213"/>
      <c r="SD38" s="213"/>
      <c r="SE38" s="213"/>
      <c r="SF38" s="213"/>
      <c r="SG38" s="213"/>
      <c r="SH38" s="213"/>
      <c r="SI38" s="213"/>
      <c r="SJ38" s="213"/>
      <c r="SK38" s="213"/>
      <c r="SL38" s="213"/>
      <c r="SM38" s="213"/>
      <c r="SN38" s="213"/>
      <c r="SO38" s="213"/>
      <c r="SP38" s="213"/>
      <c r="SQ38" s="213"/>
      <c r="SR38" s="213"/>
      <c r="SS38" s="213"/>
      <c r="ST38" s="213"/>
      <c r="SU38" s="213"/>
      <c r="SV38" s="213"/>
      <c r="SW38" s="213"/>
      <c r="SX38" s="213"/>
      <c r="SY38" s="213"/>
      <c r="SZ38" s="213"/>
      <c r="TA38" s="213"/>
      <c r="TB38" s="213"/>
      <c r="TC38" s="213"/>
      <c r="TD38" s="213"/>
      <c r="TE38" s="213"/>
      <c r="TF38" s="213"/>
      <c r="TG38" s="213"/>
      <c r="TH38" s="213"/>
      <c r="TI38" s="213"/>
      <c r="TJ38" s="213"/>
      <c r="TK38" s="213"/>
      <c r="TL38" s="213"/>
      <c r="TM38" s="213"/>
      <c r="TN38" s="213"/>
      <c r="TO38" s="213"/>
      <c r="TP38" s="213"/>
      <c r="TQ38" s="213"/>
      <c r="TR38" s="213"/>
      <c r="TS38" s="213"/>
      <c r="TT38" s="213"/>
      <c r="TU38" s="213"/>
      <c r="TV38" s="213"/>
      <c r="TW38" s="213"/>
      <c r="TX38" s="213"/>
      <c r="TY38" s="213"/>
      <c r="TZ38" s="213"/>
      <c r="UA38" s="213"/>
      <c r="UB38" s="213"/>
      <c r="UC38" s="213"/>
      <c r="UD38" s="213"/>
      <c r="UE38" s="213"/>
      <c r="UF38" s="213"/>
      <c r="UG38" s="213"/>
      <c r="UH38" s="213"/>
      <c r="UI38" s="213"/>
      <c r="UJ38" s="213"/>
      <c r="UK38" s="213"/>
      <c r="UL38" s="213"/>
      <c r="UM38" s="213"/>
      <c r="UN38" s="213"/>
      <c r="UO38" s="213"/>
      <c r="UP38" s="213"/>
      <c r="UQ38" s="213"/>
      <c r="UR38" s="213"/>
      <c r="US38" s="213"/>
      <c r="UT38" s="213"/>
      <c r="UU38" s="213"/>
      <c r="UV38" s="213"/>
      <c r="UW38" s="213"/>
      <c r="UX38" s="213"/>
      <c r="UY38" s="213"/>
      <c r="UZ38" s="213"/>
      <c r="VA38" s="213"/>
      <c r="VB38" s="213"/>
      <c r="VC38" s="213"/>
      <c r="VD38" s="213"/>
      <c r="VE38" s="213"/>
      <c r="VF38" s="213"/>
      <c r="VG38" s="213"/>
      <c r="VH38" s="213"/>
      <c r="VI38" s="213"/>
      <c r="VJ38" s="213"/>
      <c r="VK38" s="213"/>
      <c r="VL38" s="213"/>
      <c r="VM38" s="213"/>
      <c r="VN38" s="213"/>
      <c r="VO38" s="213"/>
      <c r="VP38" s="213"/>
      <c r="VQ38" s="213"/>
      <c r="VR38" s="213"/>
      <c r="VS38" s="213"/>
      <c r="VT38" s="213"/>
      <c r="VU38" s="213"/>
      <c r="VV38" s="213"/>
      <c r="VW38" s="213"/>
      <c r="VX38" s="213"/>
      <c r="VY38" s="213"/>
      <c r="VZ38" s="213"/>
      <c r="WA38" s="213"/>
      <c r="WB38" s="213"/>
      <c r="WC38" s="213"/>
      <c r="WD38" s="213"/>
      <c r="WE38" s="213"/>
      <c r="WF38" s="213"/>
      <c r="WG38" s="213"/>
      <c r="WH38" s="213"/>
      <c r="WI38" s="213"/>
      <c r="WJ38" s="213"/>
      <c r="WK38" s="213"/>
      <c r="WL38" s="213"/>
      <c r="WM38" s="213"/>
      <c r="WN38" s="213"/>
      <c r="WO38" s="213"/>
      <c r="WP38" s="213"/>
      <c r="WQ38" s="213"/>
      <c r="WR38" s="213"/>
      <c r="WS38" s="213"/>
      <c r="WT38" s="213"/>
      <c r="WU38" s="213"/>
      <c r="WV38" s="213"/>
      <c r="WW38" s="213"/>
      <c r="WX38" s="213"/>
      <c r="WY38" s="213"/>
      <c r="WZ38" s="213"/>
      <c r="XA38" s="213"/>
      <c r="XB38" s="213"/>
      <c r="XC38" s="213"/>
      <c r="XD38" s="213"/>
      <c r="XE38" s="213"/>
      <c r="XF38" s="213"/>
      <c r="XG38" s="213"/>
      <c r="XH38" s="213"/>
      <c r="XI38" s="213"/>
      <c r="XJ38" s="213"/>
      <c r="XK38" s="213"/>
      <c r="XL38" s="213"/>
      <c r="XM38" s="213"/>
      <c r="XN38" s="213"/>
      <c r="XO38" s="213"/>
      <c r="XP38" s="213"/>
      <c r="XQ38" s="213"/>
      <c r="XR38" s="213"/>
      <c r="XS38" s="213"/>
      <c r="XT38" s="213"/>
      <c r="XU38" s="213"/>
      <c r="XV38" s="213"/>
      <c r="XW38" s="213"/>
      <c r="XX38" s="213"/>
      <c r="XY38" s="213"/>
      <c r="XZ38" s="213"/>
      <c r="YA38" s="213"/>
      <c r="YB38" s="213"/>
      <c r="YC38" s="213"/>
      <c r="YD38" s="213"/>
      <c r="YE38" s="213"/>
      <c r="YF38" s="213"/>
      <c r="YG38" s="213"/>
      <c r="YH38" s="213"/>
      <c r="YI38" s="213"/>
      <c r="YJ38" s="213"/>
      <c r="YK38" s="213"/>
      <c r="YL38" s="213"/>
      <c r="YM38" s="213"/>
      <c r="YN38" s="213"/>
      <c r="YO38" s="213"/>
      <c r="YP38" s="213"/>
      <c r="YQ38" s="213"/>
      <c r="YR38" s="213"/>
      <c r="YS38" s="213"/>
      <c r="YT38" s="213"/>
      <c r="YU38" s="213"/>
      <c r="YV38" s="213"/>
      <c r="YW38" s="213"/>
      <c r="YX38" s="213"/>
      <c r="YY38" s="213"/>
      <c r="YZ38" s="213"/>
      <c r="ZA38" s="213"/>
      <c r="ZB38" s="213"/>
      <c r="ZC38" s="213"/>
      <c r="ZD38" s="213"/>
      <c r="ZE38" s="213"/>
      <c r="ZF38" s="213"/>
      <c r="ZG38" s="213"/>
      <c r="ZH38" s="213"/>
      <c r="ZI38" s="213"/>
      <c r="ZJ38" s="213"/>
      <c r="ZK38" s="213"/>
      <c r="ZL38" s="213"/>
      <c r="ZM38" s="213"/>
      <c r="ZN38" s="213"/>
      <c r="ZO38" s="213"/>
      <c r="ZP38" s="213"/>
      <c r="ZQ38" s="213"/>
      <c r="ZR38" s="213"/>
      <c r="ZS38" s="213"/>
      <c r="ZT38" s="213"/>
      <c r="ZU38" s="213"/>
      <c r="ZV38" s="213"/>
      <c r="ZW38" s="213"/>
      <c r="ZX38" s="213"/>
      <c r="ZY38" s="213"/>
      <c r="ZZ38" s="213"/>
      <c r="AAA38" s="213"/>
      <c r="AAB38" s="213"/>
      <c r="AAC38" s="213"/>
      <c r="AAD38" s="213"/>
      <c r="AAE38" s="213"/>
      <c r="AAF38" s="213"/>
      <c r="AAG38" s="213"/>
      <c r="AAH38" s="213"/>
      <c r="AAI38" s="213"/>
      <c r="AAJ38" s="213"/>
      <c r="AAK38" s="213"/>
      <c r="AAL38" s="213"/>
      <c r="AAM38" s="213"/>
      <c r="AAN38" s="213"/>
      <c r="AAO38" s="213"/>
      <c r="AAP38" s="213"/>
      <c r="AAQ38" s="213"/>
      <c r="AAR38" s="213"/>
      <c r="AAS38" s="213"/>
      <c r="AAT38" s="213"/>
      <c r="AAU38" s="213"/>
      <c r="AAV38" s="213"/>
      <c r="AAW38" s="213"/>
      <c r="AAX38" s="213"/>
      <c r="AAY38" s="213"/>
      <c r="AAZ38" s="213"/>
      <c r="ABA38" s="213"/>
      <c r="ABB38" s="213"/>
      <c r="ABC38" s="213"/>
      <c r="ABD38" s="213"/>
      <c r="ABE38" s="213"/>
      <c r="ABF38" s="213"/>
      <c r="ABG38" s="213"/>
      <c r="ABH38" s="213"/>
      <c r="ABI38" s="213"/>
      <c r="ABJ38" s="213"/>
      <c r="ABK38" s="213"/>
      <c r="ABL38" s="213"/>
      <c r="ABM38" s="213"/>
      <c r="ABN38" s="213"/>
      <c r="ABO38" s="213"/>
      <c r="ABP38" s="213"/>
      <c r="ABQ38" s="213"/>
      <c r="ABR38" s="213"/>
      <c r="ABS38" s="213"/>
      <c r="ABT38" s="213"/>
      <c r="ABU38" s="213"/>
      <c r="ABV38" s="213"/>
      <c r="ABW38" s="213"/>
      <c r="ABX38" s="213"/>
      <c r="ABY38" s="213"/>
      <c r="ABZ38" s="213"/>
      <c r="ACA38" s="213"/>
      <c r="ACB38" s="213"/>
      <c r="ACC38" s="213"/>
      <c r="ACD38" s="213"/>
      <c r="ACE38" s="213"/>
      <c r="ACF38" s="213"/>
      <c r="ACG38" s="213"/>
      <c r="ACH38" s="213"/>
      <c r="ACI38" s="213"/>
      <c r="ACJ38" s="213"/>
      <c r="ACK38" s="213"/>
      <c r="ACL38" s="213"/>
      <c r="ACM38" s="213"/>
      <c r="ACN38" s="213"/>
      <c r="ACO38" s="213"/>
      <c r="ACP38" s="213"/>
      <c r="ACQ38" s="213"/>
      <c r="ACR38" s="213"/>
      <c r="ACS38" s="213"/>
      <c r="ACT38" s="213"/>
      <c r="ACU38" s="213"/>
      <c r="ACV38" s="213"/>
      <c r="ACW38" s="213"/>
      <c r="ACX38" s="213"/>
      <c r="ACY38" s="213"/>
      <c r="ACZ38" s="213"/>
      <c r="ADA38" s="213"/>
      <c r="ADB38" s="213"/>
      <c r="ADC38" s="213"/>
      <c r="ADD38" s="213"/>
      <c r="ADE38" s="213"/>
      <c r="ADF38" s="213"/>
      <c r="ADG38" s="213"/>
      <c r="ADH38" s="213"/>
      <c r="ADI38" s="213"/>
      <c r="ADJ38" s="213"/>
      <c r="ADK38" s="213"/>
      <c r="ADL38" s="213"/>
      <c r="ADM38" s="213"/>
      <c r="ADN38" s="213"/>
      <c r="ADO38" s="213"/>
      <c r="ADP38" s="213"/>
      <c r="ADQ38" s="213"/>
      <c r="ADR38" s="213"/>
      <c r="ADS38" s="213"/>
      <c r="ADT38" s="213"/>
      <c r="ADU38" s="213"/>
      <c r="ADV38" s="213"/>
      <c r="ADW38" s="213"/>
      <c r="ADX38" s="213"/>
      <c r="ADY38" s="213"/>
      <c r="ADZ38" s="213"/>
      <c r="AEA38" s="213"/>
      <c r="AEB38" s="213"/>
      <c r="AEC38" s="213"/>
      <c r="AED38" s="213"/>
      <c r="AEE38" s="213"/>
      <c r="AEF38" s="213"/>
      <c r="AEG38" s="213"/>
      <c r="AEH38" s="213"/>
      <c r="AEI38" s="213"/>
      <c r="AEJ38" s="213"/>
      <c r="AEK38" s="213"/>
      <c r="AEL38" s="213"/>
      <c r="AEM38" s="213"/>
      <c r="AEN38" s="213"/>
      <c r="AEO38" s="213"/>
      <c r="AEP38" s="213"/>
      <c r="AEQ38" s="213"/>
      <c r="AER38" s="213"/>
      <c r="AES38" s="213"/>
      <c r="AET38" s="213"/>
      <c r="AEU38" s="213"/>
      <c r="AEV38" s="213"/>
      <c r="AEW38" s="213"/>
      <c r="AEX38" s="213"/>
      <c r="AEY38" s="213"/>
      <c r="AEZ38" s="213"/>
      <c r="AFA38" s="213"/>
      <c r="AFB38" s="213"/>
      <c r="AFC38" s="213"/>
      <c r="AFD38" s="213"/>
      <c r="AFE38" s="213"/>
      <c r="AFF38" s="213"/>
      <c r="AFG38" s="213"/>
      <c r="AFH38" s="213"/>
      <c r="AFI38" s="213"/>
      <c r="AFJ38" s="213"/>
      <c r="AFK38" s="213"/>
      <c r="AFL38" s="213"/>
      <c r="AFM38" s="213"/>
      <c r="AFN38" s="213"/>
      <c r="AFO38" s="213"/>
      <c r="AFP38" s="213"/>
      <c r="AFQ38" s="213"/>
      <c r="AFR38" s="213"/>
      <c r="AFS38" s="213"/>
      <c r="AFT38" s="213"/>
      <c r="AFU38" s="213"/>
      <c r="AFV38" s="213"/>
      <c r="AFW38" s="213"/>
      <c r="AFX38" s="213"/>
      <c r="AFY38" s="213"/>
      <c r="AFZ38" s="213"/>
      <c r="AGA38" s="213"/>
      <c r="AGB38" s="213"/>
      <c r="AGC38" s="213"/>
      <c r="AGD38" s="213"/>
      <c r="AGE38" s="213"/>
      <c r="AGF38" s="213"/>
      <c r="AGG38" s="213"/>
      <c r="AGH38" s="213"/>
      <c r="AGI38" s="213"/>
      <c r="AGJ38" s="213"/>
      <c r="AGK38" s="213"/>
      <c r="AGL38" s="213"/>
      <c r="AGM38" s="213"/>
      <c r="AGN38" s="213"/>
      <c r="AGO38" s="213"/>
      <c r="AGP38" s="213"/>
      <c r="AGQ38" s="213"/>
      <c r="AGR38" s="213"/>
      <c r="AGS38" s="213"/>
      <c r="AGT38" s="213"/>
      <c r="AGU38" s="213"/>
      <c r="AGV38" s="213"/>
      <c r="AGW38" s="213"/>
      <c r="AGX38" s="213"/>
      <c r="AGY38" s="213"/>
      <c r="AGZ38" s="213"/>
      <c r="AHA38" s="213"/>
      <c r="AHB38" s="213"/>
      <c r="AHC38" s="213"/>
      <c r="AHD38" s="213"/>
      <c r="AHE38" s="213"/>
      <c r="AHF38" s="213"/>
      <c r="AHG38" s="213"/>
      <c r="AHH38" s="213"/>
      <c r="AHI38" s="213"/>
      <c r="AHJ38" s="213"/>
      <c r="AHK38" s="213"/>
      <c r="AHL38" s="213"/>
      <c r="AHM38" s="213"/>
      <c r="AHN38" s="213"/>
      <c r="AHO38" s="213"/>
      <c r="AHP38" s="213"/>
      <c r="AHQ38" s="213"/>
      <c r="AHR38" s="213"/>
      <c r="AHS38" s="213"/>
      <c r="AHT38" s="213"/>
      <c r="AHU38" s="213"/>
      <c r="AHV38" s="213"/>
      <c r="AHW38" s="213"/>
      <c r="AHX38" s="213"/>
      <c r="AHY38" s="213"/>
      <c r="AHZ38" s="213"/>
      <c r="AIA38" s="213"/>
      <c r="AIB38" s="213"/>
      <c r="AIC38" s="213"/>
      <c r="AID38" s="213"/>
      <c r="AIE38" s="213"/>
      <c r="AIF38" s="213"/>
      <c r="AIG38" s="213"/>
      <c r="AIH38" s="213"/>
      <c r="AII38" s="213"/>
      <c r="AIJ38" s="213"/>
      <c r="AIK38" s="213"/>
      <c r="AIL38" s="213"/>
      <c r="AIM38" s="213"/>
      <c r="AIN38" s="213"/>
      <c r="AIO38" s="213"/>
      <c r="AIP38" s="213"/>
      <c r="AIQ38" s="213"/>
      <c r="AIR38" s="213"/>
      <c r="AIS38" s="213"/>
      <c r="AIT38" s="213"/>
      <c r="AIU38" s="213"/>
      <c r="AIV38" s="213"/>
      <c r="AIW38" s="213"/>
      <c r="AIX38" s="213"/>
      <c r="AIY38" s="213"/>
      <c r="AIZ38" s="213"/>
      <c r="AJA38" s="213"/>
      <c r="AJB38" s="213"/>
      <c r="AJC38" s="213"/>
      <c r="AJD38" s="213"/>
      <c r="AJE38" s="213"/>
      <c r="AJF38" s="213"/>
      <c r="AJG38" s="213"/>
      <c r="AJH38" s="213"/>
      <c r="AJI38" s="213"/>
      <c r="AJJ38" s="213"/>
      <c r="AJK38" s="213"/>
      <c r="AJL38" s="213"/>
      <c r="AJM38" s="213"/>
      <c r="AJN38" s="213"/>
      <c r="AJO38" s="213"/>
      <c r="AJP38" s="213"/>
      <c r="AJQ38" s="213"/>
      <c r="AJR38" s="213"/>
      <c r="AJS38" s="213"/>
      <c r="AJT38" s="213"/>
      <c r="AJU38" s="213"/>
      <c r="AJV38" s="213"/>
      <c r="AJW38" s="213"/>
      <c r="AJX38" s="213"/>
      <c r="AJY38" s="213"/>
      <c r="AJZ38" s="213"/>
      <c r="AKA38" s="213"/>
      <c r="AKB38" s="213"/>
      <c r="AKC38" s="213"/>
      <c r="AKD38" s="213"/>
      <c r="AKE38" s="213"/>
      <c r="AKF38" s="213"/>
      <c r="AKG38" s="213"/>
      <c r="AKH38" s="213"/>
      <c r="AKI38" s="213"/>
      <c r="AKJ38" s="213"/>
      <c r="AKK38" s="213"/>
      <c r="AKL38" s="213"/>
      <c r="AKM38" s="213"/>
      <c r="AKN38" s="213"/>
      <c r="AKO38" s="213"/>
      <c r="AKP38" s="213"/>
      <c r="AKQ38" s="213"/>
      <c r="AKR38" s="213"/>
      <c r="AKS38" s="213"/>
      <c r="AKT38" s="213"/>
      <c r="AKU38" s="213"/>
      <c r="AKV38" s="213"/>
      <c r="AKW38" s="213"/>
      <c r="AKX38" s="213"/>
      <c r="AKY38" s="213"/>
      <c r="AKZ38" s="213"/>
      <c r="ALA38" s="213"/>
      <c r="ALB38" s="213"/>
      <c r="ALC38" s="213"/>
      <c r="ALD38" s="213"/>
      <c r="ALE38" s="213"/>
      <c r="ALF38" s="213"/>
      <c r="ALG38" s="213"/>
      <c r="ALH38" s="213"/>
      <c r="ALI38" s="213"/>
      <c r="ALJ38" s="213"/>
      <c r="ALK38" s="213"/>
      <c r="ALL38" s="213"/>
      <c r="ALM38" s="213"/>
      <c r="ALN38" s="213"/>
      <c r="ALO38" s="213"/>
      <c r="ALP38" s="213"/>
      <c r="ALQ38" s="213"/>
      <c r="ALR38" s="213"/>
      <c r="ALS38" s="213"/>
      <c r="ALT38" s="213"/>
      <c r="ALU38" s="213"/>
      <c r="ALV38" s="213"/>
      <c r="ALW38" s="213"/>
      <c r="ALX38" s="213"/>
      <c r="ALY38" s="213"/>
      <c r="ALZ38" s="213"/>
      <c r="AMA38" s="213"/>
      <c r="AMB38" s="213"/>
      <c r="AMC38" s="213"/>
      <c r="AMD38" s="213"/>
      <c r="AME38" s="213"/>
      <c r="AMF38" s="213"/>
      <c r="AMG38" s="213"/>
      <c r="AMH38" s="213"/>
    </row>
    <row r="39" spans="1:1022" ht="15.75" customHeight="1">
      <c r="A39" s="2321"/>
      <c r="B39" s="2309"/>
      <c r="C39" s="248"/>
      <c r="D39" s="249" t="s">
        <v>73</v>
      </c>
      <c r="E39" s="249"/>
      <c r="F39" s="249" t="s">
        <v>74</v>
      </c>
      <c r="G39" s="249"/>
      <c r="H39" s="250" t="s">
        <v>75</v>
      </c>
      <c r="I39" s="250"/>
      <c r="J39" s="250" t="s">
        <v>76</v>
      </c>
      <c r="K39" s="249"/>
      <c r="L39" s="249" t="s">
        <v>77</v>
      </c>
      <c r="M39" s="219"/>
      <c r="N39" s="2306"/>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3"/>
      <c r="DL39" s="213"/>
      <c r="DM39" s="213"/>
      <c r="DN39" s="213"/>
      <c r="DO39" s="213"/>
      <c r="DP39" s="213"/>
      <c r="DQ39" s="213"/>
      <c r="DR39" s="213"/>
      <c r="DS39" s="213"/>
      <c r="DT39" s="213"/>
      <c r="DU39" s="213"/>
      <c r="DV39" s="213"/>
      <c r="DW39" s="213"/>
      <c r="DX39" s="213"/>
      <c r="DY39" s="213"/>
      <c r="DZ39" s="213"/>
      <c r="EA39" s="213"/>
      <c r="EB39" s="213"/>
      <c r="EC39" s="213"/>
      <c r="ED39" s="213"/>
      <c r="EE39" s="213"/>
      <c r="EF39" s="213"/>
      <c r="EG39" s="213"/>
      <c r="EH39" s="213"/>
      <c r="EI39" s="213"/>
      <c r="EJ39" s="213"/>
      <c r="EK39" s="213"/>
      <c r="EL39" s="213"/>
      <c r="EM39" s="213"/>
      <c r="EN39" s="213"/>
      <c r="EO39" s="213"/>
      <c r="EP39" s="213"/>
      <c r="EQ39" s="213"/>
      <c r="ER39" s="213"/>
      <c r="ES39" s="213"/>
      <c r="ET39" s="213"/>
      <c r="EU39" s="213"/>
      <c r="EV39" s="213"/>
      <c r="EW39" s="213"/>
      <c r="EX39" s="213"/>
      <c r="EY39" s="213"/>
      <c r="EZ39" s="213"/>
      <c r="FA39" s="213"/>
      <c r="FB39" s="213"/>
      <c r="FC39" s="213"/>
      <c r="FD39" s="213"/>
      <c r="FE39" s="213"/>
      <c r="FF39" s="213"/>
      <c r="FG39" s="213"/>
      <c r="FH39" s="213"/>
      <c r="FI39" s="213"/>
      <c r="FJ39" s="213"/>
      <c r="FK39" s="213"/>
      <c r="FL39" s="213"/>
      <c r="FM39" s="213"/>
      <c r="FN39" s="213"/>
      <c r="FO39" s="213"/>
      <c r="FP39" s="213"/>
      <c r="FQ39" s="213"/>
      <c r="FR39" s="213"/>
      <c r="FS39" s="213"/>
      <c r="FT39" s="213"/>
      <c r="FU39" s="213"/>
      <c r="FV39" s="213"/>
      <c r="FW39" s="213"/>
      <c r="FX39" s="213"/>
      <c r="FY39" s="213"/>
      <c r="FZ39" s="213"/>
      <c r="GA39" s="213"/>
      <c r="GB39" s="213"/>
      <c r="GC39" s="213"/>
      <c r="GD39" s="213"/>
      <c r="GE39" s="213"/>
      <c r="GF39" s="213"/>
      <c r="GG39" s="213"/>
      <c r="GH39" s="213"/>
      <c r="GI39" s="213"/>
      <c r="GJ39" s="213"/>
      <c r="GK39" s="213"/>
      <c r="GL39" s="213"/>
      <c r="GM39" s="213"/>
      <c r="GN39" s="213"/>
      <c r="GO39" s="213"/>
      <c r="GP39" s="213"/>
      <c r="GQ39" s="213"/>
      <c r="GR39" s="213"/>
      <c r="GS39" s="213"/>
      <c r="GT39" s="213"/>
      <c r="GU39" s="213"/>
      <c r="GV39" s="213"/>
      <c r="GW39" s="213"/>
      <c r="GX39" s="213"/>
      <c r="GY39" s="213"/>
      <c r="GZ39" s="213"/>
      <c r="HA39" s="213"/>
      <c r="HB39" s="213"/>
      <c r="HC39" s="213"/>
      <c r="HD39" s="213"/>
      <c r="HE39" s="213"/>
      <c r="HF39" s="213"/>
      <c r="HG39" s="213"/>
      <c r="HH39" s="213"/>
      <c r="HI39" s="213"/>
      <c r="HJ39" s="213"/>
      <c r="HK39" s="213"/>
      <c r="HL39" s="213"/>
      <c r="HM39" s="213"/>
      <c r="HN39" s="213"/>
      <c r="HO39" s="213"/>
      <c r="HP39" s="213"/>
      <c r="HQ39" s="213"/>
      <c r="HR39" s="213"/>
      <c r="HS39" s="213"/>
      <c r="HT39" s="213"/>
      <c r="HU39" s="213"/>
      <c r="HV39" s="213"/>
      <c r="HW39" s="213"/>
      <c r="HX39" s="213"/>
      <c r="HY39" s="213"/>
      <c r="HZ39" s="213"/>
      <c r="IA39" s="213"/>
      <c r="IB39" s="213"/>
      <c r="IC39" s="213"/>
      <c r="ID39" s="213"/>
      <c r="IE39" s="213"/>
      <c r="IF39" s="213"/>
      <c r="IG39" s="213"/>
      <c r="IH39" s="213"/>
      <c r="II39" s="213"/>
      <c r="IJ39" s="213"/>
      <c r="IK39" s="213"/>
      <c r="IL39" s="213"/>
      <c r="IM39" s="213"/>
      <c r="IN39" s="213"/>
      <c r="IO39" s="213"/>
      <c r="IP39" s="213"/>
      <c r="IQ39" s="213"/>
      <c r="IR39" s="213"/>
      <c r="IS39" s="213"/>
      <c r="IT39" s="213"/>
      <c r="IU39" s="213"/>
      <c r="IV39" s="213"/>
      <c r="IW39" s="213"/>
      <c r="IX39" s="213"/>
      <c r="IY39" s="213"/>
      <c r="IZ39" s="213"/>
      <c r="JA39" s="213"/>
      <c r="JB39" s="213"/>
      <c r="JC39" s="213"/>
      <c r="JD39" s="213"/>
      <c r="JE39" s="213"/>
      <c r="JF39" s="213"/>
      <c r="JG39" s="213"/>
      <c r="JH39" s="213"/>
      <c r="JI39" s="213"/>
      <c r="JJ39" s="213"/>
      <c r="JK39" s="213"/>
      <c r="JL39" s="213"/>
      <c r="JM39" s="213"/>
      <c r="JN39" s="213"/>
      <c r="JO39" s="213"/>
      <c r="JP39" s="213"/>
      <c r="JQ39" s="213"/>
      <c r="JR39" s="213"/>
      <c r="JS39" s="213"/>
      <c r="JT39" s="213"/>
      <c r="JU39" s="213"/>
      <c r="JV39" s="213"/>
      <c r="JW39" s="213"/>
      <c r="JX39" s="213"/>
      <c r="JY39" s="213"/>
      <c r="JZ39" s="213"/>
      <c r="KA39" s="213"/>
      <c r="KB39" s="213"/>
      <c r="KC39" s="213"/>
      <c r="KD39" s="213"/>
      <c r="KE39" s="213"/>
      <c r="KF39" s="213"/>
      <c r="KG39" s="213"/>
      <c r="KH39" s="213"/>
      <c r="KI39" s="213"/>
      <c r="KJ39" s="213"/>
      <c r="KK39" s="213"/>
      <c r="KL39" s="213"/>
      <c r="KM39" s="213"/>
      <c r="KN39" s="213"/>
      <c r="KO39" s="213"/>
      <c r="KP39" s="213"/>
      <c r="KQ39" s="213"/>
      <c r="KR39" s="213"/>
      <c r="KS39" s="213"/>
      <c r="KT39" s="213"/>
      <c r="KU39" s="213"/>
      <c r="KV39" s="213"/>
      <c r="KW39" s="213"/>
      <c r="KX39" s="213"/>
      <c r="KY39" s="213"/>
      <c r="KZ39" s="213"/>
      <c r="LA39" s="213"/>
      <c r="LB39" s="213"/>
      <c r="LC39" s="213"/>
      <c r="LD39" s="213"/>
      <c r="LE39" s="213"/>
      <c r="LF39" s="213"/>
      <c r="LG39" s="213"/>
      <c r="LH39" s="213"/>
      <c r="LI39" s="213"/>
      <c r="LJ39" s="213"/>
      <c r="LK39" s="213"/>
      <c r="LL39" s="213"/>
      <c r="LM39" s="213"/>
      <c r="LN39" s="213"/>
      <c r="LO39" s="213"/>
      <c r="LP39" s="213"/>
      <c r="LQ39" s="213"/>
      <c r="LR39" s="213"/>
      <c r="LS39" s="213"/>
      <c r="LT39" s="213"/>
      <c r="LU39" s="213"/>
      <c r="LV39" s="213"/>
      <c r="LW39" s="213"/>
      <c r="LX39" s="213"/>
      <c r="LY39" s="213"/>
      <c r="LZ39" s="213"/>
      <c r="MA39" s="213"/>
      <c r="MB39" s="213"/>
      <c r="MC39" s="213"/>
      <c r="MD39" s="213"/>
      <c r="ME39" s="213"/>
      <c r="MF39" s="213"/>
      <c r="MG39" s="213"/>
      <c r="MH39" s="213"/>
      <c r="MI39" s="213"/>
      <c r="MJ39" s="213"/>
      <c r="MK39" s="213"/>
      <c r="ML39" s="213"/>
      <c r="MM39" s="213"/>
      <c r="MN39" s="213"/>
      <c r="MO39" s="213"/>
      <c r="MP39" s="213"/>
      <c r="MQ39" s="213"/>
      <c r="MR39" s="213"/>
      <c r="MS39" s="213"/>
      <c r="MT39" s="213"/>
      <c r="MU39" s="213"/>
      <c r="MV39" s="213"/>
      <c r="MW39" s="213"/>
      <c r="MX39" s="213"/>
      <c r="MY39" s="213"/>
      <c r="MZ39" s="213"/>
      <c r="NA39" s="213"/>
      <c r="NB39" s="213"/>
      <c r="NC39" s="213"/>
      <c r="ND39" s="213"/>
      <c r="NE39" s="213"/>
      <c r="NF39" s="213"/>
      <c r="NG39" s="213"/>
      <c r="NH39" s="213"/>
      <c r="NI39" s="213"/>
      <c r="NJ39" s="213"/>
      <c r="NK39" s="213"/>
      <c r="NL39" s="213"/>
      <c r="NM39" s="213"/>
      <c r="NN39" s="213"/>
      <c r="NO39" s="213"/>
      <c r="NP39" s="213"/>
      <c r="NQ39" s="213"/>
      <c r="NR39" s="213"/>
      <c r="NS39" s="213"/>
      <c r="NT39" s="213"/>
      <c r="NU39" s="213"/>
      <c r="NV39" s="213"/>
      <c r="NW39" s="213"/>
      <c r="NX39" s="213"/>
      <c r="NY39" s="213"/>
      <c r="NZ39" s="213"/>
      <c r="OA39" s="213"/>
      <c r="OB39" s="213"/>
      <c r="OC39" s="213"/>
      <c r="OD39" s="213"/>
      <c r="OE39" s="213"/>
      <c r="OF39" s="213"/>
      <c r="OG39" s="213"/>
      <c r="OH39" s="213"/>
      <c r="OI39" s="213"/>
      <c r="OJ39" s="213"/>
      <c r="OK39" s="213"/>
      <c r="OL39" s="213"/>
      <c r="OM39" s="213"/>
      <c r="ON39" s="213"/>
      <c r="OO39" s="213"/>
      <c r="OP39" s="213"/>
      <c r="OQ39" s="213"/>
      <c r="OR39" s="213"/>
      <c r="OS39" s="213"/>
      <c r="OT39" s="213"/>
      <c r="OU39" s="213"/>
      <c r="OV39" s="213"/>
      <c r="OW39" s="213"/>
      <c r="OX39" s="213"/>
      <c r="OY39" s="213"/>
      <c r="OZ39" s="213"/>
      <c r="PA39" s="213"/>
      <c r="PB39" s="213"/>
      <c r="PC39" s="213"/>
      <c r="PD39" s="213"/>
      <c r="PE39" s="213"/>
      <c r="PF39" s="213"/>
      <c r="PG39" s="213"/>
      <c r="PH39" s="213"/>
      <c r="PI39" s="213"/>
      <c r="PJ39" s="213"/>
      <c r="PK39" s="213"/>
      <c r="PL39" s="213"/>
      <c r="PM39" s="213"/>
      <c r="PN39" s="213"/>
      <c r="PO39" s="213"/>
      <c r="PP39" s="213"/>
      <c r="PQ39" s="213"/>
      <c r="PR39" s="213"/>
      <c r="PS39" s="213"/>
      <c r="PT39" s="213"/>
      <c r="PU39" s="213"/>
      <c r="PV39" s="213"/>
      <c r="PW39" s="213"/>
      <c r="PX39" s="213"/>
      <c r="PY39" s="213"/>
      <c r="PZ39" s="213"/>
      <c r="QA39" s="213"/>
      <c r="QB39" s="213"/>
      <c r="QC39" s="213"/>
      <c r="QD39" s="213"/>
      <c r="QE39" s="213"/>
      <c r="QF39" s="213"/>
      <c r="QG39" s="213"/>
      <c r="QH39" s="213"/>
      <c r="QI39" s="213"/>
      <c r="QJ39" s="213"/>
      <c r="QK39" s="213"/>
      <c r="QL39" s="213"/>
      <c r="QM39" s="213"/>
      <c r="QN39" s="213"/>
      <c r="QO39" s="213"/>
      <c r="QP39" s="213"/>
      <c r="QQ39" s="213"/>
      <c r="QR39" s="213"/>
      <c r="QS39" s="213"/>
      <c r="QT39" s="213"/>
      <c r="QU39" s="213"/>
      <c r="QV39" s="213"/>
      <c r="QW39" s="213"/>
      <c r="QX39" s="213"/>
      <c r="QY39" s="213"/>
      <c r="QZ39" s="213"/>
      <c r="RA39" s="213"/>
      <c r="RB39" s="213"/>
      <c r="RC39" s="213"/>
      <c r="RD39" s="213"/>
      <c r="RE39" s="213"/>
      <c r="RF39" s="213"/>
      <c r="RG39" s="213"/>
      <c r="RH39" s="213"/>
      <c r="RI39" s="213"/>
      <c r="RJ39" s="213"/>
      <c r="RK39" s="213"/>
      <c r="RL39" s="213"/>
      <c r="RM39" s="213"/>
      <c r="RN39" s="213"/>
      <c r="RO39" s="213"/>
      <c r="RP39" s="213"/>
      <c r="RQ39" s="213"/>
      <c r="RR39" s="213"/>
      <c r="RS39" s="213"/>
      <c r="RT39" s="213"/>
      <c r="RU39" s="213"/>
      <c r="RV39" s="213"/>
      <c r="RW39" s="213"/>
      <c r="RX39" s="213"/>
      <c r="RY39" s="213"/>
      <c r="RZ39" s="213"/>
      <c r="SA39" s="213"/>
      <c r="SB39" s="213"/>
      <c r="SC39" s="213"/>
      <c r="SD39" s="213"/>
      <c r="SE39" s="213"/>
      <c r="SF39" s="213"/>
      <c r="SG39" s="213"/>
      <c r="SH39" s="213"/>
      <c r="SI39" s="213"/>
      <c r="SJ39" s="213"/>
      <c r="SK39" s="213"/>
      <c r="SL39" s="213"/>
      <c r="SM39" s="213"/>
      <c r="SN39" s="213"/>
      <c r="SO39" s="213"/>
      <c r="SP39" s="213"/>
      <c r="SQ39" s="213"/>
      <c r="SR39" s="213"/>
      <c r="SS39" s="213"/>
      <c r="ST39" s="213"/>
      <c r="SU39" s="213"/>
      <c r="SV39" s="213"/>
      <c r="SW39" s="213"/>
      <c r="SX39" s="213"/>
      <c r="SY39" s="213"/>
      <c r="SZ39" s="213"/>
      <c r="TA39" s="213"/>
      <c r="TB39" s="213"/>
      <c r="TC39" s="213"/>
      <c r="TD39" s="213"/>
      <c r="TE39" s="213"/>
      <c r="TF39" s="213"/>
      <c r="TG39" s="213"/>
      <c r="TH39" s="213"/>
      <c r="TI39" s="213"/>
      <c r="TJ39" s="213"/>
      <c r="TK39" s="213"/>
      <c r="TL39" s="213"/>
      <c r="TM39" s="213"/>
      <c r="TN39" s="213"/>
      <c r="TO39" s="213"/>
      <c r="TP39" s="213"/>
      <c r="TQ39" s="213"/>
      <c r="TR39" s="213"/>
      <c r="TS39" s="213"/>
      <c r="TT39" s="213"/>
      <c r="TU39" s="213"/>
      <c r="TV39" s="213"/>
      <c r="TW39" s="213"/>
      <c r="TX39" s="213"/>
      <c r="TY39" s="213"/>
      <c r="TZ39" s="213"/>
      <c r="UA39" s="213"/>
      <c r="UB39" s="213"/>
      <c r="UC39" s="213"/>
      <c r="UD39" s="213"/>
      <c r="UE39" s="213"/>
      <c r="UF39" s="213"/>
      <c r="UG39" s="213"/>
      <c r="UH39" s="213"/>
      <c r="UI39" s="213"/>
      <c r="UJ39" s="213"/>
      <c r="UK39" s="213"/>
      <c r="UL39" s="213"/>
      <c r="UM39" s="213"/>
      <c r="UN39" s="213"/>
      <c r="UO39" s="213"/>
      <c r="UP39" s="213"/>
      <c r="UQ39" s="213"/>
      <c r="UR39" s="213"/>
      <c r="US39" s="213"/>
      <c r="UT39" s="213"/>
      <c r="UU39" s="213"/>
      <c r="UV39" s="213"/>
      <c r="UW39" s="213"/>
      <c r="UX39" s="213"/>
      <c r="UY39" s="213"/>
      <c r="UZ39" s="213"/>
      <c r="VA39" s="213"/>
      <c r="VB39" s="213"/>
      <c r="VC39" s="213"/>
      <c r="VD39" s="213"/>
      <c r="VE39" s="213"/>
      <c r="VF39" s="213"/>
      <c r="VG39" s="213"/>
      <c r="VH39" s="213"/>
      <c r="VI39" s="213"/>
      <c r="VJ39" s="213"/>
      <c r="VK39" s="213"/>
      <c r="VL39" s="213"/>
      <c r="VM39" s="213"/>
      <c r="VN39" s="213"/>
      <c r="VO39" s="213"/>
      <c r="VP39" s="213"/>
      <c r="VQ39" s="213"/>
      <c r="VR39" s="213"/>
      <c r="VS39" s="213"/>
      <c r="VT39" s="213"/>
      <c r="VU39" s="213"/>
      <c r="VV39" s="213"/>
      <c r="VW39" s="213"/>
      <c r="VX39" s="213"/>
      <c r="VY39" s="213"/>
      <c r="VZ39" s="213"/>
      <c r="WA39" s="213"/>
      <c r="WB39" s="213"/>
      <c r="WC39" s="213"/>
      <c r="WD39" s="213"/>
      <c r="WE39" s="213"/>
      <c r="WF39" s="213"/>
      <c r="WG39" s="213"/>
      <c r="WH39" s="213"/>
      <c r="WI39" s="213"/>
      <c r="WJ39" s="213"/>
      <c r="WK39" s="213"/>
      <c r="WL39" s="213"/>
      <c r="WM39" s="213"/>
      <c r="WN39" s="213"/>
      <c r="WO39" s="213"/>
      <c r="WP39" s="213"/>
      <c r="WQ39" s="213"/>
      <c r="WR39" s="213"/>
      <c r="WS39" s="213"/>
      <c r="WT39" s="213"/>
      <c r="WU39" s="213"/>
      <c r="WV39" s="213"/>
      <c r="WW39" s="213"/>
      <c r="WX39" s="213"/>
      <c r="WY39" s="213"/>
      <c r="WZ39" s="213"/>
      <c r="XA39" s="213"/>
      <c r="XB39" s="213"/>
      <c r="XC39" s="213"/>
      <c r="XD39" s="213"/>
      <c r="XE39" s="213"/>
      <c r="XF39" s="213"/>
      <c r="XG39" s="213"/>
      <c r="XH39" s="213"/>
      <c r="XI39" s="213"/>
      <c r="XJ39" s="213"/>
      <c r="XK39" s="213"/>
      <c r="XL39" s="213"/>
      <c r="XM39" s="213"/>
      <c r="XN39" s="213"/>
      <c r="XO39" s="213"/>
      <c r="XP39" s="213"/>
      <c r="XQ39" s="213"/>
      <c r="XR39" s="213"/>
      <c r="XS39" s="213"/>
      <c r="XT39" s="213"/>
      <c r="XU39" s="213"/>
      <c r="XV39" s="213"/>
      <c r="XW39" s="213"/>
      <c r="XX39" s="213"/>
      <c r="XY39" s="213"/>
      <c r="XZ39" s="213"/>
      <c r="YA39" s="213"/>
      <c r="YB39" s="213"/>
      <c r="YC39" s="213"/>
      <c r="YD39" s="213"/>
      <c r="YE39" s="213"/>
      <c r="YF39" s="213"/>
      <c r="YG39" s="213"/>
      <c r="YH39" s="213"/>
      <c r="YI39" s="213"/>
      <c r="YJ39" s="213"/>
      <c r="YK39" s="213"/>
      <c r="YL39" s="213"/>
      <c r="YM39" s="213"/>
      <c r="YN39" s="213"/>
      <c r="YO39" s="213"/>
      <c r="YP39" s="213"/>
      <c r="YQ39" s="213"/>
      <c r="YR39" s="213"/>
      <c r="YS39" s="213"/>
      <c r="YT39" s="213"/>
      <c r="YU39" s="213"/>
      <c r="YV39" s="213"/>
      <c r="YW39" s="213"/>
      <c r="YX39" s="213"/>
      <c r="YY39" s="213"/>
      <c r="YZ39" s="213"/>
      <c r="ZA39" s="213"/>
      <c r="ZB39" s="213"/>
      <c r="ZC39" s="213"/>
      <c r="ZD39" s="213"/>
      <c r="ZE39" s="213"/>
      <c r="ZF39" s="213"/>
      <c r="ZG39" s="213"/>
      <c r="ZH39" s="213"/>
      <c r="ZI39" s="213"/>
      <c r="ZJ39" s="213"/>
      <c r="ZK39" s="213"/>
      <c r="ZL39" s="213"/>
      <c r="ZM39" s="213"/>
      <c r="ZN39" s="213"/>
      <c r="ZO39" s="213"/>
      <c r="ZP39" s="213"/>
      <c r="ZQ39" s="213"/>
      <c r="ZR39" s="213"/>
      <c r="ZS39" s="213"/>
      <c r="ZT39" s="213"/>
      <c r="ZU39" s="213"/>
      <c r="ZV39" s="213"/>
      <c r="ZW39" s="213"/>
      <c r="ZX39" s="213"/>
      <c r="ZY39" s="213"/>
      <c r="ZZ39" s="213"/>
      <c r="AAA39" s="213"/>
      <c r="AAB39" s="213"/>
      <c r="AAC39" s="213"/>
      <c r="AAD39" s="213"/>
      <c r="AAE39" s="213"/>
      <c r="AAF39" s="213"/>
      <c r="AAG39" s="213"/>
      <c r="AAH39" s="213"/>
      <c r="AAI39" s="213"/>
      <c r="AAJ39" s="213"/>
      <c r="AAK39" s="213"/>
      <c r="AAL39" s="213"/>
      <c r="AAM39" s="213"/>
      <c r="AAN39" s="213"/>
      <c r="AAO39" s="213"/>
      <c r="AAP39" s="213"/>
      <c r="AAQ39" s="213"/>
      <c r="AAR39" s="213"/>
      <c r="AAS39" s="213"/>
      <c r="AAT39" s="213"/>
      <c r="AAU39" s="213"/>
      <c r="AAV39" s="213"/>
      <c r="AAW39" s="213"/>
      <c r="AAX39" s="213"/>
      <c r="AAY39" s="213"/>
      <c r="AAZ39" s="213"/>
      <c r="ABA39" s="213"/>
      <c r="ABB39" s="213"/>
      <c r="ABC39" s="213"/>
      <c r="ABD39" s="213"/>
      <c r="ABE39" s="213"/>
      <c r="ABF39" s="213"/>
      <c r="ABG39" s="213"/>
      <c r="ABH39" s="213"/>
      <c r="ABI39" s="213"/>
      <c r="ABJ39" s="213"/>
      <c r="ABK39" s="213"/>
      <c r="ABL39" s="213"/>
      <c r="ABM39" s="213"/>
      <c r="ABN39" s="213"/>
      <c r="ABO39" s="213"/>
      <c r="ABP39" s="213"/>
      <c r="ABQ39" s="213"/>
      <c r="ABR39" s="213"/>
      <c r="ABS39" s="213"/>
      <c r="ABT39" s="213"/>
      <c r="ABU39" s="213"/>
      <c r="ABV39" s="213"/>
      <c r="ABW39" s="213"/>
      <c r="ABX39" s="213"/>
      <c r="ABY39" s="213"/>
      <c r="ABZ39" s="213"/>
      <c r="ACA39" s="213"/>
      <c r="ACB39" s="213"/>
      <c r="ACC39" s="213"/>
      <c r="ACD39" s="213"/>
      <c r="ACE39" s="213"/>
      <c r="ACF39" s="213"/>
      <c r="ACG39" s="213"/>
      <c r="ACH39" s="213"/>
      <c r="ACI39" s="213"/>
      <c r="ACJ39" s="213"/>
      <c r="ACK39" s="213"/>
      <c r="ACL39" s="213"/>
      <c r="ACM39" s="213"/>
      <c r="ACN39" s="213"/>
      <c r="ACO39" s="213"/>
      <c r="ACP39" s="213"/>
      <c r="ACQ39" s="213"/>
      <c r="ACR39" s="213"/>
      <c r="ACS39" s="213"/>
      <c r="ACT39" s="213"/>
      <c r="ACU39" s="213"/>
      <c r="ACV39" s="213"/>
      <c r="ACW39" s="213"/>
      <c r="ACX39" s="213"/>
      <c r="ACY39" s="213"/>
      <c r="ACZ39" s="213"/>
      <c r="ADA39" s="213"/>
      <c r="ADB39" s="213"/>
      <c r="ADC39" s="213"/>
      <c r="ADD39" s="213"/>
      <c r="ADE39" s="213"/>
      <c r="ADF39" s="213"/>
      <c r="ADG39" s="213"/>
      <c r="ADH39" s="213"/>
      <c r="ADI39" s="213"/>
      <c r="ADJ39" s="213"/>
      <c r="ADK39" s="213"/>
      <c r="ADL39" s="213"/>
      <c r="ADM39" s="213"/>
      <c r="ADN39" s="213"/>
      <c r="ADO39" s="213"/>
      <c r="ADP39" s="213"/>
      <c r="ADQ39" s="213"/>
      <c r="ADR39" s="213"/>
      <c r="ADS39" s="213"/>
      <c r="ADT39" s="213"/>
      <c r="ADU39" s="213"/>
      <c r="ADV39" s="213"/>
      <c r="ADW39" s="213"/>
      <c r="ADX39" s="213"/>
      <c r="ADY39" s="213"/>
      <c r="ADZ39" s="213"/>
      <c r="AEA39" s="213"/>
      <c r="AEB39" s="213"/>
      <c r="AEC39" s="213"/>
      <c r="AED39" s="213"/>
      <c r="AEE39" s="213"/>
      <c r="AEF39" s="213"/>
      <c r="AEG39" s="213"/>
      <c r="AEH39" s="213"/>
      <c r="AEI39" s="213"/>
      <c r="AEJ39" s="213"/>
      <c r="AEK39" s="213"/>
      <c r="AEL39" s="213"/>
      <c r="AEM39" s="213"/>
      <c r="AEN39" s="213"/>
      <c r="AEO39" s="213"/>
      <c r="AEP39" s="213"/>
      <c r="AEQ39" s="213"/>
      <c r="AER39" s="213"/>
      <c r="AES39" s="213"/>
      <c r="AET39" s="213"/>
      <c r="AEU39" s="213"/>
      <c r="AEV39" s="213"/>
      <c r="AEW39" s="213"/>
      <c r="AEX39" s="213"/>
      <c r="AEY39" s="213"/>
      <c r="AEZ39" s="213"/>
      <c r="AFA39" s="213"/>
      <c r="AFB39" s="213"/>
      <c r="AFC39" s="213"/>
      <c r="AFD39" s="213"/>
      <c r="AFE39" s="213"/>
      <c r="AFF39" s="213"/>
      <c r="AFG39" s="213"/>
      <c r="AFH39" s="213"/>
      <c r="AFI39" s="213"/>
      <c r="AFJ39" s="213"/>
      <c r="AFK39" s="213"/>
      <c r="AFL39" s="213"/>
      <c r="AFM39" s="213"/>
      <c r="AFN39" s="213"/>
      <c r="AFO39" s="213"/>
      <c r="AFP39" s="213"/>
      <c r="AFQ39" s="213"/>
      <c r="AFR39" s="213"/>
      <c r="AFS39" s="213"/>
      <c r="AFT39" s="213"/>
      <c r="AFU39" s="213"/>
      <c r="AFV39" s="213"/>
      <c r="AFW39" s="213"/>
      <c r="AFX39" s="213"/>
      <c r="AFY39" s="213"/>
      <c r="AFZ39" s="213"/>
      <c r="AGA39" s="213"/>
      <c r="AGB39" s="213"/>
      <c r="AGC39" s="213"/>
      <c r="AGD39" s="213"/>
      <c r="AGE39" s="213"/>
      <c r="AGF39" s="213"/>
      <c r="AGG39" s="213"/>
      <c r="AGH39" s="213"/>
      <c r="AGI39" s="213"/>
      <c r="AGJ39" s="213"/>
      <c r="AGK39" s="213"/>
      <c r="AGL39" s="213"/>
      <c r="AGM39" s="213"/>
      <c r="AGN39" s="213"/>
      <c r="AGO39" s="213"/>
      <c r="AGP39" s="213"/>
      <c r="AGQ39" s="213"/>
      <c r="AGR39" s="213"/>
      <c r="AGS39" s="213"/>
      <c r="AGT39" s="213"/>
      <c r="AGU39" s="213"/>
      <c r="AGV39" s="213"/>
      <c r="AGW39" s="213"/>
      <c r="AGX39" s="213"/>
      <c r="AGY39" s="213"/>
      <c r="AGZ39" s="213"/>
      <c r="AHA39" s="213"/>
      <c r="AHB39" s="213"/>
      <c r="AHC39" s="213"/>
      <c r="AHD39" s="213"/>
      <c r="AHE39" s="213"/>
      <c r="AHF39" s="213"/>
      <c r="AHG39" s="213"/>
      <c r="AHH39" s="213"/>
      <c r="AHI39" s="213"/>
      <c r="AHJ39" s="213"/>
      <c r="AHK39" s="213"/>
      <c r="AHL39" s="213"/>
      <c r="AHM39" s="213"/>
      <c r="AHN39" s="213"/>
      <c r="AHO39" s="213"/>
      <c r="AHP39" s="213"/>
      <c r="AHQ39" s="213"/>
      <c r="AHR39" s="213"/>
      <c r="AHS39" s="213"/>
      <c r="AHT39" s="213"/>
      <c r="AHU39" s="213"/>
      <c r="AHV39" s="213"/>
      <c r="AHW39" s="213"/>
      <c r="AHX39" s="213"/>
      <c r="AHY39" s="213"/>
      <c r="AHZ39" s="213"/>
      <c r="AIA39" s="213"/>
      <c r="AIB39" s="213"/>
      <c r="AIC39" s="213"/>
      <c r="AID39" s="213"/>
      <c r="AIE39" s="213"/>
      <c r="AIF39" s="213"/>
      <c r="AIG39" s="213"/>
      <c r="AIH39" s="213"/>
      <c r="AII39" s="213"/>
      <c r="AIJ39" s="213"/>
      <c r="AIK39" s="213"/>
      <c r="AIL39" s="213"/>
      <c r="AIM39" s="213"/>
      <c r="AIN39" s="213"/>
      <c r="AIO39" s="213"/>
      <c r="AIP39" s="213"/>
      <c r="AIQ39" s="213"/>
      <c r="AIR39" s="213"/>
      <c r="AIS39" s="213"/>
      <c r="AIT39" s="213"/>
      <c r="AIU39" s="213"/>
      <c r="AIV39" s="213"/>
      <c r="AIW39" s="213"/>
      <c r="AIX39" s="213"/>
      <c r="AIY39" s="213"/>
      <c r="AIZ39" s="213"/>
      <c r="AJA39" s="213"/>
      <c r="AJB39" s="213"/>
      <c r="AJC39" s="213"/>
      <c r="AJD39" s="213"/>
      <c r="AJE39" s="213"/>
      <c r="AJF39" s="213"/>
      <c r="AJG39" s="213"/>
      <c r="AJH39" s="213"/>
      <c r="AJI39" s="213"/>
      <c r="AJJ39" s="213"/>
      <c r="AJK39" s="213"/>
      <c r="AJL39" s="213"/>
      <c r="AJM39" s="213"/>
      <c r="AJN39" s="213"/>
      <c r="AJO39" s="213"/>
      <c r="AJP39" s="213"/>
      <c r="AJQ39" s="213"/>
      <c r="AJR39" s="213"/>
      <c r="AJS39" s="213"/>
      <c r="AJT39" s="213"/>
      <c r="AJU39" s="213"/>
      <c r="AJV39" s="213"/>
      <c r="AJW39" s="213"/>
      <c r="AJX39" s="213"/>
      <c r="AJY39" s="213"/>
      <c r="AJZ39" s="213"/>
      <c r="AKA39" s="213"/>
      <c r="AKB39" s="213"/>
      <c r="AKC39" s="213"/>
      <c r="AKD39" s="213"/>
      <c r="AKE39" s="213"/>
      <c r="AKF39" s="213"/>
      <c r="AKG39" s="213"/>
      <c r="AKH39" s="213"/>
      <c r="AKI39" s="213"/>
      <c r="AKJ39" s="213"/>
      <c r="AKK39" s="213"/>
      <c r="AKL39" s="213"/>
      <c r="AKM39" s="213"/>
      <c r="AKN39" s="213"/>
      <c r="AKO39" s="213"/>
      <c r="AKP39" s="213"/>
      <c r="AKQ39" s="213"/>
      <c r="AKR39" s="213"/>
      <c r="AKS39" s="213"/>
      <c r="AKT39" s="213"/>
      <c r="AKU39" s="213"/>
      <c r="AKV39" s="213"/>
      <c r="AKW39" s="213"/>
      <c r="AKX39" s="213"/>
      <c r="AKY39" s="213"/>
      <c r="AKZ39" s="213"/>
      <c r="ALA39" s="213"/>
      <c r="ALB39" s="213"/>
      <c r="ALC39" s="213"/>
      <c r="ALD39" s="213"/>
      <c r="ALE39" s="213"/>
      <c r="ALF39" s="213"/>
      <c r="ALG39" s="213"/>
      <c r="ALH39" s="213"/>
      <c r="ALI39" s="213"/>
      <c r="ALJ39" s="213"/>
      <c r="ALK39" s="213"/>
      <c r="ALL39" s="213"/>
      <c r="ALM39" s="213"/>
      <c r="ALN39" s="213"/>
      <c r="ALO39" s="213"/>
      <c r="ALP39" s="213"/>
      <c r="ALQ39" s="213"/>
      <c r="ALR39" s="213"/>
      <c r="ALS39" s="213"/>
      <c r="ALT39" s="213"/>
      <c r="ALU39" s="213"/>
      <c r="ALV39" s="213"/>
      <c r="ALW39" s="213"/>
      <c r="ALX39" s="213"/>
      <c r="ALY39" s="213"/>
      <c r="ALZ39" s="213"/>
      <c r="AMA39" s="213"/>
      <c r="AMB39" s="213"/>
      <c r="AMC39" s="213"/>
      <c r="AMD39" s="213"/>
      <c r="AME39" s="213"/>
      <c r="AMF39" s="213"/>
      <c r="AMG39" s="213"/>
      <c r="AMH39" s="213"/>
    </row>
    <row r="40" spans="1:1022" ht="15.75" customHeight="1">
      <c r="A40" s="2321"/>
      <c r="B40" s="2309"/>
      <c r="C40" s="248"/>
      <c r="D40" s="1488"/>
      <c r="E40" s="1489"/>
      <c r="F40" s="1488"/>
      <c r="G40" s="1489"/>
      <c r="H40" s="1488"/>
      <c r="I40" s="1489"/>
      <c r="J40" s="1488"/>
      <c r="K40" s="1489"/>
      <c r="L40" s="1488"/>
      <c r="M40" s="1490"/>
      <c r="N40" s="2306"/>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3"/>
      <c r="DL40" s="213"/>
      <c r="DM40" s="213"/>
      <c r="DN40" s="213"/>
      <c r="DO40" s="213"/>
      <c r="DP40" s="213"/>
      <c r="DQ40" s="213"/>
      <c r="DR40" s="213"/>
      <c r="DS40" s="213"/>
      <c r="DT40" s="213"/>
      <c r="DU40" s="213"/>
      <c r="DV40" s="213"/>
      <c r="DW40" s="213"/>
      <c r="DX40" s="213"/>
      <c r="DY40" s="213"/>
      <c r="DZ40" s="213"/>
      <c r="EA40" s="213"/>
      <c r="EB40" s="213"/>
      <c r="EC40" s="213"/>
      <c r="ED40" s="213"/>
      <c r="EE40" s="213"/>
      <c r="EF40" s="213"/>
      <c r="EG40" s="213"/>
      <c r="EH40" s="213"/>
      <c r="EI40" s="213"/>
      <c r="EJ40" s="213"/>
      <c r="EK40" s="213"/>
      <c r="EL40" s="213"/>
      <c r="EM40" s="213"/>
      <c r="EN40" s="213"/>
      <c r="EO40" s="213"/>
      <c r="EP40" s="213"/>
      <c r="EQ40" s="213"/>
      <c r="ER40" s="213"/>
      <c r="ES40" s="213"/>
      <c r="ET40" s="213"/>
      <c r="EU40" s="213"/>
      <c r="EV40" s="213"/>
      <c r="EW40" s="213"/>
      <c r="EX40" s="213"/>
      <c r="EY40" s="213"/>
      <c r="EZ40" s="213"/>
      <c r="FA40" s="213"/>
      <c r="FB40" s="213"/>
      <c r="FC40" s="213"/>
      <c r="FD40" s="213"/>
      <c r="FE40" s="213"/>
      <c r="FF40" s="213"/>
      <c r="FG40" s="213"/>
      <c r="FH40" s="213"/>
      <c r="FI40" s="213"/>
      <c r="FJ40" s="213"/>
      <c r="FK40" s="213"/>
      <c r="FL40" s="213"/>
      <c r="FM40" s="213"/>
      <c r="FN40" s="213"/>
      <c r="FO40" s="213"/>
      <c r="FP40" s="213"/>
      <c r="FQ40" s="213"/>
      <c r="FR40" s="213"/>
      <c r="FS40" s="213"/>
      <c r="FT40" s="213"/>
      <c r="FU40" s="213"/>
      <c r="FV40" s="213"/>
      <c r="FW40" s="213"/>
      <c r="FX40" s="213"/>
      <c r="FY40" s="213"/>
      <c r="FZ40" s="213"/>
      <c r="GA40" s="213"/>
      <c r="GB40" s="213"/>
      <c r="GC40" s="213"/>
      <c r="GD40" s="213"/>
      <c r="GE40" s="213"/>
      <c r="GF40" s="213"/>
      <c r="GG40" s="213"/>
      <c r="GH40" s="213"/>
      <c r="GI40" s="213"/>
      <c r="GJ40" s="213"/>
      <c r="GK40" s="213"/>
      <c r="GL40" s="213"/>
      <c r="GM40" s="213"/>
      <c r="GN40" s="213"/>
      <c r="GO40" s="213"/>
      <c r="GP40" s="213"/>
      <c r="GQ40" s="213"/>
      <c r="GR40" s="213"/>
      <c r="GS40" s="213"/>
      <c r="GT40" s="213"/>
      <c r="GU40" s="213"/>
      <c r="GV40" s="213"/>
      <c r="GW40" s="213"/>
      <c r="GX40" s="213"/>
      <c r="GY40" s="213"/>
      <c r="GZ40" s="213"/>
      <c r="HA40" s="213"/>
      <c r="HB40" s="213"/>
      <c r="HC40" s="213"/>
      <c r="HD40" s="213"/>
      <c r="HE40" s="213"/>
      <c r="HF40" s="213"/>
      <c r="HG40" s="213"/>
      <c r="HH40" s="213"/>
      <c r="HI40" s="213"/>
      <c r="HJ40" s="213"/>
      <c r="HK40" s="213"/>
      <c r="HL40" s="213"/>
      <c r="HM40" s="213"/>
      <c r="HN40" s="213"/>
      <c r="HO40" s="213"/>
      <c r="HP40" s="213"/>
      <c r="HQ40" s="213"/>
      <c r="HR40" s="213"/>
      <c r="HS40" s="213"/>
      <c r="HT40" s="213"/>
      <c r="HU40" s="213"/>
      <c r="HV40" s="213"/>
      <c r="HW40" s="213"/>
      <c r="HX40" s="213"/>
      <c r="HY40" s="213"/>
      <c r="HZ40" s="213"/>
      <c r="IA40" s="213"/>
      <c r="IB40" s="213"/>
      <c r="IC40" s="213"/>
      <c r="ID40" s="213"/>
      <c r="IE40" s="213"/>
      <c r="IF40" s="213"/>
      <c r="IG40" s="213"/>
      <c r="IH40" s="213"/>
      <c r="II40" s="213"/>
      <c r="IJ40" s="213"/>
      <c r="IK40" s="213"/>
      <c r="IL40" s="213"/>
      <c r="IM40" s="213"/>
      <c r="IN40" s="213"/>
      <c r="IO40" s="213"/>
      <c r="IP40" s="213"/>
      <c r="IQ40" s="213"/>
      <c r="IR40" s="213"/>
      <c r="IS40" s="213"/>
      <c r="IT40" s="213"/>
      <c r="IU40" s="213"/>
      <c r="IV40" s="213"/>
      <c r="IW40" s="213"/>
      <c r="IX40" s="213"/>
      <c r="IY40" s="213"/>
      <c r="IZ40" s="213"/>
      <c r="JA40" s="213"/>
      <c r="JB40" s="213"/>
      <c r="JC40" s="213"/>
      <c r="JD40" s="213"/>
      <c r="JE40" s="213"/>
      <c r="JF40" s="213"/>
      <c r="JG40" s="213"/>
      <c r="JH40" s="213"/>
      <c r="JI40" s="213"/>
      <c r="JJ40" s="213"/>
      <c r="JK40" s="213"/>
      <c r="JL40" s="213"/>
      <c r="JM40" s="213"/>
      <c r="JN40" s="213"/>
      <c r="JO40" s="213"/>
      <c r="JP40" s="213"/>
      <c r="JQ40" s="213"/>
      <c r="JR40" s="213"/>
      <c r="JS40" s="213"/>
      <c r="JT40" s="213"/>
      <c r="JU40" s="213"/>
      <c r="JV40" s="213"/>
      <c r="JW40" s="213"/>
      <c r="JX40" s="213"/>
      <c r="JY40" s="213"/>
      <c r="JZ40" s="213"/>
      <c r="KA40" s="213"/>
      <c r="KB40" s="213"/>
      <c r="KC40" s="213"/>
      <c r="KD40" s="213"/>
      <c r="KE40" s="213"/>
      <c r="KF40" s="213"/>
      <c r="KG40" s="213"/>
      <c r="KH40" s="213"/>
      <c r="KI40" s="213"/>
      <c r="KJ40" s="213"/>
      <c r="KK40" s="213"/>
      <c r="KL40" s="213"/>
      <c r="KM40" s="213"/>
      <c r="KN40" s="213"/>
      <c r="KO40" s="213"/>
      <c r="KP40" s="213"/>
      <c r="KQ40" s="213"/>
      <c r="KR40" s="213"/>
      <c r="KS40" s="213"/>
      <c r="KT40" s="213"/>
      <c r="KU40" s="213"/>
      <c r="KV40" s="213"/>
      <c r="KW40" s="213"/>
      <c r="KX40" s="213"/>
      <c r="KY40" s="213"/>
      <c r="KZ40" s="213"/>
      <c r="LA40" s="213"/>
      <c r="LB40" s="213"/>
      <c r="LC40" s="213"/>
      <c r="LD40" s="213"/>
      <c r="LE40" s="213"/>
      <c r="LF40" s="213"/>
      <c r="LG40" s="213"/>
      <c r="LH40" s="213"/>
      <c r="LI40" s="213"/>
      <c r="LJ40" s="213"/>
      <c r="LK40" s="213"/>
      <c r="LL40" s="213"/>
      <c r="LM40" s="213"/>
      <c r="LN40" s="213"/>
      <c r="LO40" s="213"/>
      <c r="LP40" s="213"/>
      <c r="LQ40" s="213"/>
      <c r="LR40" s="213"/>
      <c r="LS40" s="213"/>
      <c r="LT40" s="213"/>
      <c r="LU40" s="213"/>
      <c r="LV40" s="213"/>
      <c r="LW40" s="213"/>
      <c r="LX40" s="213"/>
      <c r="LY40" s="213"/>
      <c r="LZ40" s="213"/>
      <c r="MA40" s="213"/>
      <c r="MB40" s="213"/>
      <c r="MC40" s="213"/>
      <c r="MD40" s="213"/>
      <c r="ME40" s="213"/>
      <c r="MF40" s="213"/>
      <c r="MG40" s="213"/>
      <c r="MH40" s="213"/>
      <c r="MI40" s="213"/>
      <c r="MJ40" s="213"/>
      <c r="MK40" s="213"/>
      <c r="ML40" s="213"/>
      <c r="MM40" s="213"/>
      <c r="MN40" s="213"/>
      <c r="MO40" s="213"/>
      <c r="MP40" s="213"/>
      <c r="MQ40" s="213"/>
      <c r="MR40" s="213"/>
      <c r="MS40" s="213"/>
      <c r="MT40" s="213"/>
      <c r="MU40" s="213"/>
      <c r="MV40" s="213"/>
      <c r="MW40" s="213"/>
      <c r="MX40" s="213"/>
      <c r="MY40" s="213"/>
      <c r="MZ40" s="213"/>
      <c r="NA40" s="213"/>
      <c r="NB40" s="213"/>
      <c r="NC40" s="213"/>
      <c r="ND40" s="213"/>
      <c r="NE40" s="213"/>
      <c r="NF40" s="213"/>
      <c r="NG40" s="213"/>
      <c r="NH40" s="213"/>
      <c r="NI40" s="213"/>
      <c r="NJ40" s="213"/>
      <c r="NK40" s="213"/>
      <c r="NL40" s="213"/>
      <c r="NM40" s="213"/>
      <c r="NN40" s="213"/>
      <c r="NO40" s="213"/>
      <c r="NP40" s="213"/>
      <c r="NQ40" s="213"/>
      <c r="NR40" s="213"/>
      <c r="NS40" s="213"/>
      <c r="NT40" s="213"/>
      <c r="NU40" s="213"/>
      <c r="NV40" s="213"/>
      <c r="NW40" s="213"/>
      <c r="NX40" s="213"/>
      <c r="NY40" s="213"/>
      <c r="NZ40" s="213"/>
      <c r="OA40" s="213"/>
      <c r="OB40" s="213"/>
      <c r="OC40" s="213"/>
      <c r="OD40" s="213"/>
      <c r="OE40" s="213"/>
      <c r="OF40" s="213"/>
      <c r="OG40" s="213"/>
      <c r="OH40" s="213"/>
      <c r="OI40" s="213"/>
      <c r="OJ40" s="213"/>
      <c r="OK40" s="213"/>
      <c r="OL40" s="213"/>
      <c r="OM40" s="213"/>
      <c r="ON40" s="213"/>
      <c r="OO40" s="213"/>
      <c r="OP40" s="213"/>
      <c r="OQ40" s="213"/>
      <c r="OR40" s="213"/>
      <c r="OS40" s="213"/>
      <c r="OT40" s="213"/>
      <c r="OU40" s="213"/>
      <c r="OV40" s="213"/>
      <c r="OW40" s="213"/>
      <c r="OX40" s="213"/>
      <c r="OY40" s="213"/>
      <c r="OZ40" s="213"/>
      <c r="PA40" s="213"/>
      <c r="PB40" s="213"/>
      <c r="PC40" s="213"/>
      <c r="PD40" s="213"/>
      <c r="PE40" s="213"/>
      <c r="PF40" s="213"/>
      <c r="PG40" s="213"/>
      <c r="PH40" s="213"/>
      <c r="PI40" s="213"/>
      <c r="PJ40" s="213"/>
      <c r="PK40" s="213"/>
      <c r="PL40" s="213"/>
      <c r="PM40" s="213"/>
      <c r="PN40" s="213"/>
      <c r="PO40" s="213"/>
      <c r="PP40" s="213"/>
      <c r="PQ40" s="213"/>
      <c r="PR40" s="213"/>
      <c r="PS40" s="213"/>
      <c r="PT40" s="213"/>
      <c r="PU40" s="213"/>
      <c r="PV40" s="213"/>
      <c r="PW40" s="213"/>
      <c r="PX40" s="213"/>
      <c r="PY40" s="213"/>
      <c r="PZ40" s="213"/>
      <c r="QA40" s="213"/>
      <c r="QB40" s="213"/>
      <c r="QC40" s="213"/>
      <c r="QD40" s="213"/>
      <c r="QE40" s="213"/>
      <c r="QF40" s="213"/>
      <c r="QG40" s="213"/>
      <c r="QH40" s="213"/>
      <c r="QI40" s="213"/>
      <c r="QJ40" s="213"/>
      <c r="QK40" s="213"/>
      <c r="QL40" s="213"/>
      <c r="QM40" s="213"/>
      <c r="QN40" s="213"/>
      <c r="QO40" s="213"/>
      <c r="QP40" s="213"/>
      <c r="QQ40" s="213"/>
      <c r="QR40" s="213"/>
      <c r="QS40" s="213"/>
      <c r="QT40" s="213"/>
      <c r="QU40" s="213"/>
      <c r="QV40" s="213"/>
      <c r="QW40" s="213"/>
      <c r="QX40" s="213"/>
      <c r="QY40" s="213"/>
      <c r="QZ40" s="213"/>
      <c r="RA40" s="213"/>
      <c r="RB40" s="213"/>
      <c r="RC40" s="213"/>
      <c r="RD40" s="213"/>
      <c r="RE40" s="213"/>
      <c r="RF40" s="213"/>
      <c r="RG40" s="213"/>
      <c r="RH40" s="213"/>
      <c r="RI40" s="213"/>
      <c r="RJ40" s="213"/>
      <c r="RK40" s="213"/>
      <c r="RL40" s="213"/>
      <c r="RM40" s="213"/>
      <c r="RN40" s="213"/>
      <c r="RO40" s="213"/>
      <c r="RP40" s="213"/>
      <c r="RQ40" s="213"/>
      <c r="RR40" s="213"/>
      <c r="RS40" s="213"/>
      <c r="RT40" s="213"/>
      <c r="RU40" s="213"/>
      <c r="RV40" s="213"/>
      <c r="RW40" s="213"/>
      <c r="RX40" s="213"/>
      <c r="RY40" s="213"/>
      <c r="RZ40" s="213"/>
      <c r="SA40" s="213"/>
      <c r="SB40" s="213"/>
      <c r="SC40" s="213"/>
      <c r="SD40" s="213"/>
      <c r="SE40" s="213"/>
      <c r="SF40" s="213"/>
      <c r="SG40" s="213"/>
      <c r="SH40" s="213"/>
      <c r="SI40" s="213"/>
      <c r="SJ40" s="213"/>
      <c r="SK40" s="213"/>
      <c r="SL40" s="213"/>
      <c r="SM40" s="213"/>
      <c r="SN40" s="213"/>
      <c r="SO40" s="213"/>
      <c r="SP40" s="213"/>
      <c r="SQ40" s="213"/>
      <c r="SR40" s="213"/>
      <c r="SS40" s="213"/>
      <c r="ST40" s="213"/>
      <c r="SU40" s="213"/>
      <c r="SV40" s="213"/>
      <c r="SW40" s="213"/>
      <c r="SX40" s="213"/>
      <c r="SY40" s="213"/>
      <c r="SZ40" s="213"/>
      <c r="TA40" s="213"/>
      <c r="TB40" s="213"/>
      <c r="TC40" s="213"/>
      <c r="TD40" s="213"/>
      <c r="TE40" s="213"/>
      <c r="TF40" s="213"/>
      <c r="TG40" s="213"/>
      <c r="TH40" s="213"/>
      <c r="TI40" s="213"/>
      <c r="TJ40" s="213"/>
      <c r="TK40" s="213"/>
      <c r="TL40" s="213"/>
      <c r="TM40" s="213"/>
      <c r="TN40" s="213"/>
      <c r="TO40" s="213"/>
      <c r="TP40" s="213"/>
      <c r="TQ40" s="213"/>
      <c r="TR40" s="213"/>
      <c r="TS40" s="213"/>
      <c r="TT40" s="213"/>
      <c r="TU40" s="213"/>
      <c r="TV40" s="213"/>
      <c r="TW40" s="213"/>
      <c r="TX40" s="213"/>
      <c r="TY40" s="213"/>
      <c r="TZ40" s="213"/>
      <c r="UA40" s="213"/>
      <c r="UB40" s="213"/>
      <c r="UC40" s="213"/>
      <c r="UD40" s="213"/>
      <c r="UE40" s="213"/>
      <c r="UF40" s="213"/>
      <c r="UG40" s="213"/>
      <c r="UH40" s="213"/>
      <c r="UI40" s="213"/>
      <c r="UJ40" s="213"/>
      <c r="UK40" s="213"/>
      <c r="UL40" s="213"/>
      <c r="UM40" s="213"/>
      <c r="UN40" s="213"/>
      <c r="UO40" s="213"/>
      <c r="UP40" s="213"/>
      <c r="UQ40" s="213"/>
      <c r="UR40" s="213"/>
      <c r="US40" s="213"/>
      <c r="UT40" s="213"/>
      <c r="UU40" s="213"/>
      <c r="UV40" s="213"/>
      <c r="UW40" s="213"/>
      <c r="UX40" s="213"/>
      <c r="UY40" s="213"/>
      <c r="UZ40" s="213"/>
      <c r="VA40" s="213"/>
      <c r="VB40" s="213"/>
      <c r="VC40" s="213"/>
      <c r="VD40" s="213"/>
      <c r="VE40" s="213"/>
      <c r="VF40" s="213"/>
      <c r="VG40" s="213"/>
      <c r="VH40" s="213"/>
      <c r="VI40" s="213"/>
      <c r="VJ40" s="213"/>
      <c r="VK40" s="213"/>
      <c r="VL40" s="213"/>
      <c r="VM40" s="213"/>
      <c r="VN40" s="213"/>
      <c r="VO40" s="213"/>
      <c r="VP40" s="213"/>
      <c r="VQ40" s="213"/>
      <c r="VR40" s="213"/>
      <c r="VS40" s="213"/>
      <c r="VT40" s="213"/>
      <c r="VU40" s="213"/>
      <c r="VV40" s="213"/>
      <c r="VW40" s="213"/>
      <c r="VX40" s="213"/>
      <c r="VY40" s="213"/>
      <c r="VZ40" s="213"/>
      <c r="WA40" s="213"/>
      <c r="WB40" s="213"/>
      <c r="WC40" s="213"/>
      <c r="WD40" s="213"/>
      <c r="WE40" s="213"/>
      <c r="WF40" s="213"/>
      <c r="WG40" s="213"/>
      <c r="WH40" s="213"/>
      <c r="WI40" s="213"/>
      <c r="WJ40" s="213"/>
      <c r="WK40" s="213"/>
      <c r="WL40" s="213"/>
      <c r="WM40" s="213"/>
      <c r="WN40" s="213"/>
      <c r="WO40" s="213"/>
      <c r="WP40" s="213"/>
      <c r="WQ40" s="213"/>
      <c r="WR40" s="213"/>
      <c r="WS40" s="213"/>
      <c r="WT40" s="213"/>
      <c r="WU40" s="213"/>
      <c r="WV40" s="213"/>
      <c r="WW40" s="213"/>
      <c r="WX40" s="213"/>
      <c r="WY40" s="213"/>
      <c r="WZ40" s="213"/>
      <c r="XA40" s="213"/>
      <c r="XB40" s="213"/>
      <c r="XC40" s="213"/>
      <c r="XD40" s="213"/>
      <c r="XE40" s="213"/>
      <c r="XF40" s="213"/>
      <c r="XG40" s="213"/>
      <c r="XH40" s="213"/>
      <c r="XI40" s="213"/>
      <c r="XJ40" s="213"/>
      <c r="XK40" s="213"/>
      <c r="XL40" s="213"/>
      <c r="XM40" s="213"/>
      <c r="XN40" s="213"/>
      <c r="XO40" s="213"/>
      <c r="XP40" s="213"/>
      <c r="XQ40" s="213"/>
      <c r="XR40" s="213"/>
      <c r="XS40" s="213"/>
      <c r="XT40" s="213"/>
      <c r="XU40" s="213"/>
      <c r="XV40" s="213"/>
      <c r="XW40" s="213"/>
      <c r="XX40" s="213"/>
      <c r="XY40" s="213"/>
      <c r="XZ40" s="213"/>
      <c r="YA40" s="213"/>
      <c r="YB40" s="213"/>
      <c r="YC40" s="213"/>
      <c r="YD40" s="213"/>
      <c r="YE40" s="213"/>
      <c r="YF40" s="213"/>
      <c r="YG40" s="213"/>
      <c r="YH40" s="213"/>
      <c r="YI40" s="213"/>
      <c r="YJ40" s="213"/>
      <c r="YK40" s="213"/>
      <c r="YL40" s="213"/>
      <c r="YM40" s="213"/>
      <c r="YN40" s="213"/>
      <c r="YO40" s="213"/>
      <c r="YP40" s="213"/>
      <c r="YQ40" s="213"/>
      <c r="YR40" s="213"/>
      <c r="YS40" s="213"/>
      <c r="YT40" s="213"/>
      <c r="YU40" s="213"/>
      <c r="YV40" s="213"/>
      <c r="YW40" s="213"/>
      <c r="YX40" s="213"/>
      <c r="YY40" s="213"/>
      <c r="YZ40" s="213"/>
      <c r="ZA40" s="213"/>
      <c r="ZB40" s="213"/>
      <c r="ZC40" s="213"/>
      <c r="ZD40" s="213"/>
      <c r="ZE40" s="213"/>
      <c r="ZF40" s="213"/>
      <c r="ZG40" s="213"/>
      <c r="ZH40" s="213"/>
      <c r="ZI40" s="213"/>
      <c r="ZJ40" s="213"/>
      <c r="ZK40" s="213"/>
      <c r="ZL40" s="213"/>
      <c r="ZM40" s="213"/>
      <c r="ZN40" s="213"/>
      <c r="ZO40" s="213"/>
      <c r="ZP40" s="213"/>
      <c r="ZQ40" s="213"/>
      <c r="ZR40" s="213"/>
      <c r="ZS40" s="213"/>
      <c r="ZT40" s="213"/>
      <c r="ZU40" s="213"/>
      <c r="ZV40" s="213"/>
      <c r="ZW40" s="213"/>
      <c r="ZX40" s="213"/>
      <c r="ZY40" s="213"/>
      <c r="ZZ40" s="213"/>
      <c r="AAA40" s="213"/>
      <c r="AAB40" s="213"/>
      <c r="AAC40" s="213"/>
      <c r="AAD40" s="213"/>
      <c r="AAE40" s="213"/>
      <c r="AAF40" s="213"/>
      <c r="AAG40" s="213"/>
      <c r="AAH40" s="213"/>
      <c r="AAI40" s="213"/>
      <c r="AAJ40" s="213"/>
      <c r="AAK40" s="213"/>
      <c r="AAL40" s="213"/>
      <c r="AAM40" s="213"/>
      <c r="AAN40" s="213"/>
      <c r="AAO40" s="213"/>
      <c r="AAP40" s="213"/>
      <c r="AAQ40" s="213"/>
      <c r="AAR40" s="213"/>
      <c r="AAS40" s="213"/>
      <c r="AAT40" s="213"/>
      <c r="AAU40" s="213"/>
      <c r="AAV40" s="213"/>
      <c r="AAW40" s="213"/>
      <c r="AAX40" s="213"/>
      <c r="AAY40" s="213"/>
      <c r="AAZ40" s="213"/>
      <c r="ABA40" s="213"/>
      <c r="ABB40" s="213"/>
      <c r="ABC40" s="213"/>
      <c r="ABD40" s="213"/>
      <c r="ABE40" s="213"/>
      <c r="ABF40" s="213"/>
      <c r="ABG40" s="213"/>
      <c r="ABH40" s="213"/>
      <c r="ABI40" s="213"/>
      <c r="ABJ40" s="213"/>
      <c r="ABK40" s="213"/>
      <c r="ABL40" s="213"/>
      <c r="ABM40" s="213"/>
      <c r="ABN40" s="213"/>
      <c r="ABO40" s="213"/>
      <c r="ABP40" s="213"/>
      <c r="ABQ40" s="213"/>
      <c r="ABR40" s="213"/>
      <c r="ABS40" s="213"/>
      <c r="ABT40" s="213"/>
      <c r="ABU40" s="213"/>
      <c r="ABV40" s="213"/>
      <c r="ABW40" s="213"/>
      <c r="ABX40" s="213"/>
      <c r="ABY40" s="213"/>
      <c r="ABZ40" s="213"/>
      <c r="ACA40" s="213"/>
      <c r="ACB40" s="213"/>
      <c r="ACC40" s="213"/>
      <c r="ACD40" s="213"/>
      <c r="ACE40" s="213"/>
      <c r="ACF40" s="213"/>
      <c r="ACG40" s="213"/>
      <c r="ACH40" s="213"/>
      <c r="ACI40" s="213"/>
      <c r="ACJ40" s="213"/>
      <c r="ACK40" s="213"/>
      <c r="ACL40" s="213"/>
      <c r="ACM40" s="213"/>
      <c r="ACN40" s="213"/>
      <c r="ACO40" s="213"/>
      <c r="ACP40" s="213"/>
      <c r="ACQ40" s="213"/>
      <c r="ACR40" s="213"/>
      <c r="ACS40" s="213"/>
      <c r="ACT40" s="213"/>
      <c r="ACU40" s="213"/>
      <c r="ACV40" s="213"/>
      <c r="ACW40" s="213"/>
      <c r="ACX40" s="213"/>
      <c r="ACY40" s="213"/>
      <c r="ACZ40" s="213"/>
      <c r="ADA40" s="213"/>
      <c r="ADB40" s="213"/>
      <c r="ADC40" s="213"/>
      <c r="ADD40" s="213"/>
      <c r="ADE40" s="213"/>
      <c r="ADF40" s="213"/>
      <c r="ADG40" s="213"/>
      <c r="ADH40" s="213"/>
      <c r="ADI40" s="213"/>
      <c r="ADJ40" s="213"/>
      <c r="ADK40" s="213"/>
      <c r="ADL40" s="213"/>
      <c r="ADM40" s="213"/>
      <c r="ADN40" s="213"/>
      <c r="ADO40" s="213"/>
      <c r="ADP40" s="213"/>
      <c r="ADQ40" s="213"/>
      <c r="ADR40" s="213"/>
      <c r="ADS40" s="213"/>
      <c r="ADT40" s="213"/>
      <c r="ADU40" s="213"/>
      <c r="ADV40" s="213"/>
      <c r="ADW40" s="213"/>
      <c r="ADX40" s="213"/>
      <c r="ADY40" s="213"/>
      <c r="ADZ40" s="213"/>
      <c r="AEA40" s="213"/>
      <c r="AEB40" s="213"/>
      <c r="AEC40" s="213"/>
      <c r="AED40" s="213"/>
      <c r="AEE40" s="213"/>
      <c r="AEF40" s="213"/>
      <c r="AEG40" s="213"/>
      <c r="AEH40" s="213"/>
      <c r="AEI40" s="213"/>
      <c r="AEJ40" s="213"/>
      <c r="AEK40" s="213"/>
      <c r="AEL40" s="213"/>
      <c r="AEM40" s="213"/>
      <c r="AEN40" s="213"/>
      <c r="AEO40" s="213"/>
      <c r="AEP40" s="213"/>
      <c r="AEQ40" s="213"/>
      <c r="AER40" s="213"/>
      <c r="AES40" s="213"/>
      <c r="AET40" s="213"/>
      <c r="AEU40" s="213"/>
      <c r="AEV40" s="213"/>
      <c r="AEW40" s="213"/>
      <c r="AEX40" s="213"/>
      <c r="AEY40" s="213"/>
      <c r="AEZ40" s="213"/>
      <c r="AFA40" s="213"/>
      <c r="AFB40" s="213"/>
      <c r="AFC40" s="213"/>
      <c r="AFD40" s="213"/>
      <c r="AFE40" s="213"/>
      <c r="AFF40" s="213"/>
      <c r="AFG40" s="213"/>
      <c r="AFH40" s="213"/>
      <c r="AFI40" s="213"/>
      <c r="AFJ40" s="213"/>
      <c r="AFK40" s="213"/>
      <c r="AFL40" s="213"/>
      <c r="AFM40" s="213"/>
      <c r="AFN40" s="213"/>
      <c r="AFO40" s="213"/>
      <c r="AFP40" s="213"/>
      <c r="AFQ40" s="213"/>
      <c r="AFR40" s="213"/>
      <c r="AFS40" s="213"/>
      <c r="AFT40" s="213"/>
      <c r="AFU40" s="213"/>
      <c r="AFV40" s="213"/>
      <c r="AFW40" s="213"/>
      <c r="AFX40" s="213"/>
      <c r="AFY40" s="213"/>
      <c r="AFZ40" s="213"/>
      <c r="AGA40" s="213"/>
      <c r="AGB40" s="213"/>
      <c r="AGC40" s="213"/>
      <c r="AGD40" s="213"/>
      <c r="AGE40" s="213"/>
      <c r="AGF40" s="213"/>
      <c r="AGG40" s="213"/>
      <c r="AGH40" s="213"/>
      <c r="AGI40" s="213"/>
      <c r="AGJ40" s="213"/>
      <c r="AGK40" s="213"/>
      <c r="AGL40" s="213"/>
      <c r="AGM40" s="213"/>
      <c r="AGN40" s="213"/>
      <c r="AGO40" s="213"/>
      <c r="AGP40" s="213"/>
      <c r="AGQ40" s="213"/>
      <c r="AGR40" s="213"/>
      <c r="AGS40" s="213"/>
      <c r="AGT40" s="213"/>
      <c r="AGU40" s="213"/>
      <c r="AGV40" s="213"/>
      <c r="AGW40" s="213"/>
      <c r="AGX40" s="213"/>
      <c r="AGY40" s="213"/>
      <c r="AGZ40" s="213"/>
      <c r="AHA40" s="213"/>
      <c r="AHB40" s="213"/>
      <c r="AHC40" s="213"/>
      <c r="AHD40" s="213"/>
      <c r="AHE40" s="213"/>
      <c r="AHF40" s="213"/>
      <c r="AHG40" s="213"/>
      <c r="AHH40" s="213"/>
      <c r="AHI40" s="213"/>
      <c r="AHJ40" s="213"/>
      <c r="AHK40" s="213"/>
      <c r="AHL40" s="213"/>
      <c r="AHM40" s="213"/>
      <c r="AHN40" s="213"/>
      <c r="AHO40" s="213"/>
      <c r="AHP40" s="213"/>
      <c r="AHQ40" s="213"/>
      <c r="AHR40" s="213"/>
      <c r="AHS40" s="213"/>
      <c r="AHT40" s="213"/>
      <c r="AHU40" s="213"/>
      <c r="AHV40" s="213"/>
      <c r="AHW40" s="213"/>
      <c r="AHX40" s="213"/>
      <c r="AHY40" s="213"/>
      <c r="AHZ40" s="213"/>
      <c r="AIA40" s="213"/>
      <c r="AIB40" s="213"/>
      <c r="AIC40" s="213"/>
      <c r="AID40" s="213"/>
      <c r="AIE40" s="213"/>
      <c r="AIF40" s="213"/>
      <c r="AIG40" s="213"/>
      <c r="AIH40" s="213"/>
      <c r="AII40" s="213"/>
      <c r="AIJ40" s="213"/>
      <c r="AIK40" s="213"/>
      <c r="AIL40" s="213"/>
      <c r="AIM40" s="213"/>
      <c r="AIN40" s="213"/>
      <c r="AIO40" s="213"/>
      <c r="AIP40" s="213"/>
      <c r="AIQ40" s="213"/>
      <c r="AIR40" s="213"/>
      <c r="AIS40" s="213"/>
      <c r="AIT40" s="213"/>
      <c r="AIU40" s="213"/>
      <c r="AIV40" s="213"/>
      <c r="AIW40" s="213"/>
      <c r="AIX40" s="213"/>
      <c r="AIY40" s="213"/>
      <c r="AIZ40" s="213"/>
      <c r="AJA40" s="213"/>
      <c r="AJB40" s="213"/>
      <c r="AJC40" s="213"/>
      <c r="AJD40" s="213"/>
      <c r="AJE40" s="213"/>
      <c r="AJF40" s="213"/>
      <c r="AJG40" s="213"/>
      <c r="AJH40" s="213"/>
      <c r="AJI40" s="213"/>
      <c r="AJJ40" s="213"/>
      <c r="AJK40" s="213"/>
      <c r="AJL40" s="213"/>
      <c r="AJM40" s="213"/>
      <c r="AJN40" s="213"/>
      <c r="AJO40" s="213"/>
      <c r="AJP40" s="213"/>
      <c r="AJQ40" s="213"/>
      <c r="AJR40" s="213"/>
      <c r="AJS40" s="213"/>
      <c r="AJT40" s="213"/>
      <c r="AJU40" s="213"/>
      <c r="AJV40" s="213"/>
      <c r="AJW40" s="213"/>
      <c r="AJX40" s="213"/>
      <c r="AJY40" s="213"/>
      <c r="AJZ40" s="213"/>
      <c r="AKA40" s="213"/>
      <c r="AKB40" s="213"/>
      <c r="AKC40" s="213"/>
      <c r="AKD40" s="213"/>
      <c r="AKE40" s="213"/>
      <c r="AKF40" s="213"/>
      <c r="AKG40" s="213"/>
      <c r="AKH40" s="213"/>
      <c r="AKI40" s="213"/>
      <c r="AKJ40" s="213"/>
      <c r="AKK40" s="213"/>
      <c r="AKL40" s="213"/>
      <c r="AKM40" s="213"/>
      <c r="AKN40" s="213"/>
      <c r="AKO40" s="213"/>
      <c r="AKP40" s="213"/>
      <c r="AKQ40" s="213"/>
      <c r="AKR40" s="213"/>
      <c r="AKS40" s="213"/>
      <c r="AKT40" s="213"/>
      <c r="AKU40" s="213"/>
      <c r="AKV40" s="213"/>
      <c r="AKW40" s="213"/>
      <c r="AKX40" s="213"/>
      <c r="AKY40" s="213"/>
      <c r="AKZ40" s="213"/>
      <c r="ALA40" s="213"/>
      <c r="ALB40" s="213"/>
      <c r="ALC40" s="213"/>
      <c r="ALD40" s="213"/>
      <c r="ALE40" s="213"/>
      <c r="ALF40" s="213"/>
      <c r="ALG40" s="213"/>
      <c r="ALH40" s="213"/>
      <c r="ALI40" s="213"/>
      <c r="ALJ40" s="213"/>
      <c r="ALK40" s="213"/>
      <c r="ALL40" s="213"/>
      <c r="ALM40" s="213"/>
      <c r="ALN40" s="213"/>
      <c r="ALO40" s="213"/>
      <c r="ALP40" s="213"/>
      <c r="ALQ40" s="213"/>
      <c r="ALR40" s="213"/>
      <c r="ALS40" s="213"/>
      <c r="ALT40" s="213"/>
      <c r="ALU40" s="213"/>
      <c r="ALV40" s="213"/>
      <c r="ALW40" s="213"/>
      <c r="ALX40" s="213"/>
      <c r="ALY40" s="213"/>
      <c r="ALZ40" s="213"/>
      <c r="AMA40" s="213"/>
      <c r="AMB40" s="213"/>
      <c r="AMC40" s="213"/>
      <c r="AMD40" s="213"/>
      <c r="AME40" s="213"/>
      <c r="AMF40" s="213"/>
      <c r="AMG40" s="213"/>
      <c r="AMH40" s="213"/>
    </row>
    <row r="41" spans="1:1022" ht="15.75" customHeight="1">
      <c r="A41" s="2321"/>
      <c r="B41" s="2309"/>
      <c r="C41" s="248"/>
      <c r="D41" s="1491" t="s">
        <v>77</v>
      </c>
      <c r="E41" s="1492"/>
      <c r="F41" s="1491" t="s">
        <v>78</v>
      </c>
      <c r="G41" s="1492"/>
      <c r="H41" s="252"/>
      <c r="I41" s="253"/>
      <c r="J41" s="252"/>
      <c r="K41" s="253"/>
      <c r="L41" s="252"/>
      <c r="M41" s="1194"/>
      <c r="N41" s="2306"/>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3"/>
      <c r="DL41" s="213"/>
      <c r="DM41" s="213"/>
      <c r="DN41" s="213"/>
      <c r="DO41" s="213"/>
      <c r="DP41" s="213"/>
      <c r="DQ41" s="213"/>
      <c r="DR41" s="213"/>
      <c r="DS41" s="213"/>
      <c r="DT41" s="213"/>
      <c r="DU41" s="213"/>
      <c r="DV41" s="213"/>
      <c r="DW41" s="213"/>
      <c r="DX41" s="213"/>
      <c r="DY41" s="213"/>
      <c r="DZ41" s="213"/>
      <c r="EA41" s="213"/>
      <c r="EB41" s="213"/>
      <c r="EC41" s="213"/>
      <c r="ED41" s="213"/>
      <c r="EE41" s="213"/>
      <c r="EF41" s="213"/>
      <c r="EG41" s="213"/>
      <c r="EH41" s="213"/>
      <c r="EI41" s="213"/>
      <c r="EJ41" s="213"/>
      <c r="EK41" s="213"/>
      <c r="EL41" s="213"/>
      <c r="EM41" s="213"/>
      <c r="EN41" s="213"/>
      <c r="EO41" s="213"/>
      <c r="EP41" s="213"/>
      <c r="EQ41" s="213"/>
      <c r="ER41" s="213"/>
      <c r="ES41" s="213"/>
      <c r="ET41" s="213"/>
      <c r="EU41" s="213"/>
      <c r="EV41" s="213"/>
      <c r="EW41" s="213"/>
      <c r="EX41" s="213"/>
      <c r="EY41" s="213"/>
      <c r="EZ41" s="213"/>
      <c r="FA41" s="213"/>
      <c r="FB41" s="213"/>
      <c r="FC41" s="213"/>
      <c r="FD41" s="213"/>
      <c r="FE41" s="213"/>
      <c r="FF41" s="213"/>
      <c r="FG41" s="213"/>
      <c r="FH41" s="213"/>
      <c r="FI41" s="213"/>
      <c r="FJ41" s="213"/>
      <c r="FK41" s="213"/>
      <c r="FL41" s="213"/>
      <c r="FM41" s="213"/>
      <c r="FN41" s="213"/>
      <c r="FO41" s="213"/>
      <c r="FP41" s="213"/>
      <c r="FQ41" s="213"/>
      <c r="FR41" s="213"/>
      <c r="FS41" s="213"/>
      <c r="FT41" s="213"/>
      <c r="FU41" s="213"/>
      <c r="FV41" s="213"/>
      <c r="FW41" s="213"/>
      <c r="FX41" s="213"/>
      <c r="FY41" s="213"/>
      <c r="FZ41" s="213"/>
      <c r="GA41" s="213"/>
      <c r="GB41" s="213"/>
      <c r="GC41" s="213"/>
      <c r="GD41" s="213"/>
      <c r="GE41" s="213"/>
      <c r="GF41" s="213"/>
      <c r="GG41" s="213"/>
      <c r="GH41" s="213"/>
      <c r="GI41" s="213"/>
      <c r="GJ41" s="213"/>
      <c r="GK41" s="213"/>
      <c r="GL41" s="213"/>
      <c r="GM41" s="213"/>
      <c r="GN41" s="213"/>
      <c r="GO41" s="213"/>
      <c r="GP41" s="213"/>
      <c r="GQ41" s="213"/>
      <c r="GR41" s="213"/>
      <c r="GS41" s="213"/>
      <c r="GT41" s="213"/>
      <c r="GU41" s="213"/>
      <c r="GV41" s="213"/>
      <c r="GW41" s="213"/>
      <c r="GX41" s="213"/>
      <c r="GY41" s="213"/>
      <c r="GZ41" s="213"/>
      <c r="HA41" s="213"/>
      <c r="HB41" s="213"/>
      <c r="HC41" s="213"/>
      <c r="HD41" s="213"/>
      <c r="HE41" s="213"/>
      <c r="HF41" s="213"/>
      <c r="HG41" s="213"/>
      <c r="HH41" s="213"/>
      <c r="HI41" s="213"/>
      <c r="HJ41" s="213"/>
      <c r="HK41" s="213"/>
      <c r="HL41" s="213"/>
      <c r="HM41" s="213"/>
      <c r="HN41" s="213"/>
      <c r="HO41" s="213"/>
      <c r="HP41" s="213"/>
      <c r="HQ41" s="213"/>
      <c r="HR41" s="213"/>
      <c r="HS41" s="213"/>
      <c r="HT41" s="213"/>
      <c r="HU41" s="213"/>
      <c r="HV41" s="213"/>
      <c r="HW41" s="213"/>
      <c r="HX41" s="213"/>
      <c r="HY41" s="213"/>
      <c r="HZ41" s="213"/>
      <c r="IA41" s="213"/>
      <c r="IB41" s="213"/>
      <c r="IC41" s="213"/>
      <c r="ID41" s="213"/>
      <c r="IE41" s="213"/>
      <c r="IF41" s="213"/>
      <c r="IG41" s="213"/>
      <c r="IH41" s="213"/>
      <c r="II41" s="213"/>
      <c r="IJ41" s="213"/>
      <c r="IK41" s="213"/>
      <c r="IL41" s="213"/>
      <c r="IM41" s="213"/>
      <c r="IN41" s="213"/>
      <c r="IO41" s="213"/>
      <c r="IP41" s="213"/>
      <c r="IQ41" s="213"/>
      <c r="IR41" s="213"/>
      <c r="IS41" s="213"/>
      <c r="IT41" s="213"/>
      <c r="IU41" s="213"/>
      <c r="IV41" s="213"/>
      <c r="IW41" s="213"/>
      <c r="IX41" s="213"/>
      <c r="IY41" s="213"/>
      <c r="IZ41" s="213"/>
      <c r="JA41" s="213"/>
      <c r="JB41" s="213"/>
      <c r="JC41" s="213"/>
      <c r="JD41" s="213"/>
      <c r="JE41" s="213"/>
      <c r="JF41" s="213"/>
      <c r="JG41" s="213"/>
      <c r="JH41" s="213"/>
      <c r="JI41" s="213"/>
      <c r="JJ41" s="213"/>
      <c r="JK41" s="213"/>
      <c r="JL41" s="213"/>
      <c r="JM41" s="213"/>
      <c r="JN41" s="213"/>
      <c r="JO41" s="213"/>
      <c r="JP41" s="213"/>
      <c r="JQ41" s="213"/>
      <c r="JR41" s="213"/>
      <c r="JS41" s="213"/>
      <c r="JT41" s="213"/>
      <c r="JU41" s="213"/>
      <c r="JV41" s="213"/>
      <c r="JW41" s="213"/>
      <c r="JX41" s="213"/>
      <c r="JY41" s="213"/>
      <c r="JZ41" s="213"/>
      <c r="KA41" s="213"/>
      <c r="KB41" s="213"/>
      <c r="KC41" s="213"/>
      <c r="KD41" s="213"/>
      <c r="KE41" s="213"/>
      <c r="KF41" s="213"/>
      <c r="KG41" s="213"/>
      <c r="KH41" s="213"/>
      <c r="KI41" s="213"/>
      <c r="KJ41" s="213"/>
      <c r="KK41" s="213"/>
      <c r="KL41" s="213"/>
      <c r="KM41" s="213"/>
      <c r="KN41" s="213"/>
      <c r="KO41" s="213"/>
      <c r="KP41" s="213"/>
      <c r="KQ41" s="213"/>
      <c r="KR41" s="213"/>
      <c r="KS41" s="213"/>
      <c r="KT41" s="213"/>
      <c r="KU41" s="213"/>
      <c r="KV41" s="213"/>
      <c r="KW41" s="213"/>
      <c r="KX41" s="213"/>
      <c r="KY41" s="213"/>
      <c r="KZ41" s="213"/>
      <c r="LA41" s="213"/>
      <c r="LB41" s="213"/>
      <c r="LC41" s="213"/>
      <c r="LD41" s="213"/>
      <c r="LE41" s="213"/>
      <c r="LF41" s="213"/>
      <c r="LG41" s="213"/>
      <c r="LH41" s="213"/>
      <c r="LI41" s="213"/>
      <c r="LJ41" s="213"/>
      <c r="LK41" s="213"/>
      <c r="LL41" s="213"/>
      <c r="LM41" s="213"/>
      <c r="LN41" s="213"/>
      <c r="LO41" s="213"/>
      <c r="LP41" s="213"/>
      <c r="LQ41" s="213"/>
      <c r="LR41" s="213"/>
      <c r="LS41" s="213"/>
      <c r="LT41" s="213"/>
      <c r="LU41" s="213"/>
      <c r="LV41" s="213"/>
      <c r="LW41" s="213"/>
      <c r="LX41" s="213"/>
      <c r="LY41" s="213"/>
      <c r="LZ41" s="213"/>
      <c r="MA41" s="213"/>
      <c r="MB41" s="213"/>
      <c r="MC41" s="213"/>
      <c r="MD41" s="213"/>
      <c r="ME41" s="213"/>
      <c r="MF41" s="213"/>
      <c r="MG41" s="213"/>
      <c r="MH41" s="213"/>
      <c r="MI41" s="213"/>
      <c r="MJ41" s="213"/>
      <c r="MK41" s="213"/>
      <c r="ML41" s="213"/>
      <c r="MM41" s="213"/>
      <c r="MN41" s="213"/>
      <c r="MO41" s="213"/>
      <c r="MP41" s="213"/>
      <c r="MQ41" s="213"/>
      <c r="MR41" s="213"/>
      <c r="MS41" s="213"/>
      <c r="MT41" s="213"/>
      <c r="MU41" s="213"/>
      <c r="MV41" s="213"/>
      <c r="MW41" s="213"/>
      <c r="MX41" s="213"/>
      <c r="MY41" s="213"/>
      <c r="MZ41" s="213"/>
      <c r="NA41" s="213"/>
      <c r="NB41" s="213"/>
      <c r="NC41" s="213"/>
      <c r="ND41" s="213"/>
      <c r="NE41" s="213"/>
      <c r="NF41" s="213"/>
      <c r="NG41" s="213"/>
      <c r="NH41" s="213"/>
      <c r="NI41" s="213"/>
      <c r="NJ41" s="213"/>
      <c r="NK41" s="213"/>
      <c r="NL41" s="213"/>
      <c r="NM41" s="213"/>
      <c r="NN41" s="213"/>
      <c r="NO41" s="213"/>
      <c r="NP41" s="213"/>
      <c r="NQ41" s="213"/>
      <c r="NR41" s="213"/>
      <c r="NS41" s="213"/>
      <c r="NT41" s="213"/>
      <c r="NU41" s="213"/>
      <c r="NV41" s="213"/>
      <c r="NW41" s="213"/>
      <c r="NX41" s="213"/>
      <c r="NY41" s="213"/>
      <c r="NZ41" s="213"/>
      <c r="OA41" s="213"/>
      <c r="OB41" s="213"/>
      <c r="OC41" s="213"/>
      <c r="OD41" s="213"/>
      <c r="OE41" s="213"/>
      <c r="OF41" s="213"/>
      <c r="OG41" s="213"/>
      <c r="OH41" s="213"/>
      <c r="OI41" s="213"/>
      <c r="OJ41" s="213"/>
      <c r="OK41" s="213"/>
      <c r="OL41" s="213"/>
      <c r="OM41" s="213"/>
      <c r="ON41" s="213"/>
      <c r="OO41" s="213"/>
      <c r="OP41" s="213"/>
      <c r="OQ41" s="213"/>
      <c r="OR41" s="213"/>
      <c r="OS41" s="213"/>
      <c r="OT41" s="213"/>
      <c r="OU41" s="213"/>
      <c r="OV41" s="213"/>
      <c r="OW41" s="213"/>
      <c r="OX41" s="213"/>
      <c r="OY41" s="213"/>
      <c r="OZ41" s="213"/>
      <c r="PA41" s="213"/>
      <c r="PB41" s="213"/>
      <c r="PC41" s="213"/>
      <c r="PD41" s="213"/>
      <c r="PE41" s="213"/>
      <c r="PF41" s="213"/>
      <c r="PG41" s="213"/>
      <c r="PH41" s="213"/>
      <c r="PI41" s="213"/>
      <c r="PJ41" s="213"/>
      <c r="PK41" s="213"/>
      <c r="PL41" s="213"/>
      <c r="PM41" s="213"/>
      <c r="PN41" s="213"/>
      <c r="PO41" s="213"/>
      <c r="PP41" s="213"/>
      <c r="PQ41" s="213"/>
      <c r="PR41" s="213"/>
      <c r="PS41" s="213"/>
      <c r="PT41" s="213"/>
      <c r="PU41" s="213"/>
      <c r="PV41" s="213"/>
      <c r="PW41" s="213"/>
      <c r="PX41" s="213"/>
      <c r="PY41" s="213"/>
      <c r="PZ41" s="213"/>
      <c r="QA41" s="213"/>
      <c r="QB41" s="213"/>
      <c r="QC41" s="213"/>
      <c r="QD41" s="213"/>
      <c r="QE41" s="213"/>
      <c r="QF41" s="213"/>
      <c r="QG41" s="213"/>
      <c r="QH41" s="213"/>
      <c r="QI41" s="213"/>
      <c r="QJ41" s="213"/>
      <c r="QK41" s="213"/>
      <c r="QL41" s="213"/>
      <c r="QM41" s="213"/>
      <c r="QN41" s="213"/>
      <c r="QO41" s="213"/>
      <c r="QP41" s="213"/>
      <c r="QQ41" s="213"/>
      <c r="QR41" s="213"/>
      <c r="QS41" s="213"/>
      <c r="QT41" s="213"/>
      <c r="QU41" s="213"/>
      <c r="QV41" s="213"/>
      <c r="QW41" s="213"/>
      <c r="QX41" s="213"/>
      <c r="QY41" s="213"/>
      <c r="QZ41" s="213"/>
      <c r="RA41" s="213"/>
      <c r="RB41" s="213"/>
      <c r="RC41" s="213"/>
      <c r="RD41" s="213"/>
      <c r="RE41" s="213"/>
      <c r="RF41" s="213"/>
      <c r="RG41" s="213"/>
      <c r="RH41" s="213"/>
      <c r="RI41" s="213"/>
      <c r="RJ41" s="213"/>
      <c r="RK41" s="213"/>
      <c r="RL41" s="213"/>
      <c r="RM41" s="213"/>
      <c r="RN41" s="213"/>
      <c r="RO41" s="213"/>
      <c r="RP41" s="213"/>
      <c r="RQ41" s="213"/>
      <c r="RR41" s="213"/>
      <c r="RS41" s="213"/>
      <c r="RT41" s="213"/>
      <c r="RU41" s="213"/>
      <c r="RV41" s="213"/>
      <c r="RW41" s="213"/>
      <c r="RX41" s="213"/>
      <c r="RY41" s="213"/>
      <c r="RZ41" s="213"/>
      <c r="SA41" s="213"/>
      <c r="SB41" s="213"/>
      <c r="SC41" s="213"/>
      <c r="SD41" s="213"/>
      <c r="SE41" s="213"/>
      <c r="SF41" s="213"/>
      <c r="SG41" s="213"/>
      <c r="SH41" s="213"/>
      <c r="SI41" s="213"/>
      <c r="SJ41" s="213"/>
      <c r="SK41" s="213"/>
      <c r="SL41" s="213"/>
      <c r="SM41" s="213"/>
      <c r="SN41" s="213"/>
      <c r="SO41" s="213"/>
      <c r="SP41" s="213"/>
      <c r="SQ41" s="213"/>
      <c r="SR41" s="213"/>
      <c r="SS41" s="213"/>
      <c r="ST41" s="213"/>
      <c r="SU41" s="213"/>
      <c r="SV41" s="213"/>
      <c r="SW41" s="213"/>
      <c r="SX41" s="213"/>
      <c r="SY41" s="213"/>
      <c r="SZ41" s="213"/>
      <c r="TA41" s="213"/>
      <c r="TB41" s="213"/>
      <c r="TC41" s="213"/>
      <c r="TD41" s="213"/>
      <c r="TE41" s="213"/>
      <c r="TF41" s="213"/>
      <c r="TG41" s="213"/>
      <c r="TH41" s="213"/>
      <c r="TI41" s="213"/>
      <c r="TJ41" s="213"/>
      <c r="TK41" s="213"/>
      <c r="TL41" s="213"/>
      <c r="TM41" s="213"/>
      <c r="TN41" s="213"/>
      <c r="TO41" s="213"/>
      <c r="TP41" s="213"/>
      <c r="TQ41" s="213"/>
      <c r="TR41" s="213"/>
      <c r="TS41" s="213"/>
      <c r="TT41" s="213"/>
      <c r="TU41" s="213"/>
      <c r="TV41" s="213"/>
      <c r="TW41" s="213"/>
      <c r="TX41" s="213"/>
      <c r="TY41" s="213"/>
      <c r="TZ41" s="213"/>
      <c r="UA41" s="213"/>
      <c r="UB41" s="213"/>
      <c r="UC41" s="213"/>
      <c r="UD41" s="213"/>
      <c r="UE41" s="213"/>
      <c r="UF41" s="213"/>
      <c r="UG41" s="213"/>
      <c r="UH41" s="213"/>
      <c r="UI41" s="213"/>
      <c r="UJ41" s="213"/>
      <c r="UK41" s="213"/>
      <c r="UL41" s="213"/>
      <c r="UM41" s="213"/>
      <c r="UN41" s="213"/>
      <c r="UO41" s="213"/>
      <c r="UP41" s="213"/>
      <c r="UQ41" s="213"/>
      <c r="UR41" s="213"/>
      <c r="US41" s="213"/>
      <c r="UT41" s="213"/>
      <c r="UU41" s="213"/>
      <c r="UV41" s="213"/>
      <c r="UW41" s="213"/>
      <c r="UX41" s="213"/>
      <c r="UY41" s="213"/>
      <c r="UZ41" s="213"/>
      <c r="VA41" s="213"/>
      <c r="VB41" s="213"/>
      <c r="VC41" s="213"/>
      <c r="VD41" s="213"/>
      <c r="VE41" s="213"/>
      <c r="VF41" s="213"/>
      <c r="VG41" s="213"/>
      <c r="VH41" s="213"/>
      <c r="VI41" s="213"/>
      <c r="VJ41" s="213"/>
      <c r="VK41" s="213"/>
      <c r="VL41" s="213"/>
      <c r="VM41" s="213"/>
      <c r="VN41" s="213"/>
      <c r="VO41" s="213"/>
      <c r="VP41" s="213"/>
      <c r="VQ41" s="213"/>
      <c r="VR41" s="213"/>
      <c r="VS41" s="213"/>
      <c r="VT41" s="213"/>
      <c r="VU41" s="213"/>
      <c r="VV41" s="213"/>
      <c r="VW41" s="213"/>
      <c r="VX41" s="213"/>
      <c r="VY41" s="213"/>
      <c r="VZ41" s="213"/>
      <c r="WA41" s="213"/>
      <c r="WB41" s="213"/>
      <c r="WC41" s="213"/>
      <c r="WD41" s="213"/>
      <c r="WE41" s="213"/>
      <c r="WF41" s="213"/>
      <c r="WG41" s="213"/>
      <c r="WH41" s="213"/>
      <c r="WI41" s="213"/>
      <c r="WJ41" s="213"/>
      <c r="WK41" s="213"/>
      <c r="WL41" s="213"/>
      <c r="WM41" s="213"/>
      <c r="WN41" s="213"/>
      <c r="WO41" s="213"/>
      <c r="WP41" s="213"/>
      <c r="WQ41" s="213"/>
      <c r="WR41" s="213"/>
      <c r="WS41" s="213"/>
      <c r="WT41" s="213"/>
      <c r="WU41" s="213"/>
      <c r="WV41" s="213"/>
      <c r="WW41" s="213"/>
      <c r="WX41" s="213"/>
      <c r="WY41" s="213"/>
      <c r="WZ41" s="213"/>
      <c r="XA41" s="213"/>
      <c r="XB41" s="213"/>
      <c r="XC41" s="213"/>
      <c r="XD41" s="213"/>
      <c r="XE41" s="213"/>
      <c r="XF41" s="213"/>
      <c r="XG41" s="213"/>
      <c r="XH41" s="213"/>
      <c r="XI41" s="213"/>
      <c r="XJ41" s="213"/>
      <c r="XK41" s="213"/>
      <c r="XL41" s="213"/>
      <c r="XM41" s="213"/>
      <c r="XN41" s="213"/>
      <c r="XO41" s="213"/>
      <c r="XP41" s="213"/>
      <c r="XQ41" s="213"/>
      <c r="XR41" s="213"/>
      <c r="XS41" s="213"/>
      <c r="XT41" s="213"/>
      <c r="XU41" s="213"/>
      <c r="XV41" s="213"/>
      <c r="XW41" s="213"/>
      <c r="XX41" s="213"/>
      <c r="XY41" s="213"/>
      <c r="XZ41" s="213"/>
      <c r="YA41" s="213"/>
      <c r="YB41" s="213"/>
      <c r="YC41" s="213"/>
      <c r="YD41" s="213"/>
      <c r="YE41" s="213"/>
      <c r="YF41" s="213"/>
      <c r="YG41" s="213"/>
      <c r="YH41" s="213"/>
      <c r="YI41" s="213"/>
      <c r="YJ41" s="213"/>
      <c r="YK41" s="213"/>
      <c r="YL41" s="213"/>
      <c r="YM41" s="213"/>
      <c r="YN41" s="213"/>
      <c r="YO41" s="213"/>
      <c r="YP41" s="213"/>
      <c r="YQ41" s="213"/>
      <c r="YR41" s="213"/>
      <c r="YS41" s="213"/>
      <c r="YT41" s="213"/>
      <c r="YU41" s="213"/>
      <c r="YV41" s="213"/>
      <c r="YW41" s="213"/>
      <c r="YX41" s="213"/>
      <c r="YY41" s="213"/>
      <c r="YZ41" s="213"/>
      <c r="ZA41" s="213"/>
      <c r="ZB41" s="213"/>
      <c r="ZC41" s="213"/>
      <c r="ZD41" s="213"/>
      <c r="ZE41" s="213"/>
      <c r="ZF41" s="213"/>
      <c r="ZG41" s="213"/>
      <c r="ZH41" s="213"/>
      <c r="ZI41" s="213"/>
      <c r="ZJ41" s="213"/>
      <c r="ZK41" s="213"/>
      <c r="ZL41" s="213"/>
      <c r="ZM41" s="213"/>
      <c r="ZN41" s="213"/>
      <c r="ZO41" s="213"/>
      <c r="ZP41" s="213"/>
      <c r="ZQ41" s="213"/>
      <c r="ZR41" s="213"/>
      <c r="ZS41" s="213"/>
      <c r="ZT41" s="213"/>
      <c r="ZU41" s="213"/>
      <c r="ZV41" s="213"/>
      <c r="ZW41" s="213"/>
      <c r="ZX41" s="213"/>
      <c r="ZY41" s="213"/>
      <c r="ZZ41" s="213"/>
      <c r="AAA41" s="213"/>
      <c r="AAB41" s="213"/>
      <c r="AAC41" s="213"/>
      <c r="AAD41" s="213"/>
      <c r="AAE41" s="213"/>
      <c r="AAF41" s="213"/>
      <c r="AAG41" s="213"/>
      <c r="AAH41" s="213"/>
      <c r="AAI41" s="213"/>
      <c r="AAJ41" s="213"/>
      <c r="AAK41" s="213"/>
      <c r="AAL41" s="213"/>
      <c r="AAM41" s="213"/>
      <c r="AAN41" s="213"/>
      <c r="AAO41" s="213"/>
      <c r="AAP41" s="213"/>
      <c r="AAQ41" s="213"/>
      <c r="AAR41" s="213"/>
      <c r="AAS41" s="213"/>
      <c r="AAT41" s="213"/>
      <c r="AAU41" s="213"/>
      <c r="AAV41" s="213"/>
      <c r="AAW41" s="213"/>
      <c r="AAX41" s="213"/>
      <c r="AAY41" s="213"/>
      <c r="AAZ41" s="213"/>
      <c r="ABA41" s="213"/>
      <c r="ABB41" s="213"/>
      <c r="ABC41" s="213"/>
      <c r="ABD41" s="213"/>
      <c r="ABE41" s="213"/>
      <c r="ABF41" s="213"/>
      <c r="ABG41" s="213"/>
      <c r="ABH41" s="213"/>
      <c r="ABI41" s="213"/>
      <c r="ABJ41" s="213"/>
      <c r="ABK41" s="213"/>
      <c r="ABL41" s="213"/>
      <c r="ABM41" s="213"/>
      <c r="ABN41" s="213"/>
      <c r="ABO41" s="213"/>
      <c r="ABP41" s="213"/>
      <c r="ABQ41" s="213"/>
      <c r="ABR41" s="213"/>
      <c r="ABS41" s="213"/>
      <c r="ABT41" s="213"/>
      <c r="ABU41" s="213"/>
      <c r="ABV41" s="213"/>
      <c r="ABW41" s="213"/>
      <c r="ABX41" s="213"/>
      <c r="ABY41" s="213"/>
      <c r="ABZ41" s="213"/>
      <c r="ACA41" s="213"/>
      <c r="ACB41" s="213"/>
      <c r="ACC41" s="213"/>
      <c r="ACD41" s="213"/>
      <c r="ACE41" s="213"/>
      <c r="ACF41" s="213"/>
      <c r="ACG41" s="213"/>
      <c r="ACH41" s="213"/>
      <c r="ACI41" s="213"/>
      <c r="ACJ41" s="213"/>
      <c r="ACK41" s="213"/>
      <c r="ACL41" s="213"/>
      <c r="ACM41" s="213"/>
      <c r="ACN41" s="213"/>
      <c r="ACO41" s="213"/>
      <c r="ACP41" s="213"/>
      <c r="ACQ41" s="213"/>
      <c r="ACR41" s="213"/>
      <c r="ACS41" s="213"/>
      <c r="ACT41" s="213"/>
      <c r="ACU41" s="213"/>
      <c r="ACV41" s="213"/>
      <c r="ACW41" s="213"/>
      <c r="ACX41" s="213"/>
      <c r="ACY41" s="213"/>
      <c r="ACZ41" s="213"/>
      <c r="ADA41" s="213"/>
      <c r="ADB41" s="213"/>
      <c r="ADC41" s="213"/>
      <c r="ADD41" s="213"/>
      <c r="ADE41" s="213"/>
      <c r="ADF41" s="213"/>
      <c r="ADG41" s="213"/>
      <c r="ADH41" s="213"/>
      <c r="ADI41" s="213"/>
      <c r="ADJ41" s="213"/>
      <c r="ADK41" s="213"/>
      <c r="ADL41" s="213"/>
      <c r="ADM41" s="213"/>
      <c r="ADN41" s="213"/>
      <c r="ADO41" s="213"/>
      <c r="ADP41" s="213"/>
      <c r="ADQ41" s="213"/>
      <c r="ADR41" s="213"/>
      <c r="ADS41" s="213"/>
      <c r="ADT41" s="213"/>
      <c r="ADU41" s="213"/>
      <c r="ADV41" s="213"/>
      <c r="ADW41" s="213"/>
      <c r="ADX41" s="213"/>
      <c r="ADY41" s="213"/>
      <c r="ADZ41" s="213"/>
      <c r="AEA41" s="213"/>
      <c r="AEB41" s="213"/>
      <c r="AEC41" s="213"/>
      <c r="AED41" s="213"/>
      <c r="AEE41" s="213"/>
      <c r="AEF41" s="213"/>
      <c r="AEG41" s="213"/>
      <c r="AEH41" s="213"/>
      <c r="AEI41" s="213"/>
      <c r="AEJ41" s="213"/>
      <c r="AEK41" s="213"/>
      <c r="AEL41" s="213"/>
      <c r="AEM41" s="213"/>
      <c r="AEN41" s="213"/>
      <c r="AEO41" s="213"/>
      <c r="AEP41" s="213"/>
      <c r="AEQ41" s="213"/>
      <c r="AER41" s="213"/>
      <c r="AES41" s="213"/>
      <c r="AET41" s="213"/>
      <c r="AEU41" s="213"/>
      <c r="AEV41" s="213"/>
      <c r="AEW41" s="213"/>
      <c r="AEX41" s="213"/>
      <c r="AEY41" s="213"/>
      <c r="AEZ41" s="213"/>
      <c r="AFA41" s="213"/>
      <c r="AFB41" s="213"/>
      <c r="AFC41" s="213"/>
      <c r="AFD41" s="213"/>
      <c r="AFE41" s="213"/>
      <c r="AFF41" s="213"/>
      <c r="AFG41" s="213"/>
      <c r="AFH41" s="213"/>
      <c r="AFI41" s="213"/>
      <c r="AFJ41" s="213"/>
      <c r="AFK41" s="213"/>
      <c r="AFL41" s="213"/>
      <c r="AFM41" s="213"/>
      <c r="AFN41" s="213"/>
      <c r="AFO41" s="213"/>
      <c r="AFP41" s="213"/>
      <c r="AFQ41" s="213"/>
      <c r="AFR41" s="213"/>
      <c r="AFS41" s="213"/>
      <c r="AFT41" s="213"/>
      <c r="AFU41" s="213"/>
      <c r="AFV41" s="213"/>
      <c r="AFW41" s="213"/>
      <c r="AFX41" s="213"/>
      <c r="AFY41" s="213"/>
      <c r="AFZ41" s="213"/>
      <c r="AGA41" s="213"/>
      <c r="AGB41" s="213"/>
      <c r="AGC41" s="213"/>
      <c r="AGD41" s="213"/>
      <c r="AGE41" s="213"/>
      <c r="AGF41" s="213"/>
      <c r="AGG41" s="213"/>
      <c r="AGH41" s="213"/>
      <c r="AGI41" s="213"/>
      <c r="AGJ41" s="213"/>
      <c r="AGK41" s="213"/>
      <c r="AGL41" s="213"/>
      <c r="AGM41" s="213"/>
      <c r="AGN41" s="213"/>
      <c r="AGO41" s="213"/>
      <c r="AGP41" s="213"/>
      <c r="AGQ41" s="213"/>
      <c r="AGR41" s="213"/>
      <c r="AGS41" s="213"/>
      <c r="AGT41" s="213"/>
      <c r="AGU41" s="213"/>
      <c r="AGV41" s="213"/>
      <c r="AGW41" s="213"/>
      <c r="AGX41" s="213"/>
      <c r="AGY41" s="213"/>
      <c r="AGZ41" s="213"/>
      <c r="AHA41" s="213"/>
      <c r="AHB41" s="213"/>
      <c r="AHC41" s="213"/>
      <c r="AHD41" s="213"/>
      <c r="AHE41" s="213"/>
      <c r="AHF41" s="213"/>
      <c r="AHG41" s="213"/>
      <c r="AHH41" s="213"/>
      <c r="AHI41" s="213"/>
      <c r="AHJ41" s="213"/>
      <c r="AHK41" s="213"/>
      <c r="AHL41" s="213"/>
      <c r="AHM41" s="213"/>
      <c r="AHN41" s="213"/>
      <c r="AHO41" s="213"/>
      <c r="AHP41" s="213"/>
      <c r="AHQ41" s="213"/>
      <c r="AHR41" s="213"/>
      <c r="AHS41" s="213"/>
      <c r="AHT41" s="213"/>
      <c r="AHU41" s="213"/>
      <c r="AHV41" s="213"/>
      <c r="AHW41" s="213"/>
      <c r="AHX41" s="213"/>
      <c r="AHY41" s="213"/>
      <c r="AHZ41" s="213"/>
      <c r="AIA41" s="213"/>
      <c r="AIB41" s="213"/>
      <c r="AIC41" s="213"/>
      <c r="AID41" s="213"/>
      <c r="AIE41" s="213"/>
      <c r="AIF41" s="213"/>
      <c r="AIG41" s="213"/>
      <c r="AIH41" s="213"/>
      <c r="AII41" s="213"/>
      <c r="AIJ41" s="213"/>
      <c r="AIK41" s="213"/>
      <c r="AIL41" s="213"/>
      <c r="AIM41" s="213"/>
      <c r="AIN41" s="213"/>
      <c r="AIO41" s="213"/>
      <c r="AIP41" s="213"/>
      <c r="AIQ41" s="213"/>
      <c r="AIR41" s="213"/>
      <c r="AIS41" s="213"/>
      <c r="AIT41" s="213"/>
      <c r="AIU41" s="213"/>
      <c r="AIV41" s="213"/>
      <c r="AIW41" s="213"/>
      <c r="AIX41" s="213"/>
      <c r="AIY41" s="213"/>
      <c r="AIZ41" s="213"/>
      <c r="AJA41" s="213"/>
      <c r="AJB41" s="213"/>
      <c r="AJC41" s="213"/>
      <c r="AJD41" s="213"/>
      <c r="AJE41" s="213"/>
      <c r="AJF41" s="213"/>
      <c r="AJG41" s="213"/>
      <c r="AJH41" s="213"/>
      <c r="AJI41" s="213"/>
      <c r="AJJ41" s="213"/>
      <c r="AJK41" s="213"/>
      <c r="AJL41" s="213"/>
      <c r="AJM41" s="213"/>
      <c r="AJN41" s="213"/>
      <c r="AJO41" s="213"/>
      <c r="AJP41" s="213"/>
      <c r="AJQ41" s="213"/>
      <c r="AJR41" s="213"/>
      <c r="AJS41" s="213"/>
      <c r="AJT41" s="213"/>
      <c r="AJU41" s="213"/>
      <c r="AJV41" s="213"/>
      <c r="AJW41" s="213"/>
      <c r="AJX41" s="213"/>
      <c r="AJY41" s="213"/>
      <c r="AJZ41" s="213"/>
      <c r="AKA41" s="213"/>
      <c r="AKB41" s="213"/>
      <c r="AKC41" s="213"/>
      <c r="AKD41" s="213"/>
      <c r="AKE41" s="213"/>
      <c r="AKF41" s="213"/>
      <c r="AKG41" s="213"/>
      <c r="AKH41" s="213"/>
      <c r="AKI41" s="213"/>
      <c r="AKJ41" s="213"/>
      <c r="AKK41" s="213"/>
      <c r="AKL41" s="213"/>
      <c r="AKM41" s="213"/>
      <c r="AKN41" s="213"/>
      <c r="AKO41" s="213"/>
      <c r="AKP41" s="213"/>
      <c r="AKQ41" s="213"/>
      <c r="AKR41" s="213"/>
      <c r="AKS41" s="213"/>
      <c r="AKT41" s="213"/>
      <c r="AKU41" s="213"/>
      <c r="AKV41" s="213"/>
      <c r="AKW41" s="213"/>
      <c r="AKX41" s="213"/>
      <c r="AKY41" s="213"/>
      <c r="AKZ41" s="213"/>
      <c r="ALA41" s="213"/>
      <c r="ALB41" s="213"/>
      <c r="ALC41" s="213"/>
      <c r="ALD41" s="213"/>
      <c r="ALE41" s="213"/>
      <c r="ALF41" s="213"/>
      <c r="ALG41" s="213"/>
      <c r="ALH41" s="213"/>
      <c r="ALI41" s="213"/>
      <c r="ALJ41" s="213"/>
      <c r="ALK41" s="213"/>
      <c r="ALL41" s="213"/>
      <c r="ALM41" s="213"/>
      <c r="ALN41" s="213"/>
      <c r="ALO41" s="213"/>
      <c r="ALP41" s="213"/>
      <c r="ALQ41" s="213"/>
      <c r="ALR41" s="213"/>
      <c r="ALS41" s="213"/>
      <c r="ALT41" s="213"/>
      <c r="ALU41" s="213"/>
      <c r="ALV41" s="213"/>
      <c r="ALW41" s="213"/>
      <c r="ALX41" s="213"/>
      <c r="ALY41" s="213"/>
      <c r="ALZ41" s="213"/>
      <c r="AMA41" s="213"/>
      <c r="AMB41" s="213"/>
      <c r="AMC41" s="213"/>
      <c r="AMD41" s="213"/>
      <c r="AME41" s="213"/>
      <c r="AMF41" s="213"/>
      <c r="AMG41" s="213"/>
      <c r="AMH41" s="213"/>
    </row>
    <row r="42" spans="1:1022" ht="15.75" customHeight="1">
      <c r="A42" s="2321"/>
      <c r="B42" s="2309"/>
      <c r="C42" s="248"/>
      <c r="D42" s="1488"/>
      <c r="E42" s="1489"/>
      <c r="F42" s="2316">
        <v>1</v>
      </c>
      <c r="G42" s="2317"/>
      <c r="H42" s="254"/>
      <c r="I42" s="249"/>
      <c r="J42" s="254"/>
      <c r="K42" s="249"/>
      <c r="L42" s="254"/>
      <c r="M42" s="255"/>
      <c r="N42" s="2306"/>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c r="DT42" s="213"/>
      <c r="DU42" s="213"/>
      <c r="DV42" s="213"/>
      <c r="DW42" s="213"/>
      <c r="DX42" s="213"/>
      <c r="DY42" s="213"/>
      <c r="DZ42" s="213"/>
      <c r="EA42" s="213"/>
      <c r="EB42" s="213"/>
      <c r="EC42" s="213"/>
      <c r="ED42" s="213"/>
      <c r="EE42" s="213"/>
      <c r="EF42" s="213"/>
      <c r="EG42" s="213"/>
      <c r="EH42" s="213"/>
      <c r="EI42" s="213"/>
      <c r="EJ42" s="213"/>
      <c r="EK42" s="213"/>
      <c r="EL42" s="213"/>
      <c r="EM42" s="213"/>
      <c r="EN42" s="213"/>
      <c r="EO42" s="213"/>
      <c r="EP42" s="213"/>
      <c r="EQ42" s="213"/>
      <c r="ER42" s="213"/>
      <c r="ES42" s="213"/>
      <c r="ET42" s="213"/>
      <c r="EU42" s="213"/>
      <c r="EV42" s="213"/>
      <c r="EW42" s="213"/>
      <c r="EX42" s="213"/>
      <c r="EY42" s="213"/>
      <c r="EZ42" s="213"/>
      <c r="FA42" s="213"/>
      <c r="FB42" s="213"/>
      <c r="FC42" s="213"/>
      <c r="FD42" s="213"/>
      <c r="FE42" s="213"/>
      <c r="FF42" s="213"/>
      <c r="FG42" s="213"/>
      <c r="FH42" s="213"/>
      <c r="FI42" s="213"/>
      <c r="FJ42" s="213"/>
      <c r="FK42" s="213"/>
      <c r="FL42" s="213"/>
      <c r="FM42" s="213"/>
      <c r="FN42" s="213"/>
      <c r="FO42" s="213"/>
      <c r="FP42" s="213"/>
      <c r="FQ42" s="213"/>
      <c r="FR42" s="213"/>
      <c r="FS42" s="213"/>
      <c r="FT42" s="213"/>
      <c r="FU42" s="213"/>
      <c r="FV42" s="213"/>
      <c r="FW42" s="213"/>
      <c r="FX42" s="213"/>
      <c r="FY42" s="213"/>
      <c r="FZ42" s="213"/>
      <c r="GA42" s="213"/>
      <c r="GB42" s="213"/>
      <c r="GC42" s="213"/>
      <c r="GD42" s="213"/>
      <c r="GE42" s="213"/>
      <c r="GF42" s="213"/>
      <c r="GG42" s="213"/>
      <c r="GH42" s="213"/>
      <c r="GI42" s="213"/>
      <c r="GJ42" s="213"/>
      <c r="GK42" s="213"/>
      <c r="GL42" s="213"/>
      <c r="GM42" s="213"/>
      <c r="GN42" s="213"/>
      <c r="GO42" s="213"/>
      <c r="GP42" s="213"/>
      <c r="GQ42" s="213"/>
      <c r="GR42" s="213"/>
      <c r="GS42" s="213"/>
      <c r="GT42" s="213"/>
      <c r="GU42" s="213"/>
      <c r="GV42" s="213"/>
      <c r="GW42" s="213"/>
      <c r="GX42" s="213"/>
      <c r="GY42" s="213"/>
      <c r="GZ42" s="213"/>
      <c r="HA42" s="213"/>
      <c r="HB42" s="213"/>
      <c r="HC42" s="213"/>
      <c r="HD42" s="213"/>
      <c r="HE42" s="213"/>
      <c r="HF42" s="213"/>
      <c r="HG42" s="213"/>
      <c r="HH42" s="213"/>
      <c r="HI42" s="213"/>
      <c r="HJ42" s="213"/>
      <c r="HK42" s="213"/>
      <c r="HL42" s="213"/>
      <c r="HM42" s="213"/>
      <c r="HN42" s="213"/>
      <c r="HO42" s="213"/>
      <c r="HP42" s="213"/>
      <c r="HQ42" s="213"/>
      <c r="HR42" s="213"/>
      <c r="HS42" s="213"/>
      <c r="HT42" s="213"/>
      <c r="HU42" s="213"/>
      <c r="HV42" s="213"/>
      <c r="HW42" s="213"/>
      <c r="HX42" s="213"/>
      <c r="HY42" s="213"/>
      <c r="HZ42" s="213"/>
      <c r="IA42" s="213"/>
      <c r="IB42" s="213"/>
      <c r="IC42" s="213"/>
      <c r="ID42" s="213"/>
      <c r="IE42" s="213"/>
      <c r="IF42" s="213"/>
      <c r="IG42" s="213"/>
      <c r="IH42" s="213"/>
      <c r="II42" s="213"/>
      <c r="IJ42" s="213"/>
      <c r="IK42" s="213"/>
      <c r="IL42" s="213"/>
      <c r="IM42" s="213"/>
      <c r="IN42" s="213"/>
      <c r="IO42" s="213"/>
      <c r="IP42" s="213"/>
      <c r="IQ42" s="213"/>
      <c r="IR42" s="213"/>
      <c r="IS42" s="213"/>
      <c r="IT42" s="213"/>
      <c r="IU42" s="213"/>
      <c r="IV42" s="213"/>
      <c r="IW42" s="213"/>
      <c r="IX42" s="213"/>
      <c r="IY42" s="213"/>
      <c r="IZ42" s="213"/>
      <c r="JA42" s="213"/>
      <c r="JB42" s="213"/>
      <c r="JC42" s="213"/>
      <c r="JD42" s="213"/>
      <c r="JE42" s="213"/>
      <c r="JF42" s="213"/>
      <c r="JG42" s="213"/>
      <c r="JH42" s="213"/>
      <c r="JI42" s="213"/>
      <c r="JJ42" s="213"/>
      <c r="JK42" s="213"/>
      <c r="JL42" s="213"/>
      <c r="JM42" s="213"/>
      <c r="JN42" s="213"/>
      <c r="JO42" s="213"/>
      <c r="JP42" s="213"/>
      <c r="JQ42" s="213"/>
      <c r="JR42" s="213"/>
      <c r="JS42" s="213"/>
      <c r="JT42" s="213"/>
      <c r="JU42" s="213"/>
      <c r="JV42" s="213"/>
      <c r="JW42" s="213"/>
      <c r="JX42" s="213"/>
      <c r="JY42" s="213"/>
      <c r="JZ42" s="213"/>
      <c r="KA42" s="213"/>
      <c r="KB42" s="213"/>
      <c r="KC42" s="213"/>
      <c r="KD42" s="213"/>
      <c r="KE42" s="213"/>
      <c r="KF42" s="213"/>
      <c r="KG42" s="213"/>
      <c r="KH42" s="213"/>
      <c r="KI42" s="213"/>
      <c r="KJ42" s="213"/>
      <c r="KK42" s="213"/>
      <c r="KL42" s="213"/>
      <c r="KM42" s="213"/>
      <c r="KN42" s="213"/>
      <c r="KO42" s="213"/>
      <c r="KP42" s="213"/>
      <c r="KQ42" s="213"/>
      <c r="KR42" s="213"/>
      <c r="KS42" s="213"/>
      <c r="KT42" s="213"/>
      <c r="KU42" s="213"/>
      <c r="KV42" s="213"/>
      <c r="KW42" s="213"/>
      <c r="KX42" s="213"/>
      <c r="KY42" s="213"/>
      <c r="KZ42" s="213"/>
      <c r="LA42" s="213"/>
      <c r="LB42" s="213"/>
      <c r="LC42" s="213"/>
      <c r="LD42" s="213"/>
      <c r="LE42" s="213"/>
      <c r="LF42" s="213"/>
      <c r="LG42" s="213"/>
      <c r="LH42" s="213"/>
      <c r="LI42" s="213"/>
      <c r="LJ42" s="213"/>
      <c r="LK42" s="213"/>
      <c r="LL42" s="213"/>
      <c r="LM42" s="213"/>
      <c r="LN42" s="213"/>
      <c r="LO42" s="213"/>
      <c r="LP42" s="213"/>
      <c r="LQ42" s="213"/>
      <c r="LR42" s="213"/>
      <c r="LS42" s="213"/>
      <c r="LT42" s="213"/>
      <c r="LU42" s="213"/>
      <c r="LV42" s="213"/>
      <c r="LW42" s="213"/>
      <c r="LX42" s="213"/>
      <c r="LY42" s="213"/>
      <c r="LZ42" s="213"/>
      <c r="MA42" s="213"/>
      <c r="MB42" s="213"/>
      <c r="MC42" s="213"/>
      <c r="MD42" s="213"/>
      <c r="ME42" s="213"/>
      <c r="MF42" s="213"/>
      <c r="MG42" s="213"/>
      <c r="MH42" s="213"/>
      <c r="MI42" s="213"/>
      <c r="MJ42" s="213"/>
      <c r="MK42" s="213"/>
      <c r="ML42" s="213"/>
      <c r="MM42" s="213"/>
      <c r="MN42" s="213"/>
      <c r="MO42" s="213"/>
      <c r="MP42" s="213"/>
      <c r="MQ42" s="213"/>
      <c r="MR42" s="213"/>
      <c r="MS42" s="213"/>
      <c r="MT42" s="213"/>
      <c r="MU42" s="213"/>
      <c r="MV42" s="213"/>
      <c r="MW42" s="213"/>
      <c r="MX42" s="213"/>
      <c r="MY42" s="213"/>
      <c r="MZ42" s="213"/>
      <c r="NA42" s="213"/>
      <c r="NB42" s="213"/>
      <c r="NC42" s="213"/>
      <c r="ND42" s="213"/>
      <c r="NE42" s="213"/>
      <c r="NF42" s="213"/>
      <c r="NG42" s="213"/>
      <c r="NH42" s="213"/>
      <c r="NI42" s="213"/>
      <c r="NJ42" s="213"/>
      <c r="NK42" s="213"/>
      <c r="NL42" s="213"/>
      <c r="NM42" s="213"/>
      <c r="NN42" s="213"/>
      <c r="NO42" s="213"/>
      <c r="NP42" s="213"/>
      <c r="NQ42" s="213"/>
      <c r="NR42" s="213"/>
      <c r="NS42" s="213"/>
      <c r="NT42" s="213"/>
      <c r="NU42" s="213"/>
      <c r="NV42" s="213"/>
      <c r="NW42" s="213"/>
      <c r="NX42" s="213"/>
      <c r="NY42" s="213"/>
      <c r="NZ42" s="213"/>
      <c r="OA42" s="213"/>
      <c r="OB42" s="213"/>
      <c r="OC42" s="213"/>
      <c r="OD42" s="213"/>
      <c r="OE42" s="213"/>
      <c r="OF42" s="213"/>
      <c r="OG42" s="213"/>
      <c r="OH42" s="213"/>
      <c r="OI42" s="213"/>
      <c r="OJ42" s="213"/>
      <c r="OK42" s="213"/>
      <c r="OL42" s="213"/>
      <c r="OM42" s="213"/>
      <c r="ON42" s="213"/>
      <c r="OO42" s="213"/>
      <c r="OP42" s="213"/>
      <c r="OQ42" s="213"/>
      <c r="OR42" s="213"/>
      <c r="OS42" s="213"/>
      <c r="OT42" s="213"/>
      <c r="OU42" s="213"/>
      <c r="OV42" s="213"/>
      <c r="OW42" s="213"/>
      <c r="OX42" s="213"/>
      <c r="OY42" s="213"/>
      <c r="OZ42" s="213"/>
      <c r="PA42" s="213"/>
      <c r="PB42" s="213"/>
      <c r="PC42" s="213"/>
      <c r="PD42" s="213"/>
      <c r="PE42" s="213"/>
      <c r="PF42" s="213"/>
      <c r="PG42" s="213"/>
      <c r="PH42" s="213"/>
      <c r="PI42" s="213"/>
      <c r="PJ42" s="213"/>
      <c r="PK42" s="213"/>
      <c r="PL42" s="213"/>
      <c r="PM42" s="213"/>
      <c r="PN42" s="213"/>
      <c r="PO42" s="213"/>
      <c r="PP42" s="213"/>
      <c r="PQ42" s="213"/>
      <c r="PR42" s="213"/>
      <c r="PS42" s="213"/>
      <c r="PT42" s="213"/>
      <c r="PU42" s="213"/>
      <c r="PV42" s="213"/>
      <c r="PW42" s="213"/>
      <c r="PX42" s="213"/>
      <c r="PY42" s="213"/>
      <c r="PZ42" s="213"/>
      <c r="QA42" s="213"/>
      <c r="QB42" s="213"/>
      <c r="QC42" s="213"/>
      <c r="QD42" s="213"/>
      <c r="QE42" s="213"/>
      <c r="QF42" s="213"/>
      <c r="QG42" s="213"/>
      <c r="QH42" s="213"/>
      <c r="QI42" s="213"/>
      <c r="QJ42" s="213"/>
      <c r="QK42" s="213"/>
      <c r="QL42" s="213"/>
      <c r="QM42" s="213"/>
      <c r="QN42" s="213"/>
      <c r="QO42" s="213"/>
      <c r="QP42" s="213"/>
      <c r="QQ42" s="213"/>
      <c r="QR42" s="213"/>
      <c r="QS42" s="213"/>
      <c r="QT42" s="213"/>
      <c r="QU42" s="213"/>
      <c r="QV42" s="213"/>
      <c r="QW42" s="213"/>
      <c r="QX42" s="213"/>
      <c r="QY42" s="213"/>
      <c r="QZ42" s="213"/>
      <c r="RA42" s="213"/>
      <c r="RB42" s="213"/>
      <c r="RC42" s="213"/>
      <c r="RD42" s="213"/>
      <c r="RE42" s="213"/>
      <c r="RF42" s="213"/>
      <c r="RG42" s="213"/>
      <c r="RH42" s="213"/>
      <c r="RI42" s="213"/>
      <c r="RJ42" s="213"/>
      <c r="RK42" s="213"/>
      <c r="RL42" s="213"/>
      <c r="RM42" s="213"/>
      <c r="RN42" s="213"/>
      <c r="RO42" s="213"/>
      <c r="RP42" s="213"/>
      <c r="RQ42" s="213"/>
      <c r="RR42" s="213"/>
      <c r="RS42" s="213"/>
      <c r="RT42" s="213"/>
      <c r="RU42" s="213"/>
      <c r="RV42" s="213"/>
      <c r="RW42" s="213"/>
      <c r="RX42" s="213"/>
      <c r="RY42" s="213"/>
      <c r="RZ42" s="213"/>
      <c r="SA42" s="213"/>
      <c r="SB42" s="213"/>
      <c r="SC42" s="213"/>
      <c r="SD42" s="213"/>
      <c r="SE42" s="213"/>
      <c r="SF42" s="213"/>
      <c r="SG42" s="213"/>
      <c r="SH42" s="213"/>
      <c r="SI42" s="213"/>
      <c r="SJ42" s="213"/>
      <c r="SK42" s="213"/>
      <c r="SL42" s="213"/>
      <c r="SM42" s="213"/>
      <c r="SN42" s="213"/>
      <c r="SO42" s="213"/>
      <c r="SP42" s="213"/>
      <c r="SQ42" s="213"/>
      <c r="SR42" s="213"/>
      <c r="SS42" s="213"/>
      <c r="ST42" s="213"/>
      <c r="SU42" s="213"/>
      <c r="SV42" s="213"/>
      <c r="SW42" s="213"/>
      <c r="SX42" s="213"/>
      <c r="SY42" s="213"/>
      <c r="SZ42" s="213"/>
      <c r="TA42" s="213"/>
      <c r="TB42" s="213"/>
      <c r="TC42" s="213"/>
      <c r="TD42" s="213"/>
      <c r="TE42" s="213"/>
      <c r="TF42" s="213"/>
      <c r="TG42" s="213"/>
      <c r="TH42" s="213"/>
      <c r="TI42" s="213"/>
      <c r="TJ42" s="213"/>
      <c r="TK42" s="213"/>
      <c r="TL42" s="213"/>
      <c r="TM42" s="213"/>
      <c r="TN42" s="213"/>
      <c r="TO42" s="213"/>
      <c r="TP42" s="213"/>
      <c r="TQ42" s="213"/>
      <c r="TR42" s="213"/>
      <c r="TS42" s="213"/>
      <c r="TT42" s="213"/>
      <c r="TU42" s="213"/>
      <c r="TV42" s="213"/>
      <c r="TW42" s="213"/>
      <c r="TX42" s="213"/>
      <c r="TY42" s="213"/>
      <c r="TZ42" s="213"/>
      <c r="UA42" s="213"/>
      <c r="UB42" s="213"/>
      <c r="UC42" s="213"/>
      <c r="UD42" s="213"/>
      <c r="UE42" s="213"/>
      <c r="UF42" s="213"/>
      <c r="UG42" s="213"/>
      <c r="UH42" s="213"/>
      <c r="UI42" s="213"/>
      <c r="UJ42" s="213"/>
      <c r="UK42" s="213"/>
      <c r="UL42" s="213"/>
      <c r="UM42" s="213"/>
      <c r="UN42" s="213"/>
      <c r="UO42" s="213"/>
      <c r="UP42" s="213"/>
      <c r="UQ42" s="213"/>
      <c r="UR42" s="213"/>
      <c r="US42" s="213"/>
      <c r="UT42" s="213"/>
      <c r="UU42" s="213"/>
      <c r="UV42" s="213"/>
      <c r="UW42" s="213"/>
      <c r="UX42" s="213"/>
      <c r="UY42" s="213"/>
      <c r="UZ42" s="213"/>
      <c r="VA42" s="213"/>
      <c r="VB42" s="213"/>
      <c r="VC42" s="213"/>
      <c r="VD42" s="213"/>
      <c r="VE42" s="213"/>
      <c r="VF42" s="213"/>
      <c r="VG42" s="213"/>
      <c r="VH42" s="213"/>
      <c r="VI42" s="213"/>
      <c r="VJ42" s="213"/>
      <c r="VK42" s="213"/>
      <c r="VL42" s="213"/>
      <c r="VM42" s="213"/>
      <c r="VN42" s="213"/>
      <c r="VO42" s="213"/>
      <c r="VP42" s="213"/>
      <c r="VQ42" s="213"/>
      <c r="VR42" s="213"/>
      <c r="VS42" s="213"/>
      <c r="VT42" s="213"/>
      <c r="VU42" s="213"/>
      <c r="VV42" s="213"/>
      <c r="VW42" s="213"/>
      <c r="VX42" s="213"/>
      <c r="VY42" s="213"/>
      <c r="VZ42" s="213"/>
      <c r="WA42" s="213"/>
      <c r="WB42" s="213"/>
      <c r="WC42" s="213"/>
      <c r="WD42" s="213"/>
      <c r="WE42" s="213"/>
      <c r="WF42" s="213"/>
      <c r="WG42" s="213"/>
      <c r="WH42" s="213"/>
      <c r="WI42" s="213"/>
      <c r="WJ42" s="213"/>
      <c r="WK42" s="213"/>
      <c r="WL42" s="213"/>
      <c r="WM42" s="213"/>
      <c r="WN42" s="213"/>
      <c r="WO42" s="213"/>
      <c r="WP42" s="213"/>
      <c r="WQ42" s="213"/>
      <c r="WR42" s="213"/>
      <c r="WS42" s="213"/>
      <c r="WT42" s="213"/>
      <c r="WU42" s="213"/>
      <c r="WV42" s="213"/>
      <c r="WW42" s="213"/>
      <c r="WX42" s="213"/>
      <c r="WY42" s="213"/>
      <c r="WZ42" s="213"/>
      <c r="XA42" s="213"/>
      <c r="XB42" s="213"/>
      <c r="XC42" s="213"/>
      <c r="XD42" s="213"/>
      <c r="XE42" s="213"/>
      <c r="XF42" s="213"/>
      <c r="XG42" s="213"/>
      <c r="XH42" s="213"/>
      <c r="XI42" s="213"/>
      <c r="XJ42" s="213"/>
      <c r="XK42" s="213"/>
      <c r="XL42" s="213"/>
      <c r="XM42" s="213"/>
      <c r="XN42" s="213"/>
      <c r="XO42" s="213"/>
      <c r="XP42" s="213"/>
      <c r="XQ42" s="213"/>
      <c r="XR42" s="213"/>
      <c r="XS42" s="213"/>
      <c r="XT42" s="213"/>
      <c r="XU42" s="213"/>
      <c r="XV42" s="213"/>
      <c r="XW42" s="213"/>
      <c r="XX42" s="213"/>
      <c r="XY42" s="213"/>
      <c r="XZ42" s="213"/>
      <c r="YA42" s="213"/>
      <c r="YB42" s="213"/>
      <c r="YC42" s="213"/>
      <c r="YD42" s="213"/>
      <c r="YE42" s="213"/>
      <c r="YF42" s="213"/>
      <c r="YG42" s="213"/>
      <c r="YH42" s="213"/>
      <c r="YI42" s="213"/>
      <c r="YJ42" s="213"/>
      <c r="YK42" s="213"/>
      <c r="YL42" s="213"/>
      <c r="YM42" s="213"/>
      <c r="YN42" s="213"/>
      <c r="YO42" s="213"/>
      <c r="YP42" s="213"/>
      <c r="YQ42" s="213"/>
      <c r="YR42" s="213"/>
      <c r="YS42" s="213"/>
      <c r="YT42" s="213"/>
      <c r="YU42" s="213"/>
      <c r="YV42" s="213"/>
      <c r="YW42" s="213"/>
      <c r="YX42" s="213"/>
      <c r="YY42" s="213"/>
      <c r="YZ42" s="213"/>
      <c r="ZA42" s="213"/>
      <c r="ZB42" s="213"/>
      <c r="ZC42" s="213"/>
      <c r="ZD42" s="213"/>
      <c r="ZE42" s="213"/>
      <c r="ZF42" s="213"/>
      <c r="ZG42" s="213"/>
      <c r="ZH42" s="213"/>
      <c r="ZI42" s="213"/>
      <c r="ZJ42" s="213"/>
      <c r="ZK42" s="213"/>
      <c r="ZL42" s="213"/>
      <c r="ZM42" s="213"/>
      <c r="ZN42" s="213"/>
      <c r="ZO42" s="213"/>
      <c r="ZP42" s="213"/>
      <c r="ZQ42" s="213"/>
      <c r="ZR42" s="213"/>
      <c r="ZS42" s="213"/>
      <c r="ZT42" s="213"/>
      <c r="ZU42" s="213"/>
      <c r="ZV42" s="213"/>
      <c r="ZW42" s="213"/>
      <c r="ZX42" s="213"/>
      <c r="ZY42" s="213"/>
      <c r="ZZ42" s="213"/>
      <c r="AAA42" s="213"/>
      <c r="AAB42" s="213"/>
      <c r="AAC42" s="213"/>
      <c r="AAD42" s="213"/>
      <c r="AAE42" s="213"/>
      <c r="AAF42" s="213"/>
      <c r="AAG42" s="213"/>
      <c r="AAH42" s="213"/>
      <c r="AAI42" s="213"/>
      <c r="AAJ42" s="213"/>
      <c r="AAK42" s="213"/>
      <c r="AAL42" s="213"/>
      <c r="AAM42" s="213"/>
      <c r="AAN42" s="213"/>
      <c r="AAO42" s="213"/>
      <c r="AAP42" s="213"/>
      <c r="AAQ42" s="213"/>
      <c r="AAR42" s="213"/>
      <c r="AAS42" s="213"/>
      <c r="AAT42" s="213"/>
      <c r="AAU42" s="213"/>
      <c r="AAV42" s="213"/>
      <c r="AAW42" s="213"/>
      <c r="AAX42" s="213"/>
      <c r="AAY42" s="213"/>
      <c r="AAZ42" s="213"/>
      <c r="ABA42" s="213"/>
      <c r="ABB42" s="213"/>
      <c r="ABC42" s="213"/>
      <c r="ABD42" s="213"/>
      <c r="ABE42" s="213"/>
      <c r="ABF42" s="213"/>
      <c r="ABG42" s="213"/>
      <c r="ABH42" s="213"/>
      <c r="ABI42" s="213"/>
      <c r="ABJ42" s="213"/>
      <c r="ABK42" s="213"/>
      <c r="ABL42" s="213"/>
      <c r="ABM42" s="213"/>
      <c r="ABN42" s="213"/>
      <c r="ABO42" s="213"/>
      <c r="ABP42" s="213"/>
      <c r="ABQ42" s="213"/>
      <c r="ABR42" s="213"/>
      <c r="ABS42" s="213"/>
      <c r="ABT42" s="213"/>
      <c r="ABU42" s="213"/>
      <c r="ABV42" s="213"/>
      <c r="ABW42" s="213"/>
      <c r="ABX42" s="213"/>
      <c r="ABY42" s="213"/>
      <c r="ABZ42" s="213"/>
      <c r="ACA42" s="213"/>
      <c r="ACB42" s="213"/>
      <c r="ACC42" s="213"/>
      <c r="ACD42" s="213"/>
      <c r="ACE42" s="213"/>
      <c r="ACF42" s="213"/>
      <c r="ACG42" s="213"/>
      <c r="ACH42" s="213"/>
      <c r="ACI42" s="213"/>
      <c r="ACJ42" s="213"/>
      <c r="ACK42" s="213"/>
      <c r="ACL42" s="213"/>
      <c r="ACM42" s="213"/>
      <c r="ACN42" s="213"/>
      <c r="ACO42" s="213"/>
      <c r="ACP42" s="213"/>
      <c r="ACQ42" s="213"/>
      <c r="ACR42" s="213"/>
      <c r="ACS42" s="213"/>
      <c r="ACT42" s="213"/>
      <c r="ACU42" s="213"/>
      <c r="ACV42" s="213"/>
      <c r="ACW42" s="213"/>
      <c r="ACX42" s="213"/>
      <c r="ACY42" s="213"/>
      <c r="ACZ42" s="213"/>
      <c r="ADA42" s="213"/>
      <c r="ADB42" s="213"/>
      <c r="ADC42" s="213"/>
      <c r="ADD42" s="213"/>
      <c r="ADE42" s="213"/>
      <c r="ADF42" s="213"/>
      <c r="ADG42" s="213"/>
      <c r="ADH42" s="213"/>
      <c r="ADI42" s="213"/>
      <c r="ADJ42" s="213"/>
      <c r="ADK42" s="213"/>
      <c r="ADL42" s="213"/>
      <c r="ADM42" s="213"/>
      <c r="ADN42" s="213"/>
      <c r="ADO42" s="213"/>
      <c r="ADP42" s="213"/>
      <c r="ADQ42" s="213"/>
      <c r="ADR42" s="213"/>
      <c r="ADS42" s="213"/>
      <c r="ADT42" s="213"/>
      <c r="ADU42" s="213"/>
      <c r="ADV42" s="213"/>
      <c r="ADW42" s="213"/>
      <c r="ADX42" s="213"/>
      <c r="ADY42" s="213"/>
      <c r="ADZ42" s="213"/>
      <c r="AEA42" s="213"/>
      <c r="AEB42" s="213"/>
      <c r="AEC42" s="213"/>
      <c r="AED42" s="213"/>
      <c r="AEE42" s="213"/>
      <c r="AEF42" s="213"/>
      <c r="AEG42" s="213"/>
      <c r="AEH42" s="213"/>
      <c r="AEI42" s="213"/>
      <c r="AEJ42" s="213"/>
      <c r="AEK42" s="213"/>
      <c r="AEL42" s="213"/>
      <c r="AEM42" s="213"/>
      <c r="AEN42" s="213"/>
      <c r="AEO42" s="213"/>
      <c r="AEP42" s="213"/>
      <c r="AEQ42" s="213"/>
      <c r="AER42" s="213"/>
      <c r="AES42" s="213"/>
      <c r="AET42" s="213"/>
      <c r="AEU42" s="213"/>
      <c r="AEV42" s="213"/>
      <c r="AEW42" s="213"/>
      <c r="AEX42" s="213"/>
      <c r="AEY42" s="213"/>
      <c r="AEZ42" s="213"/>
      <c r="AFA42" s="213"/>
      <c r="AFB42" s="213"/>
      <c r="AFC42" s="213"/>
      <c r="AFD42" s="213"/>
      <c r="AFE42" s="213"/>
      <c r="AFF42" s="213"/>
      <c r="AFG42" s="213"/>
      <c r="AFH42" s="213"/>
      <c r="AFI42" s="213"/>
      <c r="AFJ42" s="213"/>
      <c r="AFK42" s="213"/>
      <c r="AFL42" s="213"/>
      <c r="AFM42" s="213"/>
      <c r="AFN42" s="213"/>
      <c r="AFO42" s="213"/>
      <c r="AFP42" s="213"/>
      <c r="AFQ42" s="213"/>
      <c r="AFR42" s="213"/>
      <c r="AFS42" s="213"/>
      <c r="AFT42" s="213"/>
      <c r="AFU42" s="213"/>
      <c r="AFV42" s="213"/>
      <c r="AFW42" s="213"/>
      <c r="AFX42" s="213"/>
      <c r="AFY42" s="213"/>
      <c r="AFZ42" s="213"/>
      <c r="AGA42" s="213"/>
      <c r="AGB42" s="213"/>
      <c r="AGC42" s="213"/>
      <c r="AGD42" s="213"/>
      <c r="AGE42" s="213"/>
      <c r="AGF42" s="213"/>
      <c r="AGG42" s="213"/>
      <c r="AGH42" s="213"/>
      <c r="AGI42" s="213"/>
      <c r="AGJ42" s="213"/>
      <c r="AGK42" s="213"/>
      <c r="AGL42" s="213"/>
      <c r="AGM42" s="213"/>
      <c r="AGN42" s="213"/>
      <c r="AGO42" s="213"/>
      <c r="AGP42" s="213"/>
      <c r="AGQ42" s="213"/>
      <c r="AGR42" s="213"/>
      <c r="AGS42" s="213"/>
      <c r="AGT42" s="213"/>
      <c r="AGU42" s="213"/>
      <c r="AGV42" s="213"/>
      <c r="AGW42" s="213"/>
      <c r="AGX42" s="213"/>
      <c r="AGY42" s="213"/>
      <c r="AGZ42" s="213"/>
      <c r="AHA42" s="213"/>
      <c r="AHB42" s="213"/>
      <c r="AHC42" s="213"/>
      <c r="AHD42" s="213"/>
      <c r="AHE42" s="213"/>
      <c r="AHF42" s="213"/>
      <c r="AHG42" s="213"/>
      <c r="AHH42" s="213"/>
      <c r="AHI42" s="213"/>
      <c r="AHJ42" s="213"/>
      <c r="AHK42" s="213"/>
      <c r="AHL42" s="213"/>
      <c r="AHM42" s="213"/>
      <c r="AHN42" s="213"/>
      <c r="AHO42" s="213"/>
      <c r="AHP42" s="213"/>
      <c r="AHQ42" s="213"/>
      <c r="AHR42" s="213"/>
      <c r="AHS42" s="213"/>
      <c r="AHT42" s="213"/>
      <c r="AHU42" s="213"/>
      <c r="AHV42" s="213"/>
      <c r="AHW42" s="213"/>
      <c r="AHX42" s="213"/>
      <c r="AHY42" s="213"/>
      <c r="AHZ42" s="213"/>
      <c r="AIA42" s="213"/>
      <c r="AIB42" s="213"/>
      <c r="AIC42" s="213"/>
      <c r="AID42" s="213"/>
      <c r="AIE42" s="213"/>
      <c r="AIF42" s="213"/>
      <c r="AIG42" s="213"/>
      <c r="AIH42" s="213"/>
      <c r="AII42" s="213"/>
      <c r="AIJ42" s="213"/>
      <c r="AIK42" s="213"/>
      <c r="AIL42" s="213"/>
      <c r="AIM42" s="213"/>
      <c r="AIN42" s="213"/>
      <c r="AIO42" s="213"/>
      <c r="AIP42" s="213"/>
      <c r="AIQ42" s="213"/>
      <c r="AIR42" s="213"/>
      <c r="AIS42" s="213"/>
      <c r="AIT42" s="213"/>
      <c r="AIU42" s="213"/>
      <c r="AIV42" s="213"/>
      <c r="AIW42" s="213"/>
      <c r="AIX42" s="213"/>
      <c r="AIY42" s="213"/>
      <c r="AIZ42" s="213"/>
      <c r="AJA42" s="213"/>
      <c r="AJB42" s="213"/>
      <c r="AJC42" s="213"/>
      <c r="AJD42" s="213"/>
      <c r="AJE42" s="213"/>
      <c r="AJF42" s="213"/>
      <c r="AJG42" s="213"/>
      <c r="AJH42" s="213"/>
      <c r="AJI42" s="213"/>
      <c r="AJJ42" s="213"/>
      <c r="AJK42" s="213"/>
      <c r="AJL42" s="213"/>
      <c r="AJM42" s="213"/>
      <c r="AJN42" s="213"/>
      <c r="AJO42" s="213"/>
      <c r="AJP42" s="213"/>
      <c r="AJQ42" s="213"/>
      <c r="AJR42" s="213"/>
      <c r="AJS42" s="213"/>
      <c r="AJT42" s="213"/>
      <c r="AJU42" s="213"/>
      <c r="AJV42" s="213"/>
      <c r="AJW42" s="213"/>
      <c r="AJX42" s="213"/>
      <c r="AJY42" s="213"/>
      <c r="AJZ42" s="213"/>
      <c r="AKA42" s="213"/>
      <c r="AKB42" s="213"/>
      <c r="AKC42" s="213"/>
      <c r="AKD42" s="213"/>
      <c r="AKE42" s="213"/>
      <c r="AKF42" s="213"/>
      <c r="AKG42" s="213"/>
      <c r="AKH42" s="213"/>
      <c r="AKI42" s="213"/>
      <c r="AKJ42" s="213"/>
      <c r="AKK42" s="213"/>
      <c r="AKL42" s="213"/>
      <c r="AKM42" s="213"/>
      <c r="AKN42" s="213"/>
      <c r="AKO42" s="213"/>
      <c r="AKP42" s="213"/>
      <c r="AKQ42" s="213"/>
      <c r="AKR42" s="213"/>
      <c r="AKS42" s="213"/>
      <c r="AKT42" s="213"/>
      <c r="AKU42" s="213"/>
      <c r="AKV42" s="213"/>
      <c r="AKW42" s="213"/>
      <c r="AKX42" s="213"/>
      <c r="AKY42" s="213"/>
      <c r="AKZ42" s="213"/>
      <c r="ALA42" s="213"/>
      <c r="ALB42" s="213"/>
      <c r="ALC42" s="213"/>
      <c r="ALD42" s="213"/>
      <c r="ALE42" s="213"/>
      <c r="ALF42" s="213"/>
      <c r="ALG42" s="213"/>
      <c r="ALH42" s="213"/>
      <c r="ALI42" s="213"/>
      <c r="ALJ42" s="213"/>
      <c r="ALK42" s="213"/>
      <c r="ALL42" s="213"/>
      <c r="ALM42" s="213"/>
      <c r="ALN42" s="213"/>
      <c r="ALO42" s="213"/>
      <c r="ALP42" s="213"/>
      <c r="ALQ42" s="213"/>
      <c r="ALR42" s="213"/>
      <c r="ALS42" s="213"/>
      <c r="ALT42" s="213"/>
      <c r="ALU42" s="213"/>
      <c r="ALV42" s="213"/>
      <c r="ALW42" s="213"/>
      <c r="ALX42" s="213"/>
      <c r="ALY42" s="213"/>
      <c r="ALZ42" s="213"/>
      <c r="AMA42" s="213"/>
      <c r="AMB42" s="213"/>
      <c r="AMC42" s="213"/>
      <c r="AMD42" s="213"/>
      <c r="AME42" s="213"/>
      <c r="AMF42" s="213"/>
      <c r="AMG42" s="213"/>
      <c r="AMH42" s="213"/>
    </row>
    <row r="43" spans="1:1022" ht="16.5" customHeight="1">
      <c r="A43" s="2321"/>
      <c r="B43" s="2309"/>
      <c r="C43" s="256"/>
      <c r="D43" s="237"/>
      <c r="E43" s="237"/>
      <c r="F43" s="237"/>
      <c r="G43" s="237"/>
      <c r="H43" s="2318"/>
      <c r="I43" s="2318"/>
      <c r="J43" s="257"/>
      <c r="K43" s="258"/>
      <c r="L43" s="257"/>
      <c r="M43" s="259"/>
      <c r="N43" s="2306"/>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3"/>
      <c r="DL43" s="213"/>
      <c r="DM43" s="213"/>
      <c r="DN43" s="213"/>
      <c r="DO43" s="213"/>
      <c r="DP43" s="213"/>
      <c r="DQ43" s="213"/>
      <c r="DR43" s="213"/>
      <c r="DS43" s="213"/>
      <c r="DT43" s="213"/>
      <c r="DU43" s="213"/>
      <c r="DV43" s="213"/>
      <c r="DW43" s="213"/>
      <c r="DX43" s="213"/>
      <c r="DY43" s="213"/>
      <c r="DZ43" s="213"/>
      <c r="EA43" s="213"/>
      <c r="EB43" s="213"/>
      <c r="EC43" s="213"/>
      <c r="ED43" s="213"/>
      <c r="EE43" s="213"/>
      <c r="EF43" s="213"/>
      <c r="EG43" s="213"/>
      <c r="EH43" s="213"/>
      <c r="EI43" s="213"/>
      <c r="EJ43" s="213"/>
      <c r="EK43" s="213"/>
      <c r="EL43" s="213"/>
      <c r="EM43" s="213"/>
      <c r="EN43" s="213"/>
      <c r="EO43" s="213"/>
      <c r="EP43" s="213"/>
      <c r="EQ43" s="213"/>
      <c r="ER43" s="213"/>
      <c r="ES43" s="213"/>
      <c r="ET43" s="213"/>
      <c r="EU43" s="213"/>
      <c r="EV43" s="213"/>
      <c r="EW43" s="213"/>
      <c r="EX43" s="213"/>
      <c r="EY43" s="213"/>
      <c r="EZ43" s="213"/>
      <c r="FA43" s="213"/>
      <c r="FB43" s="213"/>
      <c r="FC43" s="213"/>
      <c r="FD43" s="213"/>
      <c r="FE43" s="213"/>
      <c r="FF43" s="213"/>
      <c r="FG43" s="213"/>
      <c r="FH43" s="213"/>
      <c r="FI43" s="213"/>
      <c r="FJ43" s="213"/>
      <c r="FK43" s="213"/>
      <c r="FL43" s="213"/>
      <c r="FM43" s="213"/>
      <c r="FN43" s="213"/>
      <c r="FO43" s="213"/>
      <c r="FP43" s="213"/>
      <c r="FQ43" s="213"/>
      <c r="FR43" s="213"/>
      <c r="FS43" s="213"/>
      <c r="FT43" s="213"/>
      <c r="FU43" s="213"/>
      <c r="FV43" s="213"/>
      <c r="FW43" s="213"/>
      <c r="FX43" s="213"/>
      <c r="FY43" s="213"/>
      <c r="FZ43" s="213"/>
      <c r="GA43" s="213"/>
      <c r="GB43" s="213"/>
      <c r="GC43" s="213"/>
      <c r="GD43" s="213"/>
      <c r="GE43" s="213"/>
      <c r="GF43" s="213"/>
      <c r="GG43" s="213"/>
      <c r="GH43" s="213"/>
      <c r="GI43" s="213"/>
      <c r="GJ43" s="213"/>
      <c r="GK43" s="213"/>
      <c r="GL43" s="213"/>
      <c r="GM43" s="213"/>
      <c r="GN43" s="213"/>
      <c r="GO43" s="213"/>
      <c r="GP43" s="213"/>
      <c r="GQ43" s="213"/>
      <c r="GR43" s="213"/>
      <c r="GS43" s="213"/>
      <c r="GT43" s="213"/>
      <c r="GU43" s="213"/>
      <c r="GV43" s="213"/>
      <c r="GW43" s="213"/>
      <c r="GX43" s="213"/>
      <c r="GY43" s="213"/>
      <c r="GZ43" s="213"/>
      <c r="HA43" s="213"/>
      <c r="HB43" s="213"/>
      <c r="HC43" s="213"/>
      <c r="HD43" s="213"/>
      <c r="HE43" s="213"/>
      <c r="HF43" s="213"/>
      <c r="HG43" s="213"/>
      <c r="HH43" s="213"/>
      <c r="HI43" s="213"/>
      <c r="HJ43" s="213"/>
      <c r="HK43" s="213"/>
      <c r="HL43" s="213"/>
      <c r="HM43" s="213"/>
      <c r="HN43" s="213"/>
      <c r="HO43" s="213"/>
      <c r="HP43" s="213"/>
      <c r="HQ43" s="213"/>
      <c r="HR43" s="213"/>
      <c r="HS43" s="213"/>
      <c r="HT43" s="213"/>
      <c r="HU43" s="213"/>
      <c r="HV43" s="213"/>
      <c r="HW43" s="213"/>
      <c r="HX43" s="213"/>
      <c r="HY43" s="213"/>
      <c r="HZ43" s="213"/>
      <c r="IA43" s="213"/>
      <c r="IB43" s="213"/>
      <c r="IC43" s="213"/>
      <c r="ID43" s="213"/>
      <c r="IE43" s="213"/>
      <c r="IF43" s="213"/>
      <c r="IG43" s="213"/>
      <c r="IH43" s="213"/>
      <c r="II43" s="213"/>
      <c r="IJ43" s="213"/>
      <c r="IK43" s="213"/>
      <c r="IL43" s="213"/>
      <c r="IM43" s="213"/>
      <c r="IN43" s="213"/>
      <c r="IO43" s="213"/>
      <c r="IP43" s="213"/>
      <c r="IQ43" s="213"/>
      <c r="IR43" s="213"/>
      <c r="IS43" s="213"/>
      <c r="IT43" s="213"/>
      <c r="IU43" s="213"/>
      <c r="IV43" s="213"/>
      <c r="IW43" s="213"/>
      <c r="IX43" s="213"/>
      <c r="IY43" s="213"/>
      <c r="IZ43" s="213"/>
      <c r="JA43" s="213"/>
      <c r="JB43" s="213"/>
      <c r="JC43" s="213"/>
      <c r="JD43" s="213"/>
      <c r="JE43" s="213"/>
      <c r="JF43" s="213"/>
      <c r="JG43" s="213"/>
      <c r="JH43" s="213"/>
      <c r="JI43" s="213"/>
      <c r="JJ43" s="213"/>
      <c r="JK43" s="213"/>
      <c r="JL43" s="213"/>
      <c r="JM43" s="213"/>
      <c r="JN43" s="213"/>
      <c r="JO43" s="213"/>
      <c r="JP43" s="213"/>
      <c r="JQ43" s="213"/>
      <c r="JR43" s="213"/>
      <c r="JS43" s="213"/>
      <c r="JT43" s="213"/>
      <c r="JU43" s="213"/>
      <c r="JV43" s="213"/>
      <c r="JW43" s="213"/>
      <c r="JX43" s="213"/>
      <c r="JY43" s="213"/>
      <c r="JZ43" s="213"/>
      <c r="KA43" s="213"/>
      <c r="KB43" s="213"/>
      <c r="KC43" s="213"/>
      <c r="KD43" s="213"/>
      <c r="KE43" s="213"/>
      <c r="KF43" s="213"/>
      <c r="KG43" s="213"/>
      <c r="KH43" s="213"/>
      <c r="KI43" s="213"/>
      <c r="KJ43" s="213"/>
      <c r="KK43" s="213"/>
      <c r="KL43" s="213"/>
      <c r="KM43" s="213"/>
      <c r="KN43" s="213"/>
      <c r="KO43" s="213"/>
      <c r="KP43" s="213"/>
      <c r="KQ43" s="213"/>
      <c r="KR43" s="213"/>
      <c r="KS43" s="213"/>
      <c r="KT43" s="213"/>
      <c r="KU43" s="213"/>
      <c r="KV43" s="213"/>
      <c r="KW43" s="213"/>
      <c r="KX43" s="213"/>
      <c r="KY43" s="213"/>
      <c r="KZ43" s="213"/>
      <c r="LA43" s="213"/>
      <c r="LB43" s="213"/>
      <c r="LC43" s="213"/>
      <c r="LD43" s="213"/>
      <c r="LE43" s="213"/>
      <c r="LF43" s="213"/>
      <c r="LG43" s="213"/>
      <c r="LH43" s="213"/>
      <c r="LI43" s="213"/>
      <c r="LJ43" s="213"/>
      <c r="LK43" s="213"/>
      <c r="LL43" s="213"/>
      <c r="LM43" s="213"/>
      <c r="LN43" s="213"/>
      <c r="LO43" s="213"/>
      <c r="LP43" s="213"/>
      <c r="LQ43" s="213"/>
      <c r="LR43" s="213"/>
      <c r="LS43" s="213"/>
      <c r="LT43" s="213"/>
      <c r="LU43" s="213"/>
      <c r="LV43" s="213"/>
      <c r="LW43" s="213"/>
      <c r="LX43" s="213"/>
      <c r="LY43" s="213"/>
      <c r="LZ43" s="213"/>
      <c r="MA43" s="213"/>
      <c r="MB43" s="213"/>
      <c r="MC43" s="213"/>
      <c r="MD43" s="213"/>
      <c r="ME43" s="213"/>
      <c r="MF43" s="213"/>
      <c r="MG43" s="213"/>
      <c r="MH43" s="213"/>
      <c r="MI43" s="213"/>
      <c r="MJ43" s="213"/>
      <c r="MK43" s="213"/>
      <c r="ML43" s="213"/>
      <c r="MM43" s="213"/>
      <c r="MN43" s="213"/>
      <c r="MO43" s="213"/>
      <c r="MP43" s="213"/>
      <c r="MQ43" s="213"/>
      <c r="MR43" s="213"/>
      <c r="MS43" s="213"/>
      <c r="MT43" s="213"/>
      <c r="MU43" s="213"/>
      <c r="MV43" s="213"/>
      <c r="MW43" s="213"/>
      <c r="MX43" s="213"/>
      <c r="MY43" s="213"/>
      <c r="MZ43" s="213"/>
      <c r="NA43" s="213"/>
      <c r="NB43" s="213"/>
      <c r="NC43" s="213"/>
      <c r="ND43" s="213"/>
      <c r="NE43" s="213"/>
      <c r="NF43" s="213"/>
      <c r="NG43" s="213"/>
      <c r="NH43" s="213"/>
      <c r="NI43" s="213"/>
      <c r="NJ43" s="213"/>
      <c r="NK43" s="213"/>
      <c r="NL43" s="213"/>
      <c r="NM43" s="213"/>
      <c r="NN43" s="213"/>
      <c r="NO43" s="213"/>
      <c r="NP43" s="213"/>
      <c r="NQ43" s="213"/>
      <c r="NR43" s="213"/>
      <c r="NS43" s="213"/>
      <c r="NT43" s="213"/>
      <c r="NU43" s="213"/>
      <c r="NV43" s="213"/>
      <c r="NW43" s="213"/>
      <c r="NX43" s="213"/>
      <c r="NY43" s="213"/>
      <c r="NZ43" s="213"/>
      <c r="OA43" s="213"/>
      <c r="OB43" s="213"/>
      <c r="OC43" s="213"/>
      <c r="OD43" s="213"/>
      <c r="OE43" s="213"/>
      <c r="OF43" s="213"/>
      <c r="OG43" s="213"/>
      <c r="OH43" s="213"/>
      <c r="OI43" s="213"/>
      <c r="OJ43" s="213"/>
      <c r="OK43" s="213"/>
      <c r="OL43" s="213"/>
      <c r="OM43" s="213"/>
      <c r="ON43" s="213"/>
      <c r="OO43" s="213"/>
      <c r="OP43" s="213"/>
      <c r="OQ43" s="213"/>
      <c r="OR43" s="213"/>
      <c r="OS43" s="213"/>
      <c r="OT43" s="213"/>
      <c r="OU43" s="213"/>
      <c r="OV43" s="213"/>
      <c r="OW43" s="213"/>
      <c r="OX43" s="213"/>
      <c r="OY43" s="213"/>
      <c r="OZ43" s="213"/>
      <c r="PA43" s="213"/>
      <c r="PB43" s="213"/>
      <c r="PC43" s="213"/>
      <c r="PD43" s="213"/>
      <c r="PE43" s="213"/>
      <c r="PF43" s="213"/>
      <c r="PG43" s="213"/>
      <c r="PH43" s="213"/>
      <c r="PI43" s="213"/>
      <c r="PJ43" s="213"/>
      <c r="PK43" s="213"/>
      <c r="PL43" s="213"/>
      <c r="PM43" s="213"/>
      <c r="PN43" s="213"/>
      <c r="PO43" s="213"/>
      <c r="PP43" s="213"/>
      <c r="PQ43" s="213"/>
      <c r="PR43" s="213"/>
      <c r="PS43" s="213"/>
      <c r="PT43" s="213"/>
      <c r="PU43" s="213"/>
      <c r="PV43" s="213"/>
      <c r="PW43" s="213"/>
      <c r="PX43" s="213"/>
      <c r="PY43" s="213"/>
      <c r="PZ43" s="213"/>
      <c r="QA43" s="213"/>
      <c r="QB43" s="213"/>
      <c r="QC43" s="213"/>
      <c r="QD43" s="213"/>
      <c r="QE43" s="213"/>
      <c r="QF43" s="213"/>
      <c r="QG43" s="213"/>
      <c r="QH43" s="213"/>
      <c r="QI43" s="213"/>
      <c r="QJ43" s="213"/>
      <c r="QK43" s="213"/>
      <c r="QL43" s="213"/>
      <c r="QM43" s="213"/>
      <c r="QN43" s="213"/>
      <c r="QO43" s="213"/>
      <c r="QP43" s="213"/>
      <c r="QQ43" s="213"/>
      <c r="QR43" s="213"/>
      <c r="QS43" s="213"/>
      <c r="QT43" s="213"/>
      <c r="QU43" s="213"/>
      <c r="QV43" s="213"/>
      <c r="QW43" s="213"/>
      <c r="QX43" s="213"/>
      <c r="QY43" s="213"/>
      <c r="QZ43" s="213"/>
      <c r="RA43" s="213"/>
      <c r="RB43" s="213"/>
      <c r="RC43" s="213"/>
      <c r="RD43" s="213"/>
      <c r="RE43" s="213"/>
      <c r="RF43" s="213"/>
      <c r="RG43" s="213"/>
      <c r="RH43" s="213"/>
      <c r="RI43" s="213"/>
      <c r="RJ43" s="213"/>
      <c r="RK43" s="213"/>
      <c r="RL43" s="213"/>
      <c r="RM43" s="213"/>
      <c r="RN43" s="213"/>
      <c r="RO43" s="213"/>
      <c r="RP43" s="213"/>
      <c r="RQ43" s="213"/>
      <c r="RR43" s="213"/>
      <c r="RS43" s="213"/>
      <c r="RT43" s="213"/>
      <c r="RU43" s="213"/>
      <c r="RV43" s="213"/>
      <c r="RW43" s="213"/>
      <c r="RX43" s="213"/>
      <c r="RY43" s="213"/>
      <c r="RZ43" s="213"/>
      <c r="SA43" s="213"/>
      <c r="SB43" s="213"/>
      <c r="SC43" s="213"/>
      <c r="SD43" s="213"/>
      <c r="SE43" s="213"/>
      <c r="SF43" s="213"/>
      <c r="SG43" s="213"/>
      <c r="SH43" s="213"/>
      <c r="SI43" s="213"/>
      <c r="SJ43" s="213"/>
      <c r="SK43" s="213"/>
      <c r="SL43" s="213"/>
      <c r="SM43" s="213"/>
      <c r="SN43" s="213"/>
      <c r="SO43" s="213"/>
      <c r="SP43" s="213"/>
      <c r="SQ43" s="213"/>
      <c r="SR43" s="213"/>
      <c r="SS43" s="213"/>
      <c r="ST43" s="213"/>
      <c r="SU43" s="213"/>
      <c r="SV43" s="213"/>
      <c r="SW43" s="213"/>
      <c r="SX43" s="213"/>
      <c r="SY43" s="213"/>
      <c r="SZ43" s="213"/>
      <c r="TA43" s="213"/>
      <c r="TB43" s="213"/>
      <c r="TC43" s="213"/>
      <c r="TD43" s="213"/>
      <c r="TE43" s="213"/>
      <c r="TF43" s="213"/>
      <c r="TG43" s="213"/>
      <c r="TH43" s="213"/>
      <c r="TI43" s="213"/>
      <c r="TJ43" s="213"/>
      <c r="TK43" s="213"/>
      <c r="TL43" s="213"/>
      <c r="TM43" s="213"/>
      <c r="TN43" s="213"/>
      <c r="TO43" s="213"/>
      <c r="TP43" s="213"/>
      <c r="TQ43" s="213"/>
      <c r="TR43" s="213"/>
      <c r="TS43" s="213"/>
      <c r="TT43" s="213"/>
      <c r="TU43" s="213"/>
      <c r="TV43" s="213"/>
      <c r="TW43" s="213"/>
      <c r="TX43" s="213"/>
      <c r="TY43" s="213"/>
      <c r="TZ43" s="213"/>
      <c r="UA43" s="213"/>
      <c r="UB43" s="213"/>
      <c r="UC43" s="213"/>
      <c r="UD43" s="213"/>
      <c r="UE43" s="213"/>
      <c r="UF43" s="213"/>
      <c r="UG43" s="213"/>
      <c r="UH43" s="213"/>
      <c r="UI43" s="213"/>
      <c r="UJ43" s="213"/>
      <c r="UK43" s="213"/>
      <c r="UL43" s="213"/>
      <c r="UM43" s="213"/>
      <c r="UN43" s="213"/>
      <c r="UO43" s="213"/>
      <c r="UP43" s="213"/>
      <c r="UQ43" s="213"/>
      <c r="UR43" s="213"/>
      <c r="US43" s="213"/>
      <c r="UT43" s="213"/>
      <c r="UU43" s="213"/>
      <c r="UV43" s="213"/>
      <c r="UW43" s="213"/>
      <c r="UX43" s="213"/>
      <c r="UY43" s="213"/>
      <c r="UZ43" s="213"/>
      <c r="VA43" s="213"/>
      <c r="VB43" s="213"/>
      <c r="VC43" s="213"/>
      <c r="VD43" s="213"/>
      <c r="VE43" s="213"/>
      <c r="VF43" s="213"/>
      <c r="VG43" s="213"/>
      <c r="VH43" s="213"/>
      <c r="VI43" s="213"/>
      <c r="VJ43" s="213"/>
      <c r="VK43" s="213"/>
      <c r="VL43" s="213"/>
      <c r="VM43" s="213"/>
      <c r="VN43" s="213"/>
      <c r="VO43" s="213"/>
      <c r="VP43" s="213"/>
      <c r="VQ43" s="213"/>
      <c r="VR43" s="213"/>
      <c r="VS43" s="213"/>
      <c r="VT43" s="213"/>
      <c r="VU43" s="213"/>
      <c r="VV43" s="213"/>
      <c r="VW43" s="213"/>
      <c r="VX43" s="213"/>
      <c r="VY43" s="213"/>
      <c r="VZ43" s="213"/>
      <c r="WA43" s="213"/>
      <c r="WB43" s="213"/>
      <c r="WC43" s="213"/>
      <c r="WD43" s="213"/>
      <c r="WE43" s="213"/>
      <c r="WF43" s="213"/>
      <c r="WG43" s="213"/>
      <c r="WH43" s="213"/>
      <c r="WI43" s="213"/>
      <c r="WJ43" s="213"/>
      <c r="WK43" s="213"/>
      <c r="WL43" s="213"/>
      <c r="WM43" s="213"/>
      <c r="WN43" s="213"/>
      <c r="WO43" s="213"/>
      <c r="WP43" s="213"/>
      <c r="WQ43" s="213"/>
      <c r="WR43" s="213"/>
      <c r="WS43" s="213"/>
      <c r="WT43" s="213"/>
      <c r="WU43" s="213"/>
      <c r="WV43" s="213"/>
      <c r="WW43" s="213"/>
      <c r="WX43" s="213"/>
      <c r="WY43" s="213"/>
      <c r="WZ43" s="213"/>
      <c r="XA43" s="213"/>
      <c r="XB43" s="213"/>
      <c r="XC43" s="213"/>
      <c r="XD43" s="213"/>
      <c r="XE43" s="213"/>
      <c r="XF43" s="213"/>
      <c r="XG43" s="213"/>
      <c r="XH43" s="213"/>
      <c r="XI43" s="213"/>
      <c r="XJ43" s="213"/>
      <c r="XK43" s="213"/>
      <c r="XL43" s="213"/>
      <c r="XM43" s="213"/>
      <c r="XN43" s="213"/>
      <c r="XO43" s="213"/>
      <c r="XP43" s="213"/>
      <c r="XQ43" s="213"/>
      <c r="XR43" s="213"/>
      <c r="XS43" s="213"/>
      <c r="XT43" s="213"/>
      <c r="XU43" s="213"/>
      <c r="XV43" s="213"/>
      <c r="XW43" s="213"/>
      <c r="XX43" s="213"/>
      <c r="XY43" s="213"/>
      <c r="XZ43" s="213"/>
      <c r="YA43" s="213"/>
      <c r="YB43" s="213"/>
      <c r="YC43" s="213"/>
      <c r="YD43" s="213"/>
      <c r="YE43" s="213"/>
      <c r="YF43" s="213"/>
      <c r="YG43" s="213"/>
      <c r="YH43" s="213"/>
      <c r="YI43" s="213"/>
      <c r="YJ43" s="213"/>
      <c r="YK43" s="213"/>
      <c r="YL43" s="213"/>
      <c r="YM43" s="213"/>
      <c r="YN43" s="213"/>
      <c r="YO43" s="213"/>
      <c r="YP43" s="213"/>
      <c r="YQ43" s="213"/>
      <c r="YR43" s="213"/>
      <c r="YS43" s="213"/>
      <c r="YT43" s="213"/>
      <c r="YU43" s="213"/>
      <c r="YV43" s="213"/>
      <c r="YW43" s="213"/>
      <c r="YX43" s="213"/>
      <c r="YY43" s="213"/>
      <c r="YZ43" s="213"/>
      <c r="ZA43" s="213"/>
      <c r="ZB43" s="213"/>
      <c r="ZC43" s="213"/>
      <c r="ZD43" s="213"/>
      <c r="ZE43" s="213"/>
      <c r="ZF43" s="213"/>
      <c r="ZG43" s="213"/>
      <c r="ZH43" s="213"/>
      <c r="ZI43" s="213"/>
      <c r="ZJ43" s="213"/>
      <c r="ZK43" s="213"/>
      <c r="ZL43" s="213"/>
      <c r="ZM43" s="213"/>
      <c r="ZN43" s="213"/>
      <c r="ZO43" s="213"/>
      <c r="ZP43" s="213"/>
      <c r="ZQ43" s="213"/>
      <c r="ZR43" s="213"/>
      <c r="ZS43" s="213"/>
      <c r="ZT43" s="213"/>
      <c r="ZU43" s="213"/>
      <c r="ZV43" s="213"/>
      <c r="ZW43" s="213"/>
      <c r="ZX43" s="213"/>
      <c r="ZY43" s="213"/>
      <c r="ZZ43" s="213"/>
      <c r="AAA43" s="213"/>
      <c r="AAB43" s="213"/>
      <c r="AAC43" s="213"/>
      <c r="AAD43" s="213"/>
      <c r="AAE43" s="213"/>
      <c r="AAF43" s="213"/>
      <c r="AAG43" s="213"/>
      <c r="AAH43" s="213"/>
      <c r="AAI43" s="213"/>
      <c r="AAJ43" s="213"/>
      <c r="AAK43" s="213"/>
      <c r="AAL43" s="213"/>
      <c r="AAM43" s="213"/>
      <c r="AAN43" s="213"/>
      <c r="AAO43" s="213"/>
      <c r="AAP43" s="213"/>
      <c r="AAQ43" s="213"/>
      <c r="AAR43" s="213"/>
      <c r="AAS43" s="213"/>
      <c r="AAT43" s="213"/>
      <c r="AAU43" s="213"/>
      <c r="AAV43" s="213"/>
      <c r="AAW43" s="213"/>
      <c r="AAX43" s="213"/>
      <c r="AAY43" s="213"/>
      <c r="AAZ43" s="213"/>
      <c r="ABA43" s="213"/>
      <c r="ABB43" s="213"/>
      <c r="ABC43" s="213"/>
      <c r="ABD43" s="213"/>
      <c r="ABE43" s="213"/>
      <c r="ABF43" s="213"/>
      <c r="ABG43" s="213"/>
      <c r="ABH43" s="213"/>
      <c r="ABI43" s="213"/>
      <c r="ABJ43" s="213"/>
      <c r="ABK43" s="213"/>
      <c r="ABL43" s="213"/>
      <c r="ABM43" s="213"/>
      <c r="ABN43" s="213"/>
      <c r="ABO43" s="213"/>
      <c r="ABP43" s="213"/>
      <c r="ABQ43" s="213"/>
      <c r="ABR43" s="213"/>
      <c r="ABS43" s="213"/>
      <c r="ABT43" s="213"/>
      <c r="ABU43" s="213"/>
      <c r="ABV43" s="213"/>
      <c r="ABW43" s="213"/>
      <c r="ABX43" s="213"/>
      <c r="ABY43" s="213"/>
      <c r="ABZ43" s="213"/>
      <c r="ACA43" s="213"/>
      <c r="ACB43" s="213"/>
      <c r="ACC43" s="213"/>
      <c r="ACD43" s="213"/>
      <c r="ACE43" s="213"/>
      <c r="ACF43" s="213"/>
      <c r="ACG43" s="213"/>
      <c r="ACH43" s="213"/>
      <c r="ACI43" s="213"/>
      <c r="ACJ43" s="213"/>
      <c r="ACK43" s="213"/>
      <c r="ACL43" s="213"/>
      <c r="ACM43" s="213"/>
      <c r="ACN43" s="213"/>
      <c r="ACO43" s="213"/>
      <c r="ACP43" s="213"/>
      <c r="ACQ43" s="213"/>
      <c r="ACR43" s="213"/>
      <c r="ACS43" s="213"/>
      <c r="ACT43" s="213"/>
      <c r="ACU43" s="213"/>
      <c r="ACV43" s="213"/>
      <c r="ACW43" s="213"/>
      <c r="ACX43" s="213"/>
      <c r="ACY43" s="213"/>
      <c r="ACZ43" s="213"/>
      <c r="ADA43" s="213"/>
      <c r="ADB43" s="213"/>
      <c r="ADC43" s="213"/>
      <c r="ADD43" s="213"/>
      <c r="ADE43" s="213"/>
      <c r="ADF43" s="213"/>
      <c r="ADG43" s="213"/>
      <c r="ADH43" s="213"/>
      <c r="ADI43" s="213"/>
      <c r="ADJ43" s="213"/>
      <c r="ADK43" s="213"/>
      <c r="ADL43" s="213"/>
      <c r="ADM43" s="213"/>
      <c r="ADN43" s="213"/>
      <c r="ADO43" s="213"/>
      <c r="ADP43" s="213"/>
      <c r="ADQ43" s="213"/>
      <c r="ADR43" s="213"/>
      <c r="ADS43" s="213"/>
      <c r="ADT43" s="213"/>
      <c r="ADU43" s="213"/>
      <c r="ADV43" s="213"/>
      <c r="ADW43" s="213"/>
      <c r="ADX43" s="213"/>
      <c r="ADY43" s="213"/>
      <c r="ADZ43" s="213"/>
      <c r="AEA43" s="213"/>
      <c r="AEB43" s="213"/>
      <c r="AEC43" s="213"/>
      <c r="AED43" s="213"/>
      <c r="AEE43" s="213"/>
      <c r="AEF43" s="213"/>
      <c r="AEG43" s="213"/>
      <c r="AEH43" s="213"/>
      <c r="AEI43" s="213"/>
      <c r="AEJ43" s="213"/>
      <c r="AEK43" s="213"/>
      <c r="AEL43" s="213"/>
      <c r="AEM43" s="213"/>
      <c r="AEN43" s="213"/>
      <c r="AEO43" s="213"/>
      <c r="AEP43" s="213"/>
      <c r="AEQ43" s="213"/>
      <c r="AER43" s="213"/>
      <c r="AES43" s="213"/>
      <c r="AET43" s="213"/>
      <c r="AEU43" s="213"/>
      <c r="AEV43" s="213"/>
      <c r="AEW43" s="213"/>
      <c r="AEX43" s="213"/>
      <c r="AEY43" s="213"/>
      <c r="AEZ43" s="213"/>
      <c r="AFA43" s="213"/>
      <c r="AFB43" s="213"/>
      <c r="AFC43" s="213"/>
      <c r="AFD43" s="213"/>
      <c r="AFE43" s="213"/>
      <c r="AFF43" s="213"/>
      <c r="AFG43" s="213"/>
      <c r="AFH43" s="213"/>
      <c r="AFI43" s="213"/>
      <c r="AFJ43" s="213"/>
      <c r="AFK43" s="213"/>
      <c r="AFL43" s="213"/>
      <c r="AFM43" s="213"/>
      <c r="AFN43" s="213"/>
      <c r="AFO43" s="213"/>
      <c r="AFP43" s="213"/>
      <c r="AFQ43" s="213"/>
      <c r="AFR43" s="213"/>
      <c r="AFS43" s="213"/>
      <c r="AFT43" s="213"/>
      <c r="AFU43" s="213"/>
      <c r="AFV43" s="213"/>
      <c r="AFW43" s="213"/>
      <c r="AFX43" s="213"/>
      <c r="AFY43" s="213"/>
      <c r="AFZ43" s="213"/>
      <c r="AGA43" s="213"/>
      <c r="AGB43" s="213"/>
      <c r="AGC43" s="213"/>
      <c r="AGD43" s="213"/>
      <c r="AGE43" s="213"/>
      <c r="AGF43" s="213"/>
      <c r="AGG43" s="213"/>
      <c r="AGH43" s="213"/>
      <c r="AGI43" s="213"/>
      <c r="AGJ43" s="213"/>
      <c r="AGK43" s="213"/>
      <c r="AGL43" s="213"/>
      <c r="AGM43" s="213"/>
      <c r="AGN43" s="213"/>
      <c r="AGO43" s="213"/>
      <c r="AGP43" s="213"/>
      <c r="AGQ43" s="213"/>
      <c r="AGR43" s="213"/>
      <c r="AGS43" s="213"/>
      <c r="AGT43" s="213"/>
      <c r="AGU43" s="213"/>
      <c r="AGV43" s="213"/>
      <c r="AGW43" s="213"/>
      <c r="AGX43" s="213"/>
      <c r="AGY43" s="213"/>
      <c r="AGZ43" s="213"/>
      <c r="AHA43" s="213"/>
      <c r="AHB43" s="213"/>
      <c r="AHC43" s="213"/>
      <c r="AHD43" s="213"/>
      <c r="AHE43" s="213"/>
      <c r="AHF43" s="213"/>
      <c r="AHG43" s="213"/>
      <c r="AHH43" s="213"/>
      <c r="AHI43" s="213"/>
      <c r="AHJ43" s="213"/>
      <c r="AHK43" s="213"/>
      <c r="AHL43" s="213"/>
      <c r="AHM43" s="213"/>
      <c r="AHN43" s="213"/>
      <c r="AHO43" s="213"/>
      <c r="AHP43" s="213"/>
      <c r="AHQ43" s="213"/>
      <c r="AHR43" s="213"/>
      <c r="AHS43" s="213"/>
      <c r="AHT43" s="213"/>
      <c r="AHU43" s="213"/>
      <c r="AHV43" s="213"/>
      <c r="AHW43" s="213"/>
      <c r="AHX43" s="213"/>
      <c r="AHY43" s="213"/>
      <c r="AHZ43" s="213"/>
      <c r="AIA43" s="213"/>
      <c r="AIB43" s="213"/>
      <c r="AIC43" s="213"/>
      <c r="AID43" s="213"/>
      <c r="AIE43" s="213"/>
      <c r="AIF43" s="213"/>
      <c r="AIG43" s="213"/>
      <c r="AIH43" s="213"/>
      <c r="AII43" s="213"/>
      <c r="AIJ43" s="213"/>
      <c r="AIK43" s="213"/>
      <c r="AIL43" s="213"/>
      <c r="AIM43" s="213"/>
      <c r="AIN43" s="213"/>
      <c r="AIO43" s="213"/>
      <c r="AIP43" s="213"/>
      <c r="AIQ43" s="213"/>
      <c r="AIR43" s="213"/>
      <c r="AIS43" s="213"/>
      <c r="AIT43" s="213"/>
      <c r="AIU43" s="213"/>
      <c r="AIV43" s="213"/>
      <c r="AIW43" s="213"/>
      <c r="AIX43" s="213"/>
      <c r="AIY43" s="213"/>
      <c r="AIZ43" s="213"/>
      <c r="AJA43" s="213"/>
      <c r="AJB43" s="213"/>
      <c r="AJC43" s="213"/>
      <c r="AJD43" s="213"/>
      <c r="AJE43" s="213"/>
      <c r="AJF43" s="213"/>
      <c r="AJG43" s="213"/>
      <c r="AJH43" s="213"/>
      <c r="AJI43" s="213"/>
      <c r="AJJ43" s="213"/>
      <c r="AJK43" s="213"/>
      <c r="AJL43" s="213"/>
      <c r="AJM43" s="213"/>
      <c r="AJN43" s="213"/>
      <c r="AJO43" s="213"/>
      <c r="AJP43" s="213"/>
      <c r="AJQ43" s="213"/>
      <c r="AJR43" s="213"/>
      <c r="AJS43" s="213"/>
      <c r="AJT43" s="213"/>
      <c r="AJU43" s="213"/>
      <c r="AJV43" s="213"/>
      <c r="AJW43" s="213"/>
      <c r="AJX43" s="213"/>
      <c r="AJY43" s="213"/>
      <c r="AJZ43" s="213"/>
      <c r="AKA43" s="213"/>
      <c r="AKB43" s="213"/>
      <c r="AKC43" s="213"/>
      <c r="AKD43" s="213"/>
      <c r="AKE43" s="213"/>
      <c r="AKF43" s="213"/>
      <c r="AKG43" s="213"/>
      <c r="AKH43" s="213"/>
      <c r="AKI43" s="213"/>
      <c r="AKJ43" s="213"/>
      <c r="AKK43" s="213"/>
      <c r="AKL43" s="213"/>
      <c r="AKM43" s="213"/>
      <c r="AKN43" s="213"/>
      <c r="AKO43" s="213"/>
      <c r="AKP43" s="213"/>
      <c r="AKQ43" s="213"/>
      <c r="AKR43" s="213"/>
      <c r="AKS43" s="213"/>
      <c r="AKT43" s="213"/>
      <c r="AKU43" s="213"/>
      <c r="AKV43" s="213"/>
      <c r="AKW43" s="213"/>
      <c r="AKX43" s="213"/>
      <c r="AKY43" s="213"/>
      <c r="AKZ43" s="213"/>
      <c r="ALA43" s="213"/>
      <c r="ALB43" s="213"/>
      <c r="ALC43" s="213"/>
      <c r="ALD43" s="213"/>
      <c r="ALE43" s="213"/>
      <c r="ALF43" s="213"/>
      <c r="ALG43" s="213"/>
      <c r="ALH43" s="213"/>
      <c r="ALI43" s="213"/>
      <c r="ALJ43" s="213"/>
      <c r="ALK43" s="213"/>
      <c r="ALL43" s="213"/>
      <c r="ALM43" s="213"/>
      <c r="ALN43" s="213"/>
      <c r="ALO43" s="213"/>
      <c r="ALP43" s="213"/>
      <c r="ALQ43" s="213"/>
      <c r="ALR43" s="213"/>
      <c r="ALS43" s="213"/>
      <c r="ALT43" s="213"/>
      <c r="ALU43" s="213"/>
      <c r="ALV43" s="213"/>
      <c r="ALW43" s="213"/>
      <c r="ALX43" s="213"/>
      <c r="ALY43" s="213"/>
      <c r="ALZ43" s="213"/>
      <c r="AMA43" s="213"/>
      <c r="AMB43" s="213"/>
      <c r="AMC43" s="213"/>
      <c r="AMD43" s="213"/>
      <c r="AME43" s="213"/>
      <c r="AMF43" s="213"/>
      <c r="AMG43" s="213"/>
      <c r="AMH43" s="213"/>
    </row>
    <row r="44" spans="1:1022" ht="18" customHeight="1">
      <c r="A44" s="2321"/>
      <c r="B44" s="2309" t="s">
        <v>79</v>
      </c>
      <c r="C44" s="260"/>
      <c r="D44" s="224"/>
      <c r="E44" s="224"/>
      <c r="F44" s="224"/>
      <c r="G44" s="224"/>
      <c r="H44" s="224"/>
      <c r="I44" s="224"/>
      <c r="J44" s="224"/>
      <c r="K44" s="224"/>
      <c r="L44" s="231"/>
      <c r="M44" s="232"/>
      <c r="N44" s="2306"/>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3"/>
      <c r="DL44" s="213"/>
      <c r="DM44" s="213"/>
      <c r="DN44" s="213"/>
      <c r="DO44" s="213"/>
      <c r="DP44" s="213"/>
      <c r="DQ44" s="213"/>
      <c r="DR44" s="213"/>
      <c r="DS44" s="213"/>
      <c r="DT44" s="213"/>
      <c r="DU44" s="213"/>
      <c r="DV44" s="213"/>
      <c r="DW44" s="213"/>
      <c r="DX44" s="213"/>
      <c r="DY44" s="213"/>
      <c r="DZ44" s="213"/>
      <c r="EA44" s="213"/>
      <c r="EB44" s="213"/>
      <c r="EC44" s="213"/>
      <c r="ED44" s="213"/>
      <c r="EE44" s="213"/>
      <c r="EF44" s="213"/>
      <c r="EG44" s="213"/>
      <c r="EH44" s="213"/>
      <c r="EI44" s="213"/>
      <c r="EJ44" s="213"/>
      <c r="EK44" s="213"/>
      <c r="EL44" s="213"/>
      <c r="EM44" s="213"/>
      <c r="EN44" s="213"/>
      <c r="EO44" s="213"/>
      <c r="EP44" s="213"/>
      <c r="EQ44" s="213"/>
      <c r="ER44" s="213"/>
      <c r="ES44" s="213"/>
      <c r="ET44" s="213"/>
      <c r="EU44" s="213"/>
      <c r="EV44" s="213"/>
      <c r="EW44" s="213"/>
      <c r="EX44" s="213"/>
      <c r="EY44" s="213"/>
      <c r="EZ44" s="213"/>
      <c r="FA44" s="213"/>
      <c r="FB44" s="213"/>
      <c r="FC44" s="213"/>
      <c r="FD44" s="213"/>
      <c r="FE44" s="213"/>
      <c r="FF44" s="213"/>
      <c r="FG44" s="213"/>
      <c r="FH44" s="213"/>
      <c r="FI44" s="213"/>
      <c r="FJ44" s="213"/>
      <c r="FK44" s="213"/>
      <c r="FL44" s="213"/>
      <c r="FM44" s="213"/>
      <c r="FN44" s="213"/>
      <c r="FO44" s="213"/>
      <c r="FP44" s="213"/>
      <c r="FQ44" s="213"/>
      <c r="FR44" s="213"/>
      <c r="FS44" s="213"/>
      <c r="FT44" s="213"/>
      <c r="FU44" s="213"/>
      <c r="FV44" s="213"/>
      <c r="FW44" s="213"/>
      <c r="FX44" s="213"/>
      <c r="FY44" s="213"/>
      <c r="FZ44" s="213"/>
      <c r="GA44" s="213"/>
      <c r="GB44" s="213"/>
      <c r="GC44" s="213"/>
      <c r="GD44" s="213"/>
      <c r="GE44" s="213"/>
      <c r="GF44" s="213"/>
      <c r="GG44" s="213"/>
      <c r="GH44" s="213"/>
      <c r="GI44" s="213"/>
      <c r="GJ44" s="213"/>
      <c r="GK44" s="213"/>
      <c r="GL44" s="213"/>
      <c r="GM44" s="213"/>
      <c r="GN44" s="213"/>
      <c r="GO44" s="213"/>
      <c r="GP44" s="213"/>
      <c r="GQ44" s="213"/>
      <c r="GR44" s="213"/>
      <c r="GS44" s="213"/>
      <c r="GT44" s="213"/>
      <c r="GU44" s="213"/>
      <c r="GV44" s="213"/>
      <c r="GW44" s="213"/>
      <c r="GX44" s="213"/>
      <c r="GY44" s="213"/>
      <c r="GZ44" s="213"/>
      <c r="HA44" s="213"/>
      <c r="HB44" s="213"/>
      <c r="HC44" s="213"/>
      <c r="HD44" s="213"/>
      <c r="HE44" s="213"/>
      <c r="HF44" s="213"/>
      <c r="HG44" s="213"/>
      <c r="HH44" s="213"/>
      <c r="HI44" s="213"/>
      <c r="HJ44" s="213"/>
      <c r="HK44" s="213"/>
      <c r="HL44" s="213"/>
      <c r="HM44" s="213"/>
      <c r="HN44" s="213"/>
      <c r="HO44" s="213"/>
      <c r="HP44" s="213"/>
      <c r="HQ44" s="213"/>
      <c r="HR44" s="213"/>
      <c r="HS44" s="213"/>
      <c r="HT44" s="213"/>
      <c r="HU44" s="213"/>
      <c r="HV44" s="213"/>
      <c r="HW44" s="213"/>
      <c r="HX44" s="213"/>
      <c r="HY44" s="213"/>
      <c r="HZ44" s="213"/>
      <c r="IA44" s="213"/>
      <c r="IB44" s="213"/>
      <c r="IC44" s="213"/>
      <c r="ID44" s="213"/>
      <c r="IE44" s="213"/>
      <c r="IF44" s="213"/>
      <c r="IG44" s="213"/>
      <c r="IH44" s="213"/>
      <c r="II44" s="213"/>
      <c r="IJ44" s="213"/>
      <c r="IK44" s="213"/>
      <c r="IL44" s="213"/>
      <c r="IM44" s="213"/>
      <c r="IN44" s="213"/>
      <c r="IO44" s="213"/>
      <c r="IP44" s="213"/>
      <c r="IQ44" s="213"/>
      <c r="IR44" s="213"/>
      <c r="IS44" s="213"/>
      <c r="IT44" s="213"/>
      <c r="IU44" s="213"/>
      <c r="IV44" s="213"/>
      <c r="IW44" s="213"/>
      <c r="IX44" s="213"/>
      <c r="IY44" s="213"/>
      <c r="IZ44" s="213"/>
      <c r="JA44" s="213"/>
      <c r="JB44" s="213"/>
      <c r="JC44" s="213"/>
      <c r="JD44" s="213"/>
      <c r="JE44" s="213"/>
      <c r="JF44" s="213"/>
      <c r="JG44" s="213"/>
      <c r="JH44" s="213"/>
      <c r="JI44" s="213"/>
      <c r="JJ44" s="213"/>
      <c r="JK44" s="213"/>
      <c r="JL44" s="213"/>
      <c r="JM44" s="213"/>
      <c r="JN44" s="213"/>
      <c r="JO44" s="213"/>
      <c r="JP44" s="213"/>
      <c r="JQ44" s="213"/>
      <c r="JR44" s="213"/>
      <c r="JS44" s="213"/>
      <c r="JT44" s="213"/>
      <c r="JU44" s="213"/>
      <c r="JV44" s="213"/>
      <c r="JW44" s="213"/>
      <c r="JX44" s="213"/>
      <c r="JY44" s="213"/>
      <c r="JZ44" s="213"/>
      <c r="KA44" s="213"/>
      <c r="KB44" s="213"/>
      <c r="KC44" s="213"/>
      <c r="KD44" s="213"/>
      <c r="KE44" s="213"/>
      <c r="KF44" s="213"/>
      <c r="KG44" s="213"/>
      <c r="KH44" s="213"/>
      <c r="KI44" s="213"/>
      <c r="KJ44" s="213"/>
      <c r="KK44" s="213"/>
      <c r="KL44" s="213"/>
      <c r="KM44" s="213"/>
      <c r="KN44" s="213"/>
      <c r="KO44" s="213"/>
      <c r="KP44" s="213"/>
      <c r="KQ44" s="213"/>
      <c r="KR44" s="213"/>
      <c r="KS44" s="213"/>
      <c r="KT44" s="213"/>
      <c r="KU44" s="213"/>
      <c r="KV44" s="213"/>
      <c r="KW44" s="213"/>
      <c r="KX44" s="213"/>
      <c r="KY44" s="213"/>
      <c r="KZ44" s="213"/>
      <c r="LA44" s="213"/>
      <c r="LB44" s="213"/>
      <c r="LC44" s="213"/>
      <c r="LD44" s="213"/>
      <c r="LE44" s="213"/>
      <c r="LF44" s="213"/>
      <c r="LG44" s="213"/>
      <c r="LH44" s="213"/>
      <c r="LI44" s="213"/>
      <c r="LJ44" s="213"/>
      <c r="LK44" s="213"/>
      <c r="LL44" s="213"/>
      <c r="LM44" s="213"/>
      <c r="LN44" s="213"/>
      <c r="LO44" s="213"/>
      <c r="LP44" s="213"/>
      <c r="LQ44" s="213"/>
      <c r="LR44" s="213"/>
      <c r="LS44" s="213"/>
      <c r="LT44" s="213"/>
      <c r="LU44" s="213"/>
      <c r="LV44" s="213"/>
      <c r="LW44" s="213"/>
      <c r="LX44" s="213"/>
      <c r="LY44" s="213"/>
      <c r="LZ44" s="213"/>
      <c r="MA44" s="213"/>
      <c r="MB44" s="213"/>
      <c r="MC44" s="213"/>
      <c r="MD44" s="213"/>
      <c r="ME44" s="213"/>
      <c r="MF44" s="213"/>
      <c r="MG44" s="213"/>
      <c r="MH44" s="213"/>
      <c r="MI44" s="213"/>
      <c r="MJ44" s="213"/>
      <c r="MK44" s="213"/>
      <c r="ML44" s="213"/>
      <c r="MM44" s="213"/>
      <c r="MN44" s="213"/>
      <c r="MO44" s="213"/>
      <c r="MP44" s="213"/>
      <c r="MQ44" s="213"/>
      <c r="MR44" s="213"/>
      <c r="MS44" s="213"/>
      <c r="MT44" s="213"/>
      <c r="MU44" s="213"/>
      <c r="MV44" s="213"/>
      <c r="MW44" s="213"/>
      <c r="MX44" s="213"/>
      <c r="MY44" s="213"/>
      <c r="MZ44" s="213"/>
      <c r="NA44" s="213"/>
      <c r="NB44" s="213"/>
      <c r="NC44" s="213"/>
      <c r="ND44" s="213"/>
      <c r="NE44" s="213"/>
      <c r="NF44" s="213"/>
      <c r="NG44" s="213"/>
      <c r="NH44" s="213"/>
      <c r="NI44" s="213"/>
      <c r="NJ44" s="213"/>
      <c r="NK44" s="213"/>
      <c r="NL44" s="213"/>
      <c r="NM44" s="213"/>
      <c r="NN44" s="213"/>
      <c r="NO44" s="213"/>
      <c r="NP44" s="213"/>
      <c r="NQ44" s="213"/>
      <c r="NR44" s="213"/>
      <c r="NS44" s="213"/>
      <c r="NT44" s="213"/>
      <c r="NU44" s="213"/>
      <c r="NV44" s="213"/>
      <c r="NW44" s="213"/>
      <c r="NX44" s="213"/>
      <c r="NY44" s="213"/>
      <c r="NZ44" s="213"/>
      <c r="OA44" s="213"/>
      <c r="OB44" s="213"/>
      <c r="OC44" s="213"/>
      <c r="OD44" s="213"/>
      <c r="OE44" s="213"/>
      <c r="OF44" s="213"/>
      <c r="OG44" s="213"/>
      <c r="OH44" s="213"/>
      <c r="OI44" s="213"/>
      <c r="OJ44" s="213"/>
      <c r="OK44" s="213"/>
      <c r="OL44" s="213"/>
      <c r="OM44" s="213"/>
      <c r="ON44" s="213"/>
      <c r="OO44" s="213"/>
      <c r="OP44" s="213"/>
      <c r="OQ44" s="213"/>
      <c r="OR44" s="213"/>
      <c r="OS44" s="213"/>
      <c r="OT44" s="213"/>
      <c r="OU44" s="213"/>
      <c r="OV44" s="213"/>
      <c r="OW44" s="213"/>
      <c r="OX44" s="213"/>
      <c r="OY44" s="213"/>
      <c r="OZ44" s="213"/>
      <c r="PA44" s="213"/>
      <c r="PB44" s="213"/>
      <c r="PC44" s="213"/>
      <c r="PD44" s="213"/>
      <c r="PE44" s="213"/>
      <c r="PF44" s="213"/>
      <c r="PG44" s="213"/>
      <c r="PH44" s="213"/>
      <c r="PI44" s="213"/>
      <c r="PJ44" s="213"/>
      <c r="PK44" s="213"/>
      <c r="PL44" s="213"/>
      <c r="PM44" s="213"/>
      <c r="PN44" s="213"/>
      <c r="PO44" s="213"/>
      <c r="PP44" s="213"/>
      <c r="PQ44" s="213"/>
      <c r="PR44" s="213"/>
      <c r="PS44" s="213"/>
      <c r="PT44" s="213"/>
      <c r="PU44" s="213"/>
      <c r="PV44" s="213"/>
      <c r="PW44" s="213"/>
      <c r="PX44" s="213"/>
      <c r="PY44" s="213"/>
      <c r="PZ44" s="213"/>
      <c r="QA44" s="213"/>
      <c r="QB44" s="213"/>
      <c r="QC44" s="213"/>
      <c r="QD44" s="213"/>
      <c r="QE44" s="213"/>
      <c r="QF44" s="213"/>
      <c r="QG44" s="213"/>
      <c r="QH44" s="213"/>
      <c r="QI44" s="213"/>
      <c r="QJ44" s="213"/>
      <c r="QK44" s="213"/>
      <c r="QL44" s="213"/>
      <c r="QM44" s="213"/>
      <c r="QN44" s="213"/>
      <c r="QO44" s="213"/>
      <c r="QP44" s="213"/>
      <c r="QQ44" s="213"/>
      <c r="QR44" s="213"/>
      <c r="QS44" s="213"/>
      <c r="QT44" s="213"/>
      <c r="QU44" s="213"/>
      <c r="QV44" s="213"/>
      <c r="QW44" s="213"/>
      <c r="QX44" s="213"/>
      <c r="QY44" s="213"/>
      <c r="QZ44" s="213"/>
      <c r="RA44" s="213"/>
      <c r="RB44" s="213"/>
      <c r="RC44" s="213"/>
      <c r="RD44" s="213"/>
      <c r="RE44" s="213"/>
      <c r="RF44" s="213"/>
      <c r="RG44" s="213"/>
      <c r="RH44" s="213"/>
      <c r="RI44" s="213"/>
      <c r="RJ44" s="213"/>
      <c r="RK44" s="213"/>
      <c r="RL44" s="213"/>
      <c r="RM44" s="213"/>
      <c r="RN44" s="213"/>
      <c r="RO44" s="213"/>
      <c r="RP44" s="213"/>
      <c r="RQ44" s="213"/>
      <c r="RR44" s="213"/>
      <c r="RS44" s="213"/>
      <c r="RT44" s="213"/>
      <c r="RU44" s="213"/>
      <c r="RV44" s="213"/>
      <c r="RW44" s="213"/>
      <c r="RX44" s="213"/>
      <c r="RY44" s="213"/>
      <c r="RZ44" s="213"/>
      <c r="SA44" s="213"/>
      <c r="SB44" s="213"/>
      <c r="SC44" s="213"/>
      <c r="SD44" s="213"/>
      <c r="SE44" s="213"/>
      <c r="SF44" s="213"/>
      <c r="SG44" s="213"/>
      <c r="SH44" s="213"/>
      <c r="SI44" s="213"/>
      <c r="SJ44" s="213"/>
      <c r="SK44" s="213"/>
      <c r="SL44" s="213"/>
      <c r="SM44" s="213"/>
      <c r="SN44" s="213"/>
      <c r="SO44" s="213"/>
      <c r="SP44" s="213"/>
      <c r="SQ44" s="213"/>
      <c r="SR44" s="213"/>
      <c r="SS44" s="213"/>
      <c r="ST44" s="213"/>
      <c r="SU44" s="213"/>
      <c r="SV44" s="213"/>
      <c r="SW44" s="213"/>
      <c r="SX44" s="213"/>
      <c r="SY44" s="213"/>
      <c r="SZ44" s="213"/>
      <c r="TA44" s="213"/>
      <c r="TB44" s="213"/>
      <c r="TC44" s="213"/>
      <c r="TD44" s="213"/>
      <c r="TE44" s="213"/>
      <c r="TF44" s="213"/>
      <c r="TG44" s="213"/>
      <c r="TH44" s="213"/>
      <c r="TI44" s="213"/>
      <c r="TJ44" s="213"/>
      <c r="TK44" s="213"/>
      <c r="TL44" s="213"/>
      <c r="TM44" s="213"/>
      <c r="TN44" s="213"/>
      <c r="TO44" s="213"/>
      <c r="TP44" s="213"/>
      <c r="TQ44" s="213"/>
      <c r="TR44" s="213"/>
      <c r="TS44" s="213"/>
      <c r="TT44" s="213"/>
      <c r="TU44" s="213"/>
      <c r="TV44" s="213"/>
      <c r="TW44" s="213"/>
      <c r="TX44" s="213"/>
      <c r="TY44" s="213"/>
      <c r="TZ44" s="213"/>
      <c r="UA44" s="213"/>
      <c r="UB44" s="213"/>
      <c r="UC44" s="213"/>
      <c r="UD44" s="213"/>
      <c r="UE44" s="213"/>
      <c r="UF44" s="213"/>
      <c r="UG44" s="213"/>
      <c r="UH44" s="213"/>
      <c r="UI44" s="213"/>
      <c r="UJ44" s="213"/>
      <c r="UK44" s="213"/>
      <c r="UL44" s="213"/>
      <c r="UM44" s="213"/>
      <c r="UN44" s="213"/>
      <c r="UO44" s="213"/>
      <c r="UP44" s="213"/>
      <c r="UQ44" s="213"/>
      <c r="UR44" s="213"/>
      <c r="US44" s="213"/>
      <c r="UT44" s="213"/>
      <c r="UU44" s="213"/>
      <c r="UV44" s="213"/>
      <c r="UW44" s="213"/>
      <c r="UX44" s="213"/>
      <c r="UY44" s="213"/>
      <c r="UZ44" s="213"/>
      <c r="VA44" s="213"/>
      <c r="VB44" s="213"/>
      <c r="VC44" s="213"/>
      <c r="VD44" s="213"/>
      <c r="VE44" s="213"/>
      <c r="VF44" s="213"/>
      <c r="VG44" s="213"/>
      <c r="VH44" s="213"/>
      <c r="VI44" s="213"/>
      <c r="VJ44" s="213"/>
      <c r="VK44" s="213"/>
      <c r="VL44" s="213"/>
      <c r="VM44" s="213"/>
      <c r="VN44" s="213"/>
      <c r="VO44" s="213"/>
      <c r="VP44" s="213"/>
      <c r="VQ44" s="213"/>
      <c r="VR44" s="213"/>
      <c r="VS44" s="213"/>
      <c r="VT44" s="213"/>
      <c r="VU44" s="213"/>
      <c r="VV44" s="213"/>
      <c r="VW44" s="213"/>
      <c r="VX44" s="213"/>
      <c r="VY44" s="213"/>
      <c r="VZ44" s="213"/>
      <c r="WA44" s="213"/>
      <c r="WB44" s="213"/>
      <c r="WC44" s="213"/>
      <c r="WD44" s="213"/>
      <c r="WE44" s="213"/>
      <c r="WF44" s="213"/>
      <c r="WG44" s="213"/>
      <c r="WH44" s="213"/>
      <c r="WI44" s="213"/>
      <c r="WJ44" s="213"/>
      <c r="WK44" s="213"/>
      <c r="WL44" s="213"/>
      <c r="WM44" s="213"/>
      <c r="WN44" s="213"/>
      <c r="WO44" s="213"/>
      <c r="WP44" s="213"/>
      <c r="WQ44" s="213"/>
      <c r="WR44" s="213"/>
      <c r="WS44" s="213"/>
      <c r="WT44" s="213"/>
      <c r="WU44" s="213"/>
      <c r="WV44" s="213"/>
      <c r="WW44" s="213"/>
      <c r="WX44" s="213"/>
      <c r="WY44" s="213"/>
      <c r="WZ44" s="213"/>
      <c r="XA44" s="213"/>
      <c r="XB44" s="213"/>
      <c r="XC44" s="213"/>
      <c r="XD44" s="213"/>
      <c r="XE44" s="213"/>
      <c r="XF44" s="213"/>
      <c r="XG44" s="213"/>
      <c r="XH44" s="213"/>
      <c r="XI44" s="213"/>
      <c r="XJ44" s="213"/>
      <c r="XK44" s="213"/>
      <c r="XL44" s="213"/>
      <c r="XM44" s="213"/>
      <c r="XN44" s="213"/>
      <c r="XO44" s="213"/>
      <c r="XP44" s="213"/>
      <c r="XQ44" s="213"/>
      <c r="XR44" s="213"/>
      <c r="XS44" s="213"/>
      <c r="XT44" s="213"/>
      <c r="XU44" s="213"/>
      <c r="XV44" s="213"/>
      <c r="XW44" s="213"/>
      <c r="XX44" s="213"/>
      <c r="XY44" s="213"/>
      <c r="XZ44" s="213"/>
      <c r="YA44" s="213"/>
      <c r="YB44" s="213"/>
      <c r="YC44" s="213"/>
      <c r="YD44" s="213"/>
      <c r="YE44" s="213"/>
      <c r="YF44" s="213"/>
      <c r="YG44" s="213"/>
      <c r="YH44" s="213"/>
      <c r="YI44" s="213"/>
      <c r="YJ44" s="213"/>
      <c r="YK44" s="213"/>
      <c r="YL44" s="213"/>
      <c r="YM44" s="213"/>
      <c r="YN44" s="213"/>
      <c r="YO44" s="213"/>
      <c r="YP44" s="213"/>
      <c r="YQ44" s="213"/>
      <c r="YR44" s="213"/>
      <c r="YS44" s="213"/>
      <c r="YT44" s="213"/>
      <c r="YU44" s="213"/>
      <c r="YV44" s="213"/>
      <c r="YW44" s="213"/>
      <c r="YX44" s="213"/>
      <c r="YY44" s="213"/>
      <c r="YZ44" s="213"/>
      <c r="ZA44" s="213"/>
      <c r="ZB44" s="213"/>
      <c r="ZC44" s="213"/>
      <c r="ZD44" s="213"/>
      <c r="ZE44" s="213"/>
      <c r="ZF44" s="213"/>
      <c r="ZG44" s="213"/>
      <c r="ZH44" s="213"/>
      <c r="ZI44" s="213"/>
      <c r="ZJ44" s="213"/>
      <c r="ZK44" s="213"/>
      <c r="ZL44" s="213"/>
      <c r="ZM44" s="213"/>
      <c r="ZN44" s="213"/>
      <c r="ZO44" s="213"/>
      <c r="ZP44" s="213"/>
      <c r="ZQ44" s="213"/>
      <c r="ZR44" s="213"/>
      <c r="ZS44" s="213"/>
      <c r="ZT44" s="213"/>
      <c r="ZU44" s="213"/>
      <c r="ZV44" s="213"/>
      <c r="ZW44" s="213"/>
      <c r="ZX44" s="213"/>
      <c r="ZY44" s="213"/>
      <c r="ZZ44" s="213"/>
      <c r="AAA44" s="213"/>
      <c r="AAB44" s="213"/>
      <c r="AAC44" s="213"/>
      <c r="AAD44" s="213"/>
      <c r="AAE44" s="213"/>
      <c r="AAF44" s="213"/>
      <c r="AAG44" s="213"/>
      <c r="AAH44" s="213"/>
      <c r="AAI44" s="213"/>
      <c r="AAJ44" s="213"/>
      <c r="AAK44" s="213"/>
      <c r="AAL44" s="213"/>
      <c r="AAM44" s="213"/>
      <c r="AAN44" s="213"/>
      <c r="AAO44" s="213"/>
      <c r="AAP44" s="213"/>
      <c r="AAQ44" s="213"/>
      <c r="AAR44" s="213"/>
      <c r="AAS44" s="213"/>
      <c r="AAT44" s="213"/>
      <c r="AAU44" s="213"/>
      <c r="AAV44" s="213"/>
      <c r="AAW44" s="213"/>
      <c r="AAX44" s="213"/>
      <c r="AAY44" s="213"/>
      <c r="AAZ44" s="213"/>
      <c r="ABA44" s="213"/>
      <c r="ABB44" s="213"/>
      <c r="ABC44" s="213"/>
      <c r="ABD44" s="213"/>
      <c r="ABE44" s="213"/>
      <c r="ABF44" s="213"/>
      <c r="ABG44" s="213"/>
      <c r="ABH44" s="213"/>
      <c r="ABI44" s="213"/>
      <c r="ABJ44" s="213"/>
      <c r="ABK44" s="213"/>
      <c r="ABL44" s="213"/>
      <c r="ABM44" s="213"/>
      <c r="ABN44" s="213"/>
      <c r="ABO44" s="213"/>
      <c r="ABP44" s="213"/>
      <c r="ABQ44" s="213"/>
      <c r="ABR44" s="213"/>
      <c r="ABS44" s="213"/>
      <c r="ABT44" s="213"/>
      <c r="ABU44" s="213"/>
      <c r="ABV44" s="213"/>
      <c r="ABW44" s="213"/>
      <c r="ABX44" s="213"/>
      <c r="ABY44" s="213"/>
      <c r="ABZ44" s="213"/>
      <c r="ACA44" s="213"/>
      <c r="ACB44" s="213"/>
      <c r="ACC44" s="213"/>
      <c r="ACD44" s="213"/>
      <c r="ACE44" s="213"/>
      <c r="ACF44" s="213"/>
      <c r="ACG44" s="213"/>
      <c r="ACH44" s="213"/>
      <c r="ACI44" s="213"/>
      <c r="ACJ44" s="213"/>
      <c r="ACK44" s="213"/>
      <c r="ACL44" s="213"/>
      <c r="ACM44" s="213"/>
      <c r="ACN44" s="213"/>
      <c r="ACO44" s="213"/>
      <c r="ACP44" s="213"/>
      <c r="ACQ44" s="213"/>
      <c r="ACR44" s="213"/>
      <c r="ACS44" s="213"/>
      <c r="ACT44" s="213"/>
      <c r="ACU44" s="213"/>
      <c r="ACV44" s="213"/>
      <c r="ACW44" s="213"/>
      <c r="ACX44" s="213"/>
      <c r="ACY44" s="213"/>
      <c r="ACZ44" s="213"/>
      <c r="ADA44" s="213"/>
      <c r="ADB44" s="213"/>
      <c r="ADC44" s="213"/>
      <c r="ADD44" s="213"/>
      <c r="ADE44" s="213"/>
      <c r="ADF44" s="213"/>
      <c r="ADG44" s="213"/>
      <c r="ADH44" s="213"/>
      <c r="ADI44" s="213"/>
      <c r="ADJ44" s="213"/>
      <c r="ADK44" s="213"/>
      <c r="ADL44" s="213"/>
      <c r="ADM44" s="213"/>
      <c r="ADN44" s="213"/>
      <c r="ADO44" s="213"/>
      <c r="ADP44" s="213"/>
      <c r="ADQ44" s="213"/>
      <c r="ADR44" s="213"/>
      <c r="ADS44" s="213"/>
      <c r="ADT44" s="213"/>
      <c r="ADU44" s="213"/>
      <c r="ADV44" s="213"/>
      <c r="ADW44" s="213"/>
      <c r="ADX44" s="213"/>
      <c r="ADY44" s="213"/>
      <c r="ADZ44" s="213"/>
      <c r="AEA44" s="213"/>
      <c r="AEB44" s="213"/>
      <c r="AEC44" s="213"/>
      <c r="AED44" s="213"/>
      <c r="AEE44" s="213"/>
      <c r="AEF44" s="213"/>
      <c r="AEG44" s="213"/>
      <c r="AEH44" s="213"/>
      <c r="AEI44" s="213"/>
      <c r="AEJ44" s="213"/>
      <c r="AEK44" s="213"/>
      <c r="AEL44" s="213"/>
      <c r="AEM44" s="213"/>
      <c r="AEN44" s="213"/>
      <c r="AEO44" s="213"/>
      <c r="AEP44" s="213"/>
      <c r="AEQ44" s="213"/>
      <c r="AER44" s="213"/>
      <c r="AES44" s="213"/>
      <c r="AET44" s="213"/>
      <c r="AEU44" s="213"/>
      <c r="AEV44" s="213"/>
      <c r="AEW44" s="213"/>
      <c r="AEX44" s="213"/>
      <c r="AEY44" s="213"/>
      <c r="AEZ44" s="213"/>
      <c r="AFA44" s="213"/>
      <c r="AFB44" s="213"/>
      <c r="AFC44" s="213"/>
      <c r="AFD44" s="213"/>
      <c r="AFE44" s="213"/>
      <c r="AFF44" s="213"/>
      <c r="AFG44" s="213"/>
      <c r="AFH44" s="213"/>
      <c r="AFI44" s="213"/>
      <c r="AFJ44" s="213"/>
      <c r="AFK44" s="213"/>
      <c r="AFL44" s="213"/>
      <c r="AFM44" s="213"/>
      <c r="AFN44" s="213"/>
      <c r="AFO44" s="213"/>
      <c r="AFP44" s="213"/>
      <c r="AFQ44" s="213"/>
      <c r="AFR44" s="213"/>
      <c r="AFS44" s="213"/>
      <c r="AFT44" s="213"/>
      <c r="AFU44" s="213"/>
      <c r="AFV44" s="213"/>
      <c r="AFW44" s="213"/>
      <c r="AFX44" s="213"/>
      <c r="AFY44" s="213"/>
      <c r="AFZ44" s="213"/>
      <c r="AGA44" s="213"/>
      <c r="AGB44" s="213"/>
      <c r="AGC44" s="213"/>
      <c r="AGD44" s="213"/>
      <c r="AGE44" s="213"/>
      <c r="AGF44" s="213"/>
      <c r="AGG44" s="213"/>
      <c r="AGH44" s="213"/>
      <c r="AGI44" s="213"/>
      <c r="AGJ44" s="213"/>
      <c r="AGK44" s="213"/>
      <c r="AGL44" s="213"/>
      <c r="AGM44" s="213"/>
      <c r="AGN44" s="213"/>
      <c r="AGO44" s="213"/>
      <c r="AGP44" s="213"/>
      <c r="AGQ44" s="213"/>
      <c r="AGR44" s="213"/>
      <c r="AGS44" s="213"/>
      <c r="AGT44" s="213"/>
      <c r="AGU44" s="213"/>
      <c r="AGV44" s="213"/>
      <c r="AGW44" s="213"/>
      <c r="AGX44" s="213"/>
      <c r="AGY44" s="213"/>
      <c r="AGZ44" s="213"/>
      <c r="AHA44" s="213"/>
      <c r="AHB44" s="213"/>
      <c r="AHC44" s="213"/>
      <c r="AHD44" s="213"/>
      <c r="AHE44" s="213"/>
      <c r="AHF44" s="213"/>
      <c r="AHG44" s="213"/>
      <c r="AHH44" s="213"/>
      <c r="AHI44" s="213"/>
      <c r="AHJ44" s="213"/>
      <c r="AHK44" s="213"/>
      <c r="AHL44" s="213"/>
      <c r="AHM44" s="213"/>
      <c r="AHN44" s="213"/>
      <c r="AHO44" s="213"/>
      <c r="AHP44" s="213"/>
      <c r="AHQ44" s="213"/>
      <c r="AHR44" s="213"/>
      <c r="AHS44" s="213"/>
      <c r="AHT44" s="213"/>
      <c r="AHU44" s="213"/>
      <c r="AHV44" s="213"/>
      <c r="AHW44" s="213"/>
      <c r="AHX44" s="213"/>
      <c r="AHY44" s="213"/>
      <c r="AHZ44" s="213"/>
      <c r="AIA44" s="213"/>
      <c r="AIB44" s="213"/>
      <c r="AIC44" s="213"/>
      <c r="AID44" s="213"/>
      <c r="AIE44" s="213"/>
      <c r="AIF44" s="213"/>
      <c r="AIG44" s="213"/>
      <c r="AIH44" s="213"/>
      <c r="AII44" s="213"/>
      <c r="AIJ44" s="213"/>
      <c r="AIK44" s="213"/>
      <c r="AIL44" s="213"/>
      <c r="AIM44" s="213"/>
      <c r="AIN44" s="213"/>
      <c r="AIO44" s="213"/>
      <c r="AIP44" s="213"/>
      <c r="AIQ44" s="213"/>
      <c r="AIR44" s="213"/>
      <c r="AIS44" s="213"/>
      <c r="AIT44" s="213"/>
      <c r="AIU44" s="213"/>
      <c r="AIV44" s="213"/>
      <c r="AIW44" s="213"/>
      <c r="AIX44" s="213"/>
      <c r="AIY44" s="213"/>
      <c r="AIZ44" s="213"/>
      <c r="AJA44" s="213"/>
      <c r="AJB44" s="213"/>
      <c r="AJC44" s="213"/>
      <c r="AJD44" s="213"/>
      <c r="AJE44" s="213"/>
      <c r="AJF44" s="213"/>
      <c r="AJG44" s="213"/>
      <c r="AJH44" s="213"/>
      <c r="AJI44" s="213"/>
      <c r="AJJ44" s="213"/>
      <c r="AJK44" s="213"/>
      <c r="AJL44" s="213"/>
      <c r="AJM44" s="213"/>
      <c r="AJN44" s="213"/>
      <c r="AJO44" s="213"/>
      <c r="AJP44" s="213"/>
      <c r="AJQ44" s="213"/>
      <c r="AJR44" s="213"/>
      <c r="AJS44" s="213"/>
      <c r="AJT44" s="213"/>
      <c r="AJU44" s="213"/>
      <c r="AJV44" s="213"/>
      <c r="AJW44" s="213"/>
      <c r="AJX44" s="213"/>
      <c r="AJY44" s="213"/>
      <c r="AJZ44" s="213"/>
      <c r="AKA44" s="213"/>
      <c r="AKB44" s="213"/>
      <c r="AKC44" s="213"/>
      <c r="AKD44" s="213"/>
      <c r="AKE44" s="213"/>
      <c r="AKF44" s="213"/>
      <c r="AKG44" s="213"/>
      <c r="AKH44" s="213"/>
      <c r="AKI44" s="213"/>
      <c r="AKJ44" s="213"/>
      <c r="AKK44" s="213"/>
      <c r="AKL44" s="213"/>
      <c r="AKM44" s="213"/>
      <c r="AKN44" s="213"/>
      <c r="AKO44" s="213"/>
      <c r="AKP44" s="213"/>
      <c r="AKQ44" s="213"/>
      <c r="AKR44" s="213"/>
      <c r="AKS44" s="213"/>
      <c r="AKT44" s="213"/>
      <c r="AKU44" s="213"/>
      <c r="AKV44" s="213"/>
      <c r="AKW44" s="213"/>
      <c r="AKX44" s="213"/>
      <c r="AKY44" s="213"/>
      <c r="AKZ44" s="213"/>
      <c r="ALA44" s="213"/>
      <c r="ALB44" s="213"/>
      <c r="ALC44" s="213"/>
      <c r="ALD44" s="213"/>
      <c r="ALE44" s="213"/>
      <c r="ALF44" s="213"/>
      <c r="ALG44" s="213"/>
      <c r="ALH44" s="213"/>
      <c r="ALI44" s="213"/>
      <c r="ALJ44" s="213"/>
      <c r="ALK44" s="213"/>
      <c r="ALL44" s="213"/>
      <c r="ALM44" s="213"/>
      <c r="ALN44" s="213"/>
      <c r="ALO44" s="213"/>
      <c r="ALP44" s="213"/>
      <c r="ALQ44" s="213"/>
      <c r="ALR44" s="213"/>
      <c r="ALS44" s="213"/>
      <c r="ALT44" s="213"/>
      <c r="ALU44" s="213"/>
      <c r="ALV44" s="213"/>
      <c r="ALW44" s="213"/>
      <c r="ALX44" s="213"/>
      <c r="ALY44" s="213"/>
      <c r="ALZ44" s="213"/>
      <c r="AMA44" s="213"/>
      <c r="AMB44" s="213"/>
      <c r="AMC44" s="213"/>
      <c r="AMD44" s="213"/>
      <c r="AME44" s="213"/>
      <c r="AMF44" s="213"/>
      <c r="AMG44" s="213"/>
      <c r="AMH44" s="213"/>
    </row>
    <row r="45" spans="1:1022" ht="15.75" customHeight="1">
      <c r="A45" s="2321"/>
      <c r="B45" s="2309"/>
      <c r="C45" s="261"/>
      <c r="D45" s="262" t="s">
        <v>80</v>
      </c>
      <c r="E45" s="263" t="s">
        <v>7</v>
      </c>
      <c r="F45" s="2323" t="s">
        <v>81</v>
      </c>
      <c r="G45" s="2324"/>
      <c r="H45" s="2324"/>
      <c r="I45" s="2324"/>
      <c r="J45" s="2324"/>
      <c r="K45" s="264" t="s">
        <v>82</v>
      </c>
      <c r="L45" s="2325"/>
      <c r="M45" s="2326"/>
      <c r="N45" s="2306"/>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3"/>
      <c r="DL45" s="213"/>
      <c r="DM45" s="213"/>
      <c r="DN45" s="213"/>
      <c r="DO45" s="213"/>
      <c r="DP45" s="213"/>
      <c r="DQ45" s="213"/>
      <c r="DR45" s="213"/>
      <c r="DS45" s="213"/>
      <c r="DT45" s="213"/>
      <c r="DU45" s="213"/>
      <c r="DV45" s="213"/>
      <c r="DW45" s="213"/>
      <c r="DX45" s="213"/>
      <c r="DY45" s="213"/>
      <c r="DZ45" s="213"/>
      <c r="EA45" s="213"/>
      <c r="EB45" s="213"/>
      <c r="EC45" s="213"/>
      <c r="ED45" s="213"/>
      <c r="EE45" s="213"/>
      <c r="EF45" s="213"/>
      <c r="EG45" s="213"/>
      <c r="EH45" s="213"/>
      <c r="EI45" s="213"/>
      <c r="EJ45" s="213"/>
      <c r="EK45" s="213"/>
      <c r="EL45" s="213"/>
      <c r="EM45" s="213"/>
      <c r="EN45" s="213"/>
      <c r="EO45" s="213"/>
      <c r="EP45" s="213"/>
      <c r="EQ45" s="213"/>
      <c r="ER45" s="213"/>
      <c r="ES45" s="213"/>
      <c r="ET45" s="213"/>
      <c r="EU45" s="213"/>
      <c r="EV45" s="213"/>
      <c r="EW45" s="213"/>
      <c r="EX45" s="213"/>
      <c r="EY45" s="213"/>
      <c r="EZ45" s="213"/>
      <c r="FA45" s="213"/>
      <c r="FB45" s="213"/>
      <c r="FC45" s="213"/>
      <c r="FD45" s="213"/>
      <c r="FE45" s="213"/>
      <c r="FF45" s="213"/>
      <c r="FG45" s="213"/>
      <c r="FH45" s="213"/>
      <c r="FI45" s="213"/>
      <c r="FJ45" s="213"/>
      <c r="FK45" s="213"/>
      <c r="FL45" s="213"/>
      <c r="FM45" s="213"/>
      <c r="FN45" s="213"/>
      <c r="FO45" s="213"/>
      <c r="FP45" s="213"/>
      <c r="FQ45" s="213"/>
      <c r="FR45" s="213"/>
      <c r="FS45" s="213"/>
      <c r="FT45" s="213"/>
      <c r="FU45" s="213"/>
      <c r="FV45" s="213"/>
      <c r="FW45" s="213"/>
      <c r="FX45" s="213"/>
      <c r="FY45" s="213"/>
      <c r="FZ45" s="213"/>
      <c r="GA45" s="213"/>
      <c r="GB45" s="213"/>
      <c r="GC45" s="213"/>
      <c r="GD45" s="213"/>
      <c r="GE45" s="213"/>
      <c r="GF45" s="213"/>
      <c r="GG45" s="213"/>
      <c r="GH45" s="213"/>
      <c r="GI45" s="213"/>
      <c r="GJ45" s="213"/>
      <c r="GK45" s="213"/>
      <c r="GL45" s="213"/>
      <c r="GM45" s="213"/>
      <c r="GN45" s="213"/>
      <c r="GO45" s="213"/>
      <c r="GP45" s="213"/>
      <c r="GQ45" s="213"/>
      <c r="GR45" s="213"/>
      <c r="GS45" s="213"/>
      <c r="GT45" s="213"/>
      <c r="GU45" s="213"/>
      <c r="GV45" s="213"/>
      <c r="GW45" s="213"/>
      <c r="GX45" s="213"/>
      <c r="GY45" s="213"/>
      <c r="GZ45" s="213"/>
      <c r="HA45" s="213"/>
      <c r="HB45" s="213"/>
      <c r="HC45" s="213"/>
      <c r="HD45" s="213"/>
      <c r="HE45" s="213"/>
      <c r="HF45" s="213"/>
      <c r="HG45" s="213"/>
      <c r="HH45" s="213"/>
      <c r="HI45" s="213"/>
      <c r="HJ45" s="213"/>
      <c r="HK45" s="213"/>
      <c r="HL45" s="213"/>
      <c r="HM45" s="213"/>
      <c r="HN45" s="213"/>
      <c r="HO45" s="213"/>
      <c r="HP45" s="213"/>
      <c r="HQ45" s="213"/>
      <c r="HR45" s="213"/>
      <c r="HS45" s="213"/>
      <c r="HT45" s="213"/>
      <c r="HU45" s="213"/>
      <c r="HV45" s="213"/>
      <c r="HW45" s="213"/>
      <c r="HX45" s="213"/>
      <c r="HY45" s="213"/>
      <c r="HZ45" s="213"/>
      <c r="IA45" s="213"/>
      <c r="IB45" s="213"/>
      <c r="IC45" s="213"/>
      <c r="ID45" s="213"/>
      <c r="IE45" s="213"/>
      <c r="IF45" s="213"/>
      <c r="IG45" s="213"/>
      <c r="IH45" s="213"/>
      <c r="II45" s="213"/>
      <c r="IJ45" s="213"/>
      <c r="IK45" s="213"/>
      <c r="IL45" s="213"/>
      <c r="IM45" s="213"/>
      <c r="IN45" s="213"/>
      <c r="IO45" s="213"/>
      <c r="IP45" s="213"/>
      <c r="IQ45" s="213"/>
      <c r="IR45" s="213"/>
      <c r="IS45" s="213"/>
      <c r="IT45" s="213"/>
      <c r="IU45" s="213"/>
      <c r="IV45" s="213"/>
      <c r="IW45" s="213"/>
      <c r="IX45" s="213"/>
      <c r="IY45" s="213"/>
      <c r="IZ45" s="213"/>
      <c r="JA45" s="213"/>
      <c r="JB45" s="213"/>
      <c r="JC45" s="213"/>
      <c r="JD45" s="213"/>
      <c r="JE45" s="213"/>
      <c r="JF45" s="213"/>
      <c r="JG45" s="213"/>
      <c r="JH45" s="213"/>
      <c r="JI45" s="213"/>
      <c r="JJ45" s="213"/>
      <c r="JK45" s="213"/>
      <c r="JL45" s="213"/>
      <c r="JM45" s="213"/>
      <c r="JN45" s="213"/>
      <c r="JO45" s="213"/>
      <c r="JP45" s="213"/>
      <c r="JQ45" s="213"/>
      <c r="JR45" s="213"/>
      <c r="JS45" s="213"/>
      <c r="JT45" s="213"/>
      <c r="JU45" s="213"/>
      <c r="JV45" s="213"/>
      <c r="JW45" s="213"/>
      <c r="JX45" s="213"/>
      <c r="JY45" s="213"/>
      <c r="JZ45" s="213"/>
      <c r="KA45" s="213"/>
      <c r="KB45" s="213"/>
      <c r="KC45" s="213"/>
      <c r="KD45" s="213"/>
      <c r="KE45" s="213"/>
      <c r="KF45" s="213"/>
      <c r="KG45" s="213"/>
      <c r="KH45" s="213"/>
      <c r="KI45" s="213"/>
      <c r="KJ45" s="213"/>
      <c r="KK45" s="213"/>
      <c r="KL45" s="213"/>
      <c r="KM45" s="213"/>
      <c r="KN45" s="213"/>
      <c r="KO45" s="213"/>
      <c r="KP45" s="213"/>
      <c r="KQ45" s="213"/>
      <c r="KR45" s="213"/>
      <c r="KS45" s="213"/>
      <c r="KT45" s="213"/>
      <c r="KU45" s="213"/>
      <c r="KV45" s="213"/>
      <c r="KW45" s="213"/>
      <c r="KX45" s="213"/>
      <c r="KY45" s="213"/>
      <c r="KZ45" s="213"/>
      <c r="LA45" s="213"/>
      <c r="LB45" s="213"/>
      <c r="LC45" s="213"/>
      <c r="LD45" s="213"/>
      <c r="LE45" s="213"/>
      <c r="LF45" s="213"/>
      <c r="LG45" s="213"/>
      <c r="LH45" s="213"/>
      <c r="LI45" s="213"/>
      <c r="LJ45" s="213"/>
      <c r="LK45" s="213"/>
      <c r="LL45" s="213"/>
      <c r="LM45" s="213"/>
      <c r="LN45" s="213"/>
      <c r="LO45" s="213"/>
      <c r="LP45" s="213"/>
      <c r="LQ45" s="213"/>
      <c r="LR45" s="213"/>
      <c r="LS45" s="213"/>
      <c r="LT45" s="213"/>
      <c r="LU45" s="213"/>
      <c r="LV45" s="213"/>
      <c r="LW45" s="213"/>
      <c r="LX45" s="213"/>
      <c r="LY45" s="213"/>
      <c r="LZ45" s="213"/>
      <c r="MA45" s="213"/>
      <c r="MB45" s="213"/>
      <c r="MC45" s="213"/>
      <c r="MD45" s="213"/>
      <c r="ME45" s="213"/>
      <c r="MF45" s="213"/>
      <c r="MG45" s="213"/>
      <c r="MH45" s="213"/>
      <c r="MI45" s="213"/>
      <c r="MJ45" s="213"/>
      <c r="MK45" s="213"/>
      <c r="ML45" s="213"/>
      <c r="MM45" s="213"/>
      <c r="MN45" s="213"/>
      <c r="MO45" s="213"/>
      <c r="MP45" s="213"/>
      <c r="MQ45" s="213"/>
      <c r="MR45" s="213"/>
      <c r="MS45" s="213"/>
      <c r="MT45" s="213"/>
      <c r="MU45" s="213"/>
      <c r="MV45" s="213"/>
      <c r="MW45" s="213"/>
      <c r="MX45" s="213"/>
      <c r="MY45" s="213"/>
      <c r="MZ45" s="213"/>
      <c r="NA45" s="213"/>
      <c r="NB45" s="213"/>
      <c r="NC45" s="213"/>
      <c r="ND45" s="213"/>
      <c r="NE45" s="213"/>
      <c r="NF45" s="213"/>
      <c r="NG45" s="213"/>
      <c r="NH45" s="213"/>
      <c r="NI45" s="213"/>
      <c r="NJ45" s="213"/>
      <c r="NK45" s="213"/>
      <c r="NL45" s="213"/>
      <c r="NM45" s="213"/>
      <c r="NN45" s="213"/>
      <c r="NO45" s="213"/>
      <c r="NP45" s="213"/>
      <c r="NQ45" s="213"/>
      <c r="NR45" s="213"/>
      <c r="NS45" s="213"/>
      <c r="NT45" s="213"/>
      <c r="NU45" s="213"/>
      <c r="NV45" s="213"/>
      <c r="NW45" s="213"/>
      <c r="NX45" s="213"/>
      <c r="NY45" s="213"/>
      <c r="NZ45" s="213"/>
      <c r="OA45" s="213"/>
      <c r="OB45" s="213"/>
      <c r="OC45" s="213"/>
      <c r="OD45" s="213"/>
      <c r="OE45" s="213"/>
      <c r="OF45" s="213"/>
      <c r="OG45" s="213"/>
      <c r="OH45" s="213"/>
      <c r="OI45" s="213"/>
      <c r="OJ45" s="213"/>
      <c r="OK45" s="213"/>
      <c r="OL45" s="213"/>
      <c r="OM45" s="213"/>
      <c r="ON45" s="213"/>
      <c r="OO45" s="213"/>
      <c r="OP45" s="213"/>
      <c r="OQ45" s="213"/>
      <c r="OR45" s="213"/>
      <c r="OS45" s="213"/>
      <c r="OT45" s="213"/>
      <c r="OU45" s="213"/>
      <c r="OV45" s="213"/>
      <c r="OW45" s="213"/>
      <c r="OX45" s="213"/>
      <c r="OY45" s="213"/>
      <c r="OZ45" s="213"/>
      <c r="PA45" s="213"/>
      <c r="PB45" s="213"/>
      <c r="PC45" s="213"/>
      <c r="PD45" s="213"/>
      <c r="PE45" s="213"/>
      <c r="PF45" s="213"/>
      <c r="PG45" s="213"/>
      <c r="PH45" s="213"/>
      <c r="PI45" s="213"/>
      <c r="PJ45" s="213"/>
      <c r="PK45" s="213"/>
      <c r="PL45" s="213"/>
      <c r="PM45" s="213"/>
      <c r="PN45" s="213"/>
      <c r="PO45" s="213"/>
      <c r="PP45" s="213"/>
      <c r="PQ45" s="213"/>
      <c r="PR45" s="213"/>
      <c r="PS45" s="213"/>
      <c r="PT45" s="213"/>
      <c r="PU45" s="213"/>
      <c r="PV45" s="213"/>
      <c r="PW45" s="213"/>
      <c r="PX45" s="213"/>
      <c r="PY45" s="213"/>
      <c r="PZ45" s="213"/>
      <c r="QA45" s="213"/>
      <c r="QB45" s="213"/>
      <c r="QC45" s="213"/>
      <c r="QD45" s="213"/>
      <c r="QE45" s="213"/>
      <c r="QF45" s="213"/>
      <c r="QG45" s="213"/>
      <c r="QH45" s="213"/>
      <c r="QI45" s="213"/>
      <c r="QJ45" s="213"/>
      <c r="QK45" s="213"/>
      <c r="QL45" s="213"/>
      <c r="QM45" s="213"/>
      <c r="QN45" s="213"/>
      <c r="QO45" s="213"/>
      <c r="QP45" s="213"/>
      <c r="QQ45" s="213"/>
      <c r="QR45" s="213"/>
      <c r="QS45" s="213"/>
      <c r="QT45" s="213"/>
      <c r="QU45" s="213"/>
      <c r="QV45" s="213"/>
      <c r="QW45" s="213"/>
      <c r="QX45" s="213"/>
      <c r="QY45" s="213"/>
      <c r="QZ45" s="213"/>
      <c r="RA45" s="213"/>
      <c r="RB45" s="213"/>
      <c r="RC45" s="213"/>
      <c r="RD45" s="213"/>
      <c r="RE45" s="213"/>
      <c r="RF45" s="213"/>
      <c r="RG45" s="213"/>
      <c r="RH45" s="213"/>
      <c r="RI45" s="213"/>
      <c r="RJ45" s="213"/>
      <c r="RK45" s="213"/>
      <c r="RL45" s="213"/>
      <c r="RM45" s="213"/>
      <c r="RN45" s="213"/>
      <c r="RO45" s="213"/>
      <c r="RP45" s="213"/>
      <c r="RQ45" s="213"/>
      <c r="RR45" s="213"/>
      <c r="RS45" s="213"/>
      <c r="RT45" s="213"/>
      <c r="RU45" s="213"/>
      <c r="RV45" s="213"/>
      <c r="RW45" s="213"/>
      <c r="RX45" s="213"/>
      <c r="RY45" s="213"/>
      <c r="RZ45" s="213"/>
      <c r="SA45" s="213"/>
      <c r="SB45" s="213"/>
      <c r="SC45" s="213"/>
      <c r="SD45" s="213"/>
      <c r="SE45" s="213"/>
      <c r="SF45" s="213"/>
      <c r="SG45" s="213"/>
      <c r="SH45" s="213"/>
      <c r="SI45" s="213"/>
      <c r="SJ45" s="213"/>
      <c r="SK45" s="213"/>
      <c r="SL45" s="213"/>
      <c r="SM45" s="213"/>
      <c r="SN45" s="213"/>
      <c r="SO45" s="213"/>
      <c r="SP45" s="213"/>
      <c r="SQ45" s="213"/>
      <c r="SR45" s="213"/>
      <c r="SS45" s="213"/>
      <c r="ST45" s="213"/>
      <c r="SU45" s="213"/>
      <c r="SV45" s="213"/>
      <c r="SW45" s="213"/>
      <c r="SX45" s="213"/>
      <c r="SY45" s="213"/>
      <c r="SZ45" s="213"/>
      <c r="TA45" s="213"/>
      <c r="TB45" s="213"/>
      <c r="TC45" s="213"/>
      <c r="TD45" s="213"/>
      <c r="TE45" s="213"/>
      <c r="TF45" s="213"/>
      <c r="TG45" s="213"/>
      <c r="TH45" s="213"/>
      <c r="TI45" s="213"/>
      <c r="TJ45" s="213"/>
      <c r="TK45" s="213"/>
      <c r="TL45" s="213"/>
      <c r="TM45" s="213"/>
      <c r="TN45" s="213"/>
      <c r="TO45" s="213"/>
      <c r="TP45" s="213"/>
      <c r="TQ45" s="213"/>
      <c r="TR45" s="213"/>
      <c r="TS45" s="213"/>
      <c r="TT45" s="213"/>
      <c r="TU45" s="213"/>
      <c r="TV45" s="213"/>
      <c r="TW45" s="213"/>
      <c r="TX45" s="213"/>
      <c r="TY45" s="213"/>
      <c r="TZ45" s="213"/>
      <c r="UA45" s="213"/>
      <c r="UB45" s="213"/>
      <c r="UC45" s="213"/>
      <c r="UD45" s="213"/>
      <c r="UE45" s="213"/>
      <c r="UF45" s="213"/>
      <c r="UG45" s="213"/>
      <c r="UH45" s="213"/>
      <c r="UI45" s="213"/>
      <c r="UJ45" s="213"/>
      <c r="UK45" s="213"/>
      <c r="UL45" s="213"/>
      <c r="UM45" s="213"/>
      <c r="UN45" s="213"/>
      <c r="UO45" s="213"/>
      <c r="UP45" s="213"/>
      <c r="UQ45" s="213"/>
      <c r="UR45" s="213"/>
      <c r="US45" s="213"/>
      <c r="UT45" s="213"/>
      <c r="UU45" s="213"/>
      <c r="UV45" s="213"/>
      <c r="UW45" s="213"/>
      <c r="UX45" s="213"/>
      <c r="UY45" s="213"/>
      <c r="UZ45" s="213"/>
      <c r="VA45" s="213"/>
      <c r="VB45" s="213"/>
      <c r="VC45" s="213"/>
      <c r="VD45" s="213"/>
      <c r="VE45" s="213"/>
      <c r="VF45" s="213"/>
      <c r="VG45" s="213"/>
      <c r="VH45" s="213"/>
      <c r="VI45" s="213"/>
      <c r="VJ45" s="213"/>
      <c r="VK45" s="213"/>
      <c r="VL45" s="213"/>
      <c r="VM45" s="213"/>
      <c r="VN45" s="213"/>
      <c r="VO45" s="213"/>
      <c r="VP45" s="213"/>
      <c r="VQ45" s="213"/>
      <c r="VR45" s="213"/>
      <c r="VS45" s="213"/>
      <c r="VT45" s="213"/>
      <c r="VU45" s="213"/>
      <c r="VV45" s="213"/>
      <c r="VW45" s="213"/>
      <c r="VX45" s="213"/>
      <c r="VY45" s="213"/>
      <c r="VZ45" s="213"/>
      <c r="WA45" s="213"/>
      <c r="WB45" s="213"/>
      <c r="WC45" s="213"/>
      <c r="WD45" s="213"/>
      <c r="WE45" s="213"/>
      <c r="WF45" s="213"/>
      <c r="WG45" s="213"/>
      <c r="WH45" s="213"/>
      <c r="WI45" s="213"/>
      <c r="WJ45" s="213"/>
      <c r="WK45" s="213"/>
      <c r="WL45" s="213"/>
      <c r="WM45" s="213"/>
      <c r="WN45" s="213"/>
      <c r="WO45" s="213"/>
      <c r="WP45" s="213"/>
      <c r="WQ45" s="213"/>
      <c r="WR45" s="213"/>
      <c r="WS45" s="213"/>
      <c r="WT45" s="213"/>
      <c r="WU45" s="213"/>
      <c r="WV45" s="213"/>
      <c r="WW45" s="213"/>
      <c r="WX45" s="213"/>
      <c r="WY45" s="213"/>
      <c r="WZ45" s="213"/>
      <c r="XA45" s="213"/>
      <c r="XB45" s="213"/>
      <c r="XC45" s="213"/>
      <c r="XD45" s="213"/>
      <c r="XE45" s="213"/>
      <c r="XF45" s="213"/>
      <c r="XG45" s="213"/>
      <c r="XH45" s="213"/>
      <c r="XI45" s="213"/>
      <c r="XJ45" s="213"/>
      <c r="XK45" s="213"/>
      <c r="XL45" s="213"/>
      <c r="XM45" s="213"/>
      <c r="XN45" s="213"/>
      <c r="XO45" s="213"/>
      <c r="XP45" s="213"/>
      <c r="XQ45" s="213"/>
      <c r="XR45" s="213"/>
      <c r="XS45" s="213"/>
      <c r="XT45" s="213"/>
      <c r="XU45" s="213"/>
      <c r="XV45" s="213"/>
      <c r="XW45" s="213"/>
      <c r="XX45" s="213"/>
      <c r="XY45" s="213"/>
      <c r="XZ45" s="213"/>
      <c r="YA45" s="213"/>
      <c r="YB45" s="213"/>
      <c r="YC45" s="213"/>
      <c r="YD45" s="213"/>
      <c r="YE45" s="213"/>
      <c r="YF45" s="213"/>
      <c r="YG45" s="213"/>
      <c r="YH45" s="213"/>
      <c r="YI45" s="213"/>
      <c r="YJ45" s="213"/>
      <c r="YK45" s="213"/>
      <c r="YL45" s="213"/>
      <c r="YM45" s="213"/>
      <c r="YN45" s="213"/>
      <c r="YO45" s="213"/>
      <c r="YP45" s="213"/>
      <c r="YQ45" s="213"/>
      <c r="YR45" s="213"/>
      <c r="YS45" s="213"/>
      <c r="YT45" s="213"/>
      <c r="YU45" s="213"/>
      <c r="YV45" s="213"/>
      <c r="YW45" s="213"/>
      <c r="YX45" s="213"/>
      <c r="YY45" s="213"/>
      <c r="YZ45" s="213"/>
      <c r="ZA45" s="213"/>
      <c r="ZB45" s="213"/>
      <c r="ZC45" s="213"/>
      <c r="ZD45" s="213"/>
      <c r="ZE45" s="213"/>
      <c r="ZF45" s="213"/>
      <c r="ZG45" s="213"/>
      <c r="ZH45" s="213"/>
      <c r="ZI45" s="213"/>
      <c r="ZJ45" s="213"/>
      <c r="ZK45" s="213"/>
      <c r="ZL45" s="213"/>
      <c r="ZM45" s="213"/>
      <c r="ZN45" s="213"/>
      <c r="ZO45" s="213"/>
      <c r="ZP45" s="213"/>
      <c r="ZQ45" s="213"/>
      <c r="ZR45" s="213"/>
      <c r="ZS45" s="213"/>
      <c r="ZT45" s="213"/>
      <c r="ZU45" s="213"/>
      <c r="ZV45" s="213"/>
      <c r="ZW45" s="213"/>
      <c r="ZX45" s="213"/>
      <c r="ZY45" s="213"/>
      <c r="ZZ45" s="213"/>
      <c r="AAA45" s="213"/>
      <c r="AAB45" s="213"/>
      <c r="AAC45" s="213"/>
      <c r="AAD45" s="213"/>
      <c r="AAE45" s="213"/>
      <c r="AAF45" s="213"/>
      <c r="AAG45" s="213"/>
      <c r="AAH45" s="213"/>
      <c r="AAI45" s="213"/>
      <c r="AAJ45" s="213"/>
      <c r="AAK45" s="213"/>
      <c r="AAL45" s="213"/>
      <c r="AAM45" s="213"/>
      <c r="AAN45" s="213"/>
      <c r="AAO45" s="213"/>
      <c r="AAP45" s="213"/>
      <c r="AAQ45" s="213"/>
      <c r="AAR45" s="213"/>
      <c r="AAS45" s="213"/>
      <c r="AAT45" s="213"/>
      <c r="AAU45" s="213"/>
      <c r="AAV45" s="213"/>
      <c r="AAW45" s="213"/>
      <c r="AAX45" s="213"/>
      <c r="AAY45" s="213"/>
      <c r="AAZ45" s="213"/>
      <c r="ABA45" s="213"/>
      <c r="ABB45" s="213"/>
      <c r="ABC45" s="213"/>
      <c r="ABD45" s="213"/>
      <c r="ABE45" s="213"/>
      <c r="ABF45" s="213"/>
      <c r="ABG45" s="213"/>
      <c r="ABH45" s="213"/>
      <c r="ABI45" s="213"/>
      <c r="ABJ45" s="213"/>
      <c r="ABK45" s="213"/>
      <c r="ABL45" s="213"/>
      <c r="ABM45" s="213"/>
      <c r="ABN45" s="213"/>
      <c r="ABO45" s="213"/>
      <c r="ABP45" s="213"/>
      <c r="ABQ45" s="213"/>
      <c r="ABR45" s="213"/>
      <c r="ABS45" s="213"/>
      <c r="ABT45" s="213"/>
      <c r="ABU45" s="213"/>
      <c r="ABV45" s="213"/>
      <c r="ABW45" s="213"/>
      <c r="ABX45" s="213"/>
      <c r="ABY45" s="213"/>
      <c r="ABZ45" s="213"/>
      <c r="ACA45" s="213"/>
      <c r="ACB45" s="213"/>
      <c r="ACC45" s="213"/>
      <c r="ACD45" s="213"/>
      <c r="ACE45" s="213"/>
      <c r="ACF45" s="213"/>
      <c r="ACG45" s="213"/>
      <c r="ACH45" s="213"/>
      <c r="ACI45" s="213"/>
      <c r="ACJ45" s="213"/>
      <c r="ACK45" s="213"/>
      <c r="ACL45" s="213"/>
      <c r="ACM45" s="213"/>
      <c r="ACN45" s="213"/>
      <c r="ACO45" s="213"/>
      <c r="ACP45" s="213"/>
      <c r="ACQ45" s="213"/>
      <c r="ACR45" s="213"/>
      <c r="ACS45" s="213"/>
      <c r="ACT45" s="213"/>
      <c r="ACU45" s="213"/>
      <c r="ACV45" s="213"/>
      <c r="ACW45" s="213"/>
      <c r="ACX45" s="213"/>
      <c r="ACY45" s="213"/>
      <c r="ACZ45" s="213"/>
      <c r="ADA45" s="213"/>
      <c r="ADB45" s="213"/>
      <c r="ADC45" s="213"/>
      <c r="ADD45" s="213"/>
      <c r="ADE45" s="213"/>
      <c r="ADF45" s="213"/>
      <c r="ADG45" s="213"/>
      <c r="ADH45" s="213"/>
      <c r="ADI45" s="213"/>
      <c r="ADJ45" s="213"/>
      <c r="ADK45" s="213"/>
      <c r="ADL45" s="213"/>
      <c r="ADM45" s="213"/>
      <c r="ADN45" s="213"/>
      <c r="ADO45" s="213"/>
      <c r="ADP45" s="213"/>
      <c r="ADQ45" s="213"/>
      <c r="ADR45" s="213"/>
      <c r="ADS45" s="213"/>
      <c r="ADT45" s="213"/>
      <c r="ADU45" s="213"/>
      <c r="ADV45" s="213"/>
      <c r="ADW45" s="213"/>
      <c r="ADX45" s="213"/>
      <c r="ADY45" s="213"/>
      <c r="ADZ45" s="213"/>
      <c r="AEA45" s="213"/>
      <c r="AEB45" s="213"/>
      <c r="AEC45" s="213"/>
      <c r="AED45" s="213"/>
      <c r="AEE45" s="213"/>
      <c r="AEF45" s="213"/>
      <c r="AEG45" s="213"/>
      <c r="AEH45" s="213"/>
      <c r="AEI45" s="213"/>
      <c r="AEJ45" s="213"/>
      <c r="AEK45" s="213"/>
      <c r="AEL45" s="213"/>
      <c r="AEM45" s="213"/>
      <c r="AEN45" s="213"/>
      <c r="AEO45" s="213"/>
      <c r="AEP45" s="213"/>
      <c r="AEQ45" s="213"/>
      <c r="AER45" s="213"/>
      <c r="AES45" s="213"/>
      <c r="AET45" s="213"/>
      <c r="AEU45" s="213"/>
      <c r="AEV45" s="213"/>
      <c r="AEW45" s="213"/>
      <c r="AEX45" s="213"/>
      <c r="AEY45" s="213"/>
      <c r="AEZ45" s="213"/>
      <c r="AFA45" s="213"/>
      <c r="AFB45" s="213"/>
      <c r="AFC45" s="213"/>
      <c r="AFD45" s="213"/>
      <c r="AFE45" s="213"/>
      <c r="AFF45" s="213"/>
      <c r="AFG45" s="213"/>
      <c r="AFH45" s="213"/>
      <c r="AFI45" s="213"/>
      <c r="AFJ45" s="213"/>
      <c r="AFK45" s="213"/>
      <c r="AFL45" s="213"/>
      <c r="AFM45" s="213"/>
      <c r="AFN45" s="213"/>
      <c r="AFO45" s="213"/>
      <c r="AFP45" s="213"/>
      <c r="AFQ45" s="213"/>
      <c r="AFR45" s="213"/>
      <c r="AFS45" s="213"/>
      <c r="AFT45" s="213"/>
      <c r="AFU45" s="213"/>
      <c r="AFV45" s="213"/>
      <c r="AFW45" s="213"/>
      <c r="AFX45" s="213"/>
      <c r="AFY45" s="213"/>
      <c r="AFZ45" s="213"/>
      <c r="AGA45" s="213"/>
      <c r="AGB45" s="213"/>
      <c r="AGC45" s="213"/>
      <c r="AGD45" s="213"/>
      <c r="AGE45" s="213"/>
      <c r="AGF45" s="213"/>
      <c r="AGG45" s="213"/>
      <c r="AGH45" s="213"/>
      <c r="AGI45" s="213"/>
      <c r="AGJ45" s="213"/>
      <c r="AGK45" s="213"/>
      <c r="AGL45" s="213"/>
      <c r="AGM45" s="213"/>
      <c r="AGN45" s="213"/>
      <c r="AGO45" s="213"/>
      <c r="AGP45" s="213"/>
      <c r="AGQ45" s="213"/>
      <c r="AGR45" s="213"/>
      <c r="AGS45" s="213"/>
      <c r="AGT45" s="213"/>
      <c r="AGU45" s="213"/>
      <c r="AGV45" s="213"/>
      <c r="AGW45" s="213"/>
      <c r="AGX45" s="213"/>
      <c r="AGY45" s="213"/>
      <c r="AGZ45" s="213"/>
      <c r="AHA45" s="213"/>
      <c r="AHB45" s="213"/>
      <c r="AHC45" s="213"/>
      <c r="AHD45" s="213"/>
      <c r="AHE45" s="213"/>
      <c r="AHF45" s="213"/>
      <c r="AHG45" s="213"/>
      <c r="AHH45" s="213"/>
      <c r="AHI45" s="213"/>
      <c r="AHJ45" s="213"/>
      <c r="AHK45" s="213"/>
      <c r="AHL45" s="213"/>
      <c r="AHM45" s="213"/>
      <c r="AHN45" s="213"/>
      <c r="AHO45" s="213"/>
      <c r="AHP45" s="213"/>
      <c r="AHQ45" s="213"/>
      <c r="AHR45" s="213"/>
      <c r="AHS45" s="213"/>
      <c r="AHT45" s="213"/>
      <c r="AHU45" s="213"/>
      <c r="AHV45" s="213"/>
      <c r="AHW45" s="213"/>
      <c r="AHX45" s="213"/>
      <c r="AHY45" s="213"/>
      <c r="AHZ45" s="213"/>
      <c r="AIA45" s="213"/>
      <c r="AIB45" s="213"/>
      <c r="AIC45" s="213"/>
      <c r="AID45" s="213"/>
      <c r="AIE45" s="213"/>
      <c r="AIF45" s="213"/>
      <c r="AIG45" s="213"/>
      <c r="AIH45" s="213"/>
      <c r="AII45" s="213"/>
      <c r="AIJ45" s="213"/>
      <c r="AIK45" s="213"/>
      <c r="AIL45" s="213"/>
      <c r="AIM45" s="213"/>
      <c r="AIN45" s="213"/>
      <c r="AIO45" s="213"/>
      <c r="AIP45" s="213"/>
      <c r="AIQ45" s="213"/>
      <c r="AIR45" s="213"/>
      <c r="AIS45" s="213"/>
      <c r="AIT45" s="213"/>
      <c r="AIU45" s="213"/>
      <c r="AIV45" s="213"/>
      <c r="AIW45" s="213"/>
      <c r="AIX45" s="213"/>
      <c r="AIY45" s="213"/>
      <c r="AIZ45" s="213"/>
      <c r="AJA45" s="213"/>
      <c r="AJB45" s="213"/>
      <c r="AJC45" s="213"/>
      <c r="AJD45" s="213"/>
      <c r="AJE45" s="213"/>
      <c r="AJF45" s="213"/>
      <c r="AJG45" s="213"/>
      <c r="AJH45" s="213"/>
      <c r="AJI45" s="213"/>
      <c r="AJJ45" s="213"/>
      <c r="AJK45" s="213"/>
      <c r="AJL45" s="213"/>
      <c r="AJM45" s="213"/>
      <c r="AJN45" s="213"/>
      <c r="AJO45" s="213"/>
      <c r="AJP45" s="213"/>
      <c r="AJQ45" s="213"/>
      <c r="AJR45" s="213"/>
      <c r="AJS45" s="213"/>
      <c r="AJT45" s="213"/>
      <c r="AJU45" s="213"/>
      <c r="AJV45" s="213"/>
      <c r="AJW45" s="213"/>
      <c r="AJX45" s="213"/>
      <c r="AJY45" s="213"/>
      <c r="AJZ45" s="213"/>
      <c r="AKA45" s="213"/>
      <c r="AKB45" s="213"/>
      <c r="AKC45" s="213"/>
      <c r="AKD45" s="213"/>
      <c r="AKE45" s="213"/>
      <c r="AKF45" s="213"/>
      <c r="AKG45" s="213"/>
      <c r="AKH45" s="213"/>
      <c r="AKI45" s="213"/>
      <c r="AKJ45" s="213"/>
      <c r="AKK45" s="213"/>
      <c r="AKL45" s="213"/>
      <c r="AKM45" s="213"/>
      <c r="AKN45" s="213"/>
      <c r="AKO45" s="213"/>
      <c r="AKP45" s="213"/>
      <c r="AKQ45" s="213"/>
      <c r="AKR45" s="213"/>
      <c r="AKS45" s="213"/>
      <c r="AKT45" s="213"/>
      <c r="AKU45" s="213"/>
      <c r="AKV45" s="213"/>
      <c r="AKW45" s="213"/>
      <c r="AKX45" s="213"/>
      <c r="AKY45" s="213"/>
      <c r="AKZ45" s="213"/>
      <c r="ALA45" s="213"/>
      <c r="ALB45" s="213"/>
      <c r="ALC45" s="213"/>
      <c r="ALD45" s="213"/>
      <c r="ALE45" s="213"/>
      <c r="ALF45" s="213"/>
      <c r="ALG45" s="213"/>
      <c r="ALH45" s="213"/>
      <c r="ALI45" s="213"/>
      <c r="ALJ45" s="213"/>
      <c r="ALK45" s="213"/>
      <c r="ALL45" s="213"/>
      <c r="ALM45" s="213"/>
      <c r="ALN45" s="213"/>
      <c r="ALO45" s="213"/>
      <c r="ALP45" s="213"/>
      <c r="ALQ45" s="213"/>
      <c r="ALR45" s="213"/>
      <c r="ALS45" s="213"/>
      <c r="ALT45" s="213"/>
      <c r="ALU45" s="213"/>
      <c r="ALV45" s="213"/>
      <c r="ALW45" s="213"/>
      <c r="ALX45" s="213"/>
      <c r="ALY45" s="213"/>
      <c r="ALZ45" s="213"/>
      <c r="AMA45" s="213"/>
      <c r="AMB45" s="213"/>
      <c r="AMC45" s="213"/>
      <c r="AMD45" s="213"/>
      <c r="AME45" s="213"/>
      <c r="AMF45" s="213"/>
      <c r="AMG45" s="213"/>
      <c r="AMH45" s="213"/>
    </row>
    <row r="46" spans="1:1022" ht="15.75" customHeight="1">
      <c r="A46" s="2321"/>
      <c r="B46" s="2309"/>
      <c r="C46" s="261"/>
      <c r="D46" s="1493"/>
      <c r="E46" s="1478" t="s">
        <v>1495</v>
      </c>
      <c r="F46" s="2323"/>
      <c r="G46" s="2324"/>
      <c r="H46" s="2324"/>
      <c r="I46" s="2324"/>
      <c r="J46" s="2324"/>
      <c r="K46" s="231"/>
      <c r="L46" s="2327"/>
      <c r="M46" s="2328"/>
      <c r="N46" s="2306"/>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3"/>
      <c r="DL46" s="213"/>
      <c r="DM46" s="213"/>
      <c r="DN46" s="213"/>
      <c r="DO46" s="213"/>
      <c r="DP46" s="213"/>
      <c r="DQ46" s="213"/>
      <c r="DR46" s="213"/>
      <c r="DS46" s="213"/>
      <c r="DT46" s="213"/>
      <c r="DU46" s="213"/>
      <c r="DV46" s="213"/>
      <c r="DW46" s="213"/>
      <c r="DX46" s="213"/>
      <c r="DY46" s="213"/>
      <c r="DZ46" s="213"/>
      <c r="EA46" s="213"/>
      <c r="EB46" s="213"/>
      <c r="EC46" s="213"/>
      <c r="ED46" s="213"/>
      <c r="EE46" s="213"/>
      <c r="EF46" s="213"/>
      <c r="EG46" s="213"/>
      <c r="EH46" s="213"/>
      <c r="EI46" s="213"/>
      <c r="EJ46" s="213"/>
      <c r="EK46" s="213"/>
      <c r="EL46" s="213"/>
      <c r="EM46" s="213"/>
      <c r="EN46" s="213"/>
      <c r="EO46" s="213"/>
      <c r="EP46" s="213"/>
      <c r="EQ46" s="213"/>
      <c r="ER46" s="213"/>
      <c r="ES46" s="213"/>
      <c r="ET46" s="213"/>
      <c r="EU46" s="213"/>
      <c r="EV46" s="213"/>
      <c r="EW46" s="213"/>
      <c r="EX46" s="213"/>
      <c r="EY46" s="213"/>
      <c r="EZ46" s="213"/>
      <c r="FA46" s="213"/>
      <c r="FB46" s="213"/>
      <c r="FC46" s="213"/>
      <c r="FD46" s="213"/>
      <c r="FE46" s="213"/>
      <c r="FF46" s="213"/>
      <c r="FG46" s="213"/>
      <c r="FH46" s="213"/>
      <c r="FI46" s="213"/>
      <c r="FJ46" s="213"/>
      <c r="FK46" s="213"/>
      <c r="FL46" s="213"/>
      <c r="FM46" s="213"/>
      <c r="FN46" s="213"/>
      <c r="FO46" s="213"/>
      <c r="FP46" s="213"/>
      <c r="FQ46" s="213"/>
      <c r="FR46" s="213"/>
      <c r="FS46" s="213"/>
      <c r="FT46" s="213"/>
      <c r="FU46" s="213"/>
      <c r="FV46" s="213"/>
      <c r="FW46" s="213"/>
      <c r="FX46" s="213"/>
      <c r="FY46" s="213"/>
      <c r="FZ46" s="213"/>
      <c r="GA46" s="213"/>
      <c r="GB46" s="213"/>
      <c r="GC46" s="213"/>
      <c r="GD46" s="213"/>
      <c r="GE46" s="213"/>
      <c r="GF46" s="213"/>
      <c r="GG46" s="213"/>
      <c r="GH46" s="213"/>
      <c r="GI46" s="213"/>
      <c r="GJ46" s="213"/>
      <c r="GK46" s="213"/>
      <c r="GL46" s="213"/>
      <c r="GM46" s="213"/>
      <c r="GN46" s="213"/>
      <c r="GO46" s="213"/>
      <c r="GP46" s="213"/>
      <c r="GQ46" s="213"/>
      <c r="GR46" s="213"/>
      <c r="GS46" s="213"/>
      <c r="GT46" s="213"/>
      <c r="GU46" s="213"/>
      <c r="GV46" s="213"/>
      <c r="GW46" s="213"/>
      <c r="GX46" s="213"/>
      <c r="GY46" s="213"/>
      <c r="GZ46" s="213"/>
      <c r="HA46" s="213"/>
      <c r="HB46" s="213"/>
      <c r="HC46" s="213"/>
      <c r="HD46" s="213"/>
      <c r="HE46" s="213"/>
      <c r="HF46" s="213"/>
      <c r="HG46" s="213"/>
      <c r="HH46" s="213"/>
      <c r="HI46" s="213"/>
      <c r="HJ46" s="213"/>
      <c r="HK46" s="213"/>
      <c r="HL46" s="213"/>
      <c r="HM46" s="213"/>
      <c r="HN46" s="213"/>
      <c r="HO46" s="213"/>
      <c r="HP46" s="213"/>
      <c r="HQ46" s="213"/>
      <c r="HR46" s="213"/>
      <c r="HS46" s="213"/>
      <c r="HT46" s="213"/>
      <c r="HU46" s="213"/>
      <c r="HV46" s="213"/>
      <c r="HW46" s="213"/>
      <c r="HX46" s="213"/>
      <c r="HY46" s="213"/>
      <c r="HZ46" s="213"/>
      <c r="IA46" s="213"/>
      <c r="IB46" s="213"/>
      <c r="IC46" s="213"/>
      <c r="ID46" s="213"/>
      <c r="IE46" s="213"/>
      <c r="IF46" s="213"/>
      <c r="IG46" s="213"/>
      <c r="IH46" s="213"/>
      <c r="II46" s="213"/>
      <c r="IJ46" s="213"/>
      <c r="IK46" s="213"/>
      <c r="IL46" s="213"/>
      <c r="IM46" s="213"/>
      <c r="IN46" s="213"/>
      <c r="IO46" s="213"/>
      <c r="IP46" s="213"/>
      <c r="IQ46" s="213"/>
      <c r="IR46" s="213"/>
      <c r="IS46" s="213"/>
      <c r="IT46" s="213"/>
      <c r="IU46" s="213"/>
      <c r="IV46" s="213"/>
      <c r="IW46" s="213"/>
      <c r="IX46" s="213"/>
      <c r="IY46" s="213"/>
      <c r="IZ46" s="213"/>
      <c r="JA46" s="213"/>
      <c r="JB46" s="213"/>
      <c r="JC46" s="213"/>
      <c r="JD46" s="213"/>
      <c r="JE46" s="213"/>
      <c r="JF46" s="213"/>
      <c r="JG46" s="213"/>
      <c r="JH46" s="213"/>
      <c r="JI46" s="213"/>
      <c r="JJ46" s="213"/>
      <c r="JK46" s="213"/>
      <c r="JL46" s="213"/>
      <c r="JM46" s="213"/>
      <c r="JN46" s="213"/>
      <c r="JO46" s="213"/>
      <c r="JP46" s="213"/>
      <c r="JQ46" s="213"/>
      <c r="JR46" s="213"/>
      <c r="JS46" s="213"/>
      <c r="JT46" s="213"/>
      <c r="JU46" s="213"/>
      <c r="JV46" s="213"/>
      <c r="JW46" s="213"/>
      <c r="JX46" s="213"/>
      <c r="JY46" s="213"/>
      <c r="JZ46" s="213"/>
      <c r="KA46" s="213"/>
      <c r="KB46" s="213"/>
      <c r="KC46" s="213"/>
      <c r="KD46" s="213"/>
      <c r="KE46" s="213"/>
      <c r="KF46" s="213"/>
      <c r="KG46" s="213"/>
      <c r="KH46" s="213"/>
      <c r="KI46" s="213"/>
      <c r="KJ46" s="213"/>
      <c r="KK46" s="213"/>
      <c r="KL46" s="213"/>
      <c r="KM46" s="213"/>
      <c r="KN46" s="213"/>
      <c r="KO46" s="213"/>
      <c r="KP46" s="213"/>
      <c r="KQ46" s="213"/>
      <c r="KR46" s="213"/>
      <c r="KS46" s="213"/>
      <c r="KT46" s="213"/>
      <c r="KU46" s="213"/>
      <c r="KV46" s="213"/>
      <c r="KW46" s="213"/>
      <c r="KX46" s="213"/>
      <c r="KY46" s="213"/>
      <c r="KZ46" s="213"/>
      <c r="LA46" s="213"/>
      <c r="LB46" s="213"/>
      <c r="LC46" s="213"/>
      <c r="LD46" s="213"/>
      <c r="LE46" s="213"/>
      <c r="LF46" s="213"/>
      <c r="LG46" s="213"/>
      <c r="LH46" s="213"/>
      <c r="LI46" s="213"/>
      <c r="LJ46" s="213"/>
      <c r="LK46" s="213"/>
      <c r="LL46" s="213"/>
      <c r="LM46" s="213"/>
      <c r="LN46" s="213"/>
      <c r="LO46" s="213"/>
      <c r="LP46" s="213"/>
      <c r="LQ46" s="213"/>
      <c r="LR46" s="213"/>
      <c r="LS46" s="213"/>
      <c r="LT46" s="213"/>
      <c r="LU46" s="213"/>
      <c r="LV46" s="213"/>
      <c r="LW46" s="213"/>
      <c r="LX46" s="213"/>
      <c r="LY46" s="213"/>
      <c r="LZ46" s="213"/>
      <c r="MA46" s="213"/>
      <c r="MB46" s="213"/>
      <c r="MC46" s="213"/>
      <c r="MD46" s="213"/>
      <c r="ME46" s="213"/>
      <c r="MF46" s="213"/>
      <c r="MG46" s="213"/>
      <c r="MH46" s="213"/>
      <c r="MI46" s="213"/>
      <c r="MJ46" s="213"/>
      <c r="MK46" s="213"/>
      <c r="ML46" s="213"/>
      <c r="MM46" s="213"/>
      <c r="MN46" s="213"/>
      <c r="MO46" s="213"/>
      <c r="MP46" s="213"/>
      <c r="MQ46" s="213"/>
      <c r="MR46" s="213"/>
      <c r="MS46" s="213"/>
      <c r="MT46" s="213"/>
      <c r="MU46" s="213"/>
      <c r="MV46" s="213"/>
      <c r="MW46" s="213"/>
      <c r="MX46" s="213"/>
      <c r="MY46" s="213"/>
      <c r="MZ46" s="213"/>
      <c r="NA46" s="213"/>
      <c r="NB46" s="213"/>
      <c r="NC46" s="213"/>
      <c r="ND46" s="213"/>
      <c r="NE46" s="213"/>
      <c r="NF46" s="213"/>
      <c r="NG46" s="213"/>
      <c r="NH46" s="213"/>
      <c r="NI46" s="213"/>
      <c r="NJ46" s="213"/>
      <c r="NK46" s="213"/>
      <c r="NL46" s="213"/>
      <c r="NM46" s="213"/>
      <c r="NN46" s="213"/>
      <c r="NO46" s="213"/>
      <c r="NP46" s="213"/>
      <c r="NQ46" s="213"/>
      <c r="NR46" s="213"/>
      <c r="NS46" s="213"/>
      <c r="NT46" s="213"/>
      <c r="NU46" s="213"/>
      <c r="NV46" s="213"/>
      <c r="NW46" s="213"/>
      <c r="NX46" s="213"/>
      <c r="NY46" s="213"/>
      <c r="NZ46" s="213"/>
      <c r="OA46" s="213"/>
      <c r="OB46" s="213"/>
      <c r="OC46" s="213"/>
      <c r="OD46" s="213"/>
      <c r="OE46" s="213"/>
      <c r="OF46" s="213"/>
      <c r="OG46" s="213"/>
      <c r="OH46" s="213"/>
      <c r="OI46" s="213"/>
      <c r="OJ46" s="213"/>
      <c r="OK46" s="213"/>
      <c r="OL46" s="213"/>
      <c r="OM46" s="213"/>
      <c r="ON46" s="213"/>
      <c r="OO46" s="213"/>
      <c r="OP46" s="213"/>
      <c r="OQ46" s="213"/>
      <c r="OR46" s="213"/>
      <c r="OS46" s="213"/>
      <c r="OT46" s="213"/>
      <c r="OU46" s="213"/>
      <c r="OV46" s="213"/>
      <c r="OW46" s="213"/>
      <c r="OX46" s="213"/>
      <c r="OY46" s="213"/>
      <c r="OZ46" s="213"/>
      <c r="PA46" s="213"/>
      <c r="PB46" s="213"/>
      <c r="PC46" s="213"/>
      <c r="PD46" s="213"/>
      <c r="PE46" s="213"/>
      <c r="PF46" s="213"/>
      <c r="PG46" s="213"/>
      <c r="PH46" s="213"/>
      <c r="PI46" s="213"/>
      <c r="PJ46" s="213"/>
      <c r="PK46" s="213"/>
      <c r="PL46" s="213"/>
      <c r="PM46" s="213"/>
      <c r="PN46" s="213"/>
      <c r="PO46" s="213"/>
      <c r="PP46" s="213"/>
      <c r="PQ46" s="213"/>
      <c r="PR46" s="213"/>
      <c r="PS46" s="213"/>
      <c r="PT46" s="213"/>
      <c r="PU46" s="213"/>
      <c r="PV46" s="213"/>
      <c r="PW46" s="213"/>
      <c r="PX46" s="213"/>
      <c r="PY46" s="213"/>
      <c r="PZ46" s="213"/>
      <c r="QA46" s="213"/>
      <c r="QB46" s="213"/>
      <c r="QC46" s="213"/>
      <c r="QD46" s="213"/>
      <c r="QE46" s="213"/>
      <c r="QF46" s="213"/>
      <c r="QG46" s="213"/>
      <c r="QH46" s="213"/>
      <c r="QI46" s="213"/>
      <c r="QJ46" s="213"/>
      <c r="QK46" s="213"/>
      <c r="QL46" s="213"/>
      <c r="QM46" s="213"/>
      <c r="QN46" s="213"/>
      <c r="QO46" s="213"/>
      <c r="QP46" s="213"/>
      <c r="QQ46" s="213"/>
      <c r="QR46" s="213"/>
      <c r="QS46" s="213"/>
      <c r="QT46" s="213"/>
      <c r="QU46" s="213"/>
      <c r="QV46" s="213"/>
      <c r="QW46" s="213"/>
      <c r="QX46" s="213"/>
      <c r="QY46" s="213"/>
      <c r="QZ46" s="213"/>
      <c r="RA46" s="213"/>
      <c r="RB46" s="213"/>
      <c r="RC46" s="213"/>
      <c r="RD46" s="213"/>
      <c r="RE46" s="213"/>
      <c r="RF46" s="213"/>
      <c r="RG46" s="213"/>
      <c r="RH46" s="213"/>
      <c r="RI46" s="213"/>
      <c r="RJ46" s="213"/>
      <c r="RK46" s="213"/>
      <c r="RL46" s="213"/>
      <c r="RM46" s="213"/>
      <c r="RN46" s="213"/>
      <c r="RO46" s="213"/>
      <c r="RP46" s="213"/>
      <c r="RQ46" s="213"/>
      <c r="RR46" s="213"/>
      <c r="RS46" s="213"/>
      <c r="RT46" s="213"/>
      <c r="RU46" s="213"/>
      <c r="RV46" s="213"/>
      <c r="RW46" s="213"/>
      <c r="RX46" s="213"/>
      <c r="RY46" s="213"/>
      <c r="RZ46" s="213"/>
      <c r="SA46" s="213"/>
      <c r="SB46" s="213"/>
      <c r="SC46" s="213"/>
      <c r="SD46" s="213"/>
      <c r="SE46" s="213"/>
      <c r="SF46" s="213"/>
      <c r="SG46" s="213"/>
      <c r="SH46" s="213"/>
      <c r="SI46" s="213"/>
      <c r="SJ46" s="213"/>
      <c r="SK46" s="213"/>
      <c r="SL46" s="213"/>
      <c r="SM46" s="213"/>
      <c r="SN46" s="213"/>
      <c r="SO46" s="213"/>
      <c r="SP46" s="213"/>
      <c r="SQ46" s="213"/>
      <c r="SR46" s="213"/>
      <c r="SS46" s="213"/>
      <c r="ST46" s="213"/>
      <c r="SU46" s="213"/>
      <c r="SV46" s="213"/>
      <c r="SW46" s="213"/>
      <c r="SX46" s="213"/>
      <c r="SY46" s="213"/>
      <c r="SZ46" s="213"/>
      <c r="TA46" s="213"/>
      <c r="TB46" s="213"/>
      <c r="TC46" s="213"/>
      <c r="TD46" s="213"/>
      <c r="TE46" s="213"/>
      <c r="TF46" s="213"/>
      <c r="TG46" s="213"/>
      <c r="TH46" s="213"/>
      <c r="TI46" s="213"/>
      <c r="TJ46" s="213"/>
      <c r="TK46" s="213"/>
      <c r="TL46" s="213"/>
      <c r="TM46" s="213"/>
      <c r="TN46" s="213"/>
      <c r="TO46" s="213"/>
      <c r="TP46" s="213"/>
      <c r="TQ46" s="213"/>
      <c r="TR46" s="213"/>
      <c r="TS46" s="213"/>
      <c r="TT46" s="213"/>
      <c r="TU46" s="213"/>
      <c r="TV46" s="213"/>
      <c r="TW46" s="213"/>
      <c r="TX46" s="213"/>
      <c r="TY46" s="213"/>
      <c r="TZ46" s="213"/>
      <c r="UA46" s="213"/>
      <c r="UB46" s="213"/>
      <c r="UC46" s="213"/>
      <c r="UD46" s="213"/>
      <c r="UE46" s="213"/>
      <c r="UF46" s="213"/>
      <c r="UG46" s="213"/>
      <c r="UH46" s="213"/>
      <c r="UI46" s="213"/>
      <c r="UJ46" s="213"/>
      <c r="UK46" s="213"/>
      <c r="UL46" s="213"/>
      <c r="UM46" s="213"/>
      <c r="UN46" s="213"/>
      <c r="UO46" s="213"/>
      <c r="UP46" s="213"/>
      <c r="UQ46" s="213"/>
      <c r="UR46" s="213"/>
      <c r="US46" s="213"/>
      <c r="UT46" s="213"/>
      <c r="UU46" s="213"/>
      <c r="UV46" s="213"/>
      <c r="UW46" s="213"/>
      <c r="UX46" s="213"/>
      <c r="UY46" s="213"/>
      <c r="UZ46" s="213"/>
      <c r="VA46" s="213"/>
      <c r="VB46" s="213"/>
      <c r="VC46" s="213"/>
      <c r="VD46" s="213"/>
      <c r="VE46" s="213"/>
      <c r="VF46" s="213"/>
      <c r="VG46" s="213"/>
      <c r="VH46" s="213"/>
      <c r="VI46" s="213"/>
      <c r="VJ46" s="213"/>
      <c r="VK46" s="213"/>
      <c r="VL46" s="213"/>
      <c r="VM46" s="213"/>
      <c r="VN46" s="213"/>
      <c r="VO46" s="213"/>
      <c r="VP46" s="213"/>
      <c r="VQ46" s="213"/>
      <c r="VR46" s="213"/>
      <c r="VS46" s="213"/>
      <c r="VT46" s="213"/>
      <c r="VU46" s="213"/>
      <c r="VV46" s="213"/>
      <c r="VW46" s="213"/>
      <c r="VX46" s="213"/>
      <c r="VY46" s="213"/>
      <c r="VZ46" s="213"/>
      <c r="WA46" s="213"/>
      <c r="WB46" s="213"/>
      <c r="WC46" s="213"/>
      <c r="WD46" s="213"/>
      <c r="WE46" s="213"/>
      <c r="WF46" s="213"/>
      <c r="WG46" s="213"/>
      <c r="WH46" s="213"/>
      <c r="WI46" s="213"/>
      <c r="WJ46" s="213"/>
      <c r="WK46" s="213"/>
      <c r="WL46" s="213"/>
      <c r="WM46" s="213"/>
      <c r="WN46" s="213"/>
      <c r="WO46" s="213"/>
      <c r="WP46" s="213"/>
      <c r="WQ46" s="213"/>
      <c r="WR46" s="213"/>
      <c r="WS46" s="213"/>
      <c r="WT46" s="213"/>
      <c r="WU46" s="213"/>
      <c r="WV46" s="213"/>
      <c r="WW46" s="213"/>
      <c r="WX46" s="213"/>
      <c r="WY46" s="213"/>
      <c r="WZ46" s="213"/>
      <c r="XA46" s="213"/>
      <c r="XB46" s="213"/>
      <c r="XC46" s="213"/>
      <c r="XD46" s="213"/>
      <c r="XE46" s="213"/>
      <c r="XF46" s="213"/>
      <c r="XG46" s="213"/>
      <c r="XH46" s="213"/>
      <c r="XI46" s="213"/>
      <c r="XJ46" s="213"/>
      <c r="XK46" s="213"/>
      <c r="XL46" s="213"/>
      <c r="XM46" s="213"/>
      <c r="XN46" s="213"/>
      <c r="XO46" s="213"/>
      <c r="XP46" s="213"/>
      <c r="XQ46" s="213"/>
      <c r="XR46" s="213"/>
      <c r="XS46" s="213"/>
      <c r="XT46" s="213"/>
      <c r="XU46" s="213"/>
      <c r="XV46" s="213"/>
      <c r="XW46" s="213"/>
      <c r="XX46" s="213"/>
      <c r="XY46" s="213"/>
      <c r="XZ46" s="213"/>
      <c r="YA46" s="213"/>
      <c r="YB46" s="213"/>
      <c r="YC46" s="213"/>
      <c r="YD46" s="213"/>
      <c r="YE46" s="213"/>
      <c r="YF46" s="213"/>
      <c r="YG46" s="213"/>
      <c r="YH46" s="213"/>
      <c r="YI46" s="213"/>
      <c r="YJ46" s="213"/>
      <c r="YK46" s="213"/>
      <c r="YL46" s="213"/>
      <c r="YM46" s="213"/>
      <c r="YN46" s="213"/>
      <c r="YO46" s="213"/>
      <c r="YP46" s="213"/>
      <c r="YQ46" s="213"/>
      <c r="YR46" s="213"/>
      <c r="YS46" s="213"/>
      <c r="YT46" s="213"/>
      <c r="YU46" s="213"/>
      <c r="YV46" s="213"/>
      <c r="YW46" s="213"/>
      <c r="YX46" s="213"/>
      <c r="YY46" s="213"/>
      <c r="YZ46" s="213"/>
      <c r="ZA46" s="213"/>
      <c r="ZB46" s="213"/>
      <c r="ZC46" s="213"/>
      <c r="ZD46" s="213"/>
      <c r="ZE46" s="213"/>
      <c r="ZF46" s="213"/>
      <c r="ZG46" s="213"/>
      <c r="ZH46" s="213"/>
      <c r="ZI46" s="213"/>
      <c r="ZJ46" s="213"/>
      <c r="ZK46" s="213"/>
      <c r="ZL46" s="213"/>
      <c r="ZM46" s="213"/>
      <c r="ZN46" s="213"/>
      <c r="ZO46" s="213"/>
      <c r="ZP46" s="213"/>
      <c r="ZQ46" s="213"/>
      <c r="ZR46" s="213"/>
      <c r="ZS46" s="213"/>
      <c r="ZT46" s="213"/>
      <c r="ZU46" s="213"/>
      <c r="ZV46" s="213"/>
      <c r="ZW46" s="213"/>
      <c r="ZX46" s="213"/>
      <c r="ZY46" s="213"/>
      <c r="ZZ46" s="213"/>
      <c r="AAA46" s="213"/>
      <c r="AAB46" s="213"/>
      <c r="AAC46" s="213"/>
      <c r="AAD46" s="213"/>
      <c r="AAE46" s="213"/>
      <c r="AAF46" s="213"/>
      <c r="AAG46" s="213"/>
      <c r="AAH46" s="213"/>
      <c r="AAI46" s="213"/>
      <c r="AAJ46" s="213"/>
      <c r="AAK46" s="213"/>
      <c r="AAL46" s="213"/>
      <c r="AAM46" s="213"/>
      <c r="AAN46" s="213"/>
      <c r="AAO46" s="213"/>
      <c r="AAP46" s="213"/>
      <c r="AAQ46" s="213"/>
      <c r="AAR46" s="213"/>
      <c r="AAS46" s="213"/>
      <c r="AAT46" s="213"/>
      <c r="AAU46" s="213"/>
      <c r="AAV46" s="213"/>
      <c r="AAW46" s="213"/>
      <c r="AAX46" s="213"/>
      <c r="AAY46" s="213"/>
      <c r="AAZ46" s="213"/>
      <c r="ABA46" s="213"/>
      <c r="ABB46" s="213"/>
      <c r="ABC46" s="213"/>
      <c r="ABD46" s="213"/>
      <c r="ABE46" s="213"/>
      <c r="ABF46" s="213"/>
      <c r="ABG46" s="213"/>
      <c r="ABH46" s="213"/>
      <c r="ABI46" s="213"/>
      <c r="ABJ46" s="213"/>
      <c r="ABK46" s="213"/>
      <c r="ABL46" s="213"/>
      <c r="ABM46" s="213"/>
      <c r="ABN46" s="213"/>
      <c r="ABO46" s="213"/>
      <c r="ABP46" s="213"/>
      <c r="ABQ46" s="213"/>
      <c r="ABR46" s="213"/>
      <c r="ABS46" s="213"/>
      <c r="ABT46" s="213"/>
      <c r="ABU46" s="213"/>
      <c r="ABV46" s="213"/>
      <c r="ABW46" s="213"/>
      <c r="ABX46" s="213"/>
      <c r="ABY46" s="213"/>
      <c r="ABZ46" s="213"/>
      <c r="ACA46" s="213"/>
      <c r="ACB46" s="213"/>
      <c r="ACC46" s="213"/>
      <c r="ACD46" s="213"/>
      <c r="ACE46" s="213"/>
      <c r="ACF46" s="213"/>
      <c r="ACG46" s="213"/>
      <c r="ACH46" s="213"/>
      <c r="ACI46" s="213"/>
      <c r="ACJ46" s="213"/>
      <c r="ACK46" s="213"/>
      <c r="ACL46" s="213"/>
      <c r="ACM46" s="213"/>
      <c r="ACN46" s="213"/>
      <c r="ACO46" s="213"/>
      <c r="ACP46" s="213"/>
      <c r="ACQ46" s="213"/>
      <c r="ACR46" s="213"/>
      <c r="ACS46" s="213"/>
      <c r="ACT46" s="213"/>
      <c r="ACU46" s="213"/>
      <c r="ACV46" s="213"/>
      <c r="ACW46" s="213"/>
      <c r="ACX46" s="213"/>
      <c r="ACY46" s="213"/>
      <c r="ACZ46" s="213"/>
      <c r="ADA46" s="213"/>
      <c r="ADB46" s="213"/>
      <c r="ADC46" s="213"/>
      <c r="ADD46" s="213"/>
      <c r="ADE46" s="213"/>
      <c r="ADF46" s="213"/>
      <c r="ADG46" s="213"/>
      <c r="ADH46" s="213"/>
      <c r="ADI46" s="213"/>
      <c r="ADJ46" s="213"/>
      <c r="ADK46" s="213"/>
      <c r="ADL46" s="213"/>
      <c r="ADM46" s="213"/>
      <c r="ADN46" s="213"/>
      <c r="ADO46" s="213"/>
      <c r="ADP46" s="213"/>
      <c r="ADQ46" s="213"/>
      <c r="ADR46" s="213"/>
      <c r="ADS46" s="213"/>
      <c r="ADT46" s="213"/>
      <c r="ADU46" s="213"/>
      <c r="ADV46" s="213"/>
      <c r="ADW46" s="213"/>
      <c r="ADX46" s="213"/>
      <c r="ADY46" s="213"/>
      <c r="ADZ46" s="213"/>
      <c r="AEA46" s="213"/>
      <c r="AEB46" s="213"/>
      <c r="AEC46" s="213"/>
      <c r="AED46" s="213"/>
      <c r="AEE46" s="213"/>
      <c r="AEF46" s="213"/>
      <c r="AEG46" s="213"/>
      <c r="AEH46" s="213"/>
      <c r="AEI46" s="213"/>
      <c r="AEJ46" s="213"/>
      <c r="AEK46" s="213"/>
      <c r="AEL46" s="213"/>
      <c r="AEM46" s="213"/>
      <c r="AEN46" s="213"/>
      <c r="AEO46" s="213"/>
      <c r="AEP46" s="213"/>
      <c r="AEQ46" s="213"/>
      <c r="AER46" s="213"/>
      <c r="AES46" s="213"/>
      <c r="AET46" s="213"/>
      <c r="AEU46" s="213"/>
      <c r="AEV46" s="213"/>
      <c r="AEW46" s="213"/>
      <c r="AEX46" s="213"/>
      <c r="AEY46" s="213"/>
      <c r="AEZ46" s="213"/>
      <c r="AFA46" s="213"/>
      <c r="AFB46" s="213"/>
      <c r="AFC46" s="213"/>
      <c r="AFD46" s="213"/>
      <c r="AFE46" s="213"/>
      <c r="AFF46" s="213"/>
      <c r="AFG46" s="213"/>
      <c r="AFH46" s="213"/>
      <c r="AFI46" s="213"/>
      <c r="AFJ46" s="213"/>
      <c r="AFK46" s="213"/>
      <c r="AFL46" s="213"/>
      <c r="AFM46" s="213"/>
      <c r="AFN46" s="213"/>
      <c r="AFO46" s="213"/>
      <c r="AFP46" s="213"/>
      <c r="AFQ46" s="213"/>
      <c r="AFR46" s="213"/>
      <c r="AFS46" s="213"/>
      <c r="AFT46" s="213"/>
      <c r="AFU46" s="213"/>
      <c r="AFV46" s="213"/>
      <c r="AFW46" s="213"/>
      <c r="AFX46" s="213"/>
      <c r="AFY46" s="213"/>
      <c r="AFZ46" s="213"/>
      <c r="AGA46" s="213"/>
      <c r="AGB46" s="213"/>
      <c r="AGC46" s="213"/>
      <c r="AGD46" s="213"/>
      <c r="AGE46" s="213"/>
      <c r="AGF46" s="213"/>
      <c r="AGG46" s="213"/>
      <c r="AGH46" s="213"/>
      <c r="AGI46" s="213"/>
      <c r="AGJ46" s="213"/>
      <c r="AGK46" s="213"/>
      <c r="AGL46" s="213"/>
      <c r="AGM46" s="213"/>
      <c r="AGN46" s="213"/>
      <c r="AGO46" s="213"/>
      <c r="AGP46" s="213"/>
      <c r="AGQ46" s="213"/>
      <c r="AGR46" s="213"/>
      <c r="AGS46" s="213"/>
      <c r="AGT46" s="213"/>
      <c r="AGU46" s="213"/>
      <c r="AGV46" s="213"/>
      <c r="AGW46" s="213"/>
      <c r="AGX46" s="213"/>
      <c r="AGY46" s="213"/>
      <c r="AGZ46" s="213"/>
      <c r="AHA46" s="213"/>
      <c r="AHB46" s="213"/>
      <c r="AHC46" s="213"/>
      <c r="AHD46" s="213"/>
      <c r="AHE46" s="213"/>
      <c r="AHF46" s="213"/>
      <c r="AHG46" s="213"/>
      <c r="AHH46" s="213"/>
      <c r="AHI46" s="213"/>
      <c r="AHJ46" s="213"/>
      <c r="AHK46" s="213"/>
      <c r="AHL46" s="213"/>
      <c r="AHM46" s="213"/>
      <c r="AHN46" s="213"/>
      <c r="AHO46" s="213"/>
      <c r="AHP46" s="213"/>
      <c r="AHQ46" s="213"/>
      <c r="AHR46" s="213"/>
      <c r="AHS46" s="213"/>
      <c r="AHT46" s="213"/>
      <c r="AHU46" s="213"/>
      <c r="AHV46" s="213"/>
      <c r="AHW46" s="213"/>
      <c r="AHX46" s="213"/>
      <c r="AHY46" s="213"/>
      <c r="AHZ46" s="213"/>
      <c r="AIA46" s="213"/>
      <c r="AIB46" s="213"/>
      <c r="AIC46" s="213"/>
      <c r="AID46" s="213"/>
      <c r="AIE46" s="213"/>
      <c r="AIF46" s="213"/>
      <c r="AIG46" s="213"/>
      <c r="AIH46" s="213"/>
      <c r="AII46" s="213"/>
      <c r="AIJ46" s="213"/>
      <c r="AIK46" s="213"/>
      <c r="AIL46" s="213"/>
      <c r="AIM46" s="213"/>
      <c r="AIN46" s="213"/>
      <c r="AIO46" s="213"/>
      <c r="AIP46" s="213"/>
      <c r="AIQ46" s="213"/>
      <c r="AIR46" s="213"/>
      <c r="AIS46" s="213"/>
      <c r="AIT46" s="213"/>
      <c r="AIU46" s="213"/>
      <c r="AIV46" s="213"/>
      <c r="AIW46" s="213"/>
      <c r="AIX46" s="213"/>
      <c r="AIY46" s="213"/>
      <c r="AIZ46" s="213"/>
      <c r="AJA46" s="213"/>
      <c r="AJB46" s="213"/>
      <c r="AJC46" s="213"/>
      <c r="AJD46" s="213"/>
      <c r="AJE46" s="213"/>
      <c r="AJF46" s="213"/>
      <c r="AJG46" s="213"/>
      <c r="AJH46" s="213"/>
      <c r="AJI46" s="213"/>
      <c r="AJJ46" s="213"/>
      <c r="AJK46" s="213"/>
      <c r="AJL46" s="213"/>
      <c r="AJM46" s="213"/>
      <c r="AJN46" s="213"/>
      <c r="AJO46" s="213"/>
      <c r="AJP46" s="213"/>
      <c r="AJQ46" s="213"/>
      <c r="AJR46" s="213"/>
      <c r="AJS46" s="213"/>
      <c r="AJT46" s="213"/>
      <c r="AJU46" s="213"/>
      <c r="AJV46" s="213"/>
      <c r="AJW46" s="213"/>
      <c r="AJX46" s="213"/>
      <c r="AJY46" s="213"/>
      <c r="AJZ46" s="213"/>
      <c r="AKA46" s="213"/>
      <c r="AKB46" s="213"/>
      <c r="AKC46" s="213"/>
      <c r="AKD46" s="213"/>
      <c r="AKE46" s="213"/>
      <c r="AKF46" s="213"/>
      <c r="AKG46" s="213"/>
      <c r="AKH46" s="213"/>
      <c r="AKI46" s="213"/>
      <c r="AKJ46" s="213"/>
      <c r="AKK46" s="213"/>
      <c r="AKL46" s="213"/>
      <c r="AKM46" s="213"/>
      <c r="AKN46" s="213"/>
      <c r="AKO46" s="213"/>
      <c r="AKP46" s="213"/>
      <c r="AKQ46" s="213"/>
      <c r="AKR46" s="213"/>
      <c r="AKS46" s="213"/>
      <c r="AKT46" s="213"/>
      <c r="AKU46" s="213"/>
      <c r="AKV46" s="213"/>
      <c r="AKW46" s="213"/>
      <c r="AKX46" s="213"/>
      <c r="AKY46" s="213"/>
      <c r="AKZ46" s="213"/>
      <c r="ALA46" s="213"/>
      <c r="ALB46" s="213"/>
      <c r="ALC46" s="213"/>
      <c r="ALD46" s="213"/>
      <c r="ALE46" s="213"/>
      <c r="ALF46" s="213"/>
      <c r="ALG46" s="213"/>
      <c r="ALH46" s="213"/>
      <c r="ALI46" s="213"/>
      <c r="ALJ46" s="213"/>
      <c r="ALK46" s="213"/>
      <c r="ALL46" s="213"/>
      <c r="ALM46" s="213"/>
      <c r="ALN46" s="213"/>
      <c r="ALO46" s="213"/>
      <c r="ALP46" s="213"/>
      <c r="ALQ46" s="213"/>
      <c r="ALR46" s="213"/>
      <c r="ALS46" s="213"/>
      <c r="ALT46" s="213"/>
      <c r="ALU46" s="213"/>
      <c r="ALV46" s="213"/>
      <c r="ALW46" s="213"/>
      <c r="ALX46" s="213"/>
      <c r="ALY46" s="213"/>
      <c r="ALZ46" s="213"/>
      <c r="AMA46" s="213"/>
      <c r="AMB46" s="213"/>
      <c r="AMC46" s="213"/>
      <c r="AMD46" s="213"/>
      <c r="AME46" s="213"/>
      <c r="AMF46" s="213"/>
      <c r="AMG46" s="213"/>
      <c r="AMH46" s="213"/>
    </row>
    <row r="47" spans="1:1022" ht="16.5" customHeight="1">
      <c r="A47" s="2321"/>
      <c r="B47" s="2309"/>
      <c r="C47" s="265"/>
      <c r="D47" s="237"/>
      <c r="E47" s="237"/>
      <c r="F47" s="237"/>
      <c r="G47" s="237"/>
      <c r="H47" s="237"/>
      <c r="I47" s="237"/>
      <c r="J47" s="237"/>
      <c r="K47" s="237"/>
      <c r="L47" s="231"/>
      <c r="M47" s="232"/>
      <c r="N47" s="2306"/>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3"/>
      <c r="DL47" s="213"/>
      <c r="DM47" s="213"/>
      <c r="DN47" s="213"/>
      <c r="DO47" s="213"/>
      <c r="DP47" s="213"/>
      <c r="DQ47" s="213"/>
      <c r="DR47" s="213"/>
      <c r="DS47" s="213"/>
      <c r="DT47" s="213"/>
      <c r="DU47" s="213"/>
      <c r="DV47" s="213"/>
      <c r="DW47" s="213"/>
      <c r="DX47" s="213"/>
      <c r="DY47" s="213"/>
      <c r="DZ47" s="213"/>
      <c r="EA47" s="213"/>
      <c r="EB47" s="213"/>
      <c r="EC47" s="213"/>
      <c r="ED47" s="213"/>
      <c r="EE47" s="213"/>
      <c r="EF47" s="213"/>
      <c r="EG47" s="213"/>
      <c r="EH47" s="213"/>
      <c r="EI47" s="213"/>
      <c r="EJ47" s="213"/>
      <c r="EK47" s="213"/>
      <c r="EL47" s="213"/>
      <c r="EM47" s="213"/>
      <c r="EN47" s="213"/>
      <c r="EO47" s="213"/>
      <c r="EP47" s="213"/>
      <c r="EQ47" s="213"/>
      <c r="ER47" s="213"/>
      <c r="ES47" s="213"/>
      <c r="ET47" s="213"/>
      <c r="EU47" s="213"/>
      <c r="EV47" s="213"/>
      <c r="EW47" s="213"/>
      <c r="EX47" s="213"/>
      <c r="EY47" s="213"/>
      <c r="EZ47" s="213"/>
      <c r="FA47" s="213"/>
      <c r="FB47" s="213"/>
      <c r="FC47" s="213"/>
      <c r="FD47" s="213"/>
      <c r="FE47" s="213"/>
      <c r="FF47" s="213"/>
      <c r="FG47" s="213"/>
      <c r="FH47" s="213"/>
      <c r="FI47" s="213"/>
      <c r="FJ47" s="213"/>
      <c r="FK47" s="213"/>
      <c r="FL47" s="213"/>
      <c r="FM47" s="213"/>
      <c r="FN47" s="213"/>
      <c r="FO47" s="213"/>
      <c r="FP47" s="213"/>
      <c r="FQ47" s="213"/>
      <c r="FR47" s="213"/>
      <c r="FS47" s="213"/>
      <c r="FT47" s="213"/>
      <c r="FU47" s="213"/>
      <c r="FV47" s="213"/>
      <c r="FW47" s="213"/>
      <c r="FX47" s="213"/>
      <c r="FY47" s="213"/>
      <c r="FZ47" s="213"/>
      <c r="GA47" s="213"/>
      <c r="GB47" s="213"/>
      <c r="GC47" s="213"/>
      <c r="GD47" s="213"/>
      <c r="GE47" s="213"/>
      <c r="GF47" s="213"/>
      <c r="GG47" s="213"/>
      <c r="GH47" s="213"/>
      <c r="GI47" s="213"/>
      <c r="GJ47" s="213"/>
      <c r="GK47" s="213"/>
      <c r="GL47" s="213"/>
      <c r="GM47" s="213"/>
      <c r="GN47" s="213"/>
      <c r="GO47" s="213"/>
      <c r="GP47" s="213"/>
      <c r="GQ47" s="213"/>
      <c r="GR47" s="213"/>
      <c r="GS47" s="213"/>
      <c r="GT47" s="213"/>
      <c r="GU47" s="213"/>
      <c r="GV47" s="213"/>
      <c r="GW47" s="213"/>
      <c r="GX47" s="213"/>
      <c r="GY47" s="213"/>
      <c r="GZ47" s="213"/>
      <c r="HA47" s="213"/>
      <c r="HB47" s="213"/>
      <c r="HC47" s="213"/>
      <c r="HD47" s="213"/>
      <c r="HE47" s="213"/>
      <c r="HF47" s="213"/>
      <c r="HG47" s="213"/>
      <c r="HH47" s="213"/>
      <c r="HI47" s="213"/>
      <c r="HJ47" s="213"/>
      <c r="HK47" s="213"/>
      <c r="HL47" s="213"/>
      <c r="HM47" s="213"/>
      <c r="HN47" s="213"/>
      <c r="HO47" s="213"/>
      <c r="HP47" s="213"/>
      <c r="HQ47" s="213"/>
      <c r="HR47" s="213"/>
      <c r="HS47" s="213"/>
      <c r="HT47" s="213"/>
      <c r="HU47" s="213"/>
      <c r="HV47" s="213"/>
      <c r="HW47" s="213"/>
      <c r="HX47" s="213"/>
      <c r="HY47" s="213"/>
      <c r="HZ47" s="213"/>
      <c r="IA47" s="213"/>
      <c r="IB47" s="213"/>
      <c r="IC47" s="213"/>
      <c r="ID47" s="213"/>
      <c r="IE47" s="213"/>
      <c r="IF47" s="213"/>
      <c r="IG47" s="213"/>
      <c r="IH47" s="213"/>
      <c r="II47" s="213"/>
      <c r="IJ47" s="213"/>
      <c r="IK47" s="213"/>
      <c r="IL47" s="213"/>
      <c r="IM47" s="213"/>
      <c r="IN47" s="213"/>
      <c r="IO47" s="213"/>
      <c r="IP47" s="213"/>
      <c r="IQ47" s="213"/>
      <c r="IR47" s="213"/>
      <c r="IS47" s="213"/>
      <c r="IT47" s="213"/>
      <c r="IU47" s="213"/>
      <c r="IV47" s="213"/>
      <c r="IW47" s="213"/>
      <c r="IX47" s="213"/>
      <c r="IY47" s="213"/>
      <c r="IZ47" s="213"/>
      <c r="JA47" s="213"/>
      <c r="JB47" s="213"/>
      <c r="JC47" s="213"/>
      <c r="JD47" s="213"/>
      <c r="JE47" s="213"/>
      <c r="JF47" s="213"/>
      <c r="JG47" s="213"/>
      <c r="JH47" s="213"/>
      <c r="JI47" s="213"/>
      <c r="JJ47" s="213"/>
      <c r="JK47" s="213"/>
      <c r="JL47" s="213"/>
      <c r="JM47" s="213"/>
      <c r="JN47" s="213"/>
      <c r="JO47" s="213"/>
      <c r="JP47" s="213"/>
      <c r="JQ47" s="213"/>
      <c r="JR47" s="213"/>
      <c r="JS47" s="213"/>
      <c r="JT47" s="213"/>
      <c r="JU47" s="213"/>
      <c r="JV47" s="213"/>
      <c r="JW47" s="213"/>
      <c r="JX47" s="213"/>
      <c r="JY47" s="213"/>
      <c r="JZ47" s="213"/>
      <c r="KA47" s="213"/>
      <c r="KB47" s="213"/>
      <c r="KC47" s="213"/>
      <c r="KD47" s="213"/>
      <c r="KE47" s="213"/>
      <c r="KF47" s="213"/>
      <c r="KG47" s="213"/>
      <c r="KH47" s="213"/>
      <c r="KI47" s="213"/>
      <c r="KJ47" s="213"/>
      <c r="KK47" s="213"/>
      <c r="KL47" s="213"/>
      <c r="KM47" s="213"/>
      <c r="KN47" s="213"/>
      <c r="KO47" s="213"/>
      <c r="KP47" s="213"/>
      <c r="KQ47" s="213"/>
      <c r="KR47" s="213"/>
      <c r="KS47" s="213"/>
      <c r="KT47" s="213"/>
      <c r="KU47" s="213"/>
      <c r="KV47" s="213"/>
      <c r="KW47" s="213"/>
      <c r="KX47" s="213"/>
      <c r="KY47" s="213"/>
      <c r="KZ47" s="213"/>
      <c r="LA47" s="213"/>
      <c r="LB47" s="213"/>
      <c r="LC47" s="213"/>
      <c r="LD47" s="213"/>
      <c r="LE47" s="213"/>
      <c r="LF47" s="213"/>
      <c r="LG47" s="213"/>
      <c r="LH47" s="213"/>
      <c r="LI47" s="213"/>
      <c r="LJ47" s="213"/>
      <c r="LK47" s="213"/>
      <c r="LL47" s="213"/>
      <c r="LM47" s="213"/>
      <c r="LN47" s="213"/>
      <c r="LO47" s="213"/>
      <c r="LP47" s="213"/>
      <c r="LQ47" s="213"/>
      <c r="LR47" s="213"/>
      <c r="LS47" s="213"/>
      <c r="LT47" s="213"/>
      <c r="LU47" s="213"/>
      <c r="LV47" s="213"/>
      <c r="LW47" s="213"/>
      <c r="LX47" s="213"/>
      <c r="LY47" s="213"/>
      <c r="LZ47" s="213"/>
      <c r="MA47" s="213"/>
      <c r="MB47" s="213"/>
      <c r="MC47" s="213"/>
      <c r="MD47" s="213"/>
      <c r="ME47" s="213"/>
      <c r="MF47" s="213"/>
      <c r="MG47" s="213"/>
      <c r="MH47" s="213"/>
      <c r="MI47" s="213"/>
      <c r="MJ47" s="213"/>
      <c r="MK47" s="213"/>
      <c r="ML47" s="213"/>
      <c r="MM47" s="213"/>
      <c r="MN47" s="213"/>
      <c r="MO47" s="213"/>
      <c r="MP47" s="213"/>
      <c r="MQ47" s="213"/>
      <c r="MR47" s="213"/>
      <c r="MS47" s="213"/>
      <c r="MT47" s="213"/>
      <c r="MU47" s="213"/>
      <c r="MV47" s="213"/>
      <c r="MW47" s="213"/>
      <c r="MX47" s="213"/>
      <c r="MY47" s="213"/>
      <c r="MZ47" s="213"/>
      <c r="NA47" s="213"/>
      <c r="NB47" s="213"/>
      <c r="NC47" s="213"/>
      <c r="ND47" s="213"/>
      <c r="NE47" s="213"/>
      <c r="NF47" s="213"/>
      <c r="NG47" s="213"/>
      <c r="NH47" s="213"/>
      <c r="NI47" s="213"/>
      <c r="NJ47" s="213"/>
      <c r="NK47" s="213"/>
      <c r="NL47" s="213"/>
      <c r="NM47" s="213"/>
      <c r="NN47" s="213"/>
      <c r="NO47" s="213"/>
      <c r="NP47" s="213"/>
      <c r="NQ47" s="213"/>
      <c r="NR47" s="213"/>
      <c r="NS47" s="213"/>
      <c r="NT47" s="213"/>
      <c r="NU47" s="213"/>
      <c r="NV47" s="213"/>
      <c r="NW47" s="213"/>
      <c r="NX47" s="213"/>
      <c r="NY47" s="213"/>
      <c r="NZ47" s="213"/>
      <c r="OA47" s="213"/>
      <c r="OB47" s="213"/>
      <c r="OC47" s="213"/>
      <c r="OD47" s="213"/>
      <c r="OE47" s="213"/>
      <c r="OF47" s="213"/>
      <c r="OG47" s="213"/>
      <c r="OH47" s="213"/>
      <c r="OI47" s="213"/>
      <c r="OJ47" s="213"/>
      <c r="OK47" s="213"/>
      <c r="OL47" s="213"/>
      <c r="OM47" s="213"/>
      <c r="ON47" s="213"/>
      <c r="OO47" s="213"/>
      <c r="OP47" s="213"/>
      <c r="OQ47" s="213"/>
      <c r="OR47" s="213"/>
      <c r="OS47" s="213"/>
      <c r="OT47" s="213"/>
      <c r="OU47" s="213"/>
      <c r="OV47" s="213"/>
      <c r="OW47" s="213"/>
      <c r="OX47" s="213"/>
      <c r="OY47" s="213"/>
      <c r="OZ47" s="213"/>
      <c r="PA47" s="213"/>
      <c r="PB47" s="213"/>
      <c r="PC47" s="213"/>
      <c r="PD47" s="213"/>
      <c r="PE47" s="213"/>
      <c r="PF47" s="213"/>
      <c r="PG47" s="213"/>
      <c r="PH47" s="213"/>
      <c r="PI47" s="213"/>
      <c r="PJ47" s="213"/>
      <c r="PK47" s="213"/>
      <c r="PL47" s="213"/>
      <c r="PM47" s="213"/>
      <c r="PN47" s="213"/>
      <c r="PO47" s="213"/>
      <c r="PP47" s="213"/>
      <c r="PQ47" s="213"/>
      <c r="PR47" s="213"/>
      <c r="PS47" s="213"/>
      <c r="PT47" s="213"/>
      <c r="PU47" s="213"/>
      <c r="PV47" s="213"/>
      <c r="PW47" s="213"/>
      <c r="PX47" s="213"/>
      <c r="PY47" s="213"/>
      <c r="PZ47" s="213"/>
      <c r="QA47" s="213"/>
      <c r="QB47" s="213"/>
      <c r="QC47" s="213"/>
      <c r="QD47" s="213"/>
      <c r="QE47" s="213"/>
      <c r="QF47" s="213"/>
      <c r="QG47" s="213"/>
      <c r="QH47" s="213"/>
      <c r="QI47" s="213"/>
      <c r="QJ47" s="213"/>
      <c r="QK47" s="213"/>
      <c r="QL47" s="213"/>
      <c r="QM47" s="213"/>
      <c r="QN47" s="213"/>
      <c r="QO47" s="213"/>
      <c r="QP47" s="213"/>
      <c r="QQ47" s="213"/>
      <c r="QR47" s="213"/>
      <c r="QS47" s="213"/>
      <c r="QT47" s="213"/>
      <c r="QU47" s="213"/>
      <c r="QV47" s="213"/>
      <c r="QW47" s="213"/>
      <c r="QX47" s="213"/>
      <c r="QY47" s="213"/>
      <c r="QZ47" s="213"/>
      <c r="RA47" s="213"/>
      <c r="RB47" s="213"/>
      <c r="RC47" s="213"/>
      <c r="RD47" s="213"/>
      <c r="RE47" s="213"/>
      <c r="RF47" s="213"/>
      <c r="RG47" s="213"/>
      <c r="RH47" s="213"/>
      <c r="RI47" s="213"/>
      <c r="RJ47" s="213"/>
      <c r="RK47" s="213"/>
      <c r="RL47" s="213"/>
      <c r="RM47" s="213"/>
      <c r="RN47" s="213"/>
      <c r="RO47" s="213"/>
      <c r="RP47" s="213"/>
      <c r="RQ47" s="213"/>
      <c r="RR47" s="213"/>
      <c r="RS47" s="213"/>
      <c r="RT47" s="213"/>
      <c r="RU47" s="213"/>
      <c r="RV47" s="213"/>
      <c r="RW47" s="213"/>
      <c r="RX47" s="213"/>
      <c r="RY47" s="213"/>
      <c r="RZ47" s="213"/>
      <c r="SA47" s="213"/>
      <c r="SB47" s="213"/>
      <c r="SC47" s="213"/>
      <c r="SD47" s="213"/>
      <c r="SE47" s="213"/>
      <c r="SF47" s="213"/>
      <c r="SG47" s="213"/>
      <c r="SH47" s="213"/>
      <c r="SI47" s="213"/>
      <c r="SJ47" s="213"/>
      <c r="SK47" s="213"/>
      <c r="SL47" s="213"/>
      <c r="SM47" s="213"/>
      <c r="SN47" s="213"/>
      <c r="SO47" s="213"/>
      <c r="SP47" s="213"/>
      <c r="SQ47" s="213"/>
      <c r="SR47" s="213"/>
      <c r="SS47" s="213"/>
      <c r="ST47" s="213"/>
      <c r="SU47" s="213"/>
      <c r="SV47" s="213"/>
      <c r="SW47" s="213"/>
      <c r="SX47" s="213"/>
      <c r="SY47" s="213"/>
      <c r="SZ47" s="213"/>
      <c r="TA47" s="213"/>
      <c r="TB47" s="213"/>
      <c r="TC47" s="213"/>
      <c r="TD47" s="213"/>
      <c r="TE47" s="213"/>
      <c r="TF47" s="213"/>
      <c r="TG47" s="213"/>
      <c r="TH47" s="213"/>
      <c r="TI47" s="213"/>
      <c r="TJ47" s="213"/>
      <c r="TK47" s="213"/>
      <c r="TL47" s="213"/>
      <c r="TM47" s="213"/>
      <c r="TN47" s="213"/>
      <c r="TO47" s="213"/>
      <c r="TP47" s="213"/>
      <c r="TQ47" s="213"/>
      <c r="TR47" s="213"/>
      <c r="TS47" s="213"/>
      <c r="TT47" s="213"/>
      <c r="TU47" s="213"/>
      <c r="TV47" s="213"/>
      <c r="TW47" s="213"/>
      <c r="TX47" s="213"/>
      <c r="TY47" s="213"/>
      <c r="TZ47" s="213"/>
      <c r="UA47" s="213"/>
      <c r="UB47" s="213"/>
      <c r="UC47" s="213"/>
      <c r="UD47" s="213"/>
      <c r="UE47" s="213"/>
      <c r="UF47" s="213"/>
      <c r="UG47" s="213"/>
      <c r="UH47" s="213"/>
      <c r="UI47" s="213"/>
      <c r="UJ47" s="213"/>
      <c r="UK47" s="213"/>
      <c r="UL47" s="213"/>
      <c r="UM47" s="213"/>
      <c r="UN47" s="213"/>
      <c r="UO47" s="213"/>
      <c r="UP47" s="213"/>
      <c r="UQ47" s="213"/>
      <c r="UR47" s="213"/>
      <c r="US47" s="213"/>
      <c r="UT47" s="213"/>
      <c r="UU47" s="213"/>
      <c r="UV47" s="213"/>
      <c r="UW47" s="213"/>
      <c r="UX47" s="213"/>
      <c r="UY47" s="213"/>
      <c r="UZ47" s="213"/>
      <c r="VA47" s="213"/>
      <c r="VB47" s="213"/>
      <c r="VC47" s="213"/>
      <c r="VD47" s="213"/>
      <c r="VE47" s="213"/>
      <c r="VF47" s="213"/>
      <c r="VG47" s="213"/>
      <c r="VH47" s="213"/>
      <c r="VI47" s="213"/>
      <c r="VJ47" s="213"/>
      <c r="VK47" s="213"/>
      <c r="VL47" s="213"/>
      <c r="VM47" s="213"/>
      <c r="VN47" s="213"/>
      <c r="VO47" s="213"/>
      <c r="VP47" s="213"/>
      <c r="VQ47" s="213"/>
      <c r="VR47" s="213"/>
      <c r="VS47" s="213"/>
      <c r="VT47" s="213"/>
      <c r="VU47" s="213"/>
      <c r="VV47" s="213"/>
      <c r="VW47" s="213"/>
      <c r="VX47" s="213"/>
      <c r="VY47" s="213"/>
      <c r="VZ47" s="213"/>
      <c r="WA47" s="213"/>
      <c r="WB47" s="213"/>
      <c r="WC47" s="213"/>
      <c r="WD47" s="213"/>
      <c r="WE47" s="213"/>
      <c r="WF47" s="213"/>
      <c r="WG47" s="213"/>
      <c r="WH47" s="213"/>
      <c r="WI47" s="213"/>
      <c r="WJ47" s="213"/>
      <c r="WK47" s="213"/>
      <c r="WL47" s="213"/>
      <c r="WM47" s="213"/>
      <c r="WN47" s="213"/>
      <c r="WO47" s="213"/>
      <c r="WP47" s="213"/>
      <c r="WQ47" s="213"/>
      <c r="WR47" s="213"/>
      <c r="WS47" s="213"/>
      <c r="WT47" s="213"/>
      <c r="WU47" s="213"/>
      <c r="WV47" s="213"/>
      <c r="WW47" s="213"/>
      <c r="WX47" s="213"/>
      <c r="WY47" s="213"/>
      <c r="WZ47" s="213"/>
      <c r="XA47" s="213"/>
      <c r="XB47" s="213"/>
      <c r="XC47" s="213"/>
      <c r="XD47" s="213"/>
      <c r="XE47" s="213"/>
      <c r="XF47" s="213"/>
      <c r="XG47" s="213"/>
      <c r="XH47" s="213"/>
      <c r="XI47" s="213"/>
      <c r="XJ47" s="213"/>
      <c r="XK47" s="213"/>
      <c r="XL47" s="213"/>
      <c r="XM47" s="213"/>
      <c r="XN47" s="213"/>
      <c r="XO47" s="213"/>
      <c r="XP47" s="213"/>
      <c r="XQ47" s="213"/>
      <c r="XR47" s="213"/>
      <c r="XS47" s="213"/>
      <c r="XT47" s="213"/>
      <c r="XU47" s="213"/>
      <c r="XV47" s="213"/>
      <c r="XW47" s="213"/>
      <c r="XX47" s="213"/>
      <c r="XY47" s="213"/>
      <c r="XZ47" s="213"/>
      <c r="YA47" s="213"/>
      <c r="YB47" s="213"/>
      <c r="YC47" s="213"/>
      <c r="YD47" s="213"/>
      <c r="YE47" s="213"/>
      <c r="YF47" s="213"/>
      <c r="YG47" s="213"/>
      <c r="YH47" s="213"/>
      <c r="YI47" s="213"/>
      <c r="YJ47" s="213"/>
      <c r="YK47" s="213"/>
      <c r="YL47" s="213"/>
      <c r="YM47" s="213"/>
      <c r="YN47" s="213"/>
      <c r="YO47" s="213"/>
      <c r="YP47" s="213"/>
      <c r="YQ47" s="213"/>
      <c r="YR47" s="213"/>
      <c r="YS47" s="213"/>
      <c r="YT47" s="213"/>
      <c r="YU47" s="213"/>
      <c r="YV47" s="213"/>
      <c r="YW47" s="213"/>
      <c r="YX47" s="213"/>
      <c r="YY47" s="213"/>
      <c r="YZ47" s="213"/>
      <c r="ZA47" s="213"/>
      <c r="ZB47" s="213"/>
      <c r="ZC47" s="213"/>
      <c r="ZD47" s="213"/>
      <c r="ZE47" s="213"/>
      <c r="ZF47" s="213"/>
      <c r="ZG47" s="213"/>
      <c r="ZH47" s="213"/>
      <c r="ZI47" s="213"/>
      <c r="ZJ47" s="213"/>
      <c r="ZK47" s="213"/>
      <c r="ZL47" s="213"/>
      <c r="ZM47" s="213"/>
      <c r="ZN47" s="213"/>
      <c r="ZO47" s="213"/>
      <c r="ZP47" s="213"/>
      <c r="ZQ47" s="213"/>
      <c r="ZR47" s="213"/>
      <c r="ZS47" s="213"/>
      <c r="ZT47" s="213"/>
      <c r="ZU47" s="213"/>
      <c r="ZV47" s="213"/>
      <c r="ZW47" s="213"/>
      <c r="ZX47" s="213"/>
      <c r="ZY47" s="213"/>
      <c r="ZZ47" s="213"/>
      <c r="AAA47" s="213"/>
      <c r="AAB47" s="213"/>
      <c r="AAC47" s="213"/>
      <c r="AAD47" s="213"/>
      <c r="AAE47" s="213"/>
      <c r="AAF47" s="213"/>
      <c r="AAG47" s="213"/>
      <c r="AAH47" s="213"/>
      <c r="AAI47" s="213"/>
      <c r="AAJ47" s="213"/>
      <c r="AAK47" s="213"/>
      <c r="AAL47" s="213"/>
      <c r="AAM47" s="213"/>
      <c r="AAN47" s="213"/>
      <c r="AAO47" s="213"/>
      <c r="AAP47" s="213"/>
      <c r="AAQ47" s="213"/>
      <c r="AAR47" s="213"/>
      <c r="AAS47" s="213"/>
      <c r="AAT47" s="213"/>
      <c r="AAU47" s="213"/>
      <c r="AAV47" s="213"/>
      <c r="AAW47" s="213"/>
      <c r="AAX47" s="213"/>
      <c r="AAY47" s="213"/>
      <c r="AAZ47" s="213"/>
      <c r="ABA47" s="213"/>
      <c r="ABB47" s="213"/>
      <c r="ABC47" s="213"/>
      <c r="ABD47" s="213"/>
      <c r="ABE47" s="213"/>
      <c r="ABF47" s="213"/>
      <c r="ABG47" s="213"/>
      <c r="ABH47" s="213"/>
      <c r="ABI47" s="213"/>
      <c r="ABJ47" s="213"/>
      <c r="ABK47" s="213"/>
      <c r="ABL47" s="213"/>
      <c r="ABM47" s="213"/>
      <c r="ABN47" s="213"/>
      <c r="ABO47" s="213"/>
      <c r="ABP47" s="213"/>
      <c r="ABQ47" s="213"/>
      <c r="ABR47" s="213"/>
      <c r="ABS47" s="213"/>
      <c r="ABT47" s="213"/>
      <c r="ABU47" s="213"/>
      <c r="ABV47" s="213"/>
      <c r="ABW47" s="213"/>
      <c r="ABX47" s="213"/>
      <c r="ABY47" s="213"/>
      <c r="ABZ47" s="213"/>
      <c r="ACA47" s="213"/>
      <c r="ACB47" s="213"/>
      <c r="ACC47" s="213"/>
      <c r="ACD47" s="213"/>
      <c r="ACE47" s="213"/>
      <c r="ACF47" s="213"/>
      <c r="ACG47" s="213"/>
      <c r="ACH47" s="213"/>
      <c r="ACI47" s="213"/>
      <c r="ACJ47" s="213"/>
      <c r="ACK47" s="213"/>
      <c r="ACL47" s="213"/>
      <c r="ACM47" s="213"/>
      <c r="ACN47" s="213"/>
      <c r="ACO47" s="213"/>
      <c r="ACP47" s="213"/>
      <c r="ACQ47" s="213"/>
      <c r="ACR47" s="213"/>
      <c r="ACS47" s="213"/>
      <c r="ACT47" s="213"/>
      <c r="ACU47" s="213"/>
      <c r="ACV47" s="213"/>
      <c r="ACW47" s="213"/>
      <c r="ACX47" s="213"/>
      <c r="ACY47" s="213"/>
      <c r="ACZ47" s="213"/>
      <c r="ADA47" s="213"/>
      <c r="ADB47" s="213"/>
      <c r="ADC47" s="213"/>
      <c r="ADD47" s="213"/>
      <c r="ADE47" s="213"/>
      <c r="ADF47" s="213"/>
      <c r="ADG47" s="213"/>
      <c r="ADH47" s="213"/>
      <c r="ADI47" s="213"/>
      <c r="ADJ47" s="213"/>
      <c r="ADK47" s="213"/>
      <c r="ADL47" s="213"/>
      <c r="ADM47" s="213"/>
      <c r="ADN47" s="213"/>
      <c r="ADO47" s="213"/>
      <c r="ADP47" s="213"/>
      <c r="ADQ47" s="213"/>
      <c r="ADR47" s="213"/>
      <c r="ADS47" s="213"/>
      <c r="ADT47" s="213"/>
      <c r="ADU47" s="213"/>
      <c r="ADV47" s="213"/>
      <c r="ADW47" s="213"/>
      <c r="ADX47" s="213"/>
      <c r="ADY47" s="213"/>
      <c r="ADZ47" s="213"/>
      <c r="AEA47" s="213"/>
      <c r="AEB47" s="213"/>
      <c r="AEC47" s="213"/>
      <c r="AED47" s="213"/>
      <c r="AEE47" s="213"/>
      <c r="AEF47" s="213"/>
      <c r="AEG47" s="213"/>
      <c r="AEH47" s="213"/>
      <c r="AEI47" s="213"/>
      <c r="AEJ47" s="213"/>
      <c r="AEK47" s="213"/>
      <c r="AEL47" s="213"/>
      <c r="AEM47" s="213"/>
      <c r="AEN47" s="213"/>
      <c r="AEO47" s="213"/>
      <c r="AEP47" s="213"/>
      <c r="AEQ47" s="213"/>
      <c r="AER47" s="213"/>
      <c r="AES47" s="213"/>
      <c r="AET47" s="213"/>
      <c r="AEU47" s="213"/>
      <c r="AEV47" s="213"/>
      <c r="AEW47" s="213"/>
      <c r="AEX47" s="213"/>
      <c r="AEY47" s="213"/>
      <c r="AEZ47" s="213"/>
      <c r="AFA47" s="213"/>
      <c r="AFB47" s="213"/>
      <c r="AFC47" s="213"/>
      <c r="AFD47" s="213"/>
      <c r="AFE47" s="213"/>
      <c r="AFF47" s="213"/>
      <c r="AFG47" s="213"/>
      <c r="AFH47" s="213"/>
      <c r="AFI47" s="213"/>
      <c r="AFJ47" s="213"/>
      <c r="AFK47" s="213"/>
      <c r="AFL47" s="213"/>
      <c r="AFM47" s="213"/>
      <c r="AFN47" s="213"/>
      <c r="AFO47" s="213"/>
      <c r="AFP47" s="213"/>
      <c r="AFQ47" s="213"/>
      <c r="AFR47" s="213"/>
      <c r="AFS47" s="213"/>
      <c r="AFT47" s="213"/>
      <c r="AFU47" s="213"/>
      <c r="AFV47" s="213"/>
      <c r="AFW47" s="213"/>
      <c r="AFX47" s="213"/>
      <c r="AFY47" s="213"/>
      <c r="AFZ47" s="213"/>
      <c r="AGA47" s="213"/>
      <c r="AGB47" s="213"/>
      <c r="AGC47" s="213"/>
      <c r="AGD47" s="213"/>
      <c r="AGE47" s="213"/>
      <c r="AGF47" s="213"/>
      <c r="AGG47" s="213"/>
      <c r="AGH47" s="213"/>
      <c r="AGI47" s="213"/>
      <c r="AGJ47" s="213"/>
      <c r="AGK47" s="213"/>
      <c r="AGL47" s="213"/>
      <c r="AGM47" s="213"/>
      <c r="AGN47" s="213"/>
      <c r="AGO47" s="213"/>
      <c r="AGP47" s="213"/>
      <c r="AGQ47" s="213"/>
      <c r="AGR47" s="213"/>
      <c r="AGS47" s="213"/>
      <c r="AGT47" s="213"/>
      <c r="AGU47" s="213"/>
      <c r="AGV47" s="213"/>
      <c r="AGW47" s="213"/>
      <c r="AGX47" s="213"/>
      <c r="AGY47" s="213"/>
      <c r="AGZ47" s="213"/>
      <c r="AHA47" s="213"/>
      <c r="AHB47" s="213"/>
      <c r="AHC47" s="213"/>
      <c r="AHD47" s="213"/>
      <c r="AHE47" s="213"/>
      <c r="AHF47" s="213"/>
      <c r="AHG47" s="213"/>
      <c r="AHH47" s="213"/>
      <c r="AHI47" s="213"/>
      <c r="AHJ47" s="213"/>
      <c r="AHK47" s="213"/>
      <c r="AHL47" s="213"/>
      <c r="AHM47" s="213"/>
      <c r="AHN47" s="213"/>
      <c r="AHO47" s="213"/>
      <c r="AHP47" s="213"/>
      <c r="AHQ47" s="213"/>
      <c r="AHR47" s="213"/>
      <c r="AHS47" s="213"/>
      <c r="AHT47" s="213"/>
      <c r="AHU47" s="213"/>
      <c r="AHV47" s="213"/>
      <c r="AHW47" s="213"/>
      <c r="AHX47" s="213"/>
      <c r="AHY47" s="213"/>
      <c r="AHZ47" s="213"/>
      <c r="AIA47" s="213"/>
      <c r="AIB47" s="213"/>
      <c r="AIC47" s="213"/>
      <c r="AID47" s="213"/>
      <c r="AIE47" s="213"/>
      <c r="AIF47" s="213"/>
      <c r="AIG47" s="213"/>
      <c r="AIH47" s="213"/>
      <c r="AII47" s="213"/>
      <c r="AIJ47" s="213"/>
      <c r="AIK47" s="213"/>
      <c r="AIL47" s="213"/>
      <c r="AIM47" s="213"/>
      <c r="AIN47" s="213"/>
      <c r="AIO47" s="213"/>
      <c r="AIP47" s="213"/>
      <c r="AIQ47" s="213"/>
      <c r="AIR47" s="213"/>
      <c r="AIS47" s="213"/>
      <c r="AIT47" s="213"/>
      <c r="AIU47" s="213"/>
      <c r="AIV47" s="213"/>
      <c r="AIW47" s="213"/>
      <c r="AIX47" s="213"/>
      <c r="AIY47" s="213"/>
      <c r="AIZ47" s="213"/>
      <c r="AJA47" s="213"/>
      <c r="AJB47" s="213"/>
      <c r="AJC47" s="213"/>
      <c r="AJD47" s="213"/>
      <c r="AJE47" s="213"/>
      <c r="AJF47" s="213"/>
      <c r="AJG47" s="213"/>
      <c r="AJH47" s="213"/>
      <c r="AJI47" s="213"/>
      <c r="AJJ47" s="213"/>
      <c r="AJK47" s="213"/>
      <c r="AJL47" s="213"/>
      <c r="AJM47" s="213"/>
      <c r="AJN47" s="213"/>
      <c r="AJO47" s="213"/>
      <c r="AJP47" s="213"/>
      <c r="AJQ47" s="213"/>
      <c r="AJR47" s="213"/>
      <c r="AJS47" s="213"/>
      <c r="AJT47" s="213"/>
      <c r="AJU47" s="213"/>
      <c r="AJV47" s="213"/>
      <c r="AJW47" s="213"/>
      <c r="AJX47" s="213"/>
      <c r="AJY47" s="213"/>
      <c r="AJZ47" s="213"/>
      <c r="AKA47" s="213"/>
      <c r="AKB47" s="213"/>
      <c r="AKC47" s="213"/>
      <c r="AKD47" s="213"/>
      <c r="AKE47" s="213"/>
      <c r="AKF47" s="213"/>
      <c r="AKG47" s="213"/>
      <c r="AKH47" s="213"/>
      <c r="AKI47" s="213"/>
      <c r="AKJ47" s="213"/>
      <c r="AKK47" s="213"/>
      <c r="AKL47" s="213"/>
      <c r="AKM47" s="213"/>
      <c r="AKN47" s="213"/>
      <c r="AKO47" s="213"/>
      <c r="AKP47" s="213"/>
      <c r="AKQ47" s="213"/>
      <c r="AKR47" s="213"/>
      <c r="AKS47" s="213"/>
      <c r="AKT47" s="213"/>
      <c r="AKU47" s="213"/>
      <c r="AKV47" s="213"/>
      <c r="AKW47" s="213"/>
      <c r="AKX47" s="213"/>
      <c r="AKY47" s="213"/>
      <c r="AKZ47" s="213"/>
      <c r="ALA47" s="213"/>
      <c r="ALB47" s="213"/>
      <c r="ALC47" s="213"/>
      <c r="ALD47" s="213"/>
      <c r="ALE47" s="213"/>
      <c r="ALF47" s="213"/>
      <c r="ALG47" s="213"/>
      <c r="ALH47" s="213"/>
      <c r="ALI47" s="213"/>
      <c r="ALJ47" s="213"/>
      <c r="ALK47" s="213"/>
      <c r="ALL47" s="213"/>
      <c r="ALM47" s="213"/>
      <c r="ALN47" s="213"/>
      <c r="ALO47" s="213"/>
      <c r="ALP47" s="213"/>
      <c r="ALQ47" s="213"/>
      <c r="ALR47" s="213"/>
      <c r="ALS47" s="213"/>
      <c r="ALT47" s="213"/>
      <c r="ALU47" s="213"/>
      <c r="ALV47" s="213"/>
      <c r="ALW47" s="213"/>
      <c r="ALX47" s="213"/>
      <c r="ALY47" s="213"/>
      <c r="ALZ47" s="213"/>
      <c r="AMA47" s="213"/>
      <c r="AMB47" s="213"/>
      <c r="AMC47" s="213"/>
      <c r="AMD47" s="213"/>
      <c r="AME47" s="213"/>
      <c r="AMF47" s="213"/>
      <c r="AMG47" s="213"/>
      <c r="AMH47" s="213"/>
    </row>
    <row r="48" spans="1:1022" ht="124.5" customHeight="1">
      <c r="A48" s="2322"/>
      <c r="B48" s="1466" t="s">
        <v>83</v>
      </c>
      <c r="C48" s="2299" t="s">
        <v>1960</v>
      </c>
      <c r="D48" s="2299"/>
      <c r="E48" s="2299"/>
      <c r="F48" s="2299"/>
      <c r="G48" s="2299"/>
      <c r="H48" s="2299"/>
      <c r="I48" s="2299"/>
      <c r="J48" s="2299"/>
      <c r="K48" s="2299"/>
      <c r="L48" s="2299"/>
      <c r="M48" s="2299"/>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3"/>
      <c r="DL48" s="213"/>
      <c r="DM48" s="213"/>
      <c r="DN48" s="213"/>
      <c r="DO48" s="213"/>
      <c r="DP48" s="213"/>
      <c r="DQ48" s="213"/>
      <c r="DR48" s="213"/>
      <c r="DS48" s="213"/>
      <c r="DT48" s="213"/>
      <c r="DU48" s="213"/>
      <c r="DV48" s="213"/>
      <c r="DW48" s="213"/>
      <c r="DX48" s="213"/>
      <c r="DY48" s="213"/>
      <c r="DZ48" s="213"/>
      <c r="EA48" s="213"/>
      <c r="EB48" s="213"/>
      <c r="EC48" s="213"/>
      <c r="ED48" s="213"/>
      <c r="EE48" s="213"/>
      <c r="EF48" s="213"/>
      <c r="EG48" s="213"/>
      <c r="EH48" s="213"/>
      <c r="EI48" s="213"/>
      <c r="EJ48" s="213"/>
      <c r="EK48" s="213"/>
      <c r="EL48" s="213"/>
      <c r="EM48" s="213"/>
      <c r="EN48" s="213"/>
      <c r="EO48" s="213"/>
      <c r="EP48" s="213"/>
      <c r="EQ48" s="213"/>
      <c r="ER48" s="213"/>
      <c r="ES48" s="213"/>
      <c r="ET48" s="213"/>
      <c r="EU48" s="213"/>
      <c r="EV48" s="213"/>
      <c r="EW48" s="213"/>
      <c r="EX48" s="213"/>
      <c r="EY48" s="213"/>
      <c r="EZ48" s="213"/>
      <c r="FA48" s="213"/>
      <c r="FB48" s="213"/>
      <c r="FC48" s="213"/>
      <c r="FD48" s="213"/>
      <c r="FE48" s="213"/>
      <c r="FF48" s="213"/>
      <c r="FG48" s="213"/>
      <c r="FH48" s="213"/>
      <c r="FI48" s="213"/>
      <c r="FJ48" s="213"/>
      <c r="FK48" s="213"/>
      <c r="FL48" s="213"/>
      <c r="FM48" s="213"/>
      <c r="FN48" s="213"/>
      <c r="FO48" s="213"/>
      <c r="FP48" s="213"/>
      <c r="FQ48" s="213"/>
      <c r="FR48" s="213"/>
      <c r="FS48" s="213"/>
      <c r="FT48" s="213"/>
      <c r="FU48" s="213"/>
      <c r="FV48" s="213"/>
      <c r="FW48" s="213"/>
      <c r="FX48" s="213"/>
      <c r="FY48" s="213"/>
      <c r="FZ48" s="213"/>
      <c r="GA48" s="213"/>
      <c r="GB48" s="213"/>
      <c r="GC48" s="213"/>
      <c r="GD48" s="213"/>
      <c r="GE48" s="213"/>
      <c r="GF48" s="213"/>
      <c r="GG48" s="213"/>
      <c r="GH48" s="213"/>
      <c r="GI48" s="213"/>
      <c r="GJ48" s="213"/>
      <c r="GK48" s="213"/>
      <c r="GL48" s="213"/>
      <c r="GM48" s="213"/>
      <c r="GN48" s="213"/>
      <c r="GO48" s="213"/>
      <c r="GP48" s="213"/>
      <c r="GQ48" s="213"/>
      <c r="GR48" s="213"/>
      <c r="GS48" s="213"/>
      <c r="GT48" s="213"/>
      <c r="GU48" s="213"/>
      <c r="GV48" s="213"/>
      <c r="GW48" s="213"/>
      <c r="GX48" s="213"/>
      <c r="GY48" s="213"/>
      <c r="GZ48" s="213"/>
      <c r="HA48" s="213"/>
      <c r="HB48" s="213"/>
      <c r="HC48" s="213"/>
      <c r="HD48" s="213"/>
      <c r="HE48" s="213"/>
      <c r="HF48" s="213"/>
      <c r="HG48" s="213"/>
      <c r="HH48" s="213"/>
      <c r="HI48" s="213"/>
      <c r="HJ48" s="213"/>
      <c r="HK48" s="213"/>
      <c r="HL48" s="213"/>
      <c r="HM48" s="213"/>
      <c r="HN48" s="213"/>
      <c r="HO48" s="213"/>
      <c r="HP48" s="213"/>
      <c r="HQ48" s="213"/>
      <c r="HR48" s="213"/>
      <c r="HS48" s="213"/>
      <c r="HT48" s="213"/>
      <c r="HU48" s="213"/>
      <c r="HV48" s="213"/>
      <c r="HW48" s="213"/>
      <c r="HX48" s="213"/>
      <c r="HY48" s="213"/>
      <c r="HZ48" s="213"/>
      <c r="IA48" s="213"/>
      <c r="IB48" s="213"/>
      <c r="IC48" s="213"/>
      <c r="ID48" s="213"/>
      <c r="IE48" s="213"/>
      <c r="IF48" s="213"/>
      <c r="IG48" s="213"/>
      <c r="IH48" s="213"/>
      <c r="II48" s="213"/>
      <c r="IJ48" s="213"/>
      <c r="IK48" s="213"/>
      <c r="IL48" s="213"/>
      <c r="IM48" s="213"/>
      <c r="IN48" s="213"/>
      <c r="IO48" s="213"/>
      <c r="IP48" s="213"/>
      <c r="IQ48" s="213"/>
      <c r="IR48" s="213"/>
      <c r="IS48" s="213"/>
      <c r="IT48" s="213"/>
      <c r="IU48" s="213"/>
      <c r="IV48" s="213"/>
      <c r="IW48" s="213"/>
      <c r="IX48" s="213"/>
      <c r="IY48" s="213"/>
      <c r="IZ48" s="213"/>
      <c r="JA48" s="213"/>
      <c r="JB48" s="213"/>
      <c r="JC48" s="213"/>
      <c r="JD48" s="213"/>
      <c r="JE48" s="213"/>
      <c r="JF48" s="213"/>
      <c r="JG48" s="213"/>
      <c r="JH48" s="213"/>
      <c r="JI48" s="213"/>
      <c r="JJ48" s="213"/>
      <c r="JK48" s="213"/>
      <c r="JL48" s="213"/>
      <c r="JM48" s="213"/>
      <c r="JN48" s="213"/>
      <c r="JO48" s="213"/>
      <c r="JP48" s="213"/>
      <c r="JQ48" s="213"/>
      <c r="JR48" s="213"/>
      <c r="JS48" s="213"/>
      <c r="JT48" s="213"/>
      <c r="JU48" s="213"/>
      <c r="JV48" s="213"/>
      <c r="JW48" s="213"/>
      <c r="JX48" s="213"/>
      <c r="JY48" s="213"/>
      <c r="JZ48" s="213"/>
      <c r="KA48" s="213"/>
      <c r="KB48" s="213"/>
      <c r="KC48" s="213"/>
      <c r="KD48" s="213"/>
      <c r="KE48" s="213"/>
      <c r="KF48" s="213"/>
      <c r="KG48" s="213"/>
      <c r="KH48" s="213"/>
      <c r="KI48" s="213"/>
      <c r="KJ48" s="213"/>
      <c r="KK48" s="213"/>
      <c r="KL48" s="213"/>
      <c r="KM48" s="213"/>
      <c r="KN48" s="213"/>
      <c r="KO48" s="213"/>
      <c r="KP48" s="213"/>
      <c r="KQ48" s="213"/>
      <c r="KR48" s="213"/>
      <c r="KS48" s="213"/>
      <c r="KT48" s="213"/>
      <c r="KU48" s="213"/>
      <c r="KV48" s="213"/>
      <c r="KW48" s="213"/>
      <c r="KX48" s="213"/>
      <c r="KY48" s="213"/>
      <c r="KZ48" s="213"/>
      <c r="LA48" s="213"/>
      <c r="LB48" s="213"/>
      <c r="LC48" s="213"/>
      <c r="LD48" s="213"/>
      <c r="LE48" s="213"/>
      <c r="LF48" s="213"/>
      <c r="LG48" s="213"/>
      <c r="LH48" s="213"/>
      <c r="LI48" s="213"/>
      <c r="LJ48" s="213"/>
      <c r="LK48" s="213"/>
      <c r="LL48" s="213"/>
      <c r="LM48" s="213"/>
      <c r="LN48" s="213"/>
      <c r="LO48" s="213"/>
      <c r="LP48" s="213"/>
      <c r="LQ48" s="213"/>
      <c r="LR48" s="213"/>
      <c r="LS48" s="213"/>
      <c r="LT48" s="213"/>
      <c r="LU48" s="213"/>
      <c r="LV48" s="213"/>
      <c r="LW48" s="213"/>
      <c r="LX48" s="213"/>
      <c r="LY48" s="213"/>
      <c r="LZ48" s="213"/>
      <c r="MA48" s="213"/>
      <c r="MB48" s="213"/>
      <c r="MC48" s="213"/>
      <c r="MD48" s="213"/>
      <c r="ME48" s="213"/>
      <c r="MF48" s="213"/>
      <c r="MG48" s="213"/>
      <c r="MH48" s="213"/>
      <c r="MI48" s="213"/>
      <c r="MJ48" s="213"/>
      <c r="MK48" s="213"/>
      <c r="ML48" s="213"/>
      <c r="MM48" s="213"/>
      <c r="MN48" s="213"/>
      <c r="MO48" s="213"/>
      <c r="MP48" s="213"/>
      <c r="MQ48" s="213"/>
      <c r="MR48" s="213"/>
      <c r="MS48" s="213"/>
      <c r="MT48" s="213"/>
      <c r="MU48" s="213"/>
      <c r="MV48" s="213"/>
      <c r="MW48" s="213"/>
      <c r="MX48" s="213"/>
      <c r="MY48" s="213"/>
      <c r="MZ48" s="213"/>
      <c r="NA48" s="213"/>
      <c r="NB48" s="213"/>
      <c r="NC48" s="213"/>
      <c r="ND48" s="213"/>
      <c r="NE48" s="213"/>
      <c r="NF48" s="213"/>
      <c r="NG48" s="213"/>
      <c r="NH48" s="213"/>
      <c r="NI48" s="213"/>
      <c r="NJ48" s="213"/>
      <c r="NK48" s="213"/>
      <c r="NL48" s="213"/>
      <c r="NM48" s="213"/>
      <c r="NN48" s="213"/>
      <c r="NO48" s="213"/>
      <c r="NP48" s="213"/>
      <c r="NQ48" s="213"/>
      <c r="NR48" s="213"/>
      <c r="NS48" s="213"/>
      <c r="NT48" s="213"/>
      <c r="NU48" s="213"/>
      <c r="NV48" s="213"/>
      <c r="NW48" s="213"/>
      <c r="NX48" s="213"/>
      <c r="NY48" s="213"/>
      <c r="NZ48" s="213"/>
      <c r="OA48" s="213"/>
      <c r="OB48" s="213"/>
      <c r="OC48" s="213"/>
      <c r="OD48" s="213"/>
      <c r="OE48" s="213"/>
      <c r="OF48" s="213"/>
      <c r="OG48" s="213"/>
      <c r="OH48" s="213"/>
      <c r="OI48" s="213"/>
      <c r="OJ48" s="213"/>
      <c r="OK48" s="213"/>
      <c r="OL48" s="213"/>
      <c r="OM48" s="213"/>
      <c r="ON48" s="213"/>
      <c r="OO48" s="213"/>
      <c r="OP48" s="213"/>
      <c r="OQ48" s="213"/>
      <c r="OR48" s="213"/>
      <c r="OS48" s="213"/>
      <c r="OT48" s="213"/>
      <c r="OU48" s="213"/>
      <c r="OV48" s="213"/>
      <c r="OW48" s="213"/>
      <c r="OX48" s="213"/>
      <c r="OY48" s="213"/>
      <c r="OZ48" s="213"/>
      <c r="PA48" s="213"/>
      <c r="PB48" s="213"/>
      <c r="PC48" s="213"/>
      <c r="PD48" s="213"/>
      <c r="PE48" s="213"/>
      <c r="PF48" s="213"/>
      <c r="PG48" s="213"/>
      <c r="PH48" s="213"/>
      <c r="PI48" s="213"/>
      <c r="PJ48" s="213"/>
      <c r="PK48" s="213"/>
      <c r="PL48" s="213"/>
      <c r="PM48" s="213"/>
      <c r="PN48" s="213"/>
      <c r="PO48" s="213"/>
      <c r="PP48" s="213"/>
      <c r="PQ48" s="213"/>
      <c r="PR48" s="213"/>
      <c r="PS48" s="213"/>
      <c r="PT48" s="213"/>
      <c r="PU48" s="213"/>
      <c r="PV48" s="213"/>
      <c r="PW48" s="213"/>
      <c r="PX48" s="213"/>
      <c r="PY48" s="213"/>
      <c r="PZ48" s="213"/>
      <c r="QA48" s="213"/>
      <c r="QB48" s="213"/>
      <c r="QC48" s="213"/>
      <c r="QD48" s="213"/>
      <c r="QE48" s="213"/>
      <c r="QF48" s="213"/>
      <c r="QG48" s="213"/>
      <c r="QH48" s="213"/>
      <c r="QI48" s="213"/>
      <c r="QJ48" s="213"/>
      <c r="QK48" s="213"/>
      <c r="QL48" s="213"/>
      <c r="QM48" s="213"/>
      <c r="QN48" s="213"/>
      <c r="QO48" s="213"/>
      <c r="QP48" s="213"/>
      <c r="QQ48" s="213"/>
      <c r="QR48" s="213"/>
      <c r="QS48" s="213"/>
      <c r="QT48" s="213"/>
      <c r="QU48" s="213"/>
      <c r="QV48" s="213"/>
      <c r="QW48" s="213"/>
      <c r="QX48" s="213"/>
      <c r="QY48" s="213"/>
      <c r="QZ48" s="213"/>
      <c r="RA48" s="213"/>
      <c r="RB48" s="213"/>
      <c r="RC48" s="213"/>
      <c r="RD48" s="213"/>
      <c r="RE48" s="213"/>
      <c r="RF48" s="213"/>
      <c r="RG48" s="213"/>
      <c r="RH48" s="213"/>
      <c r="RI48" s="213"/>
      <c r="RJ48" s="213"/>
      <c r="RK48" s="213"/>
      <c r="RL48" s="213"/>
      <c r="RM48" s="213"/>
      <c r="RN48" s="213"/>
      <c r="RO48" s="213"/>
      <c r="RP48" s="213"/>
      <c r="RQ48" s="213"/>
      <c r="RR48" s="213"/>
      <c r="RS48" s="213"/>
      <c r="RT48" s="213"/>
      <c r="RU48" s="213"/>
      <c r="RV48" s="213"/>
      <c r="RW48" s="213"/>
      <c r="RX48" s="213"/>
      <c r="RY48" s="213"/>
      <c r="RZ48" s="213"/>
      <c r="SA48" s="213"/>
      <c r="SB48" s="213"/>
      <c r="SC48" s="213"/>
      <c r="SD48" s="213"/>
      <c r="SE48" s="213"/>
      <c r="SF48" s="213"/>
      <c r="SG48" s="213"/>
      <c r="SH48" s="213"/>
      <c r="SI48" s="213"/>
      <c r="SJ48" s="213"/>
      <c r="SK48" s="213"/>
      <c r="SL48" s="213"/>
      <c r="SM48" s="213"/>
      <c r="SN48" s="213"/>
      <c r="SO48" s="213"/>
      <c r="SP48" s="213"/>
      <c r="SQ48" s="213"/>
      <c r="SR48" s="213"/>
      <c r="SS48" s="213"/>
      <c r="ST48" s="213"/>
      <c r="SU48" s="213"/>
      <c r="SV48" s="213"/>
      <c r="SW48" s="213"/>
      <c r="SX48" s="213"/>
      <c r="SY48" s="213"/>
      <c r="SZ48" s="213"/>
      <c r="TA48" s="213"/>
      <c r="TB48" s="213"/>
      <c r="TC48" s="213"/>
      <c r="TD48" s="213"/>
      <c r="TE48" s="213"/>
      <c r="TF48" s="213"/>
      <c r="TG48" s="213"/>
      <c r="TH48" s="213"/>
      <c r="TI48" s="213"/>
      <c r="TJ48" s="213"/>
      <c r="TK48" s="213"/>
      <c r="TL48" s="213"/>
      <c r="TM48" s="213"/>
      <c r="TN48" s="213"/>
      <c r="TO48" s="213"/>
      <c r="TP48" s="213"/>
      <c r="TQ48" s="213"/>
      <c r="TR48" s="213"/>
      <c r="TS48" s="213"/>
      <c r="TT48" s="213"/>
      <c r="TU48" s="213"/>
      <c r="TV48" s="213"/>
      <c r="TW48" s="213"/>
      <c r="TX48" s="213"/>
      <c r="TY48" s="213"/>
      <c r="TZ48" s="213"/>
      <c r="UA48" s="213"/>
      <c r="UB48" s="213"/>
      <c r="UC48" s="213"/>
      <c r="UD48" s="213"/>
      <c r="UE48" s="213"/>
      <c r="UF48" s="213"/>
      <c r="UG48" s="213"/>
      <c r="UH48" s="213"/>
      <c r="UI48" s="213"/>
      <c r="UJ48" s="213"/>
      <c r="UK48" s="213"/>
      <c r="UL48" s="213"/>
      <c r="UM48" s="213"/>
      <c r="UN48" s="213"/>
      <c r="UO48" s="213"/>
      <c r="UP48" s="213"/>
      <c r="UQ48" s="213"/>
      <c r="UR48" s="213"/>
      <c r="US48" s="213"/>
      <c r="UT48" s="213"/>
      <c r="UU48" s="213"/>
      <c r="UV48" s="213"/>
      <c r="UW48" s="213"/>
      <c r="UX48" s="213"/>
      <c r="UY48" s="213"/>
      <c r="UZ48" s="213"/>
      <c r="VA48" s="213"/>
      <c r="VB48" s="213"/>
      <c r="VC48" s="213"/>
      <c r="VD48" s="213"/>
      <c r="VE48" s="213"/>
      <c r="VF48" s="213"/>
      <c r="VG48" s="213"/>
      <c r="VH48" s="213"/>
      <c r="VI48" s="213"/>
      <c r="VJ48" s="213"/>
      <c r="VK48" s="213"/>
      <c r="VL48" s="213"/>
      <c r="VM48" s="213"/>
      <c r="VN48" s="213"/>
      <c r="VO48" s="213"/>
      <c r="VP48" s="213"/>
      <c r="VQ48" s="213"/>
      <c r="VR48" s="213"/>
      <c r="VS48" s="213"/>
      <c r="VT48" s="213"/>
      <c r="VU48" s="213"/>
      <c r="VV48" s="213"/>
      <c r="VW48" s="213"/>
      <c r="VX48" s="213"/>
      <c r="VY48" s="213"/>
      <c r="VZ48" s="213"/>
      <c r="WA48" s="213"/>
      <c r="WB48" s="213"/>
      <c r="WC48" s="213"/>
      <c r="WD48" s="213"/>
      <c r="WE48" s="213"/>
      <c r="WF48" s="213"/>
      <c r="WG48" s="213"/>
      <c r="WH48" s="213"/>
      <c r="WI48" s="213"/>
      <c r="WJ48" s="213"/>
      <c r="WK48" s="213"/>
      <c r="WL48" s="213"/>
      <c r="WM48" s="213"/>
      <c r="WN48" s="213"/>
      <c r="WO48" s="213"/>
      <c r="WP48" s="213"/>
      <c r="WQ48" s="213"/>
      <c r="WR48" s="213"/>
      <c r="WS48" s="213"/>
      <c r="WT48" s="213"/>
      <c r="WU48" s="213"/>
      <c r="WV48" s="213"/>
      <c r="WW48" s="213"/>
      <c r="WX48" s="213"/>
      <c r="WY48" s="213"/>
      <c r="WZ48" s="213"/>
      <c r="XA48" s="213"/>
      <c r="XB48" s="213"/>
      <c r="XC48" s="213"/>
      <c r="XD48" s="213"/>
      <c r="XE48" s="213"/>
      <c r="XF48" s="213"/>
      <c r="XG48" s="213"/>
      <c r="XH48" s="213"/>
      <c r="XI48" s="213"/>
      <c r="XJ48" s="213"/>
      <c r="XK48" s="213"/>
      <c r="XL48" s="213"/>
      <c r="XM48" s="213"/>
      <c r="XN48" s="213"/>
      <c r="XO48" s="213"/>
      <c r="XP48" s="213"/>
      <c r="XQ48" s="213"/>
      <c r="XR48" s="213"/>
      <c r="XS48" s="213"/>
      <c r="XT48" s="213"/>
      <c r="XU48" s="213"/>
      <c r="XV48" s="213"/>
      <c r="XW48" s="213"/>
      <c r="XX48" s="213"/>
      <c r="XY48" s="213"/>
      <c r="XZ48" s="213"/>
      <c r="YA48" s="213"/>
      <c r="YB48" s="213"/>
      <c r="YC48" s="213"/>
      <c r="YD48" s="213"/>
      <c r="YE48" s="213"/>
      <c r="YF48" s="213"/>
      <c r="YG48" s="213"/>
      <c r="YH48" s="213"/>
      <c r="YI48" s="213"/>
      <c r="YJ48" s="213"/>
      <c r="YK48" s="213"/>
      <c r="YL48" s="213"/>
      <c r="YM48" s="213"/>
      <c r="YN48" s="213"/>
      <c r="YO48" s="213"/>
      <c r="YP48" s="213"/>
      <c r="YQ48" s="213"/>
      <c r="YR48" s="213"/>
      <c r="YS48" s="213"/>
      <c r="YT48" s="213"/>
      <c r="YU48" s="213"/>
      <c r="YV48" s="213"/>
      <c r="YW48" s="213"/>
      <c r="YX48" s="213"/>
      <c r="YY48" s="213"/>
      <c r="YZ48" s="213"/>
      <c r="ZA48" s="213"/>
      <c r="ZB48" s="213"/>
      <c r="ZC48" s="213"/>
      <c r="ZD48" s="213"/>
      <c r="ZE48" s="213"/>
      <c r="ZF48" s="213"/>
      <c r="ZG48" s="213"/>
      <c r="ZH48" s="213"/>
      <c r="ZI48" s="213"/>
      <c r="ZJ48" s="213"/>
      <c r="ZK48" s="213"/>
      <c r="ZL48" s="213"/>
      <c r="ZM48" s="213"/>
      <c r="ZN48" s="213"/>
      <c r="ZO48" s="213"/>
      <c r="ZP48" s="213"/>
      <c r="ZQ48" s="213"/>
      <c r="ZR48" s="213"/>
      <c r="ZS48" s="213"/>
      <c r="ZT48" s="213"/>
      <c r="ZU48" s="213"/>
      <c r="ZV48" s="213"/>
      <c r="ZW48" s="213"/>
      <c r="ZX48" s="213"/>
      <c r="ZY48" s="213"/>
      <c r="ZZ48" s="213"/>
      <c r="AAA48" s="213"/>
      <c r="AAB48" s="213"/>
      <c r="AAC48" s="213"/>
      <c r="AAD48" s="213"/>
      <c r="AAE48" s="213"/>
      <c r="AAF48" s="213"/>
      <c r="AAG48" s="213"/>
      <c r="AAH48" s="213"/>
      <c r="AAI48" s="213"/>
      <c r="AAJ48" s="213"/>
      <c r="AAK48" s="213"/>
      <c r="AAL48" s="213"/>
      <c r="AAM48" s="213"/>
      <c r="AAN48" s="213"/>
      <c r="AAO48" s="213"/>
      <c r="AAP48" s="213"/>
      <c r="AAQ48" s="213"/>
      <c r="AAR48" s="213"/>
      <c r="AAS48" s="213"/>
      <c r="AAT48" s="213"/>
      <c r="AAU48" s="213"/>
      <c r="AAV48" s="213"/>
      <c r="AAW48" s="213"/>
      <c r="AAX48" s="213"/>
      <c r="AAY48" s="213"/>
      <c r="AAZ48" s="213"/>
      <c r="ABA48" s="213"/>
      <c r="ABB48" s="213"/>
      <c r="ABC48" s="213"/>
      <c r="ABD48" s="213"/>
      <c r="ABE48" s="213"/>
      <c r="ABF48" s="213"/>
      <c r="ABG48" s="213"/>
      <c r="ABH48" s="213"/>
      <c r="ABI48" s="213"/>
      <c r="ABJ48" s="213"/>
      <c r="ABK48" s="213"/>
      <c r="ABL48" s="213"/>
      <c r="ABM48" s="213"/>
      <c r="ABN48" s="213"/>
      <c r="ABO48" s="213"/>
      <c r="ABP48" s="213"/>
      <c r="ABQ48" s="213"/>
      <c r="ABR48" s="213"/>
      <c r="ABS48" s="213"/>
      <c r="ABT48" s="213"/>
      <c r="ABU48" s="213"/>
      <c r="ABV48" s="213"/>
      <c r="ABW48" s="213"/>
      <c r="ABX48" s="213"/>
      <c r="ABY48" s="213"/>
      <c r="ABZ48" s="213"/>
      <c r="ACA48" s="213"/>
      <c r="ACB48" s="213"/>
      <c r="ACC48" s="213"/>
      <c r="ACD48" s="213"/>
      <c r="ACE48" s="213"/>
      <c r="ACF48" s="213"/>
      <c r="ACG48" s="213"/>
      <c r="ACH48" s="213"/>
      <c r="ACI48" s="213"/>
      <c r="ACJ48" s="213"/>
      <c r="ACK48" s="213"/>
      <c r="ACL48" s="213"/>
      <c r="ACM48" s="213"/>
      <c r="ACN48" s="213"/>
      <c r="ACO48" s="213"/>
      <c r="ACP48" s="213"/>
      <c r="ACQ48" s="213"/>
      <c r="ACR48" s="213"/>
      <c r="ACS48" s="213"/>
      <c r="ACT48" s="213"/>
      <c r="ACU48" s="213"/>
      <c r="ACV48" s="213"/>
      <c r="ACW48" s="213"/>
      <c r="ACX48" s="213"/>
      <c r="ACY48" s="213"/>
      <c r="ACZ48" s="213"/>
      <c r="ADA48" s="213"/>
      <c r="ADB48" s="213"/>
      <c r="ADC48" s="213"/>
      <c r="ADD48" s="213"/>
      <c r="ADE48" s="213"/>
      <c r="ADF48" s="213"/>
      <c r="ADG48" s="213"/>
      <c r="ADH48" s="213"/>
      <c r="ADI48" s="213"/>
      <c r="ADJ48" s="213"/>
      <c r="ADK48" s="213"/>
      <c r="ADL48" s="213"/>
      <c r="ADM48" s="213"/>
      <c r="ADN48" s="213"/>
      <c r="ADO48" s="213"/>
      <c r="ADP48" s="213"/>
      <c r="ADQ48" s="213"/>
      <c r="ADR48" s="213"/>
      <c r="ADS48" s="213"/>
      <c r="ADT48" s="213"/>
      <c r="ADU48" s="213"/>
      <c r="ADV48" s="213"/>
      <c r="ADW48" s="213"/>
      <c r="ADX48" s="213"/>
      <c r="ADY48" s="213"/>
      <c r="ADZ48" s="213"/>
      <c r="AEA48" s="213"/>
      <c r="AEB48" s="213"/>
      <c r="AEC48" s="213"/>
      <c r="AED48" s="213"/>
      <c r="AEE48" s="213"/>
      <c r="AEF48" s="213"/>
      <c r="AEG48" s="213"/>
      <c r="AEH48" s="213"/>
      <c r="AEI48" s="213"/>
      <c r="AEJ48" s="213"/>
      <c r="AEK48" s="213"/>
      <c r="AEL48" s="213"/>
      <c r="AEM48" s="213"/>
      <c r="AEN48" s="213"/>
      <c r="AEO48" s="213"/>
      <c r="AEP48" s="213"/>
      <c r="AEQ48" s="213"/>
      <c r="AER48" s="213"/>
      <c r="AES48" s="213"/>
      <c r="AET48" s="213"/>
      <c r="AEU48" s="213"/>
      <c r="AEV48" s="213"/>
      <c r="AEW48" s="213"/>
      <c r="AEX48" s="213"/>
      <c r="AEY48" s="213"/>
      <c r="AEZ48" s="213"/>
      <c r="AFA48" s="213"/>
      <c r="AFB48" s="213"/>
      <c r="AFC48" s="213"/>
      <c r="AFD48" s="213"/>
      <c r="AFE48" s="213"/>
      <c r="AFF48" s="213"/>
      <c r="AFG48" s="213"/>
      <c r="AFH48" s="213"/>
      <c r="AFI48" s="213"/>
      <c r="AFJ48" s="213"/>
      <c r="AFK48" s="213"/>
      <c r="AFL48" s="213"/>
      <c r="AFM48" s="213"/>
      <c r="AFN48" s="213"/>
      <c r="AFO48" s="213"/>
      <c r="AFP48" s="213"/>
      <c r="AFQ48" s="213"/>
      <c r="AFR48" s="213"/>
      <c r="AFS48" s="213"/>
      <c r="AFT48" s="213"/>
      <c r="AFU48" s="213"/>
      <c r="AFV48" s="213"/>
      <c r="AFW48" s="213"/>
      <c r="AFX48" s="213"/>
      <c r="AFY48" s="213"/>
      <c r="AFZ48" s="213"/>
      <c r="AGA48" s="213"/>
      <c r="AGB48" s="213"/>
      <c r="AGC48" s="213"/>
      <c r="AGD48" s="213"/>
      <c r="AGE48" s="213"/>
      <c r="AGF48" s="213"/>
      <c r="AGG48" s="213"/>
      <c r="AGH48" s="213"/>
      <c r="AGI48" s="213"/>
      <c r="AGJ48" s="213"/>
      <c r="AGK48" s="213"/>
      <c r="AGL48" s="213"/>
      <c r="AGM48" s="213"/>
      <c r="AGN48" s="213"/>
      <c r="AGO48" s="213"/>
      <c r="AGP48" s="213"/>
      <c r="AGQ48" s="213"/>
      <c r="AGR48" s="213"/>
      <c r="AGS48" s="213"/>
      <c r="AGT48" s="213"/>
      <c r="AGU48" s="213"/>
      <c r="AGV48" s="213"/>
      <c r="AGW48" s="213"/>
      <c r="AGX48" s="213"/>
      <c r="AGY48" s="213"/>
      <c r="AGZ48" s="213"/>
      <c r="AHA48" s="213"/>
      <c r="AHB48" s="213"/>
      <c r="AHC48" s="213"/>
      <c r="AHD48" s="213"/>
      <c r="AHE48" s="213"/>
      <c r="AHF48" s="213"/>
      <c r="AHG48" s="213"/>
      <c r="AHH48" s="213"/>
      <c r="AHI48" s="213"/>
      <c r="AHJ48" s="213"/>
      <c r="AHK48" s="213"/>
      <c r="AHL48" s="213"/>
      <c r="AHM48" s="213"/>
      <c r="AHN48" s="213"/>
      <c r="AHO48" s="213"/>
      <c r="AHP48" s="213"/>
      <c r="AHQ48" s="213"/>
      <c r="AHR48" s="213"/>
      <c r="AHS48" s="213"/>
      <c r="AHT48" s="213"/>
      <c r="AHU48" s="213"/>
      <c r="AHV48" s="213"/>
      <c r="AHW48" s="213"/>
      <c r="AHX48" s="213"/>
      <c r="AHY48" s="213"/>
      <c r="AHZ48" s="213"/>
      <c r="AIA48" s="213"/>
      <c r="AIB48" s="213"/>
      <c r="AIC48" s="213"/>
      <c r="AID48" s="213"/>
      <c r="AIE48" s="213"/>
      <c r="AIF48" s="213"/>
      <c r="AIG48" s="213"/>
      <c r="AIH48" s="213"/>
      <c r="AII48" s="213"/>
      <c r="AIJ48" s="213"/>
      <c r="AIK48" s="213"/>
      <c r="AIL48" s="213"/>
      <c r="AIM48" s="213"/>
      <c r="AIN48" s="213"/>
      <c r="AIO48" s="213"/>
      <c r="AIP48" s="213"/>
      <c r="AIQ48" s="213"/>
      <c r="AIR48" s="213"/>
      <c r="AIS48" s="213"/>
      <c r="AIT48" s="213"/>
      <c r="AIU48" s="213"/>
      <c r="AIV48" s="213"/>
      <c r="AIW48" s="213"/>
      <c r="AIX48" s="213"/>
      <c r="AIY48" s="213"/>
      <c r="AIZ48" s="213"/>
      <c r="AJA48" s="213"/>
      <c r="AJB48" s="213"/>
      <c r="AJC48" s="213"/>
      <c r="AJD48" s="213"/>
      <c r="AJE48" s="213"/>
      <c r="AJF48" s="213"/>
      <c r="AJG48" s="213"/>
      <c r="AJH48" s="213"/>
      <c r="AJI48" s="213"/>
      <c r="AJJ48" s="213"/>
      <c r="AJK48" s="213"/>
      <c r="AJL48" s="213"/>
      <c r="AJM48" s="213"/>
      <c r="AJN48" s="213"/>
      <c r="AJO48" s="213"/>
      <c r="AJP48" s="213"/>
      <c r="AJQ48" s="213"/>
      <c r="AJR48" s="213"/>
      <c r="AJS48" s="213"/>
      <c r="AJT48" s="213"/>
      <c r="AJU48" s="213"/>
      <c r="AJV48" s="213"/>
      <c r="AJW48" s="213"/>
      <c r="AJX48" s="213"/>
      <c r="AJY48" s="213"/>
      <c r="AJZ48" s="213"/>
      <c r="AKA48" s="213"/>
      <c r="AKB48" s="213"/>
      <c r="AKC48" s="213"/>
      <c r="AKD48" s="213"/>
      <c r="AKE48" s="213"/>
      <c r="AKF48" s="213"/>
      <c r="AKG48" s="213"/>
      <c r="AKH48" s="213"/>
      <c r="AKI48" s="213"/>
      <c r="AKJ48" s="213"/>
      <c r="AKK48" s="213"/>
      <c r="AKL48" s="213"/>
      <c r="AKM48" s="213"/>
      <c r="AKN48" s="213"/>
      <c r="AKO48" s="213"/>
      <c r="AKP48" s="213"/>
      <c r="AKQ48" s="213"/>
      <c r="AKR48" s="213"/>
      <c r="AKS48" s="213"/>
      <c r="AKT48" s="213"/>
      <c r="AKU48" s="213"/>
      <c r="AKV48" s="213"/>
      <c r="AKW48" s="213"/>
      <c r="AKX48" s="213"/>
      <c r="AKY48" s="213"/>
      <c r="AKZ48" s="213"/>
      <c r="ALA48" s="213"/>
      <c r="ALB48" s="213"/>
      <c r="ALC48" s="213"/>
      <c r="ALD48" s="213"/>
      <c r="ALE48" s="213"/>
      <c r="ALF48" s="213"/>
      <c r="ALG48" s="213"/>
      <c r="ALH48" s="213"/>
      <c r="ALI48" s="213"/>
      <c r="ALJ48" s="213"/>
      <c r="ALK48" s="213"/>
      <c r="ALL48" s="213"/>
      <c r="ALM48" s="213"/>
      <c r="ALN48" s="213"/>
      <c r="ALO48" s="213"/>
      <c r="ALP48" s="213"/>
      <c r="ALQ48" s="213"/>
      <c r="ALR48" s="213"/>
      <c r="ALS48" s="213"/>
      <c r="ALT48" s="213"/>
      <c r="ALU48" s="213"/>
      <c r="ALV48" s="213"/>
      <c r="ALW48" s="213"/>
      <c r="ALX48" s="213"/>
      <c r="ALY48" s="213"/>
      <c r="ALZ48" s="213"/>
      <c r="AMA48" s="213"/>
      <c r="AMB48" s="213"/>
      <c r="AMC48" s="213"/>
      <c r="AMD48" s="213"/>
      <c r="AME48" s="213"/>
      <c r="AMF48" s="213"/>
      <c r="AMG48" s="213"/>
      <c r="AMH48" s="213"/>
    </row>
    <row r="49" spans="1:13" ht="38.25" customHeight="1">
      <c r="A49" s="214"/>
      <c r="B49" s="1466" t="s">
        <v>1961</v>
      </c>
      <c r="C49" s="2299" t="s">
        <v>1962</v>
      </c>
      <c r="D49" s="2299"/>
      <c r="E49" s="2299"/>
      <c r="F49" s="2299"/>
      <c r="G49" s="2299"/>
      <c r="H49" s="2299"/>
      <c r="I49" s="2299"/>
      <c r="J49" s="2299"/>
      <c r="K49" s="2299"/>
      <c r="L49" s="2299"/>
      <c r="M49" s="2299"/>
    </row>
    <row r="50" spans="1:13" ht="15.75" customHeight="1">
      <c r="A50" s="214"/>
      <c r="B50" s="1466" t="s">
        <v>87</v>
      </c>
      <c r="C50" s="2300">
        <v>15</v>
      </c>
      <c r="D50" s="2301"/>
      <c r="E50" s="2301"/>
      <c r="F50" s="2301"/>
      <c r="G50" s="2301"/>
      <c r="H50" s="2301"/>
      <c r="I50" s="2301"/>
      <c r="J50" s="2301"/>
      <c r="K50" s="2301"/>
      <c r="L50" s="2301"/>
      <c r="M50" s="2302"/>
    </row>
    <row r="51" spans="1:13" ht="15.75" customHeight="1">
      <c r="A51" s="214"/>
      <c r="B51" s="1466" t="s">
        <v>88</v>
      </c>
      <c r="C51" s="2300" t="s">
        <v>89</v>
      </c>
      <c r="D51" s="2301"/>
      <c r="E51" s="2301"/>
      <c r="F51" s="2301"/>
      <c r="G51" s="2301"/>
      <c r="H51" s="2301"/>
      <c r="I51" s="2301"/>
      <c r="J51" s="2301"/>
      <c r="K51" s="2301"/>
      <c r="L51" s="2301"/>
      <c r="M51" s="2302"/>
    </row>
    <row r="52" spans="1:13" ht="18" customHeight="1">
      <c r="A52" s="2303" t="s">
        <v>90</v>
      </c>
      <c r="B52" s="1494" t="s">
        <v>91</v>
      </c>
      <c r="C52" s="2295" t="s">
        <v>1963</v>
      </c>
      <c r="D52" s="2295"/>
      <c r="E52" s="2295"/>
      <c r="F52" s="2295"/>
      <c r="G52" s="2295"/>
      <c r="H52" s="2295"/>
      <c r="I52" s="2295"/>
      <c r="J52" s="2295"/>
      <c r="K52" s="2295"/>
      <c r="L52" s="2295"/>
      <c r="M52" s="2295"/>
    </row>
    <row r="53" spans="1:13" ht="15.75" customHeight="1">
      <c r="A53" s="2303"/>
      <c r="B53" s="1494" t="s">
        <v>93</v>
      </c>
      <c r="C53" s="2295" t="s">
        <v>1964</v>
      </c>
      <c r="D53" s="2295"/>
      <c r="E53" s="2295"/>
      <c r="F53" s="2295"/>
      <c r="G53" s="2295"/>
      <c r="H53" s="2295"/>
      <c r="I53" s="2295"/>
      <c r="J53" s="2295"/>
      <c r="K53" s="2295"/>
      <c r="L53" s="2295"/>
      <c r="M53" s="2295"/>
    </row>
    <row r="54" spans="1:13" ht="15.75" customHeight="1">
      <c r="A54" s="2303"/>
      <c r="B54" s="1494" t="s">
        <v>95</v>
      </c>
      <c r="C54" s="2295" t="s">
        <v>452</v>
      </c>
      <c r="D54" s="2295"/>
      <c r="E54" s="2295"/>
      <c r="F54" s="2295"/>
      <c r="G54" s="2295"/>
      <c r="H54" s="2295"/>
      <c r="I54" s="2295"/>
      <c r="J54" s="2295"/>
      <c r="K54" s="2295"/>
      <c r="L54" s="2295"/>
      <c r="M54" s="2295"/>
    </row>
    <row r="55" spans="1:13" ht="15.75" customHeight="1">
      <c r="A55" s="2303"/>
      <c r="B55" s="1495" t="s">
        <v>97</v>
      </c>
      <c r="C55" s="2295" t="s">
        <v>1956</v>
      </c>
      <c r="D55" s="2295"/>
      <c r="E55" s="2295"/>
      <c r="F55" s="2295"/>
      <c r="G55" s="2295"/>
      <c r="H55" s="2295"/>
      <c r="I55" s="2295"/>
      <c r="J55" s="2295"/>
      <c r="K55" s="2295"/>
      <c r="L55" s="2295"/>
      <c r="M55" s="2295"/>
    </row>
    <row r="56" spans="1:13" ht="15.75" customHeight="1">
      <c r="A56" s="2303"/>
      <c r="B56" s="1494" t="s">
        <v>99</v>
      </c>
      <c r="C56" s="2304" t="s">
        <v>1965</v>
      </c>
      <c r="D56" s="2305"/>
      <c r="E56" s="2305"/>
      <c r="F56" s="2305"/>
      <c r="G56" s="2305"/>
      <c r="H56" s="2305"/>
      <c r="I56" s="2305"/>
      <c r="J56" s="2305"/>
      <c r="K56" s="2305"/>
      <c r="L56" s="2305"/>
      <c r="M56" s="2305"/>
    </row>
    <row r="57" spans="1:13" ht="16.5" customHeight="1">
      <c r="A57" s="2303"/>
      <c r="B57" s="1494" t="s">
        <v>101</v>
      </c>
      <c r="C57" s="2295" t="s">
        <v>1235</v>
      </c>
      <c r="D57" s="2295"/>
      <c r="E57" s="2295"/>
      <c r="F57" s="2295"/>
      <c r="G57" s="2295"/>
      <c r="H57" s="2295"/>
      <c r="I57" s="2295"/>
      <c r="J57" s="2295"/>
      <c r="K57" s="2295"/>
      <c r="L57" s="2295"/>
      <c r="M57" s="2295"/>
    </row>
    <row r="58" spans="1:13" ht="20.25" customHeight="1">
      <c r="A58" s="2296" t="s">
        <v>103</v>
      </c>
      <c r="B58" s="1496" t="s">
        <v>104</v>
      </c>
      <c r="C58" s="2295" t="s">
        <v>1966</v>
      </c>
      <c r="D58" s="2295"/>
      <c r="E58" s="2295"/>
      <c r="F58" s="2295"/>
      <c r="G58" s="2295"/>
      <c r="H58" s="2295"/>
      <c r="I58" s="2295"/>
      <c r="J58" s="2295"/>
      <c r="K58" s="2295"/>
      <c r="L58" s="2295"/>
      <c r="M58" s="2295"/>
    </row>
    <row r="59" spans="1:13" ht="17.25" customHeight="1">
      <c r="A59" s="2296"/>
      <c r="B59" s="1496" t="s">
        <v>106</v>
      </c>
      <c r="C59" s="2297" t="s">
        <v>1917</v>
      </c>
      <c r="D59" s="2297"/>
      <c r="E59" s="2297"/>
      <c r="F59" s="2297"/>
      <c r="G59" s="2297"/>
      <c r="H59" s="2297"/>
      <c r="I59" s="2297"/>
      <c r="J59" s="2297"/>
      <c r="K59" s="2297"/>
      <c r="L59" s="2297"/>
      <c r="M59" s="2297"/>
    </row>
    <row r="60" spans="1:13" ht="16.5" customHeight="1">
      <c r="A60" s="2296"/>
      <c r="B60" s="1497" t="s">
        <v>14</v>
      </c>
      <c r="C60" s="2297" t="s">
        <v>452</v>
      </c>
      <c r="D60" s="2297"/>
      <c r="E60" s="2297"/>
      <c r="F60" s="2297"/>
      <c r="G60" s="2297"/>
      <c r="H60" s="2297"/>
      <c r="I60" s="2297"/>
      <c r="J60" s="2297"/>
      <c r="K60" s="2297"/>
      <c r="L60" s="2297"/>
      <c r="M60" s="2297"/>
    </row>
    <row r="61" spans="1:13" ht="16.5" customHeight="1">
      <c r="A61" s="266" t="s">
        <v>109</v>
      </c>
      <c r="B61" s="1498"/>
      <c r="C61" s="2298"/>
      <c r="D61" s="2298"/>
      <c r="E61" s="2298"/>
      <c r="F61" s="2298"/>
      <c r="G61" s="2298"/>
      <c r="H61" s="2298"/>
      <c r="I61" s="2298"/>
      <c r="J61" s="2298"/>
      <c r="K61" s="2298"/>
      <c r="L61" s="2298"/>
      <c r="M61" s="2298"/>
    </row>
    <row r="62" spans="1:13" ht="15.75" customHeight="1">
      <c r="C62" s="2294"/>
      <c r="D62" s="2294"/>
      <c r="E62" s="2294"/>
      <c r="F62" s="2294"/>
      <c r="G62" s="2294"/>
      <c r="H62" s="2294"/>
      <c r="I62" s="2294"/>
      <c r="J62" s="2294"/>
      <c r="K62" s="2294"/>
      <c r="L62" s="2294"/>
      <c r="M62" s="2294"/>
    </row>
    <row r="63" spans="1:13" ht="15.75" customHeight="1">
      <c r="C63" s="2294"/>
      <c r="D63" s="2294"/>
      <c r="E63" s="2294"/>
      <c r="F63" s="2294"/>
      <c r="G63" s="2294"/>
      <c r="H63" s="2294"/>
      <c r="I63" s="2294"/>
      <c r="J63" s="2294"/>
      <c r="K63" s="2294"/>
      <c r="L63" s="2294"/>
      <c r="M63" s="2294"/>
    </row>
  </sheetData>
  <mergeCells count="54">
    <mergeCell ref="C12:M12"/>
    <mergeCell ref="B1:M1"/>
    <mergeCell ref="A2:A14"/>
    <mergeCell ref="C2:M2"/>
    <mergeCell ref="C3:M3"/>
    <mergeCell ref="F4:G4"/>
    <mergeCell ref="C5:M5"/>
    <mergeCell ref="C6:M6"/>
    <mergeCell ref="C7:G7"/>
    <mergeCell ref="I7:M7"/>
    <mergeCell ref="B8:B10"/>
    <mergeCell ref="C8:D9"/>
    <mergeCell ref="C10:D10"/>
    <mergeCell ref="F10:G10"/>
    <mergeCell ref="I10:J10"/>
    <mergeCell ref="C11:M11"/>
    <mergeCell ref="C13:M13"/>
    <mergeCell ref="C14:D14"/>
    <mergeCell ref="F14:M14"/>
    <mergeCell ref="C15:M15"/>
    <mergeCell ref="A16:A48"/>
    <mergeCell ref="C16:M16"/>
    <mergeCell ref="B17:B23"/>
    <mergeCell ref="F45:F46"/>
    <mergeCell ref="G45:J46"/>
    <mergeCell ref="L45:M46"/>
    <mergeCell ref="C48:M48"/>
    <mergeCell ref="N17:N47"/>
    <mergeCell ref="F22:M22"/>
    <mergeCell ref="B24:B27"/>
    <mergeCell ref="B28:B30"/>
    <mergeCell ref="J29:L29"/>
    <mergeCell ref="B31:B33"/>
    <mergeCell ref="B34:B43"/>
    <mergeCell ref="F42:G42"/>
    <mergeCell ref="H43:I43"/>
    <mergeCell ref="B44:B47"/>
    <mergeCell ref="C49:M49"/>
    <mergeCell ref="C50:M50"/>
    <mergeCell ref="C51:M51"/>
    <mergeCell ref="A52:A57"/>
    <mergeCell ref="C52:M52"/>
    <mergeCell ref="C53:M53"/>
    <mergeCell ref="C54:M54"/>
    <mergeCell ref="C55:M55"/>
    <mergeCell ref="C56:M56"/>
    <mergeCell ref="C62:M62"/>
    <mergeCell ref="C63:M63"/>
    <mergeCell ref="C57:M57"/>
    <mergeCell ref="A58:A60"/>
    <mergeCell ref="C58:M58"/>
    <mergeCell ref="C59:M59"/>
    <mergeCell ref="C60:M60"/>
    <mergeCell ref="C61:M61"/>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 sqref="F4" xr:uid="{00000000-0002-0000-3400-000000000000}"/>
    <dataValidation allowBlank="1" showInputMessage="1" showErrorMessage="1" prompt="Incluir una ficha por cada indicador, ya sea de producto o de resultado" sqref="B1" xr:uid="{00000000-0002-0000-3400-000001000000}"/>
    <dataValidation allowBlank="1" showInputMessage="1" showErrorMessage="1" prompt="Seleccione de la lista desplegable" sqref="B4 B7 H7" xr:uid="{00000000-0002-0000-34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3400-000003000000}"/>
    <dataValidation allowBlank="1" showInputMessage="1" showErrorMessage="1" prompt="Identifique el ODS a que le apunta el indicador de producto. Seleccione de la lista desplegable." sqref="B14" xr:uid="{00000000-0002-0000-3400-000004000000}"/>
    <dataValidation allowBlank="1" showInputMessage="1" showErrorMessage="1" prompt="Identifique la meta ODS a que le apunta el indicador de producto. Seleccione de la lista desplegable." sqref="E14" xr:uid="{00000000-0002-0000-3400-000005000000}"/>
  </dataValidations>
  <hyperlinks>
    <hyperlink ref="C56" r:id="rId1" xr:uid="{00000000-0004-0000-3400-000000000000}"/>
  </hyperlinks>
  <pageMargins left="0" right="0" top="0.39370078740157477" bottom="0.39370078740157477" header="0" footer="0"/>
  <headerFooter>
    <oddHeader>&amp;C&amp;A</oddHeader>
    <oddFooter>&amp;CPágina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1967</v>
      </c>
      <c r="C1" s="141"/>
      <c r="D1" s="141"/>
      <c r="E1" s="141"/>
      <c r="F1" s="141"/>
      <c r="G1" s="141"/>
      <c r="H1" s="141"/>
      <c r="I1" s="141"/>
      <c r="J1" s="141"/>
      <c r="K1" s="141"/>
      <c r="L1" s="141"/>
      <c r="M1" s="142"/>
    </row>
    <row r="2" spans="1:13" ht="54.75" customHeight="1">
      <c r="A2" s="2092" t="s">
        <v>1</v>
      </c>
      <c r="B2" s="29" t="s">
        <v>2</v>
      </c>
      <c r="C2" s="2120" t="s">
        <v>1968</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198"/>
      <c r="D4" s="1203" t="s">
        <v>323</v>
      </c>
      <c r="E4" s="1204"/>
      <c r="F4" s="2021" t="s">
        <v>8</v>
      </c>
      <c r="G4" s="2022"/>
      <c r="H4" s="1205">
        <v>99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1969</v>
      </c>
      <c r="D7" s="2176"/>
      <c r="E7" s="2176"/>
      <c r="F7" s="2176"/>
      <c r="G7" s="2177"/>
      <c r="H7" s="1208" t="s">
        <v>14</v>
      </c>
      <c r="I7" s="2150" t="s">
        <v>1970</v>
      </c>
      <c r="J7" s="2149"/>
      <c r="K7" s="2149"/>
      <c r="L7" s="2149"/>
      <c r="M7" s="2151"/>
    </row>
    <row r="8" spans="1:13" ht="15.75" customHeight="1">
      <c r="A8" s="2093"/>
      <c r="B8" s="2084" t="s">
        <v>16</v>
      </c>
      <c r="C8" s="2030"/>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1971</v>
      </c>
      <c r="D11" s="1981"/>
      <c r="E11" s="1981"/>
      <c r="F11" s="1981"/>
      <c r="G11" s="1981"/>
      <c r="H11" s="1981"/>
      <c r="I11" s="1981"/>
      <c r="J11" s="1981"/>
      <c r="K11" s="1981"/>
      <c r="L11" s="1981"/>
      <c r="M11" s="1982"/>
    </row>
    <row r="12" spans="1:13" ht="88.5" customHeight="1">
      <c r="A12" s="2093"/>
      <c r="B12" s="1331" t="s">
        <v>21</v>
      </c>
      <c r="C12" s="1980" t="s">
        <v>1972</v>
      </c>
      <c r="D12" s="1981"/>
      <c r="E12" s="1981"/>
      <c r="F12" s="1981"/>
      <c r="G12" s="1981"/>
      <c r="H12" s="1981"/>
      <c r="I12" s="1981"/>
      <c r="J12" s="1981"/>
      <c r="K12" s="1981"/>
      <c r="L12" s="1981"/>
      <c r="M12" s="1982"/>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321</v>
      </c>
      <c r="D14" s="2046"/>
      <c r="E14" s="1213" t="s">
        <v>27</v>
      </c>
      <c r="F14" s="2119" t="s">
        <v>322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42.75" customHeight="1">
      <c r="A16" s="2064"/>
      <c r="B16" s="1333" t="s">
        <v>32</v>
      </c>
      <c r="C16" s="1980" t="s">
        <v>1974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1975</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v>2</v>
      </c>
      <c r="E29" s="59"/>
      <c r="F29" s="66" t="s">
        <v>56</v>
      </c>
      <c r="G29" s="1224">
        <v>2019</v>
      </c>
      <c r="H29" s="59"/>
      <c r="I29" s="66" t="s">
        <v>57</v>
      </c>
      <c r="J29" s="2045" t="s">
        <v>1970</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v>
      </c>
      <c r="E36" s="2135"/>
      <c r="F36" s="2134">
        <v>2</v>
      </c>
      <c r="G36" s="2135"/>
      <c r="H36" s="2134">
        <v>2</v>
      </c>
      <c r="I36" s="2135"/>
      <c r="J36" s="2134">
        <v>2</v>
      </c>
      <c r="K36" s="2135"/>
      <c r="L36" s="2134">
        <v>2</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2</v>
      </c>
      <c r="E38" s="2135"/>
      <c r="F38" s="2134">
        <v>2</v>
      </c>
      <c r="G38" s="2135"/>
      <c r="H38" s="2134">
        <v>2</v>
      </c>
      <c r="I38" s="2135"/>
      <c r="J38" s="2134">
        <v>2</v>
      </c>
      <c r="K38" s="2135"/>
      <c r="L38" s="2134">
        <v>2</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2</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21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1976</v>
      </c>
      <c r="D48" s="1981"/>
      <c r="E48" s="1981"/>
      <c r="F48" s="1981"/>
      <c r="G48" s="1981"/>
      <c r="H48" s="1981"/>
      <c r="I48" s="1981"/>
      <c r="J48" s="1981"/>
      <c r="K48" s="1981"/>
      <c r="L48" s="1981"/>
      <c r="M48" s="1982"/>
    </row>
    <row r="49" spans="1:13" ht="38.25" customHeight="1">
      <c r="A49" s="2064"/>
      <c r="B49" s="1333" t="s">
        <v>85</v>
      </c>
      <c r="C49" s="2291" t="s">
        <v>1977</v>
      </c>
      <c r="D49" s="2292"/>
      <c r="E49" s="2292"/>
      <c r="F49" s="2292"/>
      <c r="G49" s="2292"/>
      <c r="H49" s="2292"/>
      <c r="I49" s="2292"/>
      <c r="J49" s="2292"/>
      <c r="K49" s="2292"/>
      <c r="L49" s="2292"/>
      <c r="M49" s="2336"/>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328</v>
      </c>
      <c r="D52" s="1973"/>
      <c r="E52" s="1973"/>
      <c r="F52" s="1973"/>
      <c r="G52" s="1973"/>
      <c r="H52" s="1973"/>
      <c r="I52" s="1973"/>
      <c r="J52" s="1973"/>
      <c r="K52" s="1973"/>
      <c r="L52" s="1973"/>
      <c r="M52" s="1974"/>
    </row>
    <row r="53" spans="1:13" ht="15.75" customHeight="1">
      <c r="A53" s="2056"/>
      <c r="B53" s="1413" t="s">
        <v>93</v>
      </c>
      <c r="C53" s="1972" t="s">
        <v>1757</v>
      </c>
      <c r="D53" s="1973"/>
      <c r="E53" s="1973"/>
      <c r="F53" s="1973"/>
      <c r="G53" s="1973"/>
      <c r="H53" s="1973"/>
      <c r="I53" s="1973"/>
      <c r="J53" s="1973"/>
      <c r="K53" s="1973"/>
      <c r="L53" s="1973"/>
      <c r="M53" s="1974"/>
    </row>
    <row r="54" spans="1:13" ht="15.75" customHeight="1">
      <c r="A54" s="2056"/>
      <c r="B54" s="1413" t="s">
        <v>95</v>
      </c>
      <c r="C54" s="1972" t="s">
        <v>1758</v>
      </c>
      <c r="D54" s="1973"/>
      <c r="E54" s="1973"/>
      <c r="F54" s="1973"/>
      <c r="G54" s="1973"/>
      <c r="H54" s="1973"/>
      <c r="I54" s="1973"/>
      <c r="J54" s="1973"/>
      <c r="K54" s="1973"/>
      <c r="L54" s="1973"/>
      <c r="M54" s="1974"/>
    </row>
    <row r="55" spans="1:13" ht="15.75" customHeight="1">
      <c r="A55" s="2056"/>
      <c r="B55" s="1414" t="s">
        <v>97</v>
      </c>
      <c r="C55" s="1972" t="s">
        <v>327</v>
      </c>
      <c r="D55" s="1973"/>
      <c r="E55" s="1973"/>
      <c r="F55" s="1973"/>
      <c r="G55" s="1973"/>
      <c r="H55" s="1973"/>
      <c r="I55" s="1973"/>
      <c r="J55" s="1973"/>
      <c r="K55" s="1973"/>
      <c r="L55" s="1973"/>
      <c r="M55" s="1974"/>
    </row>
    <row r="56" spans="1:13" ht="15.75" customHeight="1">
      <c r="A56" s="2056"/>
      <c r="B56" s="1413" t="s">
        <v>99</v>
      </c>
      <c r="C56" s="2127" t="s">
        <v>330</v>
      </c>
      <c r="D56" s="1973"/>
      <c r="E56" s="1973"/>
      <c r="F56" s="1973"/>
      <c r="G56" s="1973"/>
      <c r="H56" s="1973"/>
      <c r="I56" s="1973"/>
      <c r="J56" s="1973"/>
      <c r="K56" s="1973"/>
      <c r="L56" s="1973"/>
      <c r="M56" s="1974"/>
    </row>
    <row r="57" spans="1:13" ht="16.5" customHeight="1" thickBot="1">
      <c r="A57" s="2061"/>
      <c r="B57" s="1413" t="s">
        <v>101</v>
      </c>
      <c r="C57" s="1972" t="s">
        <v>329</v>
      </c>
      <c r="D57" s="1973"/>
      <c r="E57" s="1973"/>
      <c r="F57" s="1973"/>
      <c r="G57" s="1973"/>
      <c r="H57" s="1973"/>
      <c r="I57" s="1973"/>
      <c r="J57" s="1973"/>
      <c r="K57" s="1973"/>
      <c r="L57" s="1973"/>
      <c r="M57" s="1974"/>
    </row>
    <row r="58" spans="1:13" ht="15.75" customHeight="1">
      <c r="A58" s="2055" t="s">
        <v>103</v>
      </c>
      <c r="B58" s="1415" t="s">
        <v>104</v>
      </c>
      <c r="C58" s="1972" t="s">
        <v>1759</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1758</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G45:J46 C14:D14" xr:uid="{00000000-0002-0000-35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5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3500-000002000000}"/>
    <dataValidation allowBlank="1" showInputMessage="1" showErrorMessage="1" prompt="Identifique la meta ODS a que le apunta el indicador de producto. Seleccione de la lista desplegable." sqref="E14" xr:uid="{00000000-0002-0000-3500-000003000000}"/>
    <dataValidation allowBlank="1" showInputMessage="1" showErrorMessage="1" prompt="Identifique el ODS a que le apunta el indicador de producto. Seleccione de la lista desplegable._x000a_" sqref="B14" xr:uid="{00000000-0002-0000-3500-000004000000}"/>
    <dataValidation allowBlank="1" showInputMessage="1" showErrorMessage="1" prompt="Incluir una ficha por cada indicador, ya sea de producto o de resultado" sqref="B1" xr:uid="{00000000-0002-0000-3500-000005000000}"/>
    <dataValidation allowBlank="1" showInputMessage="1" showErrorMessage="1" prompt="Seleccione de la lista desplegable" sqref="B4 B7 H7" xr:uid="{00000000-0002-0000-3500-000006000000}"/>
  </dataValidations>
  <hyperlinks>
    <hyperlink ref="C56" r:id="rId1" xr:uid="{00000000-0004-0000-3500-000000000000}"/>
  </hyperlinks>
  <pageMargins left="0.7" right="0.7" top="0.75" bottom="0.75" header="0.3" footer="0.3"/>
  <pageSetup paperSize="9" orientation="portrait" horizontalDpi="1200" verticalDpi="1200"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1978</v>
      </c>
      <c r="C1" s="141"/>
      <c r="D1" s="141"/>
      <c r="E1" s="141"/>
      <c r="F1" s="141"/>
      <c r="G1" s="141"/>
      <c r="H1" s="141"/>
      <c r="I1" s="141"/>
      <c r="J1" s="141"/>
      <c r="K1" s="141"/>
      <c r="L1" s="141"/>
      <c r="M1" s="142"/>
    </row>
    <row r="2" spans="1:13" ht="54.75" customHeight="1">
      <c r="A2" s="2092" t="s">
        <v>1</v>
      </c>
      <c r="B2" s="29" t="s">
        <v>2</v>
      </c>
      <c r="C2" s="2120" t="s">
        <v>1979</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386</v>
      </c>
      <c r="D7" s="2176"/>
      <c r="E7" s="2176"/>
      <c r="F7" s="2176"/>
      <c r="G7" s="2177"/>
      <c r="H7" s="1208" t="s">
        <v>14</v>
      </c>
      <c r="I7" s="2028" t="s">
        <v>338</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1980</v>
      </c>
      <c r="D11" s="1981"/>
      <c r="E11" s="1981"/>
      <c r="F11" s="1981"/>
      <c r="G11" s="1981"/>
      <c r="H11" s="1981"/>
      <c r="I11" s="1981"/>
      <c r="J11" s="1981"/>
      <c r="K11" s="1981"/>
      <c r="L11" s="1981"/>
      <c r="M11" s="1982"/>
    </row>
    <row r="12" spans="1:13" ht="88.5" customHeight="1">
      <c r="A12" s="2093"/>
      <c r="B12" s="1331" t="s">
        <v>21</v>
      </c>
      <c r="C12" s="1980" t="s">
        <v>1981</v>
      </c>
      <c r="D12" s="1981"/>
      <c r="E12" s="1981"/>
      <c r="F12" s="1981"/>
      <c r="G12" s="1981"/>
      <c r="H12" s="1981"/>
      <c r="I12" s="1981"/>
      <c r="J12" s="1981"/>
      <c r="K12" s="1981"/>
      <c r="L12" s="1981"/>
      <c r="M12" s="1982"/>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252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42.75" customHeight="1">
      <c r="A16" s="2064"/>
      <c r="B16" s="1333" t="s">
        <v>32</v>
      </c>
      <c r="C16" s="1980" t="s">
        <v>1982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1983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c r="K25" s="59"/>
      <c r="L25" s="37"/>
      <c r="M25" s="38"/>
    </row>
    <row r="26" spans="1:13">
      <c r="A26" s="2064"/>
      <c r="B26" s="1999"/>
      <c r="C26" s="47" t="s">
        <v>52</v>
      </c>
      <c r="D26" s="1221"/>
      <c r="E26" s="37"/>
      <c r="F26" s="49" t="s">
        <v>53</v>
      </c>
      <c r="G26" s="1219" t="s">
        <v>45</v>
      </c>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4</v>
      </c>
      <c r="E36" s="2135"/>
      <c r="F36" s="2134">
        <v>48</v>
      </c>
      <c r="G36" s="2135"/>
      <c r="H36" s="2134">
        <v>48</v>
      </c>
      <c r="I36" s="2135"/>
      <c r="J36" s="2134">
        <v>48</v>
      </c>
      <c r="K36" s="2135"/>
      <c r="L36" s="2134">
        <v>48</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48</v>
      </c>
      <c r="E38" s="2135"/>
      <c r="F38" s="2134">
        <v>48</v>
      </c>
      <c r="G38" s="2135"/>
      <c r="H38" s="2134">
        <v>48</v>
      </c>
      <c r="I38" s="2135"/>
      <c r="J38" s="2134">
        <v>48</v>
      </c>
      <c r="K38" s="2135"/>
      <c r="L38" s="2134">
        <v>48</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48</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484</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1984</v>
      </c>
      <c r="D48" s="1981"/>
      <c r="E48" s="1981"/>
      <c r="F48" s="1981"/>
      <c r="G48" s="1981"/>
      <c r="H48" s="1981"/>
      <c r="I48" s="1981"/>
      <c r="J48" s="1981"/>
      <c r="K48" s="1981"/>
      <c r="L48" s="1981"/>
      <c r="M48" s="1982"/>
    </row>
    <row r="49" spans="1:13" ht="38.25" customHeight="1">
      <c r="A49" s="2064"/>
      <c r="B49" s="1333" t="s">
        <v>85</v>
      </c>
      <c r="C49" s="2291" t="s">
        <v>1985</v>
      </c>
      <c r="D49" s="2292"/>
      <c r="E49" s="2292"/>
      <c r="F49" s="2292"/>
      <c r="G49" s="2292"/>
      <c r="H49" s="2292"/>
      <c r="I49" s="2292"/>
      <c r="J49" s="2292"/>
      <c r="K49" s="2292"/>
      <c r="L49" s="2292"/>
      <c r="M49" s="2336"/>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1986</v>
      </c>
      <c r="D52" s="1973"/>
      <c r="E52" s="1973"/>
      <c r="F52" s="1973"/>
      <c r="G52" s="1973"/>
      <c r="H52" s="1973"/>
      <c r="I52" s="1973"/>
      <c r="J52" s="1973"/>
      <c r="K52" s="1973"/>
      <c r="L52" s="1973"/>
      <c r="M52" s="1974"/>
    </row>
    <row r="53" spans="1:13" ht="15.75" customHeight="1">
      <c r="A53" s="2056"/>
      <c r="B53" s="1413" t="s">
        <v>93</v>
      </c>
      <c r="C53" s="1972" t="s">
        <v>1987</v>
      </c>
      <c r="D53" s="1973"/>
      <c r="E53" s="1973"/>
      <c r="F53" s="1973"/>
      <c r="G53" s="1973"/>
      <c r="H53" s="1973"/>
      <c r="I53" s="1973"/>
      <c r="J53" s="1973"/>
      <c r="K53" s="1973"/>
      <c r="L53" s="1973"/>
      <c r="M53" s="1974"/>
    </row>
    <row r="54" spans="1:13" ht="15.75" customHeight="1">
      <c r="A54" s="2056"/>
      <c r="B54" s="1413" t="s">
        <v>95</v>
      </c>
      <c r="C54" s="1972" t="s">
        <v>338</v>
      </c>
      <c r="D54" s="1973"/>
      <c r="E54" s="1973"/>
      <c r="F54" s="1973"/>
      <c r="G54" s="1973"/>
      <c r="H54" s="1973"/>
      <c r="I54" s="1973"/>
      <c r="J54" s="1973"/>
      <c r="K54" s="1973"/>
      <c r="L54" s="1973"/>
      <c r="M54" s="1974"/>
    </row>
    <row r="55" spans="1:13" ht="15.75" customHeight="1">
      <c r="A55" s="2056"/>
      <c r="B55" s="1414" t="s">
        <v>97</v>
      </c>
      <c r="C55" s="1972" t="s">
        <v>496</v>
      </c>
      <c r="D55" s="1973"/>
      <c r="E55" s="1973"/>
      <c r="F55" s="1973"/>
      <c r="G55" s="1973"/>
      <c r="H55" s="1973"/>
      <c r="I55" s="1973"/>
      <c r="J55" s="1973"/>
      <c r="K55" s="1973"/>
      <c r="L55" s="1973"/>
      <c r="M55" s="1974"/>
    </row>
    <row r="56" spans="1:13" ht="15.75" customHeight="1">
      <c r="A56" s="2056"/>
      <c r="B56" s="1413" t="s">
        <v>99</v>
      </c>
      <c r="C56" s="2127" t="s">
        <v>498</v>
      </c>
      <c r="D56" s="1973"/>
      <c r="E56" s="1973"/>
      <c r="F56" s="1973"/>
      <c r="G56" s="1973"/>
      <c r="H56" s="1973"/>
      <c r="I56" s="1973"/>
      <c r="J56" s="1973"/>
      <c r="K56" s="1973"/>
      <c r="L56" s="1973"/>
      <c r="M56" s="1974"/>
    </row>
    <row r="57" spans="1:13" ht="16.5" customHeight="1" thickBot="1">
      <c r="A57" s="2061"/>
      <c r="B57" s="1413" t="s">
        <v>101</v>
      </c>
      <c r="C57" s="2340" t="s">
        <v>1988</v>
      </c>
      <c r="D57" s="2341"/>
      <c r="E57" s="2341"/>
      <c r="F57" s="2341"/>
      <c r="G57" s="2341"/>
      <c r="H57" s="2341"/>
      <c r="I57" s="2341"/>
      <c r="J57" s="2341"/>
      <c r="K57" s="2341"/>
      <c r="L57" s="2341"/>
      <c r="M57" s="2342"/>
    </row>
    <row r="58" spans="1:13" ht="15.75" customHeight="1">
      <c r="A58" s="2055" t="s">
        <v>103</v>
      </c>
      <c r="B58" s="1415" t="s">
        <v>104</v>
      </c>
      <c r="C58" s="2337" t="s">
        <v>1989</v>
      </c>
      <c r="D58" s="2338"/>
      <c r="E58" s="2338"/>
      <c r="F58" s="2338"/>
      <c r="G58" s="2338"/>
      <c r="H58" s="2338"/>
      <c r="I58" s="2338"/>
      <c r="J58" s="2338"/>
      <c r="K58" s="2338"/>
      <c r="L58" s="2338"/>
      <c r="M58" s="2339"/>
    </row>
    <row r="59" spans="1:13" ht="30" customHeight="1">
      <c r="A59" s="2056"/>
      <c r="B59" s="1415" t="s">
        <v>106</v>
      </c>
      <c r="C59" s="2337" t="s">
        <v>1990</v>
      </c>
      <c r="D59" s="2338"/>
      <c r="E59" s="2338"/>
      <c r="F59" s="2338"/>
      <c r="G59" s="2338"/>
      <c r="H59" s="2338"/>
      <c r="I59" s="2338"/>
      <c r="J59" s="2338"/>
      <c r="K59" s="2338"/>
      <c r="L59" s="2338"/>
      <c r="M59" s="2339"/>
    </row>
    <row r="60" spans="1:13" ht="30" customHeight="1" thickBot="1">
      <c r="A60" s="2056"/>
      <c r="B60" s="1416" t="s">
        <v>14</v>
      </c>
      <c r="C60" s="2337" t="s">
        <v>338</v>
      </c>
      <c r="D60" s="2338"/>
      <c r="E60" s="2338"/>
      <c r="F60" s="2338"/>
      <c r="G60" s="2338"/>
      <c r="H60" s="2338"/>
      <c r="I60" s="2338"/>
      <c r="J60" s="2338"/>
      <c r="K60" s="2338"/>
      <c r="L60" s="2338"/>
      <c r="M60" s="2339"/>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xr:uid="{00000000-0002-0000-3600-000000000000}"/>
    <dataValidation allowBlank="1" showInputMessage="1" showErrorMessage="1" prompt="Seleccione de la lista desplegable" sqref="B4 B7 H7" xr:uid="{00000000-0002-0000-3600-000001000000}"/>
    <dataValidation allowBlank="1" showInputMessage="1" showErrorMessage="1" prompt="Incluir una ficha por cada indicador, ya sea de producto o de resultado" sqref="B1" xr:uid="{00000000-0002-0000-3600-000002000000}"/>
    <dataValidation allowBlank="1" showInputMessage="1" showErrorMessage="1" prompt="Identifique el ODS a que le apunta el indicador de producto. Seleccione de la lista desplegable._x000a_" sqref="B14" xr:uid="{00000000-0002-0000-3600-000003000000}"/>
    <dataValidation allowBlank="1" showInputMessage="1" showErrorMessage="1" prompt="Identifique la meta ODS a que le apunta el indicador de producto. Seleccione de la lista desplegable." sqref="E14" xr:uid="{00000000-0002-0000-36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36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600-000006000000}"/>
    <dataValidation type="list" allowBlank="1" showInputMessage="1" showErrorMessage="1" sqref="I7:M7" xr:uid="{00000000-0002-0000-3600-000007000000}">
      <formula1>INDIRECT($C$7)</formula1>
    </dataValidation>
  </dataValidations>
  <hyperlinks>
    <hyperlink ref="C56" r:id="rId1" xr:uid="{00000000-0004-0000-3600-000000000000}"/>
  </hyperlinks>
  <pageMargins left="0.7" right="0.7" top="0.75" bottom="0.75" header="0.3" footer="0.3"/>
  <pageSetup paperSize="9" orientation="portrait" horizontalDpi="1200" verticalDpi="1200"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1991</v>
      </c>
      <c r="C1" s="141"/>
      <c r="D1" s="141"/>
      <c r="E1" s="141"/>
      <c r="F1" s="141"/>
      <c r="G1" s="141"/>
      <c r="H1" s="141"/>
      <c r="I1" s="141"/>
      <c r="J1" s="141"/>
      <c r="K1" s="141"/>
      <c r="L1" s="141"/>
      <c r="M1" s="142"/>
    </row>
    <row r="2" spans="1:13" ht="54.75" customHeight="1">
      <c r="A2" s="2092" t="s">
        <v>1</v>
      </c>
      <c r="B2" s="29" t="s">
        <v>2</v>
      </c>
      <c r="C2" s="2120" t="s">
        <v>503</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386</v>
      </c>
      <c r="D7" s="2176"/>
      <c r="E7" s="2176"/>
      <c r="F7" s="2176"/>
      <c r="G7" s="2177"/>
      <c r="H7" s="1208" t="s">
        <v>14</v>
      </c>
      <c r="I7" s="2028" t="s">
        <v>1844</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1992</v>
      </c>
      <c r="D11" s="1981"/>
      <c r="E11" s="1981"/>
      <c r="F11" s="1981"/>
      <c r="G11" s="1981"/>
      <c r="H11" s="1981"/>
      <c r="I11" s="1981"/>
      <c r="J11" s="1981"/>
      <c r="K11" s="1981"/>
      <c r="L11" s="1981"/>
      <c r="M11" s="1982"/>
    </row>
    <row r="12" spans="1:13" ht="88.5" customHeight="1">
      <c r="A12" s="2093"/>
      <c r="B12" s="1331" t="s">
        <v>21</v>
      </c>
      <c r="C12" s="1980" t="s">
        <v>1993</v>
      </c>
      <c r="D12" s="1981"/>
      <c r="E12" s="1981"/>
      <c r="F12" s="1981"/>
      <c r="G12" s="1981"/>
      <c r="H12" s="1981"/>
      <c r="I12" s="1981"/>
      <c r="J12" s="1981"/>
      <c r="K12" s="1981"/>
      <c r="L12" s="1981"/>
      <c r="M12" s="1982"/>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252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42.75" customHeight="1">
      <c r="A16" s="2064"/>
      <c r="B16" s="1333" t="s">
        <v>32</v>
      </c>
      <c r="C16" s="1980" t="s">
        <v>1982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1983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v>
      </c>
      <c r="E36" s="2135"/>
      <c r="F36" s="2134">
        <v>10</v>
      </c>
      <c r="G36" s="2135"/>
      <c r="H36" s="2134">
        <v>10</v>
      </c>
      <c r="I36" s="2135"/>
      <c r="J36" s="2134">
        <v>10</v>
      </c>
      <c r="K36" s="2135"/>
      <c r="L36" s="2134">
        <v>10</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10</v>
      </c>
      <c r="E38" s="2135"/>
      <c r="F38" s="2134">
        <v>10</v>
      </c>
      <c r="G38" s="2135"/>
      <c r="H38" s="2134">
        <v>10</v>
      </c>
      <c r="I38" s="2135"/>
      <c r="J38" s="2134">
        <v>10</v>
      </c>
      <c r="K38" s="2135"/>
      <c r="L38" s="2134">
        <v>10</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10</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101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1994</v>
      </c>
      <c r="D48" s="1981"/>
      <c r="E48" s="1981"/>
      <c r="F48" s="1981"/>
      <c r="G48" s="1981"/>
      <c r="H48" s="1981"/>
      <c r="I48" s="1981"/>
      <c r="J48" s="1981"/>
      <c r="K48" s="1981"/>
      <c r="L48" s="1981"/>
      <c r="M48" s="1982"/>
    </row>
    <row r="49" spans="1:13" ht="38.25" customHeight="1">
      <c r="A49" s="2064"/>
      <c r="B49" s="1333" t="s">
        <v>85</v>
      </c>
      <c r="C49" s="2291" t="s">
        <v>1995</v>
      </c>
      <c r="D49" s="2292"/>
      <c r="E49" s="2292"/>
      <c r="F49" s="2292"/>
      <c r="G49" s="2292"/>
      <c r="H49" s="2292"/>
      <c r="I49" s="2292"/>
      <c r="J49" s="2292"/>
      <c r="K49" s="2292"/>
      <c r="L49" s="2292"/>
      <c r="M49" s="2336"/>
    </row>
    <row r="50" spans="1:13" ht="15.75" customHeight="1">
      <c r="A50" s="2064"/>
      <c r="B50" s="1333" t="s">
        <v>87</v>
      </c>
      <c r="C50" s="1237" t="s">
        <v>1745</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1996</v>
      </c>
      <c r="D52" s="1973"/>
      <c r="E52" s="1973"/>
      <c r="F52" s="1973"/>
      <c r="G52" s="1973"/>
      <c r="H52" s="1973"/>
      <c r="I52" s="1973"/>
      <c r="J52" s="1973"/>
      <c r="K52" s="1973"/>
      <c r="L52" s="1973"/>
      <c r="M52" s="1974"/>
    </row>
    <row r="53" spans="1:13" ht="15.75" customHeight="1">
      <c r="A53" s="2056"/>
      <c r="B53" s="1413" t="s">
        <v>93</v>
      </c>
      <c r="C53" s="1972"/>
      <c r="D53" s="1973"/>
      <c r="E53" s="1973"/>
      <c r="F53" s="1973"/>
      <c r="G53" s="1973"/>
      <c r="H53" s="1973"/>
      <c r="I53" s="1973"/>
      <c r="J53" s="1973"/>
      <c r="K53" s="1973"/>
      <c r="L53" s="1973"/>
      <c r="M53" s="1974"/>
    </row>
    <row r="54" spans="1:13" ht="15.75" customHeight="1">
      <c r="A54" s="2056"/>
      <c r="B54" s="1413" t="s">
        <v>95</v>
      </c>
      <c r="C54" s="1972" t="s">
        <v>1997</v>
      </c>
      <c r="D54" s="1973"/>
      <c r="E54" s="1973"/>
      <c r="F54" s="1973"/>
      <c r="G54" s="1973"/>
      <c r="H54" s="1973"/>
      <c r="I54" s="1973"/>
      <c r="J54" s="1973"/>
      <c r="K54" s="1973"/>
      <c r="L54" s="1973"/>
      <c r="M54" s="1974"/>
    </row>
    <row r="55" spans="1:13" ht="15.75" customHeight="1">
      <c r="A55" s="2056"/>
      <c r="B55" s="1414" t="s">
        <v>97</v>
      </c>
      <c r="C55" s="1972" t="s">
        <v>1998</v>
      </c>
      <c r="D55" s="1973"/>
      <c r="E55" s="1973"/>
      <c r="F55" s="1973"/>
      <c r="G55" s="1973"/>
      <c r="H55" s="1973"/>
      <c r="I55" s="1973"/>
      <c r="J55" s="1973"/>
      <c r="K55" s="1973"/>
      <c r="L55" s="1973"/>
      <c r="M55" s="1974"/>
    </row>
    <row r="56" spans="1:13" ht="15.75" customHeight="1">
      <c r="A56" s="2056"/>
      <c r="B56" s="1413" t="s">
        <v>99</v>
      </c>
      <c r="C56" s="2127"/>
      <c r="D56" s="1973"/>
      <c r="E56" s="1973"/>
      <c r="F56" s="1973"/>
      <c r="G56" s="1973"/>
      <c r="H56" s="1973"/>
      <c r="I56" s="1973"/>
      <c r="J56" s="1973"/>
      <c r="K56" s="1973"/>
      <c r="L56" s="1973"/>
      <c r="M56" s="1974"/>
    </row>
    <row r="57" spans="1:13" ht="16.5" customHeight="1" thickBot="1">
      <c r="A57" s="2061"/>
      <c r="B57" s="1413" t="s">
        <v>101</v>
      </c>
      <c r="C57" s="2340">
        <v>3386660</v>
      </c>
      <c r="D57" s="2341"/>
      <c r="E57" s="2341"/>
      <c r="F57" s="2341"/>
      <c r="G57" s="2341"/>
      <c r="H57" s="2341"/>
      <c r="I57" s="2341"/>
      <c r="J57" s="2341"/>
      <c r="K57" s="2341"/>
      <c r="L57" s="2341"/>
      <c r="M57" s="2342"/>
    </row>
    <row r="58" spans="1:13" ht="15.75" customHeight="1">
      <c r="A58" s="2055" t="s">
        <v>103</v>
      </c>
      <c r="B58" s="1415" t="s">
        <v>104</v>
      </c>
      <c r="C58" s="1972" t="s">
        <v>1850</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1997</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xr:uid="{00000000-0002-0000-3700-000000000000}"/>
    <dataValidation type="list" allowBlank="1" showInputMessage="1" showErrorMessage="1" sqref="I7:M7" xr:uid="{00000000-0002-0000-37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7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3700-000003000000}"/>
    <dataValidation allowBlank="1" showInputMessage="1" showErrorMessage="1" prompt="Identifique la meta ODS a que le apunta el indicador de producto. Seleccione de la lista desplegable." sqref="E14" xr:uid="{00000000-0002-0000-3700-000004000000}"/>
    <dataValidation allowBlank="1" showInputMessage="1" showErrorMessage="1" prompt="Identifique el ODS a que le apunta el indicador de producto. Seleccione de la lista desplegable._x000a_" sqref="B14" xr:uid="{00000000-0002-0000-3700-000005000000}"/>
    <dataValidation allowBlank="1" showInputMessage="1" showErrorMessage="1" prompt="Incluir una ficha por cada indicador, ya sea de producto o de resultado" sqref="B1" xr:uid="{00000000-0002-0000-3700-000006000000}"/>
    <dataValidation allowBlank="1" showInputMessage="1" showErrorMessage="1" prompt="Seleccione de la lista desplegable" sqref="B4 B7 H7" xr:uid="{00000000-0002-0000-3700-000007000000}"/>
  </dataValidation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1999</v>
      </c>
      <c r="C1" s="141"/>
      <c r="D1" s="141"/>
      <c r="E1" s="141"/>
      <c r="F1" s="141"/>
      <c r="G1" s="141"/>
      <c r="H1" s="141"/>
      <c r="I1" s="141"/>
      <c r="J1" s="141"/>
      <c r="K1" s="141"/>
      <c r="L1" s="141"/>
      <c r="M1" s="142"/>
    </row>
    <row r="2" spans="1:13" ht="54.75" customHeight="1">
      <c r="A2" s="2092" t="s">
        <v>1</v>
      </c>
      <c r="B2" s="29" t="s">
        <v>2</v>
      </c>
      <c r="C2" s="2120" t="s">
        <v>507</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386</v>
      </c>
      <c r="D7" s="2176"/>
      <c r="E7" s="2176"/>
      <c r="F7" s="2176"/>
      <c r="G7" s="2177"/>
      <c r="H7" s="1208" t="s">
        <v>14</v>
      </c>
      <c r="I7" s="2028" t="s">
        <v>406</v>
      </c>
      <c r="J7" s="2027"/>
      <c r="K7" s="2027"/>
      <c r="L7" s="2027"/>
      <c r="M7" s="2029"/>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2000</v>
      </c>
      <c r="D11" s="1981"/>
      <c r="E11" s="1981"/>
      <c r="F11" s="1981"/>
      <c r="G11" s="1981"/>
      <c r="H11" s="1981"/>
      <c r="I11" s="1981"/>
      <c r="J11" s="1981"/>
      <c r="K11" s="1981"/>
      <c r="L11" s="1981"/>
      <c r="M11" s="1982"/>
    </row>
    <row r="12" spans="1:13" ht="88.5" customHeight="1">
      <c r="A12" s="2093"/>
      <c r="B12" s="1331" t="s">
        <v>21</v>
      </c>
      <c r="C12" s="1980" t="s">
        <v>2001</v>
      </c>
      <c r="D12" s="1981"/>
      <c r="E12" s="1981"/>
      <c r="F12" s="1981"/>
      <c r="G12" s="1981"/>
      <c r="H12" s="1981"/>
      <c r="I12" s="1981"/>
      <c r="J12" s="1981"/>
      <c r="K12" s="1981"/>
      <c r="L12" s="1981"/>
      <c r="M12" s="1982"/>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252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42.75" customHeight="1">
      <c r="A16" s="2064"/>
      <c r="B16" s="1333" t="s">
        <v>32</v>
      </c>
      <c r="C16" s="1980" t="s">
        <v>2002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2003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v>
      </c>
      <c r="E36" s="2135"/>
      <c r="F36" s="2134">
        <v>4</v>
      </c>
      <c r="G36" s="2135"/>
      <c r="H36" s="2134">
        <v>4</v>
      </c>
      <c r="I36" s="2135"/>
      <c r="J36" s="2134">
        <v>4</v>
      </c>
      <c r="K36" s="2135"/>
      <c r="L36" s="2134">
        <v>4</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4</v>
      </c>
      <c r="E38" s="2135"/>
      <c r="F38" s="2134">
        <v>4</v>
      </c>
      <c r="G38" s="2135"/>
      <c r="H38" s="2134">
        <v>4</v>
      </c>
      <c r="I38" s="2135"/>
      <c r="J38" s="2134">
        <v>4</v>
      </c>
      <c r="K38" s="2135"/>
      <c r="L38" s="2134">
        <v>4</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4</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41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2004</v>
      </c>
      <c r="D48" s="1981"/>
      <c r="E48" s="1981"/>
      <c r="F48" s="1981"/>
      <c r="G48" s="1981"/>
      <c r="H48" s="1981"/>
      <c r="I48" s="1981"/>
      <c r="J48" s="1981"/>
      <c r="K48" s="1981"/>
      <c r="L48" s="1981"/>
      <c r="M48" s="1982"/>
    </row>
    <row r="49" spans="1:13" ht="38.25" customHeight="1">
      <c r="A49" s="2064"/>
      <c r="B49" s="1333" t="s">
        <v>85</v>
      </c>
      <c r="C49" s="2291" t="s">
        <v>2005</v>
      </c>
      <c r="D49" s="2292"/>
      <c r="E49" s="2292"/>
      <c r="F49" s="2292"/>
      <c r="G49" s="2292"/>
      <c r="H49" s="2292"/>
      <c r="I49" s="2292"/>
      <c r="J49" s="2292"/>
      <c r="K49" s="2292"/>
      <c r="L49" s="2292"/>
      <c r="M49" s="2336"/>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2006</v>
      </c>
      <c r="D52" s="1973"/>
      <c r="E52" s="1973"/>
      <c r="F52" s="1973"/>
      <c r="G52" s="1973"/>
      <c r="H52" s="1973"/>
      <c r="I52" s="1973"/>
      <c r="J52" s="1973"/>
      <c r="K52" s="1973"/>
      <c r="L52" s="1973"/>
      <c r="M52" s="1974"/>
    </row>
    <row r="53" spans="1:13" ht="15.75" customHeight="1">
      <c r="A53" s="2056"/>
      <c r="B53" s="1413" t="s">
        <v>93</v>
      </c>
      <c r="C53" s="1972" t="s">
        <v>1857</v>
      </c>
      <c r="D53" s="1973"/>
      <c r="E53" s="1973"/>
      <c r="F53" s="1973"/>
      <c r="G53" s="1973"/>
      <c r="H53" s="1973"/>
      <c r="I53" s="1973"/>
      <c r="J53" s="1973"/>
      <c r="K53" s="1973"/>
      <c r="L53" s="1973"/>
      <c r="M53" s="1974"/>
    </row>
    <row r="54" spans="1:13" ht="15.75" customHeight="1">
      <c r="A54" s="2056"/>
      <c r="B54" s="1413" t="s">
        <v>95</v>
      </c>
      <c r="C54" s="1972" t="s">
        <v>1858</v>
      </c>
      <c r="D54" s="1973"/>
      <c r="E54" s="1973"/>
      <c r="F54" s="1973"/>
      <c r="G54" s="1973"/>
      <c r="H54" s="1973"/>
      <c r="I54" s="1973"/>
      <c r="J54" s="1973"/>
      <c r="K54" s="1973"/>
      <c r="L54" s="1973"/>
      <c r="M54" s="1974"/>
    </row>
    <row r="55" spans="1:13" ht="15.75" customHeight="1">
      <c r="A55" s="2056"/>
      <c r="B55" s="1414" t="s">
        <v>97</v>
      </c>
      <c r="C55" s="1972" t="s">
        <v>407</v>
      </c>
      <c r="D55" s="1973"/>
      <c r="E55" s="1973"/>
      <c r="F55" s="1973"/>
      <c r="G55" s="1973"/>
      <c r="H55" s="1973"/>
      <c r="I55" s="1973"/>
      <c r="J55" s="1973"/>
      <c r="K55" s="1973"/>
      <c r="L55" s="1973"/>
      <c r="M55" s="1974"/>
    </row>
    <row r="56" spans="1:13" ht="15.75" customHeight="1">
      <c r="A56" s="2056"/>
      <c r="B56" s="1413" t="s">
        <v>99</v>
      </c>
      <c r="C56" s="2147" t="s">
        <v>410</v>
      </c>
      <c r="D56" s="1973"/>
      <c r="E56" s="1973"/>
      <c r="F56" s="1973"/>
      <c r="G56" s="1973"/>
      <c r="H56" s="1973"/>
      <c r="I56" s="1973"/>
      <c r="J56" s="1973"/>
      <c r="K56" s="1973"/>
      <c r="L56" s="1973"/>
      <c r="M56" s="1974"/>
    </row>
    <row r="57" spans="1:13" ht="16.5" customHeight="1" thickBot="1">
      <c r="A57" s="2061"/>
      <c r="B57" s="1413" t="s">
        <v>101</v>
      </c>
      <c r="C57" s="1972">
        <v>2203000</v>
      </c>
      <c r="D57" s="1973"/>
      <c r="E57" s="1973"/>
      <c r="F57" s="1973"/>
      <c r="G57" s="1973"/>
      <c r="H57" s="1973"/>
      <c r="I57" s="1973"/>
      <c r="J57" s="1973"/>
      <c r="K57" s="1973"/>
      <c r="L57" s="1973"/>
      <c r="M57" s="1974"/>
    </row>
    <row r="58" spans="1:13" ht="15.75" customHeight="1">
      <c r="A58" s="2055" t="s">
        <v>103</v>
      </c>
      <c r="B58" s="1415" t="s">
        <v>104</v>
      </c>
      <c r="C58" s="1972" t="s">
        <v>1859</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1858</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xr:uid="{00000000-0002-0000-3800-000000000000}"/>
    <dataValidation allowBlank="1" showInputMessage="1" showErrorMessage="1" prompt="Seleccione de la lista desplegable" sqref="B4 B7 H7" xr:uid="{00000000-0002-0000-3800-000001000000}"/>
    <dataValidation allowBlank="1" showInputMessage="1" showErrorMessage="1" prompt="Incluir una ficha por cada indicador, ya sea de producto o de resultado" sqref="B1" xr:uid="{00000000-0002-0000-3800-000002000000}"/>
    <dataValidation allowBlank="1" showInputMessage="1" showErrorMessage="1" prompt="Identifique el ODS a que le apunta el indicador de producto. Seleccione de la lista desplegable._x000a_" sqref="B14" xr:uid="{00000000-0002-0000-3800-000003000000}"/>
    <dataValidation allowBlank="1" showInputMessage="1" showErrorMessage="1" prompt="Identifique la meta ODS a que le apunta el indicador de producto. Seleccione de la lista desplegable." sqref="E14" xr:uid="{00000000-0002-0000-38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38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800-000006000000}"/>
    <dataValidation type="list" allowBlank="1" showInputMessage="1" showErrorMessage="1" sqref="I7:M7" xr:uid="{00000000-0002-0000-3800-000007000000}">
      <formula1>INDIRECT($C$7)</formula1>
    </dataValidation>
  </dataValidations>
  <hyperlinks>
    <hyperlink ref="C56" r:id="rId1" xr:uid="{00000000-0004-0000-3800-000000000000}"/>
  </hyperlinks>
  <pageMargins left="0.7" right="0.7" top="0.75" bottom="0.75" header="0.3" footer="0.3"/>
  <pageSetup paperSize="9" orientation="portrait" horizontalDpi="1200" verticalDpi="120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2007</v>
      </c>
      <c r="C1" s="141"/>
      <c r="D1" s="141"/>
      <c r="E1" s="141"/>
      <c r="F1" s="141"/>
      <c r="G1" s="141"/>
      <c r="H1" s="141"/>
      <c r="I1" s="141"/>
      <c r="J1" s="141"/>
      <c r="K1" s="141"/>
      <c r="L1" s="141"/>
      <c r="M1" s="142"/>
    </row>
    <row r="2" spans="1:13" ht="54.75" customHeight="1">
      <c r="A2" s="2092" t="s">
        <v>1</v>
      </c>
      <c r="B2" s="29" t="s">
        <v>2</v>
      </c>
      <c r="C2" s="2120" t="s">
        <v>512</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203" t="s">
        <v>323</v>
      </c>
      <c r="D4" s="1203"/>
      <c r="E4" s="1204"/>
      <c r="F4" s="2021" t="s">
        <v>8</v>
      </c>
      <c r="G4" s="2022"/>
      <c r="H4" s="1205">
        <v>354</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344" t="s">
        <v>1874</v>
      </c>
      <c r="D7" s="2345"/>
      <c r="E7" s="1206"/>
      <c r="F7" s="1206"/>
      <c r="G7" s="1207"/>
      <c r="H7" s="1208" t="s">
        <v>14</v>
      </c>
      <c r="I7" s="2346" t="s">
        <v>1945</v>
      </c>
      <c r="J7" s="2345"/>
      <c r="K7" s="2345"/>
      <c r="L7" s="2345"/>
      <c r="M7" s="2347"/>
    </row>
    <row r="8" spans="1:13" ht="15.75" customHeight="1">
      <c r="A8" s="2093"/>
      <c r="B8" s="2084" t="s">
        <v>16</v>
      </c>
      <c r="C8" s="2030" t="s">
        <v>15</v>
      </c>
      <c r="D8" s="2031"/>
      <c r="E8" s="204"/>
      <c r="F8" s="204"/>
      <c r="G8" s="204"/>
      <c r="H8" s="204"/>
      <c r="I8" s="204"/>
      <c r="J8" s="204"/>
      <c r="K8" s="204"/>
      <c r="L8" s="204"/>
      <c r="M8" s="1189"/>
    </row>
    <row r="9" spans="1:13" ht="15.75" customHeight="1">
      <c r="A9" s="2093"/>
      <c r="B9" s="2085"/>
      <c r="C9" s="2032"/>
      <c r="D9" s="2033"/>
      <c r="E9" s="205"/>
      <c r="F9" s="268" t="s">
        <v>2008</v>
      </c>
      <c r="G9" s="269"/>
      <c r="H9" s="270" t="s">
        <v>2009</v>
      </c>
      <c r="I9" s="271"/>
      <c r="J9" s="2343" t="s">
        <v>2010</v>
      </c>
      <c r="K9" s="2343"/>
      <c r="L9" s="271"/>
      <c r="M9" s="272" t="s">
        <v>2011</v>
      </c>
    </row>
    <row r="10" spans="1:13">
      <c r="A10" s="2093"/>
      <c r="B10" s="2123"/>
      <c r="C10" s="2034" t="s">
        <v>18</v>
      </c>
      <c r="D10" s="2035"/>
      <c r="E10" s="39"/>
      <c r="F10" s="40" t="s">
        <v>18</v>
      </c>
      <c r="G10" s="40"/>
      <c r="H10" s="39" t="s">
        <v>14</v>
      </c>
      <c r="I10" s="40"/>
      <c r="J10" s="40" t="s">
        <v>14</v>
      </c>
      <c r="K10" s="39"/>
      <c r="L10" s="40"/>
      <c r="M10" s="41" t="s">
        <v>14</v>
      </c>
    </row>
    <row r="11" spans="1:13" ht="75" customHeight="1">
      <c r="A11" s="2093"/>
      <c r="B11" s="1331" t="s">
        <v>19</v>
      </c>
      <c r="C11" s="1980" t="s">
        <v>2012</v>
      </c>
      <c r="D11" s="1981"/>
      <c r="E11" s="1981"/>
      <c r="F11" s="1981"/>
      <c r="G11" s="1981"/>
      <c r="H11" s="1981"/>
      <c r="I11" s="1981"/>
      <c r="J11" s="1981"/>
      <c r="K11" s="1981"/>
      <c r="L11" s="1981"/>
      <c r="M11" s="1982"/>
    </row>
    <row r="12" spans="1:13" ht="88.5" customHeight="1">
      <c r="A12" s="2093"/>
      <c r="B12" s="1331" t="s">
        <v>21</v>
      </c>
      <c r="C12" s="2047" t="s">
        <v>2013</v>
      </c>
      <c r="D12" s="2048"/>
      <c r="E12" s="2048"/>
      <c r="F12" s="2048"/>
      <c r="G12" s="2048"/>
      <c r="H12" s="2048"/>
      <c r="I12" s="2048"/>
      <c r="J12" s="2048"/>
      <c r="K12" s="2048"/>
      <c r="L12" s="2048"/>
      <c r="M12" s="2049"/>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433</v>
      </c>
      <c r="G14" s="1996"/>
      <c r="H14" s="1996"/>
      <c r="I14" s="1996"/>
      <c r="J14" s="1996"/>
      <c r="K14" s="1996"/>
      <c r="L14" s="1996"/>
      <c r="M14" s="1997"/>
    </row>
    <row r="15" spans="1:13">
      <c r="A15" s="2063" t="s">
        <v>29</v>
      </c>
      <c r="B15" s="1333" t="s">
        <v>30</v>
      </c>
      <c r="C15" s="1980" t="s">
        <v>2014</v>
      </c>
      <c r="D15" s="1981"/>
      <c r="E15" s="1981"/>
      <c r="F15" s="1981"/>
      <c r="G15" s="1981"/>
      <c r="H15" s="1981"/>
      <c r="I15" s="1981"/>
      <c r="J15" s="1981"/>
      <c r="K15" s="1981"/>
      <c r="L15" s="1981"/>
      <c r="M15" s="1982"/>
    </row>
    <row r="16" spans="1:13" ht="42.75" customHeight="1">
      <c r="A16" s="2064"/>
      <c r="B16" s="1333" t="s">
        <v>32</v>
      </c>
      <c r="C16" s="1980" t="s">
        <v>513</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1495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18"/>
      <c r="F36" s="2117">
        <v>1</v>
      </c>
      <c r="G36" s="2118"/>
      <c r="H36" s="2117">
        <v>1</v>
      </c>
      <c r="I36" s="2118"/>
      <c r="J36" s="2117">
        <v>1</v>
      </c>
      <c r="K36" s="2118"/>
      <c r="L36" s="2117">
        <v>1</v>
      </c>
      <c r="M36" s="2118"/>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18"/>
      <c r="F38" s="2117">
        <v>1</v>
      </c>
      <c r="G38" s="2118"/>
      <c r="H38" s="2117">
        <v>1</v>
      </c>
      <c r="I38" s="2118"/>
      <c r="J38" s="2117">
        <v>1</v>
      </c>
      <c r="K38" s="2118"/>
      <c r="L38" s="2117">
        <v>1</v>
      </c>
      <c r="M38" s="211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t="s">
        <v>9</v>
      </c>
      <c r="E40" s="211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18"/>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1548</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2015</v>
      </c>
      <c r="D48" s="1981"/>
      <c r="E48" s="1981"/>
      <c r="F48" s="1981"/>
      <c r="G48" s="1981"/>
      <c r="H48" s="1981"/>
      <c r="I48" s="1981"/>
      <c r="J48" s="1981"/>
      <c r="K48" s="1981"/>
      <c r="L48" s="1981"/>
      <c r="M48" s="1982"/>
    </row>
    <row r="49" spans="1:13" ht="38.25" customHeight="1">
      <c r="A49" s="2064"/>
      <c r="B49" s="1333" t="s">
        <v>85</v>
      </c>
      <c r="C49" s="2291" t="s">
        <v>2016</v>
      </c>
      <c r="D49" s="2292"/>
      <c r="E49" s="2292"/>
      <c r="F49" s="2292"/>
      <c r="G49" s="2292"/>
      <c r="H49" s="2292"/>
      <c r="I49" s="2292"/>
      <c r="J49" s="2292"/>
      <c r="K49" s="2292"/>
      <c r="L49" s="2292"/>
      <c r="M49" s="2336"/>
    </row>
    <row r="50" spans="1:13" ht="15.75" customHeight="1">
      <c r="A50" s="2064"/>
      <c r="B50" s="1333" t="s">
        <v>87</v>
      </c>
      <c r="C50" s="1237" t="s">
        <v>2017</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2018</v>
      </c>
      <c r="D52" s="1973"/>
      <c r="E52" s="1973"/>
      <c r="F52" s="1973"/>
      <c r="G52" s="1973"/>
      <c r="H52" s="1973"/>
      <c r="I52" s="1973"/>
      <c r="J52" s="1973"/>
      <c r="K52" s="1973"/>
      <c r="L52" s="1973"/>
      <c r="M52" s="1974"/>
    </row>
    <row r="53" spans="1:13" ht="15.75" customHeight="1">
      <c r="A53" s="2056"/>
      <c r="B53" s="1413" t="s">
        <v>93</v>
      </c>
      <c r="C53" s="1972" t="s">
        <v>2019</v>
      </c>
      <c r="D53" s="1973"/>
      <c r="E53" s="1973"/>
      <c r="F53" s="1973"/>
      <c r="G53" s="1973"/>
      <c r="H53" s="1973"/>
      <c r="I53" s="1973"/>
      <c r="J53" s="1973"/>
      <c r="K53" s="1973"/>
      <c r="L53" s="1973"/>
      <c r="M53" s="1974"/>
    </row>
    <row r="54" spans="1:13" ht="15.75" customHeight="1">
      <c r="A54" s="2056"/>
      <c r="B54" s="1413" t="s">
        <v>95</v>
      </c>
      <c r="C54" s="1972" t="s">
        <v>643</v>
      </c>
      <c r="D54" s="1973"/>
      <c r="E54" s="1973"/>
      <c r="F54" s="1973"/>
      <c r="G54" s="1973"/>
      <c r="H54" s="1973"/>
      <c r="I54" s="1973"/>
      <c r="J54" s="1973"/>
      <c r="K54" s="1973"/>
      <c r="L54" s="1973"/>
      <c r="M54" s="1974"/>
    </row>
    <row r="55" spans="1:13" ht="15.75" customHeight="1">
      <c r="A55" s="2056"/>
      <c r="B55" s="1414" t="s">
        <v>97</v>
      </c>
      <c r="C55" s="1972" t="s">
        <v>515</v>
      </c>
      <c r="D55" s="1973"/>
      <c r="E55" s="1973"/>
      <c r="F55" s="1973"/>
      <c r="G55" s="1973"/>
      <c r="H55" s="1973"/>
      <c r="I55" s="1973"/>
      <c r="J55" s="1973"/>
      <c r="K55" s="1973"/>
      <c r="L55" s="1973"/>
      <c r="M55" s="1974"/>
    </row>
    <row r="56" spans="1:13" ht="15.75" customHeight="1">
      <c r="A56" s="2056"/>
      <c r="B56" s="1413" t="s">
        <v>99</v>
      </c>
      <c r="C56" s="2127" t="s">
        <v>517</v>
      </c>
      <c r="D56" s="1973"/>
      <c r="E56" s="1973"/>
      <c r="F56" s="1973"/>
      <c r="G56" s="1973"/>
      <c r="H56" s="1973"/>
      <c r="I56" s="1973"/>
      <c r="J56" s="1973"/>
      <c r="K56" s="1973"/>
      <c r="L56" s="1973"/>
      <c r="M56" s="1974"/>
    </row>
    <row r="57" spans="1:13" ht="16.5" customHeight="1" thickBot="1">
      <c r="A57" s="2061"/>
      <c r="B57" s="1413" t="s">
        <v>101</v>
      </c>
      <c r="C57" s="1972" t="s">
        <v>2020</v>
      </c>
      <c r="D57" s="1973"/>
      <c r="E57" s="1973"/>
      <c r="F57" s="1973"/>
      <c r="G57" s="1973"/>
      <c r="H57" s="1973"/>
      <c r="I57" s="1973"/>
      <c r="J57" s="1973"/>
      <c r="K57" s="1973"/>
      <c r="L57" s="1973"/>
      <c r="M57" s="1974"/>
    </row>
    <row r="58" spans="1:13" ht="15.75" customHeight="1">
      <c r="A58" s="2055" t="s">
        <v>103</v>
      </c>
      <c r="B58" s="1415" t="s">
        <v>104</v>
      </c>
      <c r="C58" s="1972" t="s">
        <v>2021</v>
      </c>
      <c r="D58" s="1973"/>
      <c r="E58" s="1973"/>
      <c r="F58" s="1973"/>
      <c r="G58" s="1973"/>
      <c r="H58" s="1973"/>
      <c r="I58" s="1973"/>
      <c r="J58" s="1973"/>
      <c r="K58" s="1973"/>
      <c r="L58" s="1973"/>
      <c r="M58" s="1974"/>
    </row>
    <row r="59" spans="1:13" ht="30" customHeight="1">
      <c r="A59" s="2056"/>
      <c r="B59" s="1415" t="s">
        <v>106</v>
      </c>
      <c r="C59" s="1972" t="s">
        <v>1644</v>
      </c>
      <c r="D59" s="1973"/>
      <c r="E59" s="1973"/>
      <c r="F59" s="1973"/>
      <c r="G59" s="1973"/>
      <c r="H59" s="1973"/>
      <c r="I59" s="1973"/>
      <c r="J59" s="1973"/>
      <c r="K59" s="1973"/>
      <c r="L59" s="1973"/>
      <c r="M59" s="1974"/>
    </row>
    <row r="60" spans="1:13" ht="30" customHeight="1" thickBot="1">
      <c r="A60" s="2056"/>
      <c r="B60" s="1416" t="s">
        <v>14</v>
      </c>
      <c r="C60" s="1972" t="s">
        <v>643</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A2:A14"/>
    <mergeCell ref="C2:M2"/>
    <mergeCell ref="C3:M3"/>
    <mergeCell ref="F4:G4"/>
    <mergeCell ref="C5:M5"/>
    <mergeCell ref="C6:M6"/>
    <mergeCell ref="C7:D7"/>
    <mergeCell ref="I7:M7"/>
    <mergeCell ref="B8:B10"/>
    <mergeCell ref="C8:D9"/>
    <mergeCell ref="J29:L29"/>
    <mergeCell ref="B31:B33"/>
    <mergeCell ref="B34:B43"/>
    <mergeCell ref="D36:E36"/>
    <mergeCell ref="J9:K9"/>
    <mergeCell ref="C10:D10"/>
    <mergeCell ref="C11:M11"/>
    <mergeCell ref="C12:M12"/>
    <mergeCell ref="C13:M13"/>
    <mergeCell ref="C14:D14"/>
    <mergeCell ref="F14:M14"/>
    <mergeCell ref="F36:G36"/>
    <mergeCell ref="H36:I36"/>
    <mergeCell ref="J36:K36"/>
    <mergeCell ref="L36:M36"/>
    <mergeCell ref="D38:E38"/>
    <mergeCell ref="F38:G38"/>
    <mergeCell ref="H38:I38"/>
    <mergeCell ref="J38:K38"/>
    <mergeCell ref="L38:M38"/>
    <mergeCell ref="D40:E40"/>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15:A51"/>
    <mergeCell ref="C15:M15"/>
    <mergeCell ref="C16:M16"/>
    <mergeCell ref="B17:B23"/>
    <mergeCell ref="F22:I22"/>
    <mergeCell ref="B24:B2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3900-000000000000}"/>
    <dataValidation type="list" allowBlank="1" showInputMessage="1" showErrorMessage="1" sqref="I7:M7" xr:uid="{00000000-0002-0000-39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9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3900-000003000000}"/>
    <dataValidation allowBlank="1" showInputMessage="1" showErrorMessage="1" prompt="Identifique la meta ODS a que le apunta el indicador de producto. Seleccione de la lista desplegable." sqref="E14" xr:uid="{00000000-0002-0000-3900-000004000000}"/>
    <dataValidation allowBlank="1" showInputMessage="1" showErrorMessage="1" prompt="Identifique el ODS a que le apunta el indicador de producto. Seleccione de la lista desplegable._x000a_" sqref="B14" xr:uid="{00000000-0002-0000-3900-000005000000}"/>
    <dataValidation allowBlank="1" showInputMessage="1" showErrorMessage="1" prompt="Incluir una ficha por cada indicador, ya sea de producto o de resultado" sqref="B1" xr:uid="{00000000-0002-0000-3900-000006000000}"/>
    <dataValidation allowBlank="1" showInputMessage="1" showErrorMessage="1" prompt="Seleccione de la lista desplegable" sqref="B4 B7 H7" xr:uid="{00000000-0002-0000-3900-000007000000}"/>
  </dataValidations>
  <hyperlinks>
    <hyperlink ref="C56" r:id="rId1" xr:uid="{00000000-0004-0000-3900-000000000000}"/>
  </hyperlinks>
  <pageMargins left="0.7" right="0.7" top="0.75" bottom="0.75" header="0.3" footer="0.3"/>
  <pageSetup paperSize="9" orientation="portrait" horizontalDpi="1200" verticalDpi="1200"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2022</v>
      </c>
      <c r="C1" s="141"/>
      <c r="D1" s="141"/>
      <c r="E1" s="141"/>
      <c r="F1" s="141"/>
      <c r="G1" s="141"/>
      <c r="H1" s="141"/>
      <c r="I1" s="141"/>
      <c r="J1" s="141"/>
      <c r="K1" s="141"/>
      <c r="L1" s="141"/>
      <c r="M1" s="142"/>
    </row>
    <row r="2" spans="1:13" ht="54.75" customHeight="1">
      <c r="A2" s="2092" t="s">
        <v>1</v>
      </c>
      <c r="B2" s="29" t="s">
        <v>2</v>
      </c>
      <c r="C2" s="2120" t="s">
        <v>519</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1648</v>
      </c>
      <c r="D7" s="2027"/>
      <c r="E7" s="1206"/>
      <c r="F7" s="1206"/>
      <c r="G7" s="1207"/>
      <c r="H7" s="1208" t="s">
        <v>14</v>
      </c>
      <c r="I7" s="2028" t="s">
        <v>233</v>
      </c>
      <c r="J7" s="2027"/>
      <c r="K7" s="2027"/>
      <c r="L7" s="2027"/>
      <c r="M7" s="2029"/>
    </row>
    <row r="8" spans="1:13" ht="15.75" customHeight="1">
      <c r="A8" s="2093"/>
      <c r="B8" s="2084" t="s">
        <v>16</v>
      </c>
      <c r="C8" s="2030"/>
      <c r="D8" s="2031"/>
      <c r="E8" s="204"/>
      <c r="F8" s="204"/>
      <c r="G8" s="204"/>
      <c r="H8" s="204"/>
      <c r="I8" s="204"/>
      <c r="J8" s="204"/>
      <c r="K8" s="204"/>
      <c r="L8" s="204"/>
      <c r="M8" s="1189"/>
    </row>
    <row r="9" spans="1:13" ht="15.75" customHeight="1">
      <c r="A9" s="2093"/>
      <c r="B9" s="2085"/>
      <c r="C9" s="2032"/>
      <c r="D9" s="2033"/>
      <c r="E9" s="205"/>
      <c r="F9" s="206"/>
      <c r="G9" s="206"/>
      <c r="H9" s="205"/>
      <c r="I9" s="206"/>
      <c r="J9" s="206"/>
      <c r="K9" s="205"/>
      <c r="L9" s="205"/>
      <c r="M9" s="207"/>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2023</v>
      </c>
      <c r="D11" s="1981"/>
      <c r="E11" s="1981"/>
      <c r="F11" s="1981"/>
      <c r="G11" s="1981"/>
      <c r="H11" s="1981"/>
      <c r="I11" s="1981"/>
      <c r="J11" s="1981"/>
      <c r="K11" s="1981"/>
      <c r="L11" s="1981"/>
      <c r="M11" s="1982"/>
    </row>
    <row r="12" spans="1:13" ht="88.5" customHeight="1">
      <c r="A12" s="2093"/>
      <c r="B12" s="1331" t="s">
        <v>21</v>
      </c>
      <c r="C12" s="2047" t="s">
        <v>2024</v>
      </c>
      <c r="D12" s="2048"/>
      <c r="E12" s="2048"/>
      <c r="F12" s="2048"/>
      <c r="G12" s="2048"/>
      <c r="H12" s="2048"/>
      <c r="I12" s="2048"/>
      <c r="J12" s="2048"/>
      <c r="K12" s="2048"/>
      <c r="L12" s="2048"/>
      <c r="M12" s="2049"/>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433</v>
      </c>
      <c r="G14" s="1996"/>
      <c r="H14" s="1996"/>
      <c r="I14" s="1996"/>
      <c r="J14" s="1996"/>
      <c r="K14" s="1996"/>
      <c r="L14" s="1996"/>
      <c r="M14" s="1997"/>
    </row>
    <row r="15" spans="1:13">
      <c r="A15" s="2063" t="s">
        <v>29</v>
      </c>
      <c r="B15" s="1333" t="s">
        <v>30</v>
      </c>
      <c r="C15" s="1980" t="s">
        <v>2025</v>
      </c>
      <c r="D15" s="1981"/>
      <c r="E15" s="1981"/>
      <c r="F15" s="1981"/>
      <c r="G15" s="1981"/>
      <c r="H15" s="1981"/>
      <c r="I15" s="1981"/>
      <c r="J15" s="1981"/>
      <c r="K15" s="1981"/>
      <c r="L15" s="1981"/>
      <c r="M15" s="1982"/>
    </row>
    <row r="16" spans="1:13" ht="42.75" customHeight="1">
      <c r="A16" s="2064"/>
      <c r="B16" s="1333" t="s">
        <v>32</v>
      </c>
      <c r="C16" s="1980" t="s">
        <v>2026</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t="s">
        <v>45</v>
      </c>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v>29287</v>
      </c>
      <c r="E29" s="59"/>
      <c r="F29" s="66" t="s">
        <v>56</v>
      </c>
      <c r="G29" s="1224">
        <v>2019</v>
      </c>
      <c r="H29" s="59"/>
      <c r="I29" s="66" t="s">
        <v>57</v>
      </c>
      <c r="J29" s="2045" t="s">
        <v>2027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1692</v>
      </c>
      <c r="E36" s="2135"/>
      <c r="F36" s="2134">
        <v>20000</v>
      </c>
      <c r="G36" s="2135"/>
      <c r="H36" s="2134">
        <v>21200</v>
      </c>
      <c r="I36" s="2135"/>
      <c r="J36" s="2134">
        <v>5000</v>
      </c>
      <c r="K36" s="2135"/>
      <c r="L36" s="2134">
        <v>3108</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4000</v>
      </c>
      <c r="E38" s="2135"/>
      <c r="F38" s="2134">
        <v>4000</v>
      </c>
      <c r="G38" s="2135"/>
      <c r="H38" s="2134">
        <v>4000</v>
      </c>
      <c r="I38" s="2135"/>
      <c r="J38" s="2134">
        <v>4000</v>
      </c>
      <c r="K38" s="2135"/>
      <c r="L38" s="2134">
        <v>2000</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3000</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72000</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1548</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2028</v>
      </c>
      <c r="D48" s="1981"/>
      <c r="E48" s="1981"/>
      <c r="F48" s="1981"/>
      <c r="G48" s="1981"/>
      <c r="H48" s="1981"/>
      <c r="I48" s="1981"/>
      <c r="J48" s="1981"/>
      <c r="K48" s="1981"/>
      <c r="L48" s="1981"/>
      <c r="M48" s="1982"/>
    </row>
    <row r="49" spans="1:13" ht="38.25" customHeight="1">
      <c r="A49" s="2064"/>
      <c r="B49" s="1333" t="s">
        <v>85</v>
      </c>
      <c r="C49" s="2291" t="s">
        <v>2027</v>
      </c>
      <c r="D49" s="2292"/>
      <c r="E49" s="2292"/>
      <c r="F49" s="2292"/>
      <c r="G49" s="2292"/>
      <c r="H49" s="2292"/>
      <c r="I49" s="2292"/>
      <c r="J49" s="2292"/>
      <c r="K49" s="2292"/>
      <c r="L49" s="2292"/>
      <c r="M49" s="2336"/>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2029</v>
      </c>
      <c r="D52" s="1973"/>
      <c r="E52" s="1973"/>
      <c r="F52" s="1973"/>
      <c r="G52" s="1973"/>
      <c r="H52" s="1973"/>
      <c r="I52" s="1973"/>
      <c r="J52" s="1973"/>
      <c r="K52" s="1973"/>
      <c r="L52" s="1973"/>
      <c r="M52" s="1974"/>
    </row>
    <row r="53" spans="1:13" ht="15.75" customHeight="1">
      <c r="A53" s="2056"/>
      <c r="B53" s="1413" t="s">
        <v>93</v>
      </c>
      <c r="C53" s="1972" t="s">
        <v>2030</v>
      </c>
      <c r="D53" s="1973"/>
      <c r="E53" s="1973"/>
      <c r="F53" s="1973"/>
      <c r="G53" s="1973"/>
      <c r="H53" s="1973"/>
      <c r="I53" s="1973"/>
      <c r="J53" s="1973"/>
      <c r="K53" s="1973"/>
      <c r="L53" s="1973"/>
      <c r="M53" s="1974"/>
    </row>
    <row r="54" spans="1:13" ht="15.75" customHeight="1">
      <c r="A54" s="2056"/>
      <c r="B54" s="1413" t="s">
        <v>95</v>
      </c>
      <c r="C54" s="1972" t="s">
        <v>233</v>
      </c>
      <c r="D54" s="1973"/>
      <c r="E54" s="1973"/>
      <c r="F54" s="1973"/>
      <c r="G54" s="1973"/>
      <c r="H54" s="1973"/>
      <c r="I54" s="1973"/>
      <c r="J54" s="1973"/>
      <c r="K54" s="1973"/>
      <c r="L54" s="1973"/>
      <c r="M54" s="1974"/>
    </row>
    <row r="55" spans="1:13" ht="15.75" customHeight="1">
      <c r="A55" s="2056"/>
      <c r="B55" s="1414" t="s">
        <v>97</v>
      </c>
      <c r="C55" s="1972" t="s">
        <v>529</v>
      </c>
      <c r="D55" s="1973"/>
      <c r="E55" s="1973"/>
      <c r="F55" s="1973"/>
      <c r="G55" s="1973"/>
      <c r="H55" s="1973"/>
      <c r="I55" s="1973"/>
      <c r="J55" s="1973"/>
      <c r="K55" s="1973"/>
      <c r="L55" s="1973"/>
      <c r="M55" s="1974"/>
    </row>
    <row r="56" spans="1:13" ht="15.75" customHeight="1">
      <c r="A56" s="2056"/>
      <c r="B56" s="1413" t="s">
        <v>99</v>
      </c>
      <c r="C56" s="2127" t="s">
        <v>524</v>
      </c>
      <c r="D56" s="2286"/>
      <c r="E56" s="2286"/>
      <c r="F56" s="2286"/>
      <c r="G56" s="2286"/>
      <c r="H56" s="2286"/>
      <c r="I56" s="2286"/>
      <c r="J56" s="2286"/>
      <c r="K56" s="2286"/>
      <c r="L56" s="2286"/>
      <c r="M56" s="2287"/>
    </row>
    <row r="57" spans="1:13" ht="16.5" customHeight="1" thickBot="1">
      <c r="A57" s="2061"/>
      <c r="B57" s="1413" t="s">
        <v>101</v>
      </c>
      <c r="C57" s="1972" t="s">
        <v>2031</v>
      </c>
      <c r="D57" s="1973"/>
      <c r="E57" s="1973"/>
      <c r="F57" s="1973"/>
      <c r="G57" s="1973"/>
      <c r="H57" s="1973"/>
      <c r="I57" s="1973"/>
      <c r="J57" s="1973"/>
      <c r="K57" s="1973"/>
      <c r="L57" s="1973"/>
      <c r="M57" s="1974"/>
    </row>
    <row r="58" spans="1:13" ht="15.75" customHeight="1">
      <c r="A58" s="2055" t="s">
        <v>103</v>
      </c>
      <c r="B58" s="1415" t="s">
        <v>104</v>
      </c>
      <c r="C58" s="1972" t="s">
        <v>1659</v>
      </c>
      <c r="D58" s="1973"/>
      <c r="E58" s="1973"/>
      <c r="F58" s="1973"/>
      <c r="G58" s="1973"/>
      <c r="H58" s="1973"/>
      <c r="I58" s="1973"/>
      <c r="J58" s="1973"/>
      <c r="K58" s="1973"/>
      <c r="L58" s="1973"/>
      <c r="M58" s="1974"/>
    </row>
    <row r="59" spans="1:13" ht="30" customHeight="1">
      <c r="A59" s="2056"/>
      <c r="B59" s="1415" t="s">
        <v>106</v>
      </c>
      <c r="C59" s="1972" t="s">
        <v>1660</v>
      </c>
      <c r="D59" s="1973"/>
      <c r="E59" s="1973"/>
      <c r="F59" s="1973"/>
      <c r="G59" s="1973"/>
      <c r="H59" s="1973"/>
      <c r="I59" s="1973"/>
      <c r="J59" s="1973"/>
      <c r="K59" s="1973"/>
      <c r="L59" s="1973"/>
      <c r="M59" s="1974"/>
    </row>
    <row r="60" spans="1:13" ht="30" customHeight="1" thickBot="1">
      <c r="A60" s="2056"/>
      <c r="B60" s="1416" t="s">
        <v>14</v>
      </c>
      <c r="C60" s="1972" t="s">
        <v>233</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3A00-000000000000}"/>
    <dataValidation allowBlank="1" showInputMessage="1" showErrorMessage="1" prompt="Seleccione de la lista desplegable" sqref="B4 B7 H7" xr:uid="{00000000-0002-0000-3A00-000001000000}"/>
    <dataValidation allowBlank="1" showInputMessage="1" showErrorMessage="1" prompt="Incluir una ficha por cada indicador, ya sea de producto o de resultado" sqref="B1" xr:uid="{00000000-0002-0000-3A00-000002000000}"/>
    <dataValidation allowBlank="1" showInputMessage="1" showErrorMessage="1" prompt="Identifique el ODS a que le apunta el indicador de producto. Seleccione de la lista desplegable._x000a_" sqref="B14" xr:uid="{00000000-0002-0000-3A00-000003000000}"/>
    <dataValidation allowBlank="1" showInputMessage="1" showErrorMessage="1" prompt="Identifique la meta ODS a que le apunta el indicador de producto. Seleccione de la lista desplegable." sqref="E14" xr:uid="{00000000-0002-0000-3A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3A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A00-000006000000}"/>
    <dataValidation type="list" allowBlank="1" showInputMessage="1" showErrorMessage="1" sqref="I7:M7" xr:uid="{00000000-0002-0000-3A00-000007000000}">
      <formula1>INDIRECT($C$7)</formula1>
    </dataValidation>
  </dataValidations>
  <hyperlinks>
    <hyperlink ref="C56:M56" r:id="rId1" display="masilvam@sdis.gov.co" xr:uid="{00000000-0004-0000-3A00-000000000000}"/>
    <hyperlink ref="C56" r:id="rId2" xr:uid="{00000000-0004-0000-3A00-000001000000}"/>
  </hyperlinks>
  <pageMargins left="0.7" right="0.7" top="0.75" bottom="0.75" header="0.3" footer="0.3"/>
  <pageSetup paperSize="9" orientation="portrait"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1527</v>
      </c>
      <c r="C1" s="26"/>
      <c r="D1" s="26"/>
      <c r="E1" s="26"/>
      <c r="F1" s="26"/>
      <c r="G1" s="26"/>
      <c r="H1" s="26"/>
      <c r="I1" s="26"/>
      <c r="J1" s="26"/>
      <c r="K1" s="26"/>
      <c r="L1" s="26"/>
      <c r="M1" s="27"/>
    </row>
    <row r="2" spans="1:13" ht="32.25" customHeight="1">
      <c r="A2" s="2015" t="s">
        <v>1</v>
      </c>
      <c r="B2" s="29" t="s">
        <v>2</v>
      </c>
      <c r="C2" s="2018" t="s">
        <v>557</v>
      </c>
      <c r="D2" s="2019"/>
      <c r="E2" s="2019"/>
      <c r="F2" s="2019"/>
      <c r="G2" s="2019"/>
      <c r="H2" s="2019"/>
      <c r="I2" s="2019"/>
      <c r="J2" s="2019"/>
      <c r="K2" s="2019"/>
      <c r="L2" s="2019"/>
      <c r="M2" s="2020"/>
    </row>
    <row r="3" spans="1:13" ht="31.35" customHeight="1">
      <c r="A3" s="2016"/>
      <c r="B3" s="1333" t="s">
        <v>1487</v>
      </c>
      <c r="C3" s="1972" t="s">
        <v>1528</v>
      </c>
      <c r="D3" s="1990"/>
      <c r="E3" s="1990"/>
      <c r="F3" s="1973"/>
      <c r="G3" s="1973"/>
      <c r="H3" s="1973"/>
      <c r="I3" s="1973"/>
      <c r="J3" s="1973"/>
      <c r="K3" s="1973"/>
      <c r="L3" s="1973"/>
      <c r="M3" s="1974"/>
    </row>
    <row r="4" spans="1:13">
      <c r="A4" s="2016"/>
      <c r="B4" s="30" t="s">
        <v>6</v>
      </c>
      <c r="C4" s="1198" t="s">
        <v>7</v>
      </c>
      <c r="D4" s="1203"/>
      <c r="E4" s="1204"/>
      <c r="F4" s="2021" t="s">
        <v>8</v>
      </c>
      <c r="G4" s="2022"/>
      <c r="H4" s="1205" t="s">
        <v>17</v>
      </c>
      <c r="I4" s="1199"/>
      <c r="J4" s="1199"/>
      <c r="K4" s="1199"/>
      <c r="L4" s="1199"/>
      <c r="M4" s="1200"/>
    </row>
    <row r="5" spans="1:13" ht="16.5" customHeight="1">
      <c r="A5" s="2016"/>
      <c r="B5" s="30" t="s">
        <v>10</v>
      </c>
      <c r="C5" s="2023" t="s">
        <v>17</v>
      </c>
      <c r="D5" s="2024"/>
      <c r="E5" s="2024"/>
      <c r="F5" s="2024"/>
      <c r="G5" s="2024"/>
      <c r="H5" s="2024"/>
      <c r="I5" s="2024"/>
      <c r="J5" s="2024"/>
      <c r="K5" s="2024"/>
      <c r="L5" s="2024"/>
      <c r="M5" s="2025"/>
    </row>
    <row r="6" spans="1:13">
      <c r="A6" s="2016"/>
      <c r="B6" s="30" t="s">
        <v>11</v>
      </c>
      <c r="C6" s="1198"/>
      <c r="D6" s="1199"/>
      <c r="E6" s="1199"/>
      <c r="F6" s="1199"/>
      <c r="G6" s="1199"/>
      <c r="H6" s="1199" t="s">
        <v>17</v>
      </c>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1282"/>
      <c r="D8" s="33"/>
      <c r="E8" s="33"/>
      <c r="F8" s="33"/>
      <c r="G8" s="33"/>
      <c r="H8" s="33"/>
      <c r="I8" s="33"/>
      <c r="J8" s="33"/>
      <c r="K8" s="33"/>
      <c r="L8" s="34"/>
      <c r="M8" s="675"/>
    </row>
    <row r="9" spans="1:13" ht="33" customHeight="1">
      <c r="A9" s="2016"/>
      <c r="B9" s="1999"/>
      <c r="C9" s="2032" t="s">
        <v>1529</v>
      </c>
      <c r="D9" s="2033"/>
      <c r="E9" s="35"/>
      <c r="F9" s="2033" t="s">
        <v>1530</v>
      </c>
      <c r="G9" s="2033"/>
      <c r="H9" s="35"/>
      <c r="I9" s="2033" t="s">
        <v>1531</v>
      </c>
      <c r="J9" s="2033"/>
      <c r="K9" s="36"/>
      <c r="L9" s="37"/>
      <c r="M9" s="38"/>
    </row>
    <row r="10" spans="1:13">
      <c r="A10" s="2016"/>
      <c r="B10" s="2000"/>
      <c r="C10" s="2034" t="s">
        <v>18</v>
      </c>
      <c r="D10" s="2035"/>
      <c r="E10" s="39"/>
      <c r="F10" s="2035" t="s">
        <v>18</v>
      </c>
      <c r="G10" s="2035"/>
      <c r="H10" s="39"/>
      <c r="I10" s="2035" t="s">
        <v>18</v>
      </c>
      <c r="J10" s="2035"/>
      <c r="K10" s="39"/>
      <c r="L10" s="40"/>
      <c r="M10" s="41"/>
    </row>
    <row r="11" spans="1:13" ht="159" customHeight="1">
      <c r="A11" s="2017"/>
      <c r="B11" s="1333" t="s">
        <v>19</v>
      </c>
      <c r="C11" s="1995" t="s">
        <v>1532</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283" t="s">
        <v>89</v>
      </c>
      <c r="E25" s="59"/>
      <c r="F25" s="66" t="s">
        <v>56</v>
      </c>
      <c r="G25" s="1244"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74">
        <v>0.09</v>
      </c>
      <c r="E32" s="1275"/>
      <c r="F32" s="1274">
        <v>0.09</v>
      </c>
      <c r="G32" s="1275"/>
      <c r="H32" s="1274">
        <v>0.09</v>
      </c>
      <c r="I32" s="1275"/>
      <c r="J32" s="1274">
        <v>0.09</v>
      </c>
      <c r="K32" s="1275"/>
      <c r="L32" s="1274">
        <v>0.09</v>
      </c>
      <c r="M32" s="1417"/>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01"/>
      <c r="F37" s="1235" t="s">
        <v>78</v>
      </c>
      <c r="G37" s="1201"/>
      <c r="H37" s="96"/>
      <c r="I37" s="110"/>
      <c r="J37" s="96"/>
      <c r="K37" s="110"/>
      <c r="L37" s="96"/>
      <c r="M37" s="679"/>
    </row>
    <row r="38" spans="1:13">
      <c r="A38" s="1993"/>
      <c r="B38" s="64"/>
      <c r="C38" s="73"/>
      <c r="D38" s="1230"/>
      <c r="E38" s="1231"/>
      <c r="F38" s="2005">
        <v>1</v>
      </c>
      <c r="G38" s="2006"/>
      <c r="H38" s="77"/>
      <c r="I38" s="74"/>
      <c r="J38" s="77"/>
      <c r="K38" s="74"/>
      <c r="L38" s="77"/>
      <c r="M38" s="10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45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1533</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2047" t="s">
        <v>1512</v>
      </c>
      <c r="D46" s="2048"/>
      <c r="E46" s="2048"/>
      <c r="F46" s="2048"/>
      <c r="G46" s="2048"/>
      <c r="H46" s="2048"/>
      <c r="I46" s="2048"/>
      <c r="J46" s="2048"/>
      <c r="K46" s="2048"/>
      <c r="L46" s="2048"/>
      <c r="M46" s="2049"/>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5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500-000001000000}"/>
    <dataValidation type="list" allowBlank="1" showInputMessage="1" showErrorMessage="1" sqref="I7:M7" xr:uid="{00000000-0002-0000-05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500-000003000000}"/>
    <dataValidation allowBlank="1" showInputMessage="1" showErrorMessage="1" prompt="Seleccione de la lista desplegable" sqref="B4 B7 H7" xr:uid="{00000000-0002-0000-0500-000004000000}"/>
    <dataValidation allowBlank="1" showInputMessage="1" showErrorMessage="1" prompt="Incluir una ficha por cada indicador, ya sea de producto o de resultado" sqref="B1" xr:uid="{00000000-0002-0000-0500-000005000000}"/>
  </dataValidations>
  <hyperlinks>
    <hyperlink ref="C52" r:id="rId1" xr:uid="{00000000-0004-0000-0500-000000000000}"/>
  </hyperlinks>
  <pageMargins left="0.7" right="0.7" top="0.75" bottom="0.75" header="0.3" footer="0.3"/>
  <pageSetup paperSize="9" orientation="portrait" horizontalDpi="1200" verticalDpi="12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9" tint="-0.249977111117893"/>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2032</v>
      </c>
      <c r="C1" s="141"/>
      <c r="D1" s="141"/>
      <c r="E1" s="141"/>
      <c r="F1" s="141"/>
      <c r="G1" s="141"/>
      <c r="H1" s="141"/>
      <c r="I1" s="141"/>
      <c r="J1" s="141"/>
      <c r="K1" s="141"/>
      <c r="L1" s="141"/>
      <c r="M1" s="142"/>
    </row>
    <row r="2" spans="1:13" ht="54.75" customHeight="1">
      <c r="A2" s="2092" t="s">
        <v>1</v>
      </c>
      <c r="B2" s="29" t="s">
        <v>2</v>
      </c>
      <c r="C2" s="2120" t="s">
        <v>526</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305</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13</v>
      </c>
      <c r="D7" s="2027"/>
      <c r="E7" s="1206"/>
      <c r="F7" s="1206"/>
      <c r="G7" s="1207"/>
      <c r="H7" s="1208" t="s">
        <v>14</v>
      </c>
      <c r="I7" s="2028" t="s">
        <v>15</v>
      </c>
      <c r="J7" s="2027"/>
      <c r="K7" s="2027"/>
      <c r="L7" s="2027"/>
      <c r="M7" s="2029"/>
    </row>
    <row r="8" spans="1:13" ht="15.75" customHeight="1">
      <c r="A8" s="2093"/>
      <c r="B8" s="2084" t="s">
        <v>16</v>
      </c>
      <c r="C8" s="2030" t="s">
        <v>2033</v>
      </c>
      <c r="D8" s="2031"/>
      <c r="E8" s="2031"/>
      <c r="F8" s="2031"/>
      <c r="G8" s="2031"/>
      <c r="H8" s="2031"/>
      <c r="I8" s="2031"/>
      <c r="J8" s="2031"/>
      <c r="K8" s="2031"/>
      <c r="L8" s="2031"/>
      <c r="M8" s="2282"/>
    </row>
    <row r="9" spans="1:13" ht="15.75" customHeight="1">
      <c r="A9" s="2093"/>
      <c r="B9" s="2085"/>
      <c r="C9" s="2283"/>
      <c r="D9" s="2284"/>
      <c r="E9" s="2284"/>
      <c r="F9" s="2284"/>
      <c r="G9" s="2284"/>
      <c r="H9" s="2284"/>
      <c r="I9" s="2284"/>
      <c r="J9" s="2284"/>
      <c r="K9" s="2284"/>
      <c r="L9" s="2284"/>
      <c r="M9" s="228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2034</v>
      </c>
      <c r="D11" s="1981"/>
      <c r="E11" s="1981"/>
      <c r="F11" s="1981"/>
      <c r="G11" s="1981"/>
      <c r="H11" s="1981"/>
      <c r="I11" s="1981"/>
      <c r="J11" s="1981"/>
      <c r="K11" s="1981"/>
      <c r="L11" s="1981"/>
      <c r="M11" s="1982"/>
    </row>
    <row r="12" spans="1:13" ht="88.5" customHeight="1">
      <c r="A12" s="2093"/>
      <c r="B12" s="1331" t="s">
        <v>21</v>
      </c>
      <c r="C12" s="2047" t="s">
        <v>2035</v>
      </c>
      <c r="D12" s="2048"/>
      <c r="E12" s="2048"/>
      <c r="F12" s="2048"/>
      <c r="G12" s="2048"/>
      <c r="H12" s="2048"/>
      <c r="I12" s="2048"/>
      <c r="J12" s="2048"/>
      <c r="K12" s="2048"/>
      <c r="L12" s="2048"/>
      <c r="M12" s="2049"/>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433</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527</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8"/>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23">
        <v>900</v>
      </c>
      <c r="E29" s="59"/>
      <c r="F29" s="66" t="s">
        <v>56</v>
      </c>
      <c r="G29" s="1224">
        <v>2019</v>
      </c>
      <c r="H29" s="59"/>
      <c r="I29" s="66" t="s">
        <v>57</v>
      </c>
      <c r="J29" s="2045" t="s">
        <v>2036</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1548</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2037</v>
      </c>
      <c r="D48" s="1981"/>
      <c r="E48" s="1981"/>
      <c r="F48" s="1981"/>
      <c r="G48" s="1981"/>
      <c r="H48" s="1981"/>
      <c r="I48" s="1981"/>
      <c r="J48" s="1981"/>
      <c r="K48" s="1981"/>
      <c r="L48" s="1981"/>
      <c r="M48" s="1982"/>
    </row>
    <row r="49" spans="1:13" ht="38.25" customHeight="1">
      <c r="A49" s="2064"/>
      <c r="B49" s="1333" t="s">
        <v>85</v>
      </c>
      <c r="C49" s="2291" t="s">
        <v>2038</v>
      </c>
      <c r="D49" s="2292"/>
      <c r="E49" s="2292"/>
      <c r="F49" s="2292"/>
      <c r="G49" s="2292"/>
      <c r="H49" s="2292"/>
      <c r="I49" s="2292"/>
      <c r="J49" s="2292"/>
      <c r="K49" s="2292"/>
      <c r="L49" s="2292"/>
      <c r="M49" s="2336"/>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398</v>
      </c>
      <c r="D52" s="1973"/>
      <c r="E52" s="1973"/>
      <c r="F52" s="1973"/>
      <c r="G52" s="1973"/>
      <c r="H52" s="1973"/>
      <c r="I52" s="1973"/>
      <c r="J52" s="1973"/>
      <c r="K52" s="1973"/>
      <c r="L52" s="1973"/>
      <c r="M52" s="1974"/>
    </row>
    <row r="53" spans="1:13" ht="15.75" customHeight="1">
      <c r="A53" s="2056"/>
      <c r="B53" s="1413" t="s">
        <v>93</v>
      </c>
      <c r="C53" s="1972" t="s">
        <v>1895</v>
      </c>
      <c r="D53" s="1973"/>
      <c r="E53" s="1973"/>
      <c r="F53" s="1973"/>
      <c r="G53" s="1973"/>
      <c r="H53" s="1973"/>
      <c r="I53" s="1973"/>
      <c r="J53" s="1973"/>
      <c r="K53" s="1973"/>
      <c r="L53" s="1973"/>
      <c r="M53" s="1974"/>
    </row>
    <row r="54" spans="1:13" ht="15.75" customHeight="1">
      <c r="A54" s="2056"/>
      <c r="B54" s="1413" t="s">
        <v>95</v>
      </c>
      <c r="C54" s="1972" t="s">
        <v>15</v>
      </c>
      <c r="D54" s="1973"/>
      <c r="E54" s="1973"/>
      <c r="F54" s="1973"/>
      <c r="G54" s="1973"/>
      <c r="H54" s="1973"/>
      <c r="I54" s="1973"/>
      <c r="J54" s="1973"/>
      <c r="K54" s="1973"/>
      <c r="L54" s="1973"/>
      <c r="M54" s="1974"/>
    </row>
    <row r="55" spans="1:13" ht="15.75" customHeight="1">
      <c r="A55" s="2056"/>
      <c r="B55" s="1414" t="s">
        <v>97</v>
      </c>
      <c r="C55" s="1972" t="s">
        <v>606</v>
      </c>
      <c r="D55" s="1973"/>
      <c r="E55" s="1973"/>
      <c r="F55" s="1973"/>
      <c r="G55" s="1973"/>
      <c r="H55" s="1973"/>
      <c r="I55" s="1973"/>
      <c r="J55" s="1973"/>
      <c r="K55" s="1973"/>
      <c r="L55" s="1973"/>
      <c r="M55" s="1974"/>
    </row>
    <row r="56" spans="1:13" ht="15.75" customHeight="1">
      <c r="A56" s="2056"/>
      <c r="B56" s="1413" t="s">
        <v>99</v>
      </c>
      <c r="C56" s="2127" t="s">
        <v>399</v>
      </c>
      <c r="D56" s="1973"/>
      <c r="E56" s="1973"/>
      <c r="F56" s="1973"/>
      <c r="G56" s="1973"/>
      <c r="H56" s="1973"/>
      <c r="I56" s="1973"/>
      <c r="J56" s="1973"/>
      <c r="K56" s="1973"/>
      <c r="L56" s="1973"/>
      <c r="M56" s="1974"/>
    </row>
    <row r="57" spans="1:13" ht="16.5" customHeight="1" thickBot="1">
      <c r="A57" s="2061"/>
      <c r="B57" s="1413" t="s">
        <v>101</v>
      </c>
      <c r="C57" s="1972" t="s">
        <v>436</v>
      </c>
      <c r="D57" s="1973"/>
      <c r="E57" s="1973"/>
      <c r="F57" s="1973"/>
      <c r="G57" s="1973"/>
      <c r="H57" s="1973"/>
      <c r="I57" s="1973"/>
      <c r="J57" s="1973"/>
      <c r="K57" s="1973"/>
      <c r="L57" s="1973"/>
      <c r="M57" s="1974"/>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M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7 C14:D14" xr:uid="{00000000-0002-0000-3B00-000000000000}"/>
    <dataValidation type="list" allowBlank="1" showInputMessage="1" showErrorMessage="1" sqref="I7:M7" xr:uid="{00000000-0002-0000-3B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B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3B00-000003000000}"/>
    <dataValidation allowBlank="1" showInputMessage="1" showErrorMessage="1" prompt="Identifique la meta ODS a que le apunta el indicador de producto. Seleccione de la lista desplegable." sqref="E14" xr:uid="{00000000-0002-0000-3B00-000004000000}"/>
    <dataValidation allowBlank="1" showInputMessage="1" showErrorMessage="1" prompt="Identifique el ODS a que le apunta el indicador de producto. Seleccione de la lista desplegable._x000a_" sqref="B14" xr:uid="{00000000-0002-0000-3B00-000005000000}"/>
    <dataValidation allowBlank="1" showInputMessage="1" showErrorMessage="1" prompt="Incluir una ficha por cada indicador, ya sea de producto o de resultado" sqref="B1" xr:uid="{00000000-0002-0000-3B00-000006000000}"/>
    <dataValidation allowBlank="1" showInputMessage="1" showErrorMessage="1" prompt="Seleccione de la lista desplegable" sqref="B4 B7 H7" xr:uid="{00000000-0002-0000-3B00-000007000000}"/>
  </dataValidations>
  <hyperlinks>
    <hyperlink ref="C56" r:id="rId1" xr:uid="{00000000-0004-0000-3B00-000000000000}"/>
  </hyperlinks>
  <pageMargins left="0.7" right="0.7" top="0.75" bottom="0.75" header="0.3" footer="0.3"/>
  <pageSetup paperSize="9" orientation="portrait" horizontalDpi="1200" verticalDpi="1200"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2039</v>
      </c>
      <c r="C1" s="141"/>
      <c r="D1" s="141"/>
      <c r="E1" s="141"/>
      <c r="F1" s="141"/>
      <c r="G1" s="141"/>
      <c r="H1" s="141"/>
      <c r="I1" s="141"/>
      <c r="J1" s="141"/>
      <c r="K1" s="141"/>
      <c r="L1" s="141"/>
      <c r="M1" s="142"/>
    </row>
    <row r="2" spans="1:13" ht="54.75" customHeight="1">
      <c r="A2" s="2092" t="s">
        <v>1</v>
      </c>
      <c r="B2" s="29" t="s">
        <v>2</v>
      </c>
      <c r="C2" s="2120" t="s">
        <v>531</v>
      </c>
      <c r="D2" s="2121"/>
      <c r="E2" s="2121"/>
      <c r="F2" s="2121"/>
      <c r="G2" s="2121"/>
      <c r="H2" s="2121"/>
      <c r="I2" s="2121"/>
      <c r="J2" s="2121"/>
      <c r="K2" s="2121"/>
      <c r="L2" s="2121"/>
      <c r="M2" s="2122"/>
    </row>
    <row r="3" spans="1:13" ht="57.95" customHeight="1">
      <c r="A3" s="2093"/>
      <c r="B3" s="1331" t="s">
        <v>4</v>
      </c>
      <c r="C3" s="2023" t="s">
        <v>488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13</v>
      </c>
      <c r="D7" s="2027"/>
      <c r="E7" s="1206"/>
      <c r="F7" s="1206"/>
      <c r="G7" s="1207"/>
      <c r="H7" s="1208" t="s">
        <v>14</v>
      </c>
      <c r="I7" s="2028" t="s">
        <v>15</v>
      </c>
      <c r="J7" s="2027"/>
      <c r="K7" s="2027"/>
      <c r="L7" s="2027"/>
      <c r="M7" s="2029"/>
    </row>
    <row r="8" spans="1:13" ht="15.75" customHeight="1">
      <c r="A8" s="2093"/>
      <c r="B8" s="2084" t="s">
        <v>16</v>
      </c>
      <c r="C8" s="1210"/>
      <c r="D8" s="143"/>
      <c r="E8" s="143"/>
      <c r="F8" s="143"/>
      <c r="G8" s="143"/>
      <c r="H8" s="143"/>
      <c r="I8" s="143"/>
      <c r="J8" s="143"/>
      <c r="K8" s="143"/>
      <c r="L8" s="143"/>
      <c r="M8" s="680"/>
    </row>
    <row r="9" spans="1:13" ht="15.75" customHeight="1">
      <c r="A9" s="2093"/>
      <c r="B9" s="2085"/>
      <c r="C9" s="273"/>
      <c r="D9" s="144"/>
      <c r="E9" s="144"/>
      <c r="F9" s="274"/>
      <c r="G9" s="274"/>
      <c r="H9" s="144"/>
      <c r="I9" s="274"/>
      <c r="J9" s="27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2040</v>
      </c>
      <c r="D11" s="1981"/>
      <c r="E11" s="1981"/>
      <c r="F11" s="1981"/>
      <c r="G11" s="1981"/>
      <c r="H11" s="1981"/>
      <c r="I11" s="1981"/>
      <c r="J11" s="1981"/>
      <c r="K11" s="1981"/>
      <c r="L11" s="1981"/>
      <c r="M11" s="1982"/>
    </row>
    <row r="12" spans="1:13" ht="88.5" customHeight="1">
      <c r="A12" s="2093"/>
      <c r="B12" s="1331" t="s">
        <v>21</v>
      </c>
      <c r="C12" s="2047" t="s">
        <v>2041</v>
      </c>
      <c r="D12" s="2048"/>
      <c r="E12" s="2048"/>
      <c r="F12" s="2048"/>
      <c r="G12" s="2048"/>
      <c r="H12" s="2048"/>
      <c r="I12" s="2048"/>
      <c r="J12" s="2048"/>
      <c r="K12" s="2048"/>
      <c r="L12" s="2048"/>
      <c r="M12" s="2049"/>
    </row>
    <row r="13" spans="1:13" ht="60" customHeight="1">
      <c r="A13" s="2093"/>
      <c r="B13" s="1331" t="s">
        <v>23</v>
      </c>
      <c r="C13" s="1980" t="s">
        <v>1973</v>
      </c>
      <c r="D13" s="1981"/>
      <c r="E13" s="1981"/>
      <c r="F13" s="1981"/>
      <c r="G13" s="1981"/>
      <c r="H13" s="1981"/>
      <c r="I13" s="1981"/>
      <c r="J13" s="1981"/>
      <c r="K13" s="1981"/>
      <c r="L13" s="1981"/>
      <c r="M13" s="1982"/>
    </row>
    <row r="14" spans="1:13" ht="102.95" customHeight="1">
      <c r="A14" s="2093"/>
      <c r="B14" s="1209" t="s">
        <v>25</v>
      </c>
      <c r="C14" s="1980" t="s">
        <v>2042</v>
      </c>
      <c r="D14" s="2046"/>
      <c r="E14" s="1213" t="s">
        <v>27</v>
      </c>
      <c r="F14" s="2119" t="s">
        <v>1890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532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c r="E22" s="49" t="s">
        <v>46</v>
      </c>
      <c r="F22" s="2068" t="s">
        <v>2043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t="s">
        <v>45</v>
      </c>
      <c r="E25" s="59"/>
      <c r="F25" s="49" t="s">
        <v>50</v>
      </c>
      <c r="G25" s="1218"/>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v>600</v>
      </c>
      <c r="E29" s="59"/>
      <c r="F29" s="66" t="s">
        <v>56</v>
      </c>
      <c r="G29" s="1224">
        <v>2019</v>
      </c>
      <c r="H29" s="59"/>
      <c r="I29" s="66" t="s">
        <v>57</v>
      </c>
      <c r="J29" s="2045" t="s">
        <v>2044</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775</v>
      </c>
      <c r="E36" s="2135"/>
      <c r="F36" s="2134">
        <v>600</v>
      </c>
      <c r="G36" s="2135"/>
      <c r="H36" s="2281">
        <v>3126</v>
      </c>
      <c r="I36" s="2135"/>
      <c r="J36" s="2281">
        <v>3126</v>
      </c>
      <c r="K36" s="2135"/>
      <c r="L36" s="2281">
        <v>3126</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600</v>
      </c>
      <c r="E38" s="2135"/>
      <c r="F38" s="2134">
        <v>600</v>
      </c>
      <c r="G38" s="2135"/>
      <c r="H38" s="2134">
        <v>600</v>
      </c>
      <c r="I38" s="2135"/>
      <c r="J38" s="2134">
        <v>600</v>
      </c>
      <c r="K38" s="2135"/>
      <c r="L38" s="2134">
        <v>600</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600</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14353</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2045</v>
      </c>
      <c r="D48" s="1981"/>
      <c r="E48" s="1981"/>
      <c r="F48" s="1981"/>
      <c r="G48" s="1981"/>
      <c r="H48" s="1981"/>
      <c r="I48" s="1981"/>
      <c r="J48" s="1981"/>
      <c r="K48" s="1981"/>
      <c r="L48" s="1981"/>
      <c r="M48" s="1982"/>
    </row>
    <row r="49" spans="1:13" ht="38.25" customHeight="1">
      <c r="A49" s="2064"/>
      <c r="B49" s="1333" t="s">
        <v>85</v>
      </c>
      <c r="C49" s="1980" t="s">
        <v>1893</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398</v>
      </c>
      <c r="D52" s="1973"/>
      <c r="E52" s="1973"/>
      <c r="F52" s="1973"/>
      <c r="G52" s="1973"/>
      <c r="H52" s="1973"/>
      <c r="I52" s="1973"/>
      <c r="J52" s="1973"/>
      <c r="K52" s="1973"/>
      <c r="L52" s="1973"/>
      <c r="M52" s="1974"/>
    </row>
    <row r="53" spans="1:13" ht="15.75" customHeight="1">
      <c r="A53" s="2056"/>
      <c r="B53" s="1413" t="s">
        <v>93</v>
      </c>
      <c r="C53" s="1972" t="s">
        <v>1895</v>
      </c>
      <c r="D53" s="1973"/>
      <c r="E53" s="1973"/>
      <c r="F53" s="1973"/>
      <c r="G53" s="1973"/>
      <c r="H53" s="1973"/>
      <c r="I53" s="1973"/>
      <c r="J53" s="1973"/>
      <c r="K53" s="1973"/>
      <c r="L53" s="1973"/>
      <c r="M53" s="1974"/>
    </row>
    <row r="54" spans="1:13" ht="15.75" customHeight="1">
      <c r="A54" s="2056"/>
      <c r="B54" s="1413" t="s">
        <v>95</v>
      </c>
      <c r="C54" s="1972" t="s">
        <v>15</v>
      </c>
      <c r="D54" s="1973"/>
      <c r="E54" s="1973"/>
      <c r="F54" s="1973"/>
      <c r="G54" s="1973"/>
      <c r="H54" s="1973"/>
      <c r="I54" s="1973"/>
      <c r="J54" s="1973"/>
      <c r="K54" s="1973"/>
      <c r="L54" s="1973"/>
      <c r="M54" s="1974"/>
    </row>
    <row r="55" spans="1:13" ht="15.75" customHeight="1">
      <c r="A55" s="2056"/>
      <c r="B55" s="1414" t="s">
        <v>97</v>
      </c>
      <c r="C55" s="1972" t="s">
        <v>606</v>
      </c>
      <c r="D55" s="1973"/>
      <c r="E55" s="1973"/>
      <c r="F55" s="1973"/>
      <c r="G55" s="1973"/>
      <c r="H55" s="1973"/>
      <c r="I55" s="1973"/>
      <c r="J55" s="1973"/>
      <c r="K55" s="1973"/>
      <c r="L55" s="1973"/>
      <c r="M55" s="1974"/>
    </row>
    <row r="56" spans="1:13" ht="15.75" customHeight="1">
      <c r="A56" s="2056"/>
      <c r="B56" s="1413" t="s">
        <v>99</v>
      </c>
      <c r="C56" s="2127" t="s">
        <v>399</v>
      </c>
      <c r="D56" s="1973"/>
      <c r="E56" s="1973"/>
      <c r="F56" s="1973"/>
      <c r="G56" s="1973"/>
      <c r="H56" s="1973"/>
      <c r="I56" s="1973"/>
      <c r="J56" s="1973"/>
      <c r="K56" s="1973"/>
      <c r="L56" s="1973"/>
      <c r="M56" s="1974"/>
    </row>
    <row r="57" spans="1:13" ht="16.5" customHeight="1" thickBot="1">
      <c r="A57" s="2061"/>
      <c r="B57" s="1413" t="s">
        <v>101</v>
      </c>
      <c r="C57" s="1972" t="s">
        <v>436</v>
      </c>
      <c r="D57" s="1973"/>
      <c r="E57" s="1973"/>
      <c r="F57" s="1973"/>
      <c r="G57" s="1973"/>
      <c r="H57" s="1973"/>
      <c r="I57" s="1973"/>
      <c r="J57" s="1973"/>
      <c r="K57" s="1973"/>
      <c r="L57" s="1973"/>
      <c r="M57" s="1974"/>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A2:A14"/>
    <mergeCell ref="C2:M2"/>
    <mergeCell ref="C3:M3"/>
    <mergeCell ref="F4:G4"/>
    <mergeCell ref="C5:M5"/>
    <mergeCell ref="C6:M6"/>
    <mergeCell ref="C7:D7"/>
    <mergeCell ref="I7:M7"/>
    <mergeCell ref="B8:B10"/>
    <mergeCell ref="C10:D10"/>
    <mergeCell ref="J29:L29"/>
    <mergeCell ref="B31:B33"/>
    <mergeCell ref="B34:B43"/>
    <mergeCell ref="D36:E36"/>
    <mergeCell ref="F10:G10"/>
    <mergeCell ref="I10:J10"/>
    <mergeCell ref="C11:M11"/>
    <mergeCell ref="C12:M12"/>
    <mergeCell ref="C13:M13"/>
    <mergeCell ref="C14:D14"/>
    <mergeCell ref="F14:M14"/>
    <mergeCell ref="F36:G36"/>
    <mergeCell ref="H36:I36"/>
    <mergeCell ref="J36:K36"/>
    <mergeCell ref="L36:M36"/>
    <mergeCell ref="D38:E38"/>
    <mergeCell ref="F38:G38"/>
    <mergeCell ref="H38:I38"/>
    <mergeCell ref="J38:K38"/>
    <mergeCell ref="L38:M38"/>
    <mergeCell ref="D40:E40"/>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15:A51"/>
    <mergeCell ref="C15:M15"/>
    <mergeCell ref="C16:M16"/>
    <mergeCell ref="B17:B23"/>
    <mergeCell ref="F22:I22"/>
    <mergeCell ref="B24:B2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3C00-000000000000}"/>
    <dataValidation allowBlank="1" showInputMessage="1" showErrorMessage="1" prompt="Seleccione de la lista desplegable" sqref="B4 B7 H7" xr:uid="{00000000-0002-0000-3C00-000001000000}"/>
    <dataValidation allowBlank="1" showInputMessage="1" showErrorMessage="1" prompt="Incluir una ficha por cada indicador, ya sea de producto o de resultado" sqref="B1" xr:uid="{00000000-0002-0000-3C00-000002000000}"/>
    <dataValidation allowBlank="1" showInputMessage="1" showErrorMessage="1" prompt="Identifique el ODS a que le apunta el indicador de producto. Seleccione de la lista desplegable._x000a_" sqref="B14" xr:uid="{00000000-0002-0000-3C00-000003000000}"/>
    <dataValidation allowBlank="1" showInputMessage="1" showErrorMessage="1" prompt="Identifique la meta ODS a que le apunta el indicador de producto. Seleccione de la lista desplegable." sqref="E14" xr:uid="{00000000-0002-0000-3C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3C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C00-000006000000}"/>
    <dataValidation type="list" allowBlank="1" showInputMessage="1" showErrorMessage="1" sqref="I7:M7" xr:uid="{00000000-0002-0000-3C00-000007000000}">
      <formula1>INDIRECT($C$7)</formula1>
    </dataValidation>
  </dataValidations>
  <hyperlinks>
    <hyperlink ref="C56" r:id="rId1" xr:uid="{00000000-0004-0000-3C00-000000000000}"/>
  </hyperlinks>
  <pageMargins left="0.7" right="0.7" top="0.75" bottom="0.75" header="0.3" footer="0.3"/>
  <pageSetup paperSize="9" orientation="portrait" horizontalDpi="1200" verticalDpi="1200"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2046</v>
      </c>
      <c r="C1" s="141"/>
      <c r="D1" s="141"/>
      <c r="E1" s="141"/>
      <c r="F1" s="141"/>
      <c r="G1" s="141"/>
      <c r="H1" s="141"/>
      <c r="I1" s="141"/>
      <c r="J1" s="141"/>
      <c r="K1" s="141"/>
      <c r="L1" s="141"/>
      <c r="M1" s="142"/>
    </row>
    <row r="2" spans="1:13" ht="39" customHeight="1">
      <c r="A2" s="2092" t="s">
        <v>1</v>
      </c>
      <c r="B2" s="29" t="s">
        <v>2</v>
      </c>
      <c r="C2" s="2120" t="s">
        <v>2047</v>
      </c>
      <c r="D2" s="2121"/>
      <c r="E2" s="2121"/>
      <c r="F2" s="2121"/>
      <c r="G2" s="2121"/>
      <c r="H2" s="2121"/>
      <c r="I2" s="2121"/>
      <c r="J2" s="2121"/>
      <c r="K2" s="2121"/>
      <c r="L2" s="2121"/>
      <c r="M2" s="2122"/>
    </row>
    <row r="3" spans="1:13" ht="36" customHeight="1">
      <c r="A3" s="2093"/>
      <c r="B3" s="1331" t="s">
        <v>4</v>
      </c>
      <c r="C3" s="2023" t="s">
        <v>488</v>
      </c>
      <c r="D3" s="2024"/>
      <c r="E3" s="2024"/>
      <c r="F3" s="2024"/>
      <c r="G3" s="2024"/>
      <c r="H3" s="2024"/>
      <c r="I3" s="2024"/>
      <c r="J3" s="2024"/>
      <c r="K3" s="2024"/>
      <c r="L3" s="2024"/>
      <c r="M3" s="2025"/>
    </row>
    <row r="4" spans="1:13">
      <c r="A4" s="2093"/>
      <c r="B4" s="31" t="s">
        <v>6</v>
      </c>
      <c r="C4" s="1198"/>
      <c r="D4" s="1203" t="s">
        <v>323</v>
      </c>
      <c r="E4" s="1204"/>
      <c r="F4" s="2021" t="s">
        <v>8</v>
      </c>
      <c r="G4" s="2022"/>
      <c r="H4" s="2174">
        <v>6</v>
      </c>
      <c r="I4" s="2024"/>
      <c r="J4" s="2024"/>
      <c r="K4" s="2024"/>
      <c r="L4" s="2024"/>
      <c r="M4" s="2025"/>
    </row>
    <row r="5" spans="1:13" ht="45" customHeight="1">
      <c r="A5" s="2093"/>
      <c r="B5" s="31" t="s">
        <v>10</v>
      </c>
      <c r="C5" s="2107" t="s">
        <v>9</v>
      </c>
      <c r="D5" s="2108"/>
      <c r="E5" s="2108"/>
      <c r="F5" s="2108"/>
      <c r="G5" s="2108"/>
      <c r="H5" s="2108"/>
      <c r="I5" s="2108"/>
      <c r="J5" s="2108"/>
      <c r="K5" s="2108"/>
      <c r="L5" s="2108"/>
      <c r="M5" s="2109"/>
    </row>
    <row r="6" spans="1:13" ht="45" customHeight="1">
      <c r="A6" s="2093"/>
      <c r="B6" s="31" t="s">
        <v>11</v>
      </c>
      <c r="C6" s="2107" t="s">
        <v>9</v>
      </c>
      <c r="D6" s="2108"/>
      <c r="E6" s="2108"/>
      <c r="F6" s="2108"/>
      <c r="G6" s="2108"/>
      <c r="H6" s="2108"/>
      <c r="I6" s="2108"/>
      <c r="J6" s="2108"/>
      <c r="K6" s="2108"/>
      <c r="L6" s="2108"/>
      <c r="M6" s="2109"/>
    </row>
    <row r="7" spans="1:13">
      <c r="A7" s="2093"/>
      <c r="B7" s="1331" t="s">
        <v>12</v>
      </c>
      <c r="C7" s="2175" t="s">
        <v>386</v>
      </c>
      <c r="D7" s="2176"/>
      <c r="E7" s="2176"/>
      <c r="F7" s="2176"/>
      <c r="G7" s="2177"/>
      <c r="H7" s="1208" t="s">
        <v>14</v>
      </c>
      <c r="I7" s="2028" t="s">
        <v>338</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80.25" customHeight="1">
      <c r="A11" s="2093"/>
      <c r="B11" s="1331" t="s">
        <v>19</v>
      </c>
      <c r="C11" s="2047" t="s">
        <v>2048</v>
      </c>
      <c r="D11" s="2048"/>
      <c r="E11" s="2048"/>
      <c r="F11" s="2048"/>
      <c r="G11" s="2048"/>
      <c r="H11" s="2048"/>
      <c r="I11" s="2048"/>
      <c r="J11" s="2048"/>
      <c r="K11" s="2048"/>
      <c r="L11" s="2048"/>
      <c r="M11" s="2049"/>
    </row>
    <row r="12" spans="1:13" ht="75" customHeight="1">
      <c r="A12" s="2093"/>
      <c r="B12" s="1331" t="s">
        <v>21</v>
      </c>
      <c r="C12" s="2047" t="s">
        <v>2049</v>
      </c>
      <c r="D12" s="2048"/>
      <c r="E12" s="2048"/>
      <c r="F12" s="2048"/>
      <c r="G12" s="2048"/>
      <c r="H12" s="2048"/>
      <c r="I12" s="2048"/>
      <c r="J12" s="2048"/>
      <c r="K12" s="2048"/>
      <c r="L12" s="2048"/>
      <c r="M12" s="2049"/>
    </row>
    <row r="13" spans="1:13" ht="60" customHeight="1">
      <c r="A13" s="2093"/>
      <c r="B13" s="1331" t="s">
        <v>23</v>
      </c>
      <c r="C13" s="1980" t="s">
        <v>1973</v>
      </c>
      <c r="D13" s="1981"/>
      <c r="E13" s="1981"/>
      <c r="F13" s="1981"/>
      <c r="G13" s="1981"/>
      <c r="H13" s="1981"/>
      <c r="I13" s="1981"/>
      <c r="J13" s="1981"/>
      <c r="K13" s="1981"/>
      <c r="L13" s="1981"/>
      <c r="M13" s="1982"/>
    </row>
    <row r="14" spans="1:13" ht="51" customHeight="1">
      <c r="A14" s="2093"/>
      <c r="B14" s="1209" t="s">
        <v>25</v>
      </c>
      <c r="C14" s="112" t="s">
        <v>334</v>
      </c>
      <c r="D14" s="1212"/>
      <c r="E14" s="1213" t="s">
        <v>27</v>
      </c>
      <c r="F14" s="2119" t="s">
        <v>335</v>
      </c>
      <c r="G14" s="1996"/>
      <c r="H14" s="1996"/>
      <c r="I14" s="1996"/>
      <c r="J14" s="1996"/>
      <c r="K14" s="1996"/>
      <c r="L14" s="1996"/>
      <c r="M14" s="1997"/>
    </row>
    <row r="15" spans="1:13">
      <c r="A15" s="2063" t="s">
        <v>29</v>
      </c>
      <c r="B15" s="1333" t="s">
        <v>30</v>
      </c>
      <c r="C15" s="1980" t="s">
        <v>2050</v>
      </c>
      <c r="D15" s="1981"/>
      <c r="E15" s="1981"/>
      <c r="F15" s="1981"/>
      <c r="G15" s="1981"/>
      <c r="H15" s="1981"/>
      <c r="I15" s="1981"/>
      <c r="J15" s="1981"/>
      <c r="K15" s="1981"/>
      <c r="L15" s="1981"/>
      <c r="M15" s="1982"/>
    </row>
    <row r="16" spans="1:13" ht="48.75" customHeight="1">
      <c r="A16" s="2064"/>
      <c r="B16" s="1333" t="s">
        <v>32</v>
      </c>
      <c r="C16" s="1980" t="s">
        <v>2051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t="s">
        <v>45</v>
      </c>
      <c r="E21" s="49" t="s">
        <v>43</v>
      </c>
      <c r="F21" s="1218"/>
      <c r="G21" s="49"/>
      <c r="H21" s="51"/>
      <c r="I21" s="49"/>
      <c r="J21" s="51"/>
      <c r="K21" s="49"/>
      <c r="L21" s="49"/>
      <c r="M21" s="50"/>
    </row>
    <row r="22" spans="1:13">
      <c r="A22" s="2064"/>
      <c r="B22" s="1999"/>
      <c r="C22" s="47" t="s">
        <v>44</v>
      </c>
      <c r="D22" s="1219"/>
      <c r="E22" s="49" t="s">
        <v>46</v>
      </c>
      <c r="F22" s="2068"/>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34.5" customHeight="1">
      <c r="A29" s="2064"/>
      <c r="B29" s="64"/>
      <c r="C29" s="65" t="s">
        <v>55</v>
      </c>
      <c r="D29" s="1318" t="s">
        <v>231</v>
      </c>
      <c r="E29" s="59"/>
      <c r="F29" s="66" t="s">
        <v>56</v>
      </c>
      <c r="G29" s="1319"/>
      <c r="H29" s="59"/>
      <c r="I29" s="66" t="s">
        <v>57</v>
      </c>
      <c r="J29" s="2045"/>
      <c r="K29" s="1981"/>
      <c r="L29" s="2046"/>
      <c r="M29" s="67"/>
    </row>
    <row r="30" spans="1:13" hidden="1">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1611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9">
        <v>1</v>
      </c>
      <c r="E36" s="1234"/>
      <c r="F36" s="1233" t="s">
        <v>9</v>
      </c>
      <c r="G36" s="1234"/>
      <c r="H36" s="1233" t="s">
        <v>9</v>
      </c>
      <c r="I36" s="1234"/>
      <c r="J36" s="1233" t="s">
        <v>9</v>
      </c>
      <c r="K36" s="1234"/>
      <c r="L36" s="1233" t="s">
        <v>9</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3" t="s">
        <v>9</v>
      </c>
      <c r="E38" s="1234"/>
      <c r="F38" s="1233" t="s">
        <v>9</v>
      </c>
      <c r="G38" s="1234"/>
      <c r="H38" s="1233" t="s">
        <v>9</v>
      </c>
      <c r="I38" s="1234"/>
      <c r="J38" s="1233" t="s">
        <v>9</v>
      </c>
      <c r="K38" s="1234"/>
      <c r="L38" s="1233" t="s">
        <v>9</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t="s">
        <v>9</v>
      </c>
      <c r="E40" s="1234"/>
      <c r="F40" s="1233" t="s">
        <v>9</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72">
        <v>1</v>
      </c>
      <c r="G42" s="2173"/>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2.5" customHeight="1">
      <c r="A48" s="2064"/>
      <c r="B48" s="1331" t="s">
        <v>83</v>
      </c>
      <c r="C48" s="2047" t="s">
        <v>2052</v>
      </c>
      <c r="D48" s="2048"/>
      <c r="E48" s="2048"/>
      <c r="F48" s="2048"/>
      <c r="G48" s="2048"/>
      <c r="H48" s="2048"/>
      <c r="I48" s="2048"/>
      <c r="J48" s="2048"/>
      <c r="K48" s="2048"/>
      <c r="L48" s="2048"/>
      <c r="M48" s="2049"/>
    </row>
    <row r="49" spans="1:13" ht="30.75" customHeight="1">
      <c r="A49" s="2064"/>
      <c r="B49" s="1333" t="s">
        <v>85</v>
      </c>
      <c r="C49" s="2047" t="s">
        <v>1768</v>
      </c>
      <c r="D49" s="2048"/>
      <c r="E49" s="2048"/>
      <c r="F49" s="2048"/>
      <c r="G49" s="2048"/>
      <c r="H49" s="2048"/>
      <c r="I49" s="2048"/>
      <c r="J49" s="2048"/>
      <c r="K49" s="2048"/>
      <c r="L49" s="2048"/>
      <c r="M49" s="2049"/>
    </row>
    <row r="50" spans="1:13">
      <c r="A50" s="2064"/>
      <c r="B50" s="1333" t="s">
        <v>87</v>
      </c>
      <c r="C50" s="1237">
        <v>30</v>
      </c>
      <c r="D50" s="1214"/>
      <c r="E50" s="1214"/>
      <c r="F50" s="1214"/>
      <c r="G50" s="1214"/>
      <c r="H50" s="1214"/>
      <c r="I50" s="1214"/>
      <c r="J50" s="1214"/>
      <c r="K50" s="1214"/>
      <c r="L50" s="1214"/>
      <c r="M50" s="1215"/>
    </row>
    <row r="51" spans="1:13">
      <c r="A51" s="2064"/>
      <c r="B51" s="1333" t="s">
        <v>88</v>
      </c>
      <c r="C51" s="1287" t="s">
        <v>89</v>
      </c>
      <c r="D51" s="1214"/>
      <c r="E51" s="1214"/>
      <c r="F51" s="1214"/>
      <c r="G51" s="1214"/>
      <c r="H51" s="1214"/>
      <c r="I51" s="1214"/>
      <c r="J51" s="1214"/>
      <c r="K51" s="1214"/>
      <c r="L51" s="1214"/>
      <c r="M51" s="1215"/>
    </row>
    <row r="52" spans="1:13" ht="15.75" customHeight="1">
      <c r="A52" s="2055" t="s">
        <v>90</v>
      </c>
      <c r="B52" s="1413" t="s">
        <v>91</v>
      </c>
      <c r="C52" s="1972" t="s">
        <v>1769</v>
      </c>
      <c r="D52" s="1973"/>
      <c r="E52" s="1973"/>
      <c r="F52" s="1973"/>
      <c r="G52" s="1973"/>
      <c r="H52" s="1973"/>
      <c r="I52" s="1973"/>
      <c r="J52" s="1973"/>
      <c r="K52" s="1973"/>
      <c r="L52" s="1973"/>
      <c r="M52" s="1974"/>
    </row>
    <row r="53" spans="1:13" ht="15.75" customHeight="1">
      <c r="A53" s="2056"/>
      <c r="B53" s="1413" t="s">
        <v>93</v>
      </c>
      <c r="C53" s="1972" t="s">
        <v>1770</v>
      </c>
      <c r="D53" s="1973"/>
      <c r="E53" s="1973"/>
      <c r="F53" s="1973"/>
      <c r="G53" s="1973"/>
      <c r="H53" s="1973"/>
      <c r="I53" s="1973"/>
      <c r="J53" s="1973"/>
      <c r="K53" s="1973"/>
      <c r="L53" s="1973"/>
      <c r="M53" s="1974"/>
    </row>
    <row r="54" spans="1:13" ht="15.75" customHeight="1">
      <c r="A54" s="2056"/>
      <c r="B54" s="1413" t="s">
        <v>95</v>
      </c>
      <c r="C54" s="1972" t="s">
        <v>338</v>
      </c>
      <c r="D54" s="1973"/>
      <c r="E54" s="1973"/>
      <c r="F54" s="1973"/>
      <c r="G54" s="1973"/>
      <c r="H54" s="1973"/>
      <c r="I54" s="1973"/>
      <c r="J54" s="1973"/>
      <c r="K54" s="1973"/>
      <c r="L54" s="1973"/>
      <c r="M54" s="1974"/>
    </row>
    <row r="55" spans="1:13" ht="15.75" customHeight="1">
      <c r="A55" s="2056"/>
      <c r="B55" s="1414" t="s">
        <v>97</v>
      </c>
      <c r="C55" s="1972" t="s">
        <v>1771</v>
      </c>
      <c r="D55" s="1973"/>
      <c r="E55" s="1973"/>
      <c r="F55" s="1973"/>
      <c r="G55" s="1973"/>
      <c r="H55" s="1973"/>
      <c r="I55" s="1973"/>
      <c r="J55" s="1973"/>
      <c r="K55" s="1973"/>
      <c r="L55" s="1973"/>
      <c r="M55" s="1974"/>
    </row>
    <row r="56" spans="1:13" ht="15.75" customHeight="1">
      <c r="A56" s="2056"/>
      <c r="B56" s="1413" t="s">
        <v>99</v>
      </c>
      <c r="C56" s="2147" t="s">
        <v>341</v>
      </c>
      <c r="D56" s="1973"/>
      <c r="E56" s="1973"/>
      <c r="F56" s="1973"/>
      <c r="G56" s="1973"/>
      <c r="H56" s="1973"/>
      <c r="I56" s="1973"/>
      <c r="J56" s="1973"/>
      <c r="K56" s="1973"/>
      <c r="L56" s="1973"/>
      <c r="M56" s="1974"/>
    </row>
    <row r="57" spans="1:13" ht="16.5" customHeight="1" thickBot="1">
      <c r="A57" s="2061"/>
      <c r="B57" s="1413" t="s">
        <v>101</v>
      </c>
      <c r="C57" s="1972">
        <v>3649400</v>
      </c>
      <c r="D57" s="1973"/>
      <c r="E57" s="1973"/>
      <c r="F57" s="1973"/>
      <c r="G57" s="1973"/>
      <c r="H57" s="1973"/>
      <c r="I57" s="1973"/>
      <c r="J57" s="1973"/>
      <c r="K57" s="1973"/>
      <c r="L57" s="1973"/>
      <c r="M57" s="1974"/>
    </row>
    <row r="58" spans="1:13" ht="15.75" customHeight="1">
      <c r="A58" s="2055" t="s">
        <v>103</v>
      </c>
      <c r="B58" s="1415" t="s">
        <v>104</v>
      </c>
      <c r="C58" s="1972" t="s">
        <v>1772</v>
      </c>
      <c r="D58" s="1973"/>
      <c r="E58" s="1973"/>
      <c r="F58" s="1973"/>
      <c r="G58" s="1973"/>
      <c r="H58" s="1973"/>
      <c r="I58" s="1973"/>
      <c r="J58" s="1973"/>
      <c r="K58" s="1973"/>
      <c r="L58" s="1973"/>
      <c r="M58" s="1974"/>
    </row>
    <row r="59" spans="1:13" ht="30" customHeight="1">
      <c r="A59" s="2056"/>
      <c r="B59" s="1415" t="s">
        <v>106</v>
      </c>
      <c r="C59" s="1972" t="s">
        <v>1689</v>
      </c>
      <c r="D59" s="1973"/>
      <c r="E59" s="1973"/>
      <c r="F59" s="1973"/>
      <c r="G59" s="1973"/>
      <c r="H59" s="1973"/>
      <c r="I59" s="1973"/>
      <c r="J59" s="1973"/>
      <c r="K59" s="1973"/>
      <c r="L59" s="1973"/>
      <c r="M59" s="1974"/>
    </row>
    <row r="60" spans="1:13" ht="30" customHeight="1" thickBot="1">
      <c r="A60" s="2056"/>
      <c r="B60" s="1416" t="s">
        <v>14</v>
      </c>
      <c r="C60" s="1972" t="s">
        <v>338</v>
      </c>
      <c r="D60" s="1973"/>
      <c r="E60" s="1973"/>
      <c r="F60" s="1973"/>
      <c r="G60" s="1973"/>
      <c r="H60" s="1973"/>
      <c r="I60" s="1973"/>
      <c r="J60" s="1973"/>
      <c r="K60" s="1973"/>
      <c r="L60" s="1973"/>
      <c r="M60" s="1974"/>
    </row>
    <row r="61" spans="1:13" ht="37.5" customHeight="1" thickBot="1">
      <c r="A61" s="139" t="s">
        <v>109</v>
      </c>
      <c r="B61" s="108"/>
      <c r="C61" s="2036"/>
      <c r="D61" s="2037"/>
      <c r="E61" s="2037"/>
      <c r="F61" s="2037"/>
      <c r="G61" s="2037"/>
      <c r="H61" s="2037"/>
      <c r="I61" s="2037"/>
      <c r="J61" s="2037"/>
      <c r="K61" s="2037"/>
      <c r="L61" s="2037"/>
      <c r="M61" s="2038"/>
    </row>
  </sheetData>
  <mergeCells count="49">
    <mergeCell ref="I9:J9"/>
    <mergeCell ref="C10:D10"/>
    <mergeCell ref="F10:G10"/>
    <mergeCell ref="I10:J10"/>
    <mergeCell ref="B31:B33"/>
    <mergeCell ref="C12:M12"/>
    <mergeCell ref="C13:M13"/>
    <mergeCell ref="F14:M14"/>
    <mergeCell ref="C15:M15"/>
    <mergeCell ref="C16:M16"/>
    <mergeCell ref="B17:B23"/>
    <mergeCell ref="F22:G22"/>
    <mergeCell ref="B34:B43"/>
    <mergeCell ref="A2:A14"/>
    <mergeCell ref="C2:M2"/>
    <mergeCell ref="C3:M3"/>
    <mergeCell ref="F4:G4"/>
    <mergeCell ref="H4:M4"/>
    <mergeCell ref="C5:M5"/>
    <mergeCell ref="C6:M6"/>
    <mergeCell ref="C7:G7"/>
    <mergeCell ref="I7:M7"/>
    <mergeCell ref="B8:B10"/>
    <mergeCell ref="C9:E9"/>
    <mergeCell ref="F9:G9"/>
    <mergeCell ref="B24:B27"/>
    <mergeCell ref="J29:L29"/>
    <mergeCell ref="C11:M11"/>
    <mergeCell ref="F42:G42"/>
    <mergeCell ref="H42:I42"/>
    <mergeCell ref="C48:M48"/>
    <mergeCell ref="C49:M49"/>
    <mergeCell ref="A52:A57"/>
    <mergeCell ref="C52:M52"/>
    <mergeCell ref="C53:M53"/>
    <mergeCell ref="C54:M54"/>
    <mergeCell ref="C55:M55"/>
    <mergeCell ref="C56:M56"/>
    <mergeCell ref="C57:M57"/>
    <mergeCell ref="A15:A51"/>
    <mergeCell ref="B44:B47"/>
    <mergeCell ref="F45:F46"/>
    <mergeCell ref="G45:J46"/>
    <mergeCell ref="L45:M46"/>
    <mergeCell ref="A58:A60"/>
    <mergeCell ref="C58:M58"/>
    <mergeCell ref="C59:M59"/>
    <mergeCell ref="C60:M60"/>
    <mergeCell ref="C61:M61"/>
  </mergeCells>
  <dataValidations count="8">
    <dataValidation type="list" allowBlank="1" showInputMessage="1" showErrorMessage="1" sqref="C7 G45:J46 C4 C14:D14" xr:uid="{00000000-0002-0000-3D00-000000000000}"/>
    <dataValidation type="list" allowBlank="1" showInputMessage="1" showErrorMessage="1" sqref="I7:M7" xr:uid="{00000000-0002-0000-3D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D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3D00-000003000000}"/>
    <dataValidation allowBlank="1" showInputMessage="1" showErrorMessage="1" prompt="Identifique la meta ODS a que le apunta el indicador de producto. Seleccione de la lista desplegable." sqref="E14" xr:uid="{00000000-0002-0000-3D00-000004000000}"/>
    <dataValidation allowBlank="1" showInputMessage="1" showErrorMessage="1" prompt="Identifique el ODS a que le apunta el indicador de producto. Seleccione de la lista desplegable._x000a_" sqref="B14" xr:uid="{00000000-0002-0000-3D00-000005000000}"/>
    <dataValidation allowBlank="1" showInputMessage="1" showErrorMessage="1" prompt="Incluir una ficha por cada indicador, ya sea de producto o de resultado" sqref="B1" xr:uid="{00000000-0002-0000-3D00-000006000000}"/>
    <dataValidation allowBlank="1" showInputMessage="1" showErrorMessage="1" prompt="Seleccione de la lista desplegable" sqref="B4 B7 H7" xr:uid="{00000000-0002-0000-3D00-000007000000}"/>
  </dataValidations>
  <hyperlinks>
    <hyperlink ref="C56" r:id="rId1" xr:uid="{00000000-0004-0000-3D00-000000000000}"/>
  </hyperlinks>
  <pageMargins left="0.7" right="0.7" top="0.75" bottom="0.75" header="0.3" footer="0.3"/>
  <pageSetup paperSize="9" orientation="portrait" horizontalDpi="1200" verticalDpi="1200"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0"/>
  </sheetPr>
  <dimension ref="A1:M60"/>
  <sheetViews>
    <sheetView workbookViewId="0"/>
  </sheetViews>
  <sheetFormatPr baseColWidth="10" defaultColWidth="11.42578125" defaultRowHeight="15.75"/>
  <cols>
    <col min="1" max="1" width="16.140625" style="314" customWidth="1"/>
    <col min="2" max="2" width="39.140625" style="279" customWidth="1"/>
    <col min="3" max="16384" width="11.42578125" style="279"/>
  </cols>
  <sheetData>
    <row r="1" spans="1:13" ht="16.5" thickBot="1">
      <c r="A1" s="275"/>
      <c r="B1" s="276" t="s">
        <v>2053</v>
      </c>
      <c r="C1" s="277"/>
      <c r="D1" s="277"/>
      <c r="E1" s="277"/>
      <c r="F1" s="277"/>
      <c r="G1" s="277"/>
      <c r="H1" s="277"/>
      <c r="I1" s="277"/>
      <c r="J1" s="277"/>
      <c r="K1" s="277"/>
      <c r="L1" s="277"/>
      <c r="M1" s="278"/>
    </row>
    <row r="2" spans="1:13" ht="47.25" customHeight="1">
      <c r="A2" s="2364" t="s">
        <v>1</v>
      </c>
      <c r="B2" s="280" t="s">
        <v>2</v>
      </c>
      <c r="C2" s="2120" t="s">
        <v>537</v>
      </c>
      <c r="D2" s="2121"/>
      <c r="E2" s="2121"/>
      <c r="F2" s="2121"/>
      <c r="G2" s="2121"/>
      <c r="H2" s="2121"/>
      <c r="I2" s="2121"/>
      <c r="J2" s="2121"/>
      <c r="K2" s="2121"/>
      <c r="L2" s="2121"/>
      <c r="M2" s="2122"/>
    </row>
    <row r="3" spans="1:13" ht="31.5">
      <c r="A3" s="2365"/>
      <c r="B3" s="1499" t="s">
        <v>4</v>
      </c>
      <c r="C3" s="2175" t="s">
        <v>488</v>
      </c>
      <c r="D3" s="2176"/>
      <c r="E3" s="2176"/>
      <c r="F3" s="2176"/>
      <c r="G3" s="2176"/>
      <c r="H3" s="2176"/>
      <c r="I3" s="2176"/>
      <c r="J3" s="2176"/>
      <c r="K3" s="2176"/>
      <c r="L3" s="2176"/>
      <c r="M3" s="2382"/>
    </row>
    <row r="4" spans="1:13">
      <c r="A4" s="2365"/>
      <c r="B4" s="281" t="s">
        <v>6</v>
      </c>
      <c r="C4" s="1289" t="s">
        <v>7</v>
      </c>
      <c r="D4" s="1291"/>
      <c r="E4" s="1292"/>
      <c r="F4" s="2383" t="s">
        <v>8</v>
      </c>
      <c r="G4" s="2384"/>
      <c r="H4" s="1293" t="s">
        <v>1103</v>
      </c>
      <c r="I4" s="1206"/>
      <c r="J4" s="1206"/>
      <c r="K4" s="1206"/>
      <c r="L4" s="1206"/>
      <c r="M4" s="1290"/>
    </row>
    <row r="5" spans="1:13">
      <c r="A5" s="2365"/>
      <c r="B5" s="281" t="s">
        <v>10</v>
      </c>
      <c r="C5" s="1289" t="s">
        <v>1103</v>
      </c>
      <c r="D5" s="1206"/>
      <c r="E5" s="1206"/>
      <c r="F5" s="1206"/>
      <c r="G5" s="1206"/>
      <c r="H5" s="1206"/>
      <c r="I5" s="1206"/>
      <c r="J5" s="1206"/>
      <c r="K5" s="1206"/>
      <c r="L5" s="1206"/>
      <c r="M5" s="1290"/>
    </row>
    <row r="6" spans="1:13">
      <c r="A6" s="2365"/>
      <c r="B6" s="281" t="s">
        <v>11</v>
      </c>
      <c r="C6" s="1289" t="s">
        <v>1103</v>
      </c>
      <c r="D6" s="1206"/>
      <c r="E6" s="1206"/>
      <c r="F6" s="1206"/>
      <c r="G6" s="1206"/>
      <c r="H6" s="1206"/>
      <c r="I6" s="1206"/>
      <c r="J6" s="1206"/>
      <c r="K6" s="1206"/>
      <c r="L6" s="1206"/>
      <c r="M6" s="1290"/>
    </row>
    <row r="7" spans="1:13">
      <c r="A7" s="2365"/>
      <c r="B7" s="1500" t="s">
        <v>12</v>
      </c>
      <c r="C7" s="2357" t="s">
        <v>2054</v>
      </c>
      <c r="D7" s="2352"/>
      <c r="E7" s="282"/>
      <c r="F7" s="282"/>
      <c r="G7" s="775"/>
      <c r="H7" s="1294" t="s">
        <v>14</v>
      </c>
      <c r="I7" s="2385" t="s">
        <v>541</v>
      </c>
      <c r="J7" s="2352"/>
      <c r="K7" s="2352"/>
      <c r="L7" s="2352"/>
      <c r="M7" s="2353"/>
    </row>
    <row r="8" spans="1:13">
      <c r="A8" s="2365"/>
      <c r="B8" s="2386" t="s">
        <v>16</v>
      </c>
      <c r="C8" s="1295"/>
      <c r="D8" s="283"/>
      <c r="E8" s="283"/>
      <c r="F8" s="283"/>
      <c r="G8" s="283"/>
      <c r="H8" s="283"/>
      <c r="I8" s="283"/>
      <c r="J8" s="283"/>
      <c r="K8" s="283"/>
      <c r="L8" s="283"/>
      <c r="M8" s="776"/>
    </row>
    <row r="9" spans="1:13">
      <c r="A9" s="2365"/>
      <c r="B9" s="2387"/>
      <c r="C9" s="2389"/>
      <c r="D9" s="2390"/>
      <c r="E9" s="284"/>
      <c r="F9" s="2390"/>
      <c r="G9" s="2390"/>
      <c r="H9" s="284"/>
      <c r="I9" s="2390"/>
      <c r="J9" s="2390"/>
      <c r="K9" s="284"/>
      <c r="L9" s="284"/>
      <c r="M9" s="285"/>
    </row>
    <row r="10" spans="1:13">
      <c r="A10" s="2365"/>
      <c r="B10" s="2388"/>
      <c r="C10" s="2389" t="s">
        <v>18</v>
      </c>
      <c r="D10" s="2390"/>
      <c r="E10" s="286"/>
      <c r="F10" s="2390" t="s">
        <v>18</v>
      </c>
      <c r="G10" s="2390"/>
      <c r="H10" s="286"/>
      <c r="I10" s="2390" t="s">
        <v>18</v>
      </c>
      <c r="J10" s="2390"/>
      <c r="K10" s="286"/>
      <c r="L10" s="286"/>
      <c r="M10" s="287"/>
    </row>
    <row r="11" spans="1:13" ht="43.5" customHeight="1">
      <c r="A11" s="2365"/>
      <c r="B11" s="1500" t="s">
        <v>19</v>
      </c>
      <c r="C11" s="1980" t="s">
        <v>2055</v>
      </c>
      <c r="D11" s="1981"/>
      <c r="E11" s="1981"/>
      <c r="F11" s="1981"/>
      <c r="G11" s="1981"/>
      <c r="H11" s="1981"/>
      <c r="I11" s="1981"/>
      <c r="J11" s="1981"/>
      <c r="K11" s="1981"/>
      <c r="L11" s="1981"/>
      <c r="M11" s="1982"/>
    </row>
    <row r="12" spans="1:13" ht="56.25" customHeight="1">
      <c r="A12" s="2365"/>
      <c r="B12" s="1500" t="s">
        <v>21</v>
      </c>
      <c r="C12" s="1980" t="s">
        <v>2056</v>
      </c>
      <c r="D12" s="1981"/>
      <c r="E12" s="1981"/>
      <c r="F12" s="1981"/>
      <c r="G12" s="1981"/>
      <c r="H12" s="1981"/>
      <c r="I12" s="1981"/>
      <c r="J12" s="1981"/>
      <c r="K12" s="1981"/>
      <c r="L12" s="1981"/>
      <c r="M12" s="1982"/>
    </row>
    <row r="13" spans="1:13" ht="68.25" customHeight="1">
      <c r="A13" s="2365"/>
      <c r="B13" s="1499" t="s">
        <v>23</v>
      </c>
      <c r="C13" s="2379" t="s">
        <v>1973</v>
      </c>
      <c r="D13" s="2380"/>
      <c r="E13" s="2380"/>
      <c r="F13" s="2380"/>
      <c r="G13" s="2380"/>
      <c r="H13" s="2380"/>
      <c r="I13" s="2380"/>
      <c r="J13" s="2380"/>
      <c r="K13" s="2380"/>
      <c r="L13" s="2380"/>
      <c r="M13" s="2381"/>
    </row>
    <row r="14" spans="1:13">
      <c r="A14" s="2365"/>
      <c r="B14" s="2359" t="s">
        <v>25</v>
      </c>
      <c r="C14" s="2361" t="s">
        <v>26</v>
      </c>
      <c r="D14" s="2362"/>
      <c r="E14" s="1298" t="s">
        <v>27</v>
      </c>
      <c r="F14" s="288" t="s">
        <v>1834</v>
      </c>
      <c r="G14" s="288"/>
      <c r="H14" s="288"/>
      <c r="I14" s="288"/>
      <c r="J14" s="288"/>
      <c r="K14" s="288"/>
      <c r="L14" s="283"/>
      <c r="M14" s="776"/>
    </row>
    <row r="15" spans="1:13">
      <c r="A15" s="2365"/>
      <c r="B15" s="2360"/>
      <c r="C15" s="2361"/>
      <c r="D15" s="2362"/>
      <c r="E15" s="2362"/>
      <c r="F15" s="2362"/>
      <c r="G15" s="2362"/>
      <c r="H15" s="2362"/>
      <c r="I15" s="2362"/>
      <c r="J15" s="2362"/>
      <c r="K15" s="2362"/>
      <c r="L15" s="2362"/>
      <c r="M15" s="2363"/>
    </row>
    <row r="16" spans="1:13">
      <c r="A16" s="2364" t="s">
        <v>29</v>
      </c>
      <c r="B16" s="1501" t="s">
        <v>30</v>
      </c>
      <c r="C16" s="2366" t="s">
        <v>1891</v>
      </c>
      <c r="D16" s="2367"/>
      <c r="E16" s="2367"/>
      <c r="F16" s="2367"/>
      <c r="G16" s="2367"/>
      <c r="H16" s="2367"/>
      <c r="I16" s="2367"/>
      <c r="J16" s="2367"/>
      <c r="K16" s="2367"/>
      <c r="L16" s="2367"/>
      <c r="M16" s="2368"/>
    </row>
    <row r="17" spans="1:13" ht="43.5" customHeight="1">
      <c r="A17" s="2365"/>
      <c r="B17" s="1501" t="s">
        <v>32</v>
      </c>
      <c r="C17" s="1977" t="s">
        <v>538</v>
      </c>
      <c r="D17" s="1978"/>
      <c r="E17" s="1978"/>
      <c r="F17" s="1978"/>
      <c r="G17" s="1978"/>
      <c r="H17" s="1978"/>
      <c r="I17" s="1978"/>
      <c r="J17" s="1978"/>
      <c r="K17" s="1978"/>
      <c r="L17" s="1978"/>
      <c r="M17" s="1979"/>
    </row>
    <row r="18" spans="1:13" ht="8.25" customHeight="1">
      <c r="A18" s="2365"/>
      <c r="B18" s="2369" t="s">
        <v>34</v>
      </c>
      <c r="C18" s="1216"/>
      <c r="D18" s="282"/>
      <c r="E18" s="282"/>
      <c r="F18" s="282"/>
      <c r="G18" s="282"/>
      <c r="H18" s="282"/>
      <c r="I18" s="282"/>
      <c r="J18" s="282"/>
      <c r="K18" s="282"/>
      <c r="L18" s="282"/>
      <c r="M18" s="777"/>
    </row>
    <row r="19" spans="1:13" ht="9" customHeight="1">
      <c r="A19" s="2365"/>
      <c r="B19" s="2370"/>
      <c r="C19" s="43"/>
      <c r="D19" s="289"/>
      <c r="E19" s="290"/>
      <c r="F19" s="289"/>
      <c r="G19" s="290"/>
      <c r="H19" s="289"/>
      <c r="I19" s="290"/>
      <c r="J19" s="289"/>
      <c r="K19" s="290"/>
      <c r="L19" s="290"/>
      <c r="M19" s="291"/>
    </row>
    <row r="20" spans="1:13">
      <c r="A20" s="2365"/>
      <c r="B20" s="2370"/>
      <c r="C20" s="292" t="s">
        <v>35</v>
      </c>
      <c r="D20" s="293"/>
      <c r="E20" s="294" t="s">
        <v>36</v>
      </c>
      <c r="F20" s="293"/>
      <c r="G20" s="294" t="s">
        <v>37</v>
      </c>
      <c r="H20" s="293"/>
      <c r="I20" s="294" t="s">
        <v>38</v>
      </c>
      <c r="J20" s="1300"/>
      <c r="K20" s="294"/>
      <c r="L20" s="294"/>
      <c r="M20" s="295"/>
    </row>
    <row r="21" spans="1:13">
      <c r="A21" s="2365"/>
      <c r="B21" s="2370"/>
      <c r="C21" s="292" t="s">
        <v>39</v>
      </c>
      <c r="D21" s="1300"/>
      <c r="E21" s="294" t="s">
        <v>40</v>
      </c>
      <c r="F21" s="1300"/>
      <c r="G21" s="294" t="s">
        <v>41</v>
      </c>
      <c r="H21" s="1300"/>
      <c r="I21" s="294"/>
      <c r="J21" s="294"/>
      <c r="K21" s="294"/>
      <c r="L21" s="294"/>
      <c r="M21" s="295"/>
    </row>
    <row r="22" spans="1:13">
      <c r="A22" s="2365"/>
      <c r="B22" s="2370"/>
      <c r="C22" s="292" t="s">
        <v>42</v>
      </c>
      <c r="D22" s="1300"/>
      <c r="E22" s="294" t="s">
        <v>43</v>
      </c>
      <c r="F22" s="1300" t="s">
        <v>1495</v>
      </c>
      <c r="G22" s="294"/>
      <c r="H22" s="294"/>
      <c r="I22" s="294"/>
      <c r="J22" s="294"/>
      <c r="K22" s="294"/>
      <c r="L22" s="294"/>
      <c r="M22" s="295"/>
    </row>
    <row r="23" spans="1:13">
      <c r="A23" s="2365"/>
      <c r="B23" s="2370"/>
      <c r="C23" s="292" t="s">
        <v>44</v>
      </c>
      <c r="D23" s="1300"/>
      <c r="E23" s="294" t="s">
        <v>46</v>
      </c>
      <c r="F23" s="286"/>
      <c r="G23" s="286"/>
      <c r="H23" s="286"/>
      <c r="I23" s="286"/>
      <c r="J23" s="286"/>
      <c r="K23" s="286"/>
      <c r="L23" s="286"/>
      <c r="M23" s="287"/>
    </row>
    <row r="24" spans="1:13" ht="9.75" customHeight="1">
      <c r="A24" s="2365"/>
      <c r="B24" s="2371"/>
      <c r="C24" s="296"/>
      <c r="D24" s="297"/>
      <c r="E24" s="297"/>
      <c r="F24" s="297"/>
      <c r="G24" s="297"/>
      <c r="H24" s="297"/>
      <c r="I24" s="297"/>
      <c r="J24" s="297"/>
      <c r="K24" s="297"/>
      <c r="L24" s="297"/>
      <c r="M24" s="298"/>
    </row>
    <row r="25" spans="1:13">
      <c r="A25" s="2365"/>
      <c r="B25" s="2369" t="s">
        <v>48</v>
      </c>
      <c r="C25" s="1301"/>
      <c r="D25" s="288"/>
      <c r="E25" s="288"/>
      <c r="F25" s="288"/>
      <c r="G25" s="288"/>
      <c r="H25" s="288"/>
      <c r="I25" s="288"/>
      <c r="J25" s="288"/>
      <c r="K25" s="288"/>
      <c r="L25" s="283"/>
      <c r="M25" s="776"/>
    </row>
    <row r="26" spans="1:13">
      <c r="A26" s="2365"/>
      <c r="B26" s="2370"/>
      <c r="C26" s="292" t="s">
        <v>49</v>
      </c>
      <c r="D26" s="1300"/>
      <c r="E26" s="294"/>
      <c r="F26" s="294" t="s">
        <v>50</v>
      </c>
      <c r="G26" s="1300" t="s">
        <v>1495</v>
      </c>
      <c r="H26" s="294"/>
      <c r="I26" s="294" t="s">
        <v>51</v>
      </c>
      <c r="J26" s="1300"/>
      <c r="K26" s="294"/>
      <c r="L26" s="284"/>
      <c r="M26" s="285"/>
    </row>
    <row r="27" spans="1:13">
      <c r="A27" s="2365"/>
      <c r="B27" s="2370"/>
      <c r="C27" s="292" t="s">
        <v>52</v>
      </c>
      <c r="D27" s="1302"/>
      <c r="E27" s="284"/>
      <c r="F27" s="294" t="s">
        <v>53</v>
      </c>
      <c r="G27" s="1300"/>
      <c r="H27" s="284"/>
      <c r="I27" s="284"/>
      <c r="J27" s="284"/>
      <c r="K27" s="284"/>
      <c r="L27" s="284"/>
      <c r="M27" s="285"/>
    </row>
    <row r="28" spans="1:13">
      <c r="A28" s="2365"/>
      <c r="B28" s="2371"/>
      <c r="C28" s="296"/>
      <c r="D28" s="297"/>
      <c r="E28" s="297"/>
      <c r="F28" s="297"/>
      <c r="G28" s="297"/>
      <c r="H28" s="297"/>
      <c r="I28" s="297"/>
      <c r="J28" s="297"/>
      <c r="K28" s="297"/>
      <c r="L28" s="286"/>
      <c r="M28" s="287"/>
    </row>
    <row r="29" spans="1:13">
      <c r="A29" s="2365"/>
      <c r="B29" s="299" t="s">
        <v>54</v>
      </c>
      <c r="C29" s="1301"/>
      <c r="D29" s="288"/>
      <c r="E29" s="288"/>
      <c r="F29" s="288"/>
      <c r="G29" s="288"/>
      <c r="H29" s="288"/>
      <c r="I29" s="288"/>
      <c r="J29" s="288"/>
      <c r="K29" s="288"/>
      <c r="L29" s="288"/>
      <c r="M29" s="778"/>
    </row>
    <row r="30" spans="1:13">
      <c r="A30" s="2365"/>
      <c r="B30" s="299"/>
      <c r="C30" s="300" t="s">
        <v>55</v>
      </c>
      <c r="D30" s="1303">
        <v>1</v>
      </c>
      <c r="E30" s="294"/>
      <c r="F30" s="294" t="s">
        <v>56</v>
      </c>
      <c r="G30" s="1300">
        <v>2019</v>
      </c>
      <c r="H30" s="294"/>
      <c r="I30" s="294" t="s">
        <v>57</v>
      </c>
      <c r="J30" s="1304" t="s">
        <v>2057</v>
      </c>
      <c r="K30" s="1297"/>
      <c r="L30" s="1305"/>
      <c r="M30" s="295"/>
    </row>
    <row r="31" spans="1:13">
      <c r="A31" s="2365"/>
      <c r="B31" s="281"/>
      <c r="C31" s="296"/>
      <c r="D31" s="297"/>
      <c r="E31" s="297"/>
      <c r="F31" s="297"/>
      <c r="G31" s="297"/>
      <c r="H31" s="297"/>
      <c r="I31" s="297"/>
      <c r="J31" s="297"/>
      <c r="K31" s="297"/>
      <c r="L31" s="297"/>
      <c r="M31" s="298"/>
    </row>
    <row r="32" spans="1:13">
      <c r="A32" s="2365"/>
      <c r="B32" s="2369" t="s">
        <v>58</v>
      </c>
      <c r="C32" s="1306"/>
      <c r="D32" s="301"/>
      <c r="E32" s="301"/>
      <c r="F32" s="301"/>
      <c r="G32" s="301"/>
      <c r="H32" s="301"/>
      <c r="I32" s="301"/>
      <c r="J32" s="301"/>
      <c r="K32" s="301"/>
      <c r="L32" s="283"/>
      <c r="M32" s="776"/>
    </row>
    <row r="33" spans="1:13">
      <c r="A33" s="2365"/>
      <c r="B33" s="2370"/>
      <c r="C33" s="292" t="s">
        <v>59</v>
      </c>
      <c r="D33" s="1307">
        <v>2020</v>
      </c>
      <c r="E33" s="302"/>
      <c r="F33" s="294" t="s">
        <v>60</v>
      </c>
      <c r="G33" s="1308" t="s">
        <v>61</v>
      </c>
      <c r="H33" s="302"/>
      <c r="I33" s="294"/>
      <c r="J33" s="302"/>
      <c r="K33" s="302"/>
      <c r="L33" s="284"/>
      <c r="M33" s="285"/>
    </row>
    <row r="34" spans="1:13">
      <c r="A34" s="2365"/>
      <c r="B34" s="2371"/>
      <c r="C34" s="296"/>
      <c r="D34" s="303"/>
      <c r="E34" s="304"/>
      <c r="F34" s="297"/>
      <c r="G34" s="304"/>
      <c r="H34" s="304"/>
      <c r="I34" s="297"/>
      <c r="J34" s="304"/>
      <c r="K34" s="304"/>
      <c r="L34" s="286"/>
      <c r="M34" s="287"/>
    </row>
    <row r="35" spans="1:13">
      <c r="A35" s="2365"/>
      <c r="B35" s="2369" t="s">
        <v>62</v>
      </c>
      <c r="C35" s="1216"/>
      <c r="D35" s="282"/>
      <c r="E35" s="282"/>
      <c r="F35" s="282"/>
      <c r="G35" s="282"/>
      <c r="H35" s="282"/>
      <c r="I35" s="282"/>
      <c r="J35" s="282"/>
      <c r="K35" s="282"/>
      <c r="L35" s="282"/>
      <c r="M35" s="777"/>
    </row>
    <row r="36" spans="1:13">
      <c r="A36" s="2365"/>
      <c r="B36" s="2370"/>
      <c r="C36" s="43"/>
      <c r="D36" s="290" t="s">
        <v>63</v>
      </c>
      <c r="E36" s="290"/>
      <c r="F36" s="290" t="s">
        <v>64</v>
      </c>
      <c r="G36" s="290"/>
      <c r="H36" s="284" t="s">
        <v>65</v>
      </c>
      <c r="I36" s="284"/>
      <c r="J36" s="284" t="s">
        <v>66</v>
      </c>
      <c r="K36" s="290"/>
      <c r="L36" s="290" t="s">
        <v>67</v>
      </c>
      <c r="M36" s="291"/>
    </row>
    <row r="37" spans="1:13">
      <c r="A37" s="2365"/>
      <c r="B37" s="2370"/>
      <c r="C37" s="43"/>
      <c r="D37" s="1309">
        <v>1</v>
      </c>
      <c r="E37" s="1207">
        <v>2020</v>
      </c>
      <c r="F37" s="1309">
        <v>1</v>
      </c>
      <c r="G37" s="1207">
        <v>2021</v>
      </c>
      <c r="H37" s="1309">
        <v>1</v>
      </c>
      <c r="I37" s="1207">
        <v>2022</v>
      </c>
      <c r="J37" s="1309">
        <v>1</v>
      </c>
      <c r="K37" s="1207">
        <v>2023</v>
      </c>
      <c r="L37" s="1309">
        <v>1</v>
      </c>
      <c r="M37" s="1290">
        <v>2024</v>
      </c>
    </row>
    <row r="38" spans="1:13">
      <c r="A38" s="2365"/>
      <c r="B38" s="2370"/>
      <c r="C38" s="43"/>
      <c r="D38" s="290" t="s">
        <v>68</v>
      </c>
      <c r="E38" s="290"/>
      <c r="F38" s="290" t="s">
        <v>69</v>
      </c>
      <c r="G38" s="290"/>
      <c r="H38" s="284" t="s">
        <v>70</v>
      </c>
      <c r="I38" s="284"/>
      <c r="J38" s="284" t="s">
        <v>71</v>
      </c>
      <c r="K38" s="290"/>
      <c r="L38" s="290" t="s">
        <v>72</v>
      </c>
      <c r="M38" s="291"/>
    </row>
    <row r="39" spans="1:13">
      <c r="A39" s="2365"/>
      <c r="B39" s="2370"/>
      <c r="C39" s="43"/>
      <c r="D39" s="1309">
        <v>1</v>
      </c>
      <c r="E39" s="1207">
        <v>2025</v>
      </c>
      <c r="F39" s="1309">
        <v>1</v>
      </c>
      <c r="G39" s="1207">
        <v>2026</v>
      </c>
      <c r="H39" s="1309">
        <v>1</v>
      </c>
      <c r="I39" s="1207">
        <v>2027</v>
      </c>
      <c r="J39" s="1309">
        <v>1</v>
      </c>
      <c r="K39" s="1207">
        <v>2028</v>
      </c>
      <c r="L39" s="1309">
        <v>1</v>
      </c>
      <c r="M39" s="1290">
        <v>2029</v>
      </c>
    </row>
    <row r="40" spans="1:13">
      <c r="A40" s="2365"/>
      <c r="B40" s="2370"/>
      <c r="C40" s="43"/>
      <c r="D40" s="290" t="s">
        <v>73</v>
      </c>
      <c r="E40" s="290"/>
      <c r="F40" s="1310" t="s">
        <v>78</v>
      </c>
      <c r="G40" s="290"/>
      <c r="H40" s="305"/>
      <c r="I40" s="282"/>
      <c r="J40" s="305"/>
      <c r="K40" s="282"/>
      <c r="L40" s="305"/>
      <c r="M40" s="777"/>
    </row>
    <row r="41" spans="1:13">
      <c r="A41" s="2365"/>
      <c r="B41" s="2370"/>
      <c r="C41" s="43"/>
      <c r="D41" s="1309">
        <v>1</v>
      </c>
      <c r="E41" s="1206">
        <v>2030</v>
      </c>
      <c r="F41" s="1311">
        <v>1</v>
      </c>
      <c r="G41" s="306"/>
      <c r="H41" s="2372"/>
      <c r="I41" s="2372"/>
      <c r="J41" s="306"/>
      <c r="K41" s="290"/>
      <c r="L41" s="306"/>
      <c r="M41" s="291"/>
    </row>
    <row r="42" spans="1:13">
      <c r="A42" s="2365"/>
      <c r="B42" s="2370"/>
      <c r="C42" s="307"/>
      <c r="D42" s="1288"/>
      <c r="E42" s="1206"/>
      <c r="F42" s="308"/>
      <c r="G42" s="289"/>
      <c r="H42" s="308"/>
      <c r="I42" s="289"/>
      <c r="J42" s="308"/>
      <c r="K42" s="289"/>
      <c r="L42" s="308"/>
      <c r="M42" s="309"/>
    </row>
    <row r="43" spans="1:13" ht="18" customHeight="1">
      <c r="A43" s="2365"/>
      <c r="B43" s="2369" t="s">
        <v>79</v>
      </c>
      <c r="C43" s="1301"/>
      <c r="D43" s="288"/>
      <c r="E43" s="288"/>
      <c r="F43" s="288"/>
      <c r="G43" s="288"/>
      <c r="H43" s="288"/>
      <c r="I43" s="288"/>
      <c r="J43" s="288"/>
      <c r="K43" s="288"/>
      <c r="L43" s="284"/>
      <c r="M43" s="285"/>
    </row>
    <row r="44" spans="1:13">
      <c r="A44" s="2365"/>
      <c r="B44" s="2370"/>
      <c r="C44" s="310"/>
      <c r="D44" s="290" t="s">
        <v>80</v>
      </c>
      <c r="E44" s="289" t="s">
        <v>7</v>
      </c>
      <c r="F44" s="2373" t="s">
        <v>81</v>
      </c>
      <c r="G44" s="2374"/>
      <c r="H44" s="2374"/>
      <c r="I44" s="2374"/>
      <c r="J44" s="2374"/>
      <c r="K44" s="294" t="s">
        <v>82</v>
      </c>
      <c r="L44" s="2375"/>
      <c r="M44" s="2376"/>
    </row>
    <row r="45" spans="1:13">
      <c r="A45" s="2365"/>
      <c r="B45" s="2370"/>
      <c r="C45" s="310"/>
      <c r="D45" s="1302"/>
      <c r="E45" s="1300" t="s">
        <v>45</v>
      </c>
      <c r="F45" s="2373"/>
      <c r="G45" s="2374"/>
      <c r="H45" s="2374"/>
      <c r="I45" s="2374"/>
      <c r="J45" s="2374"/>
      <c r="K45" s="284"/>
      <c r="L45" s="2377"/>
      <c r="M45" s="2378"/>
    </row>
    <row r="46" spans="1:13">
      <c r="A46" s="2365"/>
      <c r="B46" s="2371"/>
      <c r="C46" s="311"/>
      <c r="D46" s="286"/>
      <c r="E46" s="286"/>
      <c r="F46" s="286"/>
      <c r="G46" s="286"/>
      <c r="H46" s="286"/>
      <c r="I46" s="286"/>
      <c r="J46" s="286"/>
      <c r="K46" s="286"/>
      <c r="L46" s="284"/>
      <c r="M46" s="285"/>
    </row>
    <row r="47" spans="1:13">
      <c r="A47" s="2365"/>
      <c r="B47" s="1500" t="s">
        <v>83</v>
      </c>
      <c r="C47" s="1296" t="s">
        <v>2058</v>
      </c>
      <c r="D47" s="1297"/>
      <c r="E47" s="1297"/>
      <c r="F47" s="1297"/>
      <c r="G47" s="1297"/>
      <c r="H47" s="1297"/>
      <c r="I47" s="1297"/>
      <c r="J47" s="1297"/>
      <c r="K47" s="1297"/>
      <c r="L47" s="1297"/>
      <c r="M47" s="1299"/>
    </row>
    <row r="48" spans="1:13">
      <c r="A48" s="2365"/>
      <c r="B48" s="1501" t="s">
        <v>85</v>
      </c>
      <c r="C48" s="1296" t="s">
        <v>2059</v>
      </c>
      <c r="D48" s="1297"/>
      <c r="E48" s="1297"/>
      <c r="F48" s="1297"/>
      <c r="G48" s="1297"/>
      <c r="H48" s="1297"/>
      <c r="I48" s="1297"/>
      <c r="J48" s="1297"/>
      <c r="K48" s="1297"/>
      <c r="L48" s="1297"/>
      <c r="M48" s="1299"/>
    </row>
    <row r="49" spans="1:13">
      <c r="A49" s="2365"/>
      <c r="B49" s="1501" t="s">
        <v>87</v>
      </c>
      <c r="C49" s="1296" t="s">
        <v>2060</v>
      </c>
      <c r="D49" s="1297"/>
      <c r="E49" s="1297"/>
      <c r="F49" s="1297"/>
      <c r="G49" s="1297"/>
      <c r="H49" s="1297"/>
      <c r="I49" s="1297"/>
      <c r="J49" s="1297"/>
      <c r="K49" s="1297"/>
      <c r="L49" s="1297"/>
      <c r="M49" s="1299"/>
    </row>
    <row r="50" spans="1:13">
      <c r="A50" s="2365"/>
      <c r="B50" s="1501" t="s">
        <v>88</v>
      </c>
      <c r="C50" s="1296" t="s">
        <v>49</v>
      </c>
      <c r="D50" s="1297"/>
      <c r="E50" s="1297"/>
      <c r="F50" s="1297"/>
      <c r="G50" s="1297"/>
      <c r="H50" s="1297"/>
      <c r="I50" s="1297"/>
      <c r="J50" s="1297"/>
      <c r="K50" s="1297"/>
      <c r="L50" s="1297"/>
      <c r="M50" s="1299"/>
    </row>
    <row r="51" spans="1:13" ht="15.75" customHeight="1">
      <c r="A51" s="2355" t="s">
        <v>90</v>
      </c>
      <c r="B51" s="1502" t="s">
        <v>91</v>
      </c>
      <c r="C51" s="2026" t="s">
        <v>1105</v>
      </c>
      <c r="D51" s="2027"/>
      <c r="E51" s="2027"/>
      <c r="F51" s="2027"/>
      <c r="G51" s="2027"/>
      <c r="H51" s="2027"/>
      <c r="I51" s="2027"/>
      <c r="J51" s="2027"/>
      <c r="K51" s="2027"/>
      <c r="L51" s="2027"/>
      <c r="M51" s="2029"/>
    </row>
    <row r="52" spans="1:13">
      <c r="A52" s="2356"/>
      <c r="B52" s="1502" t="s">
        <v>93</v>
      </c>
      <c r="C52" s="2357" t="s">
        <v>2061</v>
      </c>
      <c r="D52" s="2352"/>
      <c r="E52" s="2352"/>
      <c r="F52" s="2352"/>
      <c r="G52" s="2352"/>
      <c r="H52" s="2352"/>
      <c r="I52" s="2352"/>
      <c r="J52" s="2352"/>
      <c r="K52" s="2352"/>
      <c r="L52" s="2352"/>
      <c r="M52" s="2353"/>
    </row>
    <row r="53" spans="1:13">
      <c r="A53" s="2356"/>
      <c r="B53" s="1502" t="s">
        <v>95</v>
      </c>
      <c r="C53" s="2357" t="s">
        <v>2062</v>
      </c>
      <c r="D53" s="2352"/>
      <c r="E53" s="2352"/>
      <c r="F53" s="2352"/>
      <c r="G53" s="2352"/>
      <c r="H53" s="2352"/>
      <c r="I53" s="2352"/>
      <c r="J53" s="2352"/>
      <c r="K53" s="2352"/>
      <c r="L53" s="2352"/>
      <c r="M53" s="2353"/>
    </row>
    <row r="54" spans="1:13" ht="15.75" customHeight="1">
      <c r="A54" s="2356"/>
      <c r="B54" s="1502" t="s">
        <v>97</v>
      </c>
      <c r="C54" s="2357" t="s">
        <v>542</v>
      </c>
      <c r="D54" s="2352"/>
      <c r="E54" s="2352"/>
      <c r="F54" s="2352"/>
      <c r="G54" s="2352"/>
      <c r="H54" s="2352"/>
      <c r="I54" s="2352"/>
      <c r="J54" s="2352"/>
      <c r="K54" s="2352"/>
      <c r="L54" s="2352"/>
      <c r="M54" s="2353"/>
    </row>
    <row r="55" spans="1:13" ht="15.75" customHeight="1">
      <c r="A55" s="2356"/>
      <c r="B55" s="1502" t="s">
        <v>99</v>
      </c>
      <c r="C55" s="2351" t="s">
        <v>544</v>
      </c>
      <c r="D55" s="2352"/>
      <c r="E55" s="2352"/>
      <c r="F55" s="2352"/>
      <c r="G55" s="2352"/>
      <c r="H55" s="2352"/>
      <c r="I55" s="2352"/>
      <c r="J55" s="2352"/>
      <c r="K55" s="2352"/>
      <c r="L55" s="2352"/>
      <c r="M55" s="2353"/>
    </row>
    <row r="56" spans="1:13" ht="16.5" thickBot="1">
      <c r="A56" s="2358"/>
      <c r="B56" s="1502" t="s">
        <v>101</v>
      </c>
      <c r="C56" s="2354" t="s">
        <v>2063</v>
      </c>
      <c r="D56" s="2352"/>
      <c r="E56" s="2352"/>
      <c r="F56" s="2352"/>
      <c r="G56" s="2352"/>
      <c r="H56" s="2352"/>
      <c r="I56" s="2352"/>
      <c r="J56" s="2352"/>
      <c r="K56" s="2352"/>
      <c r="L56" s="2352"/>
      <c r="M56" s="2353"/>
    </row>
    <row r="57" spans="1:13" ht="15.75" customHeight="1">
      <c r="A57" s="2355" t="s">
        <v>103</v>
      </c>
      <c r="B57" s="1502" t="s">
        <v>104</v>
      </c>
      <c r="C57" s="2357" t="s">
        <v>2064</v>
      </c>
      <c r="D57" s="2352"/>
      <c r="E57" s="2352"/>
      <c r="F57" s="2352"/>
      <c r="G57" s="2352"/>
      <c r="H57" s="2352"/>
      <c r="I57" s="2352"/>
      <c r="J57" s="2352"/>
      <c r="K57" s="2352"/>
      <c r="L57" s="2352"/>
      <c r="M57" s="2353"/>
    </row>
    <row r="58" spans="1:13" ht="30" customHeight="1">
      <c r="A58" s="2356"/>
      <c r="B58" s="1502" t="s">
        <v>106</v>
      </c>
      <c r="C58" s="2357" t="s">
        <v>107</v>
      </c>
      <c r="D58" s="2352"/>
      <c r="E58" s="2352"/>
      <c r="F58" s="2352"/>
      <c r="G58" s="2352"/>
      <c r="H58" s="2352"/>
      <c r="I58" s="2352"/>
      <c r="J58" s="2352"/>
      <c r="K58" s="2352"/>
      <c r="L58" s="2352"/>
      <c r="M58" s="2353"/>
    </row>
    <row r="59" spans="1:13" ht="30" customHeight="1" thickBot="1">
      <c r="A59" s="2356"/>
      <c r="B59" s="1502" t="s">
        <v>14</v>
      </c>
      <c r="C59" s="2357" t="s">
        <v>2062</v>
      </c>
      <c r="D59" s="2352"/>
      <c r="E59" s="2352"/>
      <c r="F59" s="2352"/>
      <c r="G59" s="2352"/>
      <c r="H59" s="2352"/>
      <c r="I59" s="2352"/>
      <c r="J59" s="2352"/>
      <c r="K59" s="2352"/>
      <c r="L59" s="2352"/>
      <c r="M59" s="2353"/>
    </row>
    <row r="60" spans="1:13" ht="16.5" thickBot="1">
      <c r="A60" s="312" t="s">
        <v>109</v>
      </c>
      <c r="B60" s="313"/>
      <c r="C60" s="2348" t="s">
        <v>1103</v>
      </c>
      <c r="D60" s="2349"/>
      <c r="E60" s="2349"/>
      <c r="F60" s="2349"/>
      <c r="G60" s="2349"/>
      <c r="H60" s="2349"/>
      <c r="I60" s="2349"/>
      <c r="J60" s="2349"/>
      <c r="K60" s="2349"/>
      <c r="L60" s="2349"/>
      <c r="M60" s="2350"/>
    </row>
  </sheetData>
  <mergeCells count="43">
    <mergeCell ref="C13:M13"/>
    <mergeCell ref="A2:A15"/>
    <mergeCell ref="C2:M2"/>
    <mergeCell ref="C3:M3"/>
    <mergeCell ref="F4:G4"/>
    <mergeCell ref="C7:D7"/>
    <mergeCell ref="I7:M7"/>
    <mergeCell ref="B8:B10"/>
    <mergeCell ref="C9:D9"/>
    <mergeCell ref="F9:G9"/>
    <mergeCell ref="I9:J9"/>
    <mergeCell ref="C10:D10"/>
    <mergeCell ref="F10:G10"/>
    <mergeCell ref="I10:J10"/>
    <mergeCell ref="C11:M11"/>
    <mergeCell ref="C12:M12"/>
    <mergeCell ref="B14:B15"/>
    <mergeCell ref="C14:D14"/>
    <mergeCell ref="C15:M15"/>
    <mergeCell ref="A16:A50"/>
    <mergeCell ref="C16:M16"/>
    <mergeCell ref="C17:M17"/>
    <mergeCell ref="B18:B24"/>
    <mergeCell ref="B25:B28"/>
    <mergeCell ref="B32:B34"/>
    <mergeCell ref="B35:B42"/>
    <mergeCell ref="H41:I41"/>
    <mergeCell ref="B43:B46"/>
    <mergeCell ref="F44:F45"/>
    <mergeCell ref="G44:J45"/>
    <mergeCell ref="L44:M45"/>
    <mergeCell ref="C60:M60"/>
    <mergeCell ref="C55:M55"/>
    <mergeCell ref="C56:M56"/>
    <mergeCell ref="A57:A59"/>
    <mergeCell ref="C57:M57"/>
    <mergeCell ref="C58:M58"/>
    <mergeCell ref="C59:M59"/>
    <mergeCell ref="A51:A56"/>
    <mergeCell ref="C51:M51"/>
    <mergeCell ref="C52:M52"/>
    <mergeCell ref="C53:M53"/>
    <mergeCell ref="C54:M54"/>
  </mergeCells>
  <dataValidations count="7">
    <dataValidation type="list" allowBlank="1" showInputMessage="1" showErrorMessage="1" sqref="I7:M7" xr:uid="{00000000-0002-0000-3E00-000000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E00-000001000000}"/>
    <dataValidation allowBlank="1" showInputMessage="1" showErrorMessage="1" prompt="Determine si el indicador responde a un enfoque (Derechos Humanos, Género, Diferencial, Poblacional, Ambiental y Territorial). Si responde a más de enfoque separelos por ;" sqref="B16" xr:uid="{00000000-0002-0000-3E00-000002000000}"/>
    <dataValidation allowBlank="1" showInputMessage="1" showErrorMessage="1" prompt="Identifique la meta ODS a que le apunta el indicador de producto. Seleccione de la lista desplegable." sqref="E14" xr:uid="{00000000-0002-0000-3E00-000003000000}"/>
    <dataValidation allowBlank="1" showInputMessage="1" showErrorMessage="1" prompt="Identifique el ODS a que le apunta el indicador de producto. Seleccione de la lista desplegable._x000a_" sqref="B14:B15" xr:uid="{00000000-0002-0000-3E00-000004000000}"/>
    <dataValidation allowBlank="1" showInputMessage="1" showErrorMessage="1" prompt="Incluir una ficha por cada indicador, ya sea de producto o de resultado" sqref="B1" xr:uid="{00000000-0002-0000-3E00-000005000000}"/>
    <dataValidation allowBlank="1" showInputMessage="1" showErrorMessage="1" prompt="Seleccione de la lista desplegable" sqref="B4 B7 H7" xr:uid="{00000000-0002-0000-3E00-000006000000}"/>
  </dataValidations>
  <hyperlinks>
    <hyperlink ref="C55" r:id="rId1" xr:uid="{00000000-0004-0000-3E00-000000000000}"/>
  </hyperlinks>
  <pageMargins left="0.7" right="0.7" top="0.75" bottom="0.75" header="0.3" footer="0.3"/>
  <pageSetup paperSize="9" orientation="portrait" horizontalDpi="1200" verticalDpi="1200"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4" ht="42.6" customHeight="1" thickBot="1">
      <c r="A1" s="24"/>
      <c r="B1" s="2404" t="s">
        <v>2065</v>
      </c>
      <c r="C1" s="2405"/>
      <c r="D1" s="2405"/>
      <c r="E1" s="2405"/>
      <c r="F1" s="2405"/>
      <c r="G1" s="2405"/>
      <c r="H1" s="2405"/>
      <c r="I1" s="2405"/>
      <c r="J1" s="2405"/>
      <c r="K1" s="2405"/>
      <c r="L1" s="2405"/>
      <c r="M1" s="2406"/>
    </row>
    <row r="2" spans="1:14" ht="39" customHeight="1">
      <c r="A2" s="2092" t="s">
        <v>1</v>
      </c>
      <c r="B2" s="29" t="s">
        <v>2</v>
      </c>
      <c r="C2" s="2018" t="s">
        <v>2066</v>
      </c>
      <c r="D2" s="2019"/>
      <c r="E2" s="2019"/>
      <c r="F2" s="2019"/>
      <c r="G2" s="2019"/>
      <c r="H2" s="2019"/>
      <c r="I2" s="2019"/>
      <c r="J2" s="2019"/>
      <c r="K2" s="2019"/>
      <c r="L2" s="2019"/>
      <c r="M2" s="2020"/>
    </row>
    <row r="3" spans="1:14" ht="31.5">
      <c r="A3" s="2093"/>
      <c r="B3" s="1331" t="s">
        <v>4</v>
      </c>
      <c r="C3" s="2051" t="s">
        <v>488</v>
      </c>
      <c r="D3" s="2053"/>
      <c r="E3" s="2053"/>
      <c r="F3" s="2053"/>
      <c r="G3" s="2053"/>
      <c r="H3" s="2053"/>
      <c r="I3" s="2053"/>
      <c r="J3" s="2053"/>
      <c r="K3" s="2053"/>
      <c r="L3" s="2053"/>
      <c r="M3" s="2054"/>
    </row>
    <row r="4" spans="1:14" ht="81" customHeight="1">
      <c r="A4" s="2093"/>
      <c r="B4" s="31" t="s">
        <v>6</v>
      </c>
      <c r="C4" s="1972" t="s">
        <v>2067</v>
      </c>
      <c r="D4" s="1973"/>
      <c r="E4" s="2141"/>
      <c r="F4" s="2021" t="s">
        <v>8</v>
      </c>
      <c r="G4" s="2022"/>
      <c r="H4" s="2174">
        <v>307</v>
      </c>
      <c r="I4" s="2024"/>
      <c r="J4" s="2024"/>
      <c r="K4" s="2024"/>
      <c r="L4" s="2024"/>
      <c r="M4" s="2025"/>
    </row>
    <row r="5" spans="1:14">
      <c r="A5" s="2093"/>
      <c r="B5" s="31" t="s">
        <v>10</v>
      </c>
      <c r="C5" s="1972" t="s">
        <v>231</v>
      </c>
      <c r="D5" s="1973"/>
      <c r="E5" s="1973"/>
      <c r="F5" s="1973"/>
      <c r="G5" s="1973"/>
      <c r="H5" s="1973"/>
      <c r="I5" s="1973"/>
      <c r="J5" s="1973"/>
      <c r="K5" s="1973"/>
      <c r="L5" s="1973"/>
      <c r="M5" s="1974"/>
    </row>
    <row r="6" spans="1:14">
      <c r="A6" s="2093"/>
      <c r="B6" s="31" t="s">
        <v>11</v>
      </c>
      <c r="C6" s="1972" t="s">
        <v>231</v>
      </c>
      <c r="D6" s="1973"/>
      <c r="E6" s="1973"/>
      <c r="F6" s="1973"/>
      <c r="G6" s="1973"/>
      <c r="H6" s="1973"/>
      <c r="I6" s="1973"/>
      <c r="J6" s="1973"/>
      <c r="K6" s="1973"/>
      <c r="L6" s="1973"/>
      <c r="M6" s="1974"/>
    </row>
    <row r="7" spans="1:14">
      <c r="A7" s="2093"/>
      <c r="B7" s="1331" t="s">
        <v>12</v>
      </c>
      <c r="C7" s="2026" t="s">
        <v>13</v>
      </c>
      <c r="D7" s="2027"/>
      <c r="E7" s="2027"/>
      <c r="F7" s="2027"/>
      <c r="G7" s="2407"/>
      <c r="H7" s="1208" t="s">
        <v>14</v>
      </c>
      <c r="I7" s="2028" t="s">
        <v>15</v>
      </c>
      <c r="J7" s="2027"/>
      <c r="K7" s="2027"/>
      <c r="L7" s="2027"/>
      <c r="M7" s="2029"/>
    </row>
    <row r="8" spans="1:14">
      <c r="A8" s="2093"/>
      <c r="B8" s="2396" t="s">
        <v>16</v>
      </c>
      <c r="C8" s="1252"/>
      <c r="D8" s="315"/>
      <c r="E8" s="315"/>
      <c r="F8" s="315"/>
      <c r="G8" s="315"/>
      <c r="H8" s="315"/>
      <c r="I8" s="315"/>
      <c r="J8" s="315"/>
      <c r="K8" s="315"/>
      <c r="L8" s="315"/>
      <c r="M8" s="1150"/>
    </row>
    <row r="9" spans="1:14" ht="15.75" customHeight="1">
      <c r="A9" s="2093"/>
      <c r="B9" s="2397"/>
      <c r="C9" s="2401" t="s">
        <v>9</v>
      </c>
      <c r="D9" s="2401"/>
      <c r="E9" s="2401"/>
      <c r="F9" s="2401" t="s">
        <v>9</v>
      </c>
      <c r="G9" s="2401"/>
      <c r="H9" s="316"/>
      <c r="I9" s="2401" t="s">
        <v>9</v>
      </c>
      <c r="J9" s="2401"/>
      <c r="K9" s="316"/>
      <c r="L9" s="316"/>
      <c r="M9" s="317"/>
    </row>
    <row r="10" spans="1:14">
      <c r="A10" s="2093"/>
      <c r="B10" s="2398"/>
      <c r="C10" s="2402" t="s">
        <v>18</v>
      </c>
      <c r="D10" s="2403"/>
      <c r="E10" s="318"/>
      <c r="F10" s="2401" t="s">
        <v>18</v>
      </c>
      <c r="G10" s="2401"/>
      <c r="H10" s="318"/>
      <c r="I10" s="2401" t="s">
        <v>18</v>
      </c>
      <c r="J10" s="2401"/>
      <c r="K10" s="318"/>
      <c r="L10" s="318"/>
      <c r="M10" s="319"/>
    </row>
    <row r="11" spans="1:14" ht="67.349999999999994" customHeight="1">
      <c r="A11" s="2093"/>
      <c r="B11" s="1331" t="s">
        <v>19</v>
      </c>
      <c r="C11" s="1995" t="s">
        <v>2068</v>
      </c>
      <c r="D11" s="1996"/>
      <c r="E11" s="1996"/>
      <c r="F11" s="1996"/>
      <c r="G11" s="1996"/>
      <c r="H11" s="1996"/>
      <c r="I11" s="1996"/>
      <c r="J11" s="1996"/>
      <c r="K11" s="1996"/>
      <c r="L11" s="1996"/>
      <c r="M11" s="1997"/>
    </row>
    <row r="12" spans="1:14" ht="125.45" customHeight="1">
      <c r="A12" s="2093"/>
      <c r="B12" s="1331" t="s">
        <v>21</v>
      </c>
      <c r="C12" s="1995" t="s">
        <v>2069</v>
      </c>
      <c r="D12" s="1996"/>
      <c r="E12" s="1996"/>
      <c r="F12" s="1996"/>
      <c r="G12" s="1996"/>
      <c r="H12" s="1996"/>
      <c r="I12" s="1996"/>
      <c r="J12" s="1996"/>
      <c r="K12" s="1996"/>
      <c r="L12" s="1996"/>
      <c r="M12" s="1997"/>
    </row>
    <row r="13" spans="1:14" ht="38.450000000000003" customHeight="1">
      <c r="A13" s="2093"/>
      <c r="B13" s="1331" t="s">
        <v>23</v>
      </c>
      <c r="C13" s="2051" t="s">
        <v>1973</v>
      </c>
      <c r="D13" s="2053"/>
      <c r="E13" s="2053"/>
      <c r="F13" s="2053"/>
      <c r="G13" s="2053"/>
      <c r="H13" s="2053"/>
      <c r="I13" s="2053"/>
      <c r="J13" s="2053"/>
      <c r="K13" s="2053"/>
      <c r="L13" s="2053"/>
      <c r="M13" s="2054"/>
    </row>
    <row r="14" spans="1:14">
      <c r="A14" s="2093"/>
      <c r="B14" s="1251" t="s">
        <v>25</v>
      </c>
      <c r="C14" s="1995" t="s">
        <v>2070</v>
      </c>
      <c r="D14" s="1996"/>
      <c r="E14" s="1213" t="s">
        <v>27</v>
      </c>
      <c r="F14" s="2119" t="s">
        <v>2071</v>
      </c>
      <c r="G14" s="1996"/>
      <c r="H14" s="1996"/>
      <c r="I14" s="1996"/>
      <c r="J14" s="1996"/>
      <c r="K14" s="1996"/>
      <c r="L14" s="1996"/>
      <c r="M14" s="1997"/>
    </row>
    <row r="15" spans="1:14">
      <c r="A15" s="2063" t="s">
        <v>29</v>
      </c>
      <c r="B15" s="1333" t="s">
        <v>30</v>
      </c>
      <c r="C15" s="2042" t="s">
        <v>241</v>
      </c>
      <c r="D15" s="2043"/>
      <c r="E15" s="2043"/>
      <c r="F15" s="2043"/>
      <c r="G15" s="2043"/>
      <c r="H15" s="2043"/>
      <c r="I15" s="2043"/>
      <c r="J15" s="2043"/>
      <c r="K15" s="2043"/>
      <c r="L15" s="2043"/>
      <c r="M15" s="2044"/>
      <c r="N15" s="112"/>
    </row>
    <row r="16" spans="1:14" ht="35.1" customHeight="1">
      <c r="A16" s="2064"/>
      <c r="B16" s="1333" t="s">
        <v>32</v>
      </c>
      <c r="C16" s="1995" t="s">
        <v>2072</v>
      </c>
      <c r="D16" s="1996"/>
      <c r="E16" s="1996"/>
      <c r="F16" s="1996"/>
      <c r="G16" s="1996"/>
      <c r="H16" s="1996"/>
      <c r="I16" s="1996"/>
      <c r="J16" s="1996"/>
      <c r="K16" s="1996"/>
      <c r="L16" s="1996"/>
      <c r="M16" s="1997"/>
    </row>
    <row r="17" spans="1:13" ht="8.25" customHeight="1">
      <c r="A17" s="2064"/>
      <c r="B17" s="2391" t="s">
        <v>34</v>
      </c>
      <c r="C17" s="1238"/>
      <c r="D17" s="72"/>
      <c r="E17" s="72"/>
      <c r="F17" s="72"/>
      <c r="G17" s="72"/>
      <c r="H17" s="72"/>
      <c r="I17" s="72"/>
      <c r="J17" s="72"/>
      <c r="K17" s="72"/>
      <c r="L17" s="72"/>
      <c r="M17" s="678"/>
    </row>
    <row r="18" spans="1:13" ht="9" customHeight="1">
      <c r="A18" s="2064"/>
      <c r="B18" s="2392"/>
      <c r="C18" s="320"/>
      <c r="D18" s="321"/>
      <c r="E18" s="322"/>
      <c r="F18" s="321"/>
      <c r="G18" s="322"/>
      <c r="H18" s="321"/>
      <c r="I18" s="322"/>
      <c r="J18" s="321"/>
      <c r="K18" s="322"/>
      <c r="L18" s="322"/>
      <c r="M18" s="76"/>
    </row>
    <row r="19" spans="1:13">
      <c r="A19" s="2064"/>
      <c r="B19" s="2392"/>
      <c r="C19" s="323" t="s">
        <v>35</v>
      </c>
      <c r="D19" s="324"/>
      <c r="E19" s="91" t="s">
        <v>36</v>
      </c>
      <c r="F19" s="324"/>
      <c r="G19" s="91" t="s">
        <v>37</v>
      </c>
      <c r="H19" s="324"/>
      <c r="I19" s="91" t="s">
        <v>38</v>
      </c>
      <c r="J19" s="1256"/>
      <c r="K19" s="91"/>
      <c r="L19" s="91"/>
      <c r="M19" s="325"/>
    </row>
    <row r="20" spans="1:13">
      <c r="A20" s="2064"/>
      <c r="B20" s="2392"/>
      <c r="C20" s="323" t="s">
        <v>39</v>
      </c>
      <c r="D20" s="1256"/>
      <c r="E20" s="91" t="s">
        <v>40</v>
      </c>
      <c r="F20" s="1256"/>
      <c r="G20" s="91" t="s">
        <v>41</v>
      </c>
      <c r="H20" s="1256"/>
      <c r="I20" s="91"/>
      <c r="J20" s="91"/>
      <c r="K20" s="91"/>
      <c r="L20" s="91"/>
      <c r="M20" s="325"/>
    </row>
    <row r="21" spans="1:13">
      <c r="A21" s="2064"/>
      <c r="B21" s="2392"/>
      <c r="C21" s="323" t="s">
        <v>42</v>
      </c>
      <c r="D21" s="1256"/>
      <c r="E21" s="91" t="s">
        <v>43</v>
      </c>
      <c r="F21" s="1256"/>
      <c r="G21" s="91"/>
      <c r="H21" s="91"/>
      <c r="I21" s="91"/>
      <c r="J21" s="91"/>
      <c r="K21" s="91"/>
      <c r="L21" s="91"/>
      <c r="M21" s="325"/>
    </row>
    <row r="22" spans="1:13">
      <c r="A22" s="2064"/>
      <c r="B22" s="2392"/>
      <c r="C22" s="323" t="s">
        <v>44</v>
      </c>
      <c r="D22" s="1256" t="s">
        <v>1495</v>
      </c>
      <c r="E22" s="91" t="s">
        <v>46</v>
      </c>
      <c r="F22" s="52" t="s">
        <v>2073</v>
      </c>
      <c r="G22" s="52"/>
      <c r="H22" s="52"/>
      <c r="I22" s="52"/>
      <c r="J22" s="52"/>
      <c r="K22" s="52"/>
      <c r="L22" s="52"/>
      <c r="M22" s="326"/>
    </row>
    <row r="23" spans="1:13" ht="9.75" customHeight="1">
      <c r="A23" s="2064"/>
      <c r="B23" s="2393"/>
      <c r="C23" s="327"/>
      <c r="D23" s="328"/>
      <c r="E23" s="328"/>
      <c r="F23" s="328"/>
      <c r="G23" s="328"/>
      <c r="H23" s="328"/>
      <c r="I23" s="328"/>
      <c r="J23" s="328"/>
      <c r="K23" s="328"/>
      <c r="L23" s="328"/>
      <c r="M23" s="329"/>
    </row>
    <row r="24" spans="1:13">
      <c r="A24" s="2064"/>
      <c r="B24" s="2391" t="s">
        <v>48</v>
      </c>
      <c r="C24" s="1257"/>
      <c r="D24" s="330"/>
      <c r="E24" s="330"/>
      <c r="F24" s="330"/>
      <c r="G24" s="330"/>
      <c r="H24" s="330"/>
      <c r="I24" s="330"/>
      <c r="J24" s="330"/>
      <c r="K24" s="330"/>
      <c r="L24" s="315"/>
      <c r="M24" s="1150"/>
    </row>
    <row r="25" spans="1:13">
      <c r="A25" s="2064"/>
      <c r="B25" s="2392"/>
      <c r="C25" s="323" t="s">
        <v>49</v>
      </c>
      <c r="D25" s="1256"/>
      <c r="E25" s="91"/>
      <c r="F25" s="91" t="s">
        <v>50</v>
      </c>
      <c r="G25" s="1256"/>
      <c r="H25" s="91"/>
      <c r="I25" s="91" t="s">
        <v>51</v>
      </c>
      <c r="J25" s="1256" t="s">
        <v>1495</v>
      </c>
      <c r="K25" s="91"/>
      <c r="L25" s="316"/>
      <c r="M25" s="317"/>
    </row>
    <row r="26" spans="1:13">
      <c r="A26" s="2064"/>
      <c r="B26" s="2392"/>
      <c r="C26" s="323" t="s">
        <v>52</v>
      </c>
      <c r="D26" s="1258"/>
      <c r="E26" s="316"/>
      <c r="F26" s="91" t="s">
        <v>53</v>
      </c>
      <c r="G26" s="1256"/>
      <c r="H26" s="316"/>
      <c r="I26" s="316"/>
      <c r="J26" s="316"/>
      <c r="K26" s="316"/>
      <c r="L26" s="316"/>
      <c r="M26" s="317"/>
    </row>
    <row r="27" spans="1:13">
      <c r="A27" s="2064"/>
      <c r="B27" s="2393"/>
      <c r="C27" s="327"/>
      <c r="D27" s="328"/>
      <c r="E27" s="328"/>
      <c r="F27" s="328"/>
      <c r="G27" s="328"/>
      <c r="H27" s="328"/>
      <c r="I27" s="328"/>
      <c r="J27" s="328"/>
      <c r="K27" s="328"/>
      <c r="L27" s="318"/>
      <c r="M27" s="319"/>
    </row>
    <row r="28" spans="1:13">
      <c r="A28" s="2064"/>
      <c r="B28" s="2396" t="s">
        <v>54</v>
      </c>
      <c r="C28" s="1257"/>
      <c r="D28" s="330"/>
      <c r="E28" s="330"/>
      <c r="F28" s="330"/>
      <c r="G28" s="330"/>
      <c r="H28" s="330"/>
      <c r="I28" s="330"/>
      <c r="J28" s="330"/>
      <c r="K28" s="330"/>
      <c r="L28" s="330"/>
      <c r="M28" s="1151"/>
    </row>
    <row r="29" spans="1:13">
      <c r="A29" s="2064"/>
      <c r="B29" s="2397"/>
      <c r="C29" s="331" t="s">
        <v>55</v>
      </c>
      <c r="D29" s="1259" t="s">
        <v>89</v>
      </c>
      <c r="E29" s="91"/>
      <c r="F29" s="332" t="s">
        <v>56</v>
      </c>
      <c r="G29" s="1259" t="s">
        <v>89</v>
      </c>
      <c r="H29" s="91"/>
      <c r="I29" s="332" t="s">
        <v>57</v>
      </c>
      <c r="J29" s="1259" t="s">
        <v>89</v>
      </c>
      <c r="K29" s="1214"/>
      <c r="L29" s="1260"/>
      <c r="M29" s="325"/>
    </row>
    <row r="30" spans="1:13">
      <c r="A30" s="2064"/>
      <c r="B30" s="2398"/>
      <c r="C30" s="327"/>
      <c r="D30" s="328"/>
      <c r="E30" s="328"/>
      <c r="F30" s="328"/>
      <c r="G30" s="328"/>
      <c r="H30" s="328"/>
      <c r="I30" s="328"/>
      <c r="J30" s="328"/>
      <c r="K30" s="328"/>
      <c r="L30" s="328"/>
      <c r="M30" s="329"/>
    </row>
    <row r="31" spans="1:13">
      <c r="A31" s="2064"/>
      <c r="B31" s="2391" t="s">
        <v>58</v>
      </c>
      <c r="C31" s="1261"/>
      <c r="D31" s="333"/>
      <c r="E31" s="333"/>
      <c r="F31" s="333"/>
      <c r="G31" s="333"/>
      <c r="H31" s="333"/>
      <c r="I31" s="333"/>
      <c r="J31" s="333"/>
      <c r="K31" s="333"/>
      <c r="L31" s="315"/>
      <c r="M31" s="1150"/>
    </row>
    <row r="32" spans="1:13">
      <c r="A32" s="2064"/>
      <c r="B32" s="2392"/>
      <c r="C32" s="323" t="s">
        <v>59</v>
      </c>
      <c r="D32" s="1245">
        <v>2020</v>
      </c>
      <c r="E32" s="334"/>
      <c r="F32" s="91" t="s">
        <v>60</v>
      </c>
      <c r="G32" s="1246">
        <v>2030</v>
      </c>
      <c r="H32" s="334"/>
      <c r="I32" s="332"/>
      <c r="J32" s="334"/>
      <c r="K32" s="334"/>
      <c r="L32" s="316"/>
      <c r="M32" s="317"/>
    </row>
    <row r="33" spans="1:14">
      <c r="A33" s="2064"/>
      <c r="B33" s="2393"/>
      <c r="C33" s="327"/>
      <c r="D33" s="335"/>
      <c r="E33" s="336"/>
      <c r="F33" s="328"/>
      <c r="G33" s="336"/>
      <c r="H33" s="336"/>
      <c r="I33" s="337"/>
      <c r="J33" s="336"/>
      <c r="K33" s="336"/>
      <c r="L33" s="318"/>
      <c r="M33" s="319"/>
    </row>
    <row r="34" spans="1:14">
      <c r="A34" s="2064"/>
      <c r="B34" s="2391" t="s">
        <v>62</v>
      </c>
      <c r="C34" s="1229"/>
      <c r="D34" s="72"/>
      <c r="E34" s="72"/>
      <c r="F34" s="72"/>
      <c r="G34" s="72"/>
      <c r="H34" s="72"/>
      <c r="I34" s="72"/>
      <c r="J34" s="72"/>
      <c r="K34" s="72"/>
      <c r="L34" s="72"/>
      <c r="M34" s="678"/>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262">
        <v>1</v>
      </c>
      <c r="E36" s="1263"/>
      <c r="F36" s="1262">
        <v>2</v>
      </c>
      <c r="G36" s="1263"/>
      <c r="H36" s="1262">
        <v>1</v>
      </c>
      <c r="I36" s="1263"/>
      <c r="J36" s="1262">
        <v>2</v>
      </c>
      <c r="K36" s="1263"/>
      <c r="L36" s="1265">
        <v>1</v>
      </c>
      <c r="M36" s="1264"/>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265">
        <v>1</v>
      </c>
      <c r="E38" s="1263"/>
      <c r="F38" s="1265">
        <v>1</v>
      </c>
      <c r="G38" s="1263"/>
      <c r="H38" s="1265">
        <v>1</v>
      </c>
      <c r="I38" s="1263"/>
      <c r="J38" s="1265">
        <v>1</v>
      </c>
      <c r="K38" s="1263"/>
      <c r="L38" s="1265">
        <v>1</v>
      </c>
      <c r="M38" s="1200"/>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265">
        <v>1</v>
      </c>
      <c r="E40" s="1263"/>
      <c r="F40" s="1265"/>
      <c r="G40" s="1263"/>
      <c r="H40" s="1265"/>
      <c r="I40" s="1263"/>
      <c r="J40" s="1265"/>
      <c r="K40" s="1263"/>
      <c r="L40" s="1265"/>
      <c r="M40" s="1264"/>
      <c r="N40" s="338"/>
    </row>
    <row r="41" spans="1:14">
      <c r="A41" s="2064"/>
      <c r="B41" s="2392"/>
      <c r="C41" s="339"/>
      <c r="D41" s="1199" t="s">
        <v>77</v>
      </c>
      <c r="E41" s="1199"/>
      <c r="F41" s="1199" t="s">
        <v>78</v>
      </c>
      <c r="G41" s="1199"/>
      <c r="H41" s="72"/>
      <c r="I41" s="72"/>
      <c r="J41" s="72"/>
      <c r="K41" s="72"/>
      <c r="L41" s="72"/>
      <c r="M41" s="678"/>
      <c r="N41" s="338"/>
    </row>
    <row r="42" spans="1:14">
      <c r="A42" s="2064"/>
      <c r="B42" s="2392"/>
      <c r="C42" s="339"/>
      <c r="D42" s="1265"/>
      <c r="E42" s="1250"/>
      <c r="F42" s="2399">
        <v>13</v>
      </c>
      <c r="G42" s="2400"/>
      <c r="H42" s="2161"/>
      <c r="I42" s="2161"/>
      <c r="J42" s="322"/>
      <c r="K42" s="322"/>
      <c r="L42" s="322"/>
      <c r="M42" s="76"/>
      <c r="N42" s="338"/>
    </row>
    <row r="43" spans="1:14">
      <c r="A43" s="2064"/>
      <c r="B43" s="2392"/>
      <c r="C43" s="340"/>
      <c r="D43" s="1199"/>
      <c r="E43" s="1199"/>
      <c r="F43" s="1199"/>
      <c r="G43" s="1199"/>
      <c r="H43" s="321"/>
      <c r="I43" s="321"/>
      <c r="J43" s="321"/>
      <c r="K43" s="321"/>
      <c r="L43" s="321"/>
      <c r="M43" s="341"/>
      <c r="N43" s="338"/>
    </row>
    <row r="44" spans="1:14" ht="18" customHeight="1">
      <c r="A44" s="2064"/>
      <c r="B44" s="2391" t="s">
        <v>79</v>
      </c>
      <c r="C44" s="1257"/>
      <c r="D44" s="330"/>
      <c r="E44" s="330"/>
      <c r="F44" s="330"/>
      <c r="G44" s="330"/>
      <c r="H44" s="330"/>
      <c r="I44" s="330"/>
      <c r="J44" s="330"/>
      <c r="K44" s="330"/>
      <c r="L44" s="316"/>
      <c r="M44" s="317"/>
    </row>
    <row r="45" spans="1:14">
      <c r="A45" s="2064"/>
      <c r="B45" s="2392"/>
      <c r="C45" s="342"/>
      <c r="D45" s="343" t="s">
        <v>80</v>
      </c>
      <c r="E45" s="344" t="s">
        <v>7</v>
      </c>
      <c r="F45" s="2394" t="s">
        <v>81</v>
      </c>
      <c r="G45" s="2395"/>
      <c r="H45" s="2395"/>
      <c r="I45" s="2395"/>
      <c r="J45" s="2395"/>
      <c r="K45" s="91" t="s">
        <v>82</v>
      </c>
      <c r="L45" s="2001"/>
      <c r="M45" s="2002"/>
    </row>
    <row r="46" spans="1:14">
      <c r="A46" s="2064"/>
      <c r="B46" s="2392"/>
      <c r="C46" s="342"/>
      <c r="D46" s="1258"/>
      <c r="E46" s="1256" t="s">
        <v>1495</v>
      </c>
      <c r="F46" s="2394"/>
      <c r="G46" s="2395"/>
      <c r="H46" s="2395"/>
      <c r="I46" s="2395"/>
      <c r="J46" s="2395"/>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1995" t="s">
        <v>2074</v>
      </c>
      <c r="D48" s="1996"/>
      <c r="E48" s="1996"/>
      <c r="F48" s="1996"/>
      <c r="G48" s="1996"/>
      <c r="H48" s="1996"/>
      <c r="I48" s="1996"/>
      <c r="J48" s="1996"/>
      <c r="K48" s="1996"/>
      <c r="L48" s="1996"/>
      <c r="M48" s="1997"/>
    </row>
    <row r="49" spans="1:14" ht="50.1" customHeight="1">
      <c r="A49" s="2064"/>
      <c r="B49" s="1333" t="s">
        <v>85</v>
      </c>
      <c r="C49" s="1995" t="s">
        <v>2075</v>
      </c>
      <c r="D49" s="1996"/>
      <c r="E49" s="1996"/>
      <c r="F49" s="1996"/>
      <c r="G49" s="1996"/>
      <c r="H49" s="1996"/>
      <c r="I49" s="1996"/>
      <c r="J49" s="1996"/>
      <c r="K49" s="1996"/>
      <c r="L49" s="1996"/>
      <c r="M49" s="1997"/>
    </row>
    <row r="50" spans="1:14">
      <c r="A50" s="2064"/>
      <c r="B50" s="1333" t="s">
        <v>87</v>
      </c>
      <c r="C50" s="1237" t="s">
        <v>89</v>
      </c>
      <c r="D50" s="1214"/>
      <c r="E50" s="1214"/>
      <c r="F50" s="1214"/>
      <c r="G50" s="1214"/>
      <c r="H50" s="1214"/>
      <c r="I50" s="1214"/>
      <c r="J50" s="1214"/>
      <c r="K50" s="1214"/>
      <c r="L50" s="1214"/>
      <c r="M50" s="1215"/>
    </row>
    <row r="51" spans="1:14">
      <c r="A51" s="2064"/>
      <c r="B51" s="1333" t="s">
        <v>88</v>
      </c>
      <c r="C51" s="1281" t="s">
        <v>89</v>
      </c>
      <c r="D51" s="1214"/>
      <c r="E51" s="1214"/>
      <c r="F51" s="1214"/>
      <c r="G51" s="1214"/>
      <c r="H51" s="1214"/>
      <c r="I51" s="1214"/>
      <c r="J51" s="1214"/>
      <c r="K51" s="1214"/>
      <c r="L51" s="1214"/>
      <c r="M51" s="1215"/>
    </row>
    <row r="52" spans="1:14" ht="15.75" customHeight="1">
      <c r="A52" s="2055" t="s">
        <v>90</v>
      </c>
      <c r="B52" s="1413" t="s">
        <v>91</v>
      </c>
      <c r="C52" s="1972" t="s">
        <v>550</v>
      </c>
      <c r="D52" s="1973"/>
      <c r="E52" s="1973"/>
      <c r="F52" s="1973"/>
      <c r="G52" s="1973"/>
      <c r="H52" s="1973"/>
      <c r="I52" s="1973"/>
      <c r="J52" s="1973"/>
      <c r="K52" s="1973"/>
      <c r="L52" s="1973"/>
      <c r="M52" s="1974"/>
    </row>
    <row r="53" spans="1:14" ht="15.75" customHeight="1">
      <c r="A53" s="2056"/>
      <c r="B53" s="1413" t="s">
        <v>93</v>
      </c>
      <c r="C53" s="1972" t="s">
        <v>2076</v>
      </c>
      <c r="D53" s="1973"/>
      <c r="E53" s="1973"/>
      <c r="F53" s="1973"/>
      <c r="G53" s="1973"/>
      <c r="H53" s="1973"/>
      <c r="I53" s="1973"/>
      <c r="J53" s="1973"/>
      <c r="K53" s="1973"/>
      <c r="L53" s="1973"/>
      <c r="M53" s="1974"/>
    </row>
    <row r="54" spans="1:14" ht="15.75" customHeight="1">
      <c r="A54" s="2056"/>
      <c r="B54" s="1413" t="s">
        <v>95</v>
      </c>
      <c r="C54" s="1972" t="s">
        <v>15</v>
      </c>
      <c r="D54" s="1973"/>
      <c r="E54" s="1973"/>
      <c r="F54" s="1973"/>
      <c r="G54" s="1973"/>
      <c r="H54" s="1973"/>
      <c r="I54" s="1973"/>
      <c r="J54" s="1973"/>
      <c r="K54" s="1973"/>
      <c r="L54" s="1973"/>
      <c r="M54" s="1974"/>
    </row>
    <row r="55" spans="1:14">
      <c r="A55" s="2056"/>
      <c r="B55" s="1414" t="s">
        <v>97</v>
      </c>
      <c r="C55" s="2051" t="s">
        <v>2077</v>
      </c>
      <c r="D55" s="2053"/>
      <c r="E55" s="2053"/>
      <c r="F55" s="2053"/>
      <c r="G55" s="2053"/>
      <c r="H55" s="2053"/>
      <c r="I55" s="2053"/>
      <c r="J55" s="2053"/>
      <c r="K55" s="2053"/>
      <c r="L55" s="2053"/>
      <c r="M55" s="2054"/>
      <c r="N55" s="112"/>
    </row>
    <row r="56" spans="1:14" ht="15.75" customHeight="1">
      <c r="A56" s="2056"/>
      <c r="B56" s="1413" t="s">
        <v>99</v>
      </c>
      <c r="C56" s="2127" t="s">
        <v>552</v>
      </c>
      <c r="D56" s="1973"/>
      <c r="E56" s="1973"/>
      <c r="F56" s="1973"/>
      <c r="G56" s="1973"/>
      <c r="H56" s="1973"/>
      <c r="I56" s="1973"/>
      <c r="J56" s="1973"/>
      <c r="K56" s="1973"/>
      <c r="L56" s="1973"/>
      <c r="M56" s="1974"/>
    </row>
    <row r="57" spans="1:14" ht="16.5" thickBot="1">
      <c r="A57" s="2061"/>
      <c r="B57" s="1413" t="s">
        <v>101</v>
      </c>
      <c r="C57" s="2051" t="s">
        <v>551</v>
      </c>
      <c r="D57" s="2053"/>
      <c r="E57" s="2053"/>
      <c r="F57" s="2053"/>
      <c r="G57" s="2053"/>
      <c r="H57" s="2053"/>
      <c r="I57" s="2053"/>
      <c r="J57" s="2053"/>
      <c r="K57" s="2053"/>
      <c r="L57" s="2053"/>
      <c r="M57" s="2054"/>
    </row>
    <row r="58" spans="1:14" ht="15.75" customHeight="1">
      <c r="A58" s="2055" t="s">
        <v>103</v>
      </c>
      <c r="B58" s="1415" t="s">
        <v>104</v>
      </c>
      <c r="C58" s="1983" t="s">
        <v>1503</v>
      </c>
      <c r="D58" s="1984"/>
      <c r="E58" s="1984"/>
      <c r="F58" s="1984"/>
      <c r="G58" s="1984"/>
      <c r="H58" s="1984"/>
      <c r="I58" s="1984"/>
      <c r="J58" s="1984"/>
      <c r="K58" s="1984"/>
      <c r="L58" s="1984"/>
      <c r="M58" s="1985"/>
    </row>
    <row r="59" spans="1:14" ht="30" customHeight="1">
      <c r="A59" s="2056"/>
      <c r="B59" s="1415" t="s">
        <v>106</v>
      </c>
      <c r="C59" s="1972" t="s">
        <v>1504</v>
      </c>
      <c r="D59" s="1973"/>
      <c r="E59" s="1973"/>
      <c r="F59" s="1973"/>
      <c r="G59" s="1973"/>
      <c r="H59" s="1973"/>
      <c r="I59" s="1973"/>
      <c r="J59" s="1973"/>
      <c r="K59" s="1973"/>
      <c r="L59" s="1973"/>
      <c r="M59" s="1974"/>
    </row>
    <row r="60" spans="1:14" ht="30" customHeight="1" thickBot="1">
      <c r="A60" s="2056"/>
      <c r="B60" s="1416" t="s">
        <v>14</v>
      </c>
      <c r="C60" s="1972" t="s">
        <v>15</v>
      </c>
      <c r="D60" s="1973"/>
      <c r="E60" s="1973"/>
      <c r="F60" s="1973"/>
      <c r="G60" s="1973"/>
      <c r="H60" s="1973"/>
      <c r="I60" s="1973"/>
      <c r="J60" s="1973"/>
      <c r="K60" s="1973"/>
      <c r="L60" s="1973"/>
      <c r="M60" s="1974"/>
    </row>
    <row r="61" spans="1:14" ht="16.5" thickBot="1">
      <c r="A61" s="139" t="s">
        <v>109</v>
      </c>
      <c r="B61" s="346"/>
      <c r="C61" s="2036"/>
      <c r="D61" s="2275"/>
      <c r="E61" s="2275"/>
      <c r="F61" s="2275"/>
      <c r="G61" s="2275"/>
      <c r="H61" s="2275"/>
      <c r="I61" s="2275"/>
      <c r="J61" s="2275"/>
      <c r="K61" s="2275"/>
      <c r="L61" s="2275"/>
      <c r="M61" s="2276"/>
    </row>
  </sheetData>
  <mergeCells count="51">
    <mergeCell ref="B1:M1"/>
    <mergeCell ref="A2:A14"/>
    <mergeCell ref="C2:M2"/>
    <mergeCell ref="C3:M3"/>
    <mergeCell ref="C4:E4"/>
    <mergeCell ref="F4:G4"/>
    <mergeCell ref="H4:M4"/>
    <mergeCell ref="C5:M5"/>
    <mergeCell ref="C6:M6"/>
    <mergeCell ref="C7:G7"/>
    <mergeCell ref="B17:B23"/>
    <mergeCell ref="B24:B27"/>
    <mergeCell ref="I7:M7"/>
    <mergeCell ref="B8:B10"/>
    <mergeCell ref="C9:E9"/>
    <mergeCell ref="F9:G9"/>
    <mergeCell ref="I9:J9"/>
    <mergeCell ref="C10:D10"/>
    <mergeCell ref="F10:G10"/>
    <mergeCell ref="I10:J10"/>
    <mergeCell ref="C11:M11"/>
    <mergeCell ref="C12:M12"/>
    <mergeCell ref="C13:M13"/>
    <mergeCell ref="C14:D14"/>
    <mergeCell ref="F14:M14"/>
    <mergeCell ref="B28:B30"/>
    <mergeCell ref="B31:B33"/>
    <mergeCell ref="B34:B43"/>
    <mergeCell ref="F42:G42"/>
    <mergeCell ref="H42:I42"/>
    <mergeCell ref="L45:M46"/>
    <mergeCell ref="C48:M48"/>
    <mergeCell ref="C49:M49"/>
    <mergeCell ref="A52:A57"/>
    <mergeCell ref="C52:M52"/>
    <mergeCell ref="C53:M53"/>
    <mergeCell ref="C54:M54"/>
    <mergeCell ref="C55:M55"/>
    <mergeCell ref="C56:M56"/>
    <mergeCell ref="C57:M57"/>
    <mergeCell ref="B44:B47"/>
    <mergeCell ref="F45:F46"/>
    <mergeCell ref="G45:J46"/>
    <mergeCell ref="A15:A51"/>
    <mergeCell ref="C15:M15"/>
    <mergeCell ref="C16:M16"/>
    <mergeCell ref="A58:A60"/>
    <mergeCell ref="C58:M58"/>
    <mergeCell ref="C59:M59"/>
    <mergeCell ref="C60:M60"/>
    <mergeCell ref="C61:M61"/>
  </mergeCells>
  <dataValidations count="6">
    <dataValidation allowBlank="1" showInputMessage="1" showErrorMessage="1" prompt="Seleccione de la lista desplegable" sqref="B4 B7 H7" xr:uid="{00000000-0002-0000-3F00-000000000000}"/>
    <dataValidation allowBlank="1" showInputMessage="1" showErrorMessage="1" prompt="Incluir una ficha por cada indicador, ya sea de producto o de resultado" sqref="B1" xr:uid="{00000000-0002-0000-3F00-000001000000}"/>
    <dataValidation allowBlank="1" showInputMessage="1" showErrorMessage="1" prompt="Identifique el ODS a que le apunta el indicador de producto. Seleccione de la lista desplegable._x000a_" sqref="B14" xr:uid="{00000000-0002-0000-3F00-000002000000}"/>
    <dataValidation allowBlank="1" showInputMessage="1" showErrorMessage="1" prompt="Identifique la meta ODS a que le apunta el indicador de producto. Seleccione de la lista desplegable." sqref="E14" xr:uid="{00000000-0002-0000-3F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3F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3F00-000005000000}"/>
  </dataValidations>
  <hyperlinks>
    <hyperlink ref="C56" r:id="rId1" xr:uid="{00000000-0004-0000-3F00-000000000000}"/>
  </hyperlinks>
  <pageMargins left="0.7" right="0.7" top="0.75" bottom="0.75" header="0.3" footer="0.3"/>
  <pageSetup paperSize="9" orientation="portrait" horizontalDpi="1200" verticalDpi="1200"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4" ht="42.6" customHeight="1" thickBot="1">
      <c r="A1" s="24"/>
      <c r="B1" s="2404" t="s">
        <v>2078</v>
      </c>
      <c r="C1" s="2405"/>
      <c r="D1" s="2405"/>
      <c r="E1" s="2405"/>
      <c r="F1" s="2405"/>
      <c r="G1" s="2405"/>
      <c r="H1" s="2405"/>
      <c r="I1" s="2405"/>
      <c r="J1" s="2405"/>
      <c r="K1" s="2405"/>
      <c r="L1" s="2405"/>
      <c r="M1" s="2406"/>
    </row>
    <row r="2" spans="1:14" ht="39" customHeight="1">
      <c r="A2" s="2092" t="s">
        <v>1</v>
      </c>
      <c r="B2" s="29" t="s">
        <v>2</v>
      </c>
      <c r="C2" s="2018" t="s">
        <v>2079</v>
      </c>
      <c r="D2" s="2019"/>
      <c r="E2" s="2019"/>
      <c r="F2" s="2019"/>
      <c r="G2" s="2019"/>
      <c r="H2" s="2019"/>
      <c r="I2" s="2019"/>
      <c r="J2" s="2019"/>
      <c r="K2" s="2019"/>
      <c r="L2" s="2019"/>
      <c r="M2" s="2020"/>
    </row>
    <row r="3" spans="1:14" ht="31.5">
      <c r="A3" s="2093"/>
      <c r="B3" s="1331" t="s">
        <v>4</v>
      </c>
      <c r="C3" s="2051" t="s">
        <v>2080</v>
      </c>
      <c r="D3" s="2053"/>
      <c r="E3" s="2053"/>
      <c r="F3" s="2053"/>
      <c r="G3" s="2053"/>
      <c r="H3" s="2053"/>
      <c r="I3" s="2053"/>
      <c r="J3" s="2053"/>
      <c r="K3" s="2053"/>
      <c r="L3" s="2053"/>
      <c r="M3" s="2054"/>
    </row>
    <row r="4" spans="1:14" ht="81" customHeight="1">
      <c r="A4" s="2093"/>
      <c r="B4" s="31" t="s">
        <v>6</v>
      </c>
      <c r="C4" s="1972" t="s">
        <v>2081</v>
      </c>
      <c r="D4" s="1973"/>
      <c r="E4" s="2141"/>
      <c r="F4" s="2021" t="s">
        <v>8</v>
      </c>
      <c r="G4" s="2022"/>
      <c r="H4" s="2174">
        <v>308</v>
      </c>
      <c r="I4" s="2024"/>
      <c r="J4" s="2024"/>
      <c r="K4" s="2024"/>
      <c r="L4" s="2024"/>
      <c r="M4" s="2025"/>
    </row>
    <row r="5" spans="1:14">
      <c r="A5" s="2093"/>
      <c r="B5" s="31" t="s">
        <v>10</v>
      </c>
      <c r="C5" s="1972" t="s">
        <v>231</v>
      </c>
      <c r="D5" s="1973"/>
      <c r="E5" s="1973"/>
      <c r="F5" s="1973"/>
      <c r="G5" s="1973"/>
      <c r="H5" s="1973"/>
      <c r="I5" s="1973"/>
      <c r="J5" s="1973"/>
      <c r="K5" s="1973"/>
      <c r="L5" s="1973"/>
      <c r="M5" s="1974"/>
    </row>
    <row r="6" spans="1:14">
      <c r="A6" s="2093"/>
      <c r="B6" s="31" t="s">
        <v>11</v>
      </c>
      <c r="C6" s="1972" t="s">
        <v>231</v>
      </c>
      <c r="D6" s="1973"/>
      <c r="E6" s="1973"/>
      <c r="F6" s="1973"/>
      <c r="G6" s="1973"/>
      <c r="H6" s="1973"/>
      <c r="I6" s="1973"/>
      <c r="J6" s="1973"/>
      <c r="K6" s="1973"/>
      <c r="L6" s="1973"/>
      <c r="M6" s="1974"/>
    </row>
    <row r="7" spans="1:14">
      <c r="A7" s="2093"/>
      <c r="B7" s="1331" t="s">
        <v>12</v>
      </c>
      <c r="C7" s="2026" t="s">
        <v>13</v>
      </c>
      <c r="D7" s="2027"/>
      <c r="E7" s="2027"/>
      <c r="F7" s="2027"/>
      <c r="G7" s="2407"/>
      <c r="H7" s="1208" t="s">
        <v>14</v>
      </c>
      <c r="I7" s="2028" t="s">
        <v>15</v>
      </c>
      <c r="J7" s="2027"/>
      <c r="K7" s="2027"/>
      <c r="L7" s="2027"/>
      <c r="M7" s="2029"/>
    </row>
    <row r="8" spans="1:14">
      <c r="A8" s="2093"/>
      <c r="B8" s="2396" t="s">
        <v>16</v>
      </c>
      <c r="C8" s="1252"/>
      <c r="D8" s="315"/>
      <c r="E8" s="315"/>
      <c r="F8" s="315"/>
      <c r="G8" s="315"/>
      <c r="H8" s="315"/>
      <c r="I8" s="315"/>
      <c r="J8" s="315"/>
      <c r="K8" s="315"/>
      <c r="L8" s="315"/>
      <c r="M8" s="1150"/>
    </row>
    <row r="9" spans="1:14" ht="15.75" customHeight="1">
      <c r="A9" s="2093"/>
      <c r="B9" s="2397"/>
      <c r="C9" s="2401" t="s">
        <v>9</v>
      </c>
      <c r="D9" s="2401"/>
      <c r="E9" s="2401"/>
      <c r="F9" s="2401" t="s">
        <v>9</v>
      </c>
      <c r="G9" s="2401"/>
      <c r="H9" s="316"/>
      <c r="I9" s="2401" t="s">
        <v>9</v>
      </c>
      <c r="J9" s="2401"/>
      <c r="K9" s="316"/>
      <c r="L9" s="316"/>
      <c r="M9" s="317"/>
    </row>
    <row r="10" spans="1:14">
      <c r="A10" s="2093"/>
      <c r="B10" s="2398"/>
      <c r="C10" s="2402" t="s">
        <v>18</v>
      </c>
      <c r="D10" s="2403"/>
      <c r="E10" s="318"/>
      <c r="F10" s="2401" t="s">
        <v>18</v>
      </c>
      <c r="G10" s="2401"/>
      <c r="H10" s="318"/>
      <c r="I10" s="2401" t="s">
        <v>18</v>
      </c>
      <c r="J10" s="2401"/>
      <c r="K10" s="318"/>
      <c r="L10" s="318"/>
      <c r="M10" s="319"/>
    </row>
    <row r="11" spans="1:14" ht="67.349999999999994" customHeight="1">
      <c r="A11" s="2093"/>
      <c r="B11" s="1331" t="s">
        <v>19</v>
      </c>
      <c r="C11" s="1995" t="s">
        <v>2082</v>
      </c>
      <c r="D11" s="1996"/>
      <c r="E11" s="1996"/>
      <c r="F11" s="1996"/>
      <c r="G11" s="1996"/>
      <c r="H11" s="1996"/>
      <c r="I11" s="1996"/>
      <c r="J11" s="1996"/>
      <c r="K11" s="1996"/>
      <c r="L11" s="1996"/>
      <c r="M11" s="1997"/>
    </row>
    <row r="12" spans="1:14" ht="125.45" customHeight="1">
      <c r="A12" s="2093"/>
      <c r="B12" s="1331" t="s">
        <v>21</v>
      </c>
      <c r="C12" s="1995" t="s">
        <v>2083</v>
      </c>
      <c r="D12" s="1996"/>
      <c r="E12" s="1996"/>
      <c r="F12" s="1996"/>
      <c r="G12" s="1996"/>
      <c r="H12" s="1996"/>
      <c r="I12" s="1996"/>
      <c r="J12" s="1996"/>
      <c r="K12" s="1996"/>
      <c r="L12" s="1996"/>
      <c r="M12" s="1997"/>
    </row>
    <row r="13" spans="1:14" ht="38.450000000000003" customHeight="1">
      <c r="A13" s="2093"/>
      <c r="B13" s="1331" t="s">
        <v>23</v>
      </c>
      <c r="C13" s="2051" t="s">
        <v>2084</v>
      </c>
      <c r="D13" s="2053"/>
      <c r="E13" s="2053"/>
      <c r="F13" s="2053"/>
      <c r="G13" s="2053"/>
      <c r="H13" s="2053"/>
      <c r="I13" s="2053"/>
      <c r="J13" s="2053"/>
      <c r="K13" s="2053"/>
      <c r="L13" s="2053"/>
      <c r="M13" s="2054"/>
    </row>
    <row r="14" spans="1:14">
      <c r="A14" s="2093"/>
      <c r="B14" s="1251" t="s">
        <v>25</v>
      </c>
      <c r="C14" s="1995" t="s">
        <v>2070</v>
      </c>
      <c r="D14" s="1996"/>
      <c r="E14" s="1213" t="s">
        <v>27</v>
      </c>
      <c r="F14" s="2119" t="s">
        <v>2071</v>
      </c>
      <c r="G14" s="1996"/>
      <c r="H14" s="1996"/>
      <c r="I14" s="1996"/>
      <c r="J14" s="1996"/>
      <c r="K14" s="1996"/>
      <c r="L14" s="1996"/>
      <c r="M14" s="1997"/>
    </row>
    <row r="15" spans="1:14">
      <c r="A15" s="2063" t="s">
        <v>29</v>
      </c>
      <c r="B15" s="1333" t="s">
        <v>30</v>
      </c>
      <c r="C15" s="2042" t="s">
        <v>241</v>
      </c>
      <c r="D15" s="2043"/>
      <c r="E15" s="2043"/>
      <c r="F15" s="2043"/>
      <c r="G15" s="2043"/>
      <c r="H15" s="2043"/>
      <c r="I15" s="2043"/>
      <c r="J15" s="2043"/>
      <c r="K15" s="2043"/>
      <c r="L15" s="2043"/>
      <c r="M15" s="2044"/>
      <c r="N15" s="112"/>
    </row>
    <row r="16" spans="1:14" ht="35.1" customHeight="1">
      <c r="A16" s="2064"/>
      <c r="B16" s="1333" t="s">
        <v>32</v>
      </c>
      <c r="C16" s="1995" t="s">
        <v>555</v>
      </c>
      <c r="D16" s="1996"/>
      <c r="E16" s="1996"/>
      <c r="F16" s="1996"/>
      <c r="G16" s="1996"/>
      <c r="H16" s="1996"/>
      <c r="I16" s="1996"/>
      <c r="J16" s="1996"/>
      <c r="K16" s="1996"/>
      <c r="L16" s="1996"/>
      <c r="M16" s="1997"/>
    </row>
    <row r="17" spans="1:13" ht="8.25" customHeight="1">
      <c r="A17" s="2064"/>
      <c r="B17" s="2391" t="s">
        <v>34</v>
      </c>
      <c r="C17" s="1238"/>
      <c r="D17" s="72"/>
      <c r="E17" s="72"/>
      <c r="F17" s="72"/>
      <c r="G17" s="72"/>
      <c r="H17" s="72"/>
      <c r="I17" s="72"/>
      <c r="J17" s="72"/>
      <c r="K17" s="72"/>
      <c r="L17" s="72"/>
      <c r="M17" s="678"/>
    </row>
    <row r="18" spans="1:13" ht="9" customHeight="1">
      <c r="A18" s="2064"/>
      <c r="B18" s="2392"/>
      <c r="C18" s="320"/>
      <c r="D18" s="321"/>
      <c r="E18" s="322"/>
      <c r="F18" s="321"/>
      <c r="G18" s="322"/>
      <c r="H18" s="321"/>
      <c r="I18" s="322"/>
      <c r="J18" s="321"/>
      <c r="K18" s="322"/>
      <c r="L18" s="322"/>
      <c r="M18" s="76"/>
    </row>
    <row r="19" spans="1:13">
      <c r="A19" s="2064"/>
      <c r="B19" s="2392"/>
      <c r="C19" s="323" t="s">
        <v>35</v>
      </c>
      <c r="D19" s="324"/>
      <c r="E19" s="91" t="s">
        <v>36</v>
      </c>
      <c r="F19" s="324"/>
      <c r="G19" s="91" t="s">
        <v>37</v>
      </c>
      <c r="H19" s="324"/>
      <c r="I19" s="91" t="s">
        <v>38</v>
      </c>
      <c r="J19" s="1256"/>
      <c r="K19" s="91"/>
      <c r="L19" s="91"/>
      <c r="M19" s="325"/>
    </row>
    <row r="20" spans="1:13">
      <c r="A20" s="2064"/>
      <c r="B20" s="2392"/>
      <c r="C20" s="323" t="s">
        <v>39</v>
      </c>
      <c r="D20" s="1256"/>
      <c r="E20" s="91" t="s">
        <v>40</v>
      </c>
      <c r="F20" s="1256"/>
      <c r="G20" s="91" t="s">
        <v>41</v>
      </c>
      <c r="H20" s="1256"/>
      <c r="I20" s="91"/>
      <c r="J20" s="91"/>
      <c r="K20" s="91"/>
      <c r="L20" s="91"/>
      <c r="M20" s="325"/>
    </row>
    <row r="21" spans="1:13">
      <c r="A21" s="2064"/>
      <c r="B21" s="2392"/>
      <c r="C21" s="323" t="s">
        <v>42</v>
      </c>
      <c r="D21" s="1256"/>
      <c r="E21" s="91" t="s">
        <v>43</v>
      </c>
      <c r="F21" s="1256"/>
      <c r="G21" s="91"/>
      <c r="H21" s="91"/>
      <c r="I21" s="91"/>
      <c r="J21" s="91"/>
      <c r="K21" s="91"/>
      <c r="L21" s="91"/>
      <c r="M21" s="325"/>
    </row>
    <row r="22" spans="1:13">
      <c r="A22" s="2064"/>
      <c r="B22" s="2392"/>
      <c r="C22" s="323" t="s">
        <v>44</v>
      </c>
      <c r="D22" s="1256" t="s">
        <v>1495</v>
      </c>
      <c r="E22" s="91" t="s">
        <v>46</v>
      </c>
      <c r="F22" s="52" t="s">
        <v>2085</v>
      </c>
      <c r="G22" s="52"/>
      <c r="H22" s="52"/>
      <c r="I22" s="52"/>
      <c r="J22" s="52"/>
      <c r="K22" s="52"/>
      <c r="L22" s="52"/>
      <c r="M22" s="326"/>
    </row>
    <row r="23" spans="1:13" ht="9.75" customHeight="1">
      <c r="A23" s="2064"/>
      <c r="B23" s="2393"/>
      <c r="C23" s="327"/>
      <c r="D23" s="328"/>
      <c r="E23" s="328"/>
      <c r="F23" s="328"/>
      <c r="G23" s="328"/>
      <c r="H23" s="328"/>
      <c r="I23" s="328"/>
      <c r="J23" s="328"/>
      <c r="K23" s="328"/>
      <c r="L23" s="328"/>
      <c r="M23" s="329"/>
    </row>
    <row r="24" spans="1:13">
      <c r="A24" s="2064"/>
      <c r="B24" s="2391" t="s">
        <v>48</v>
      </c>
      <c r="C24" s="1257"/>
      <c r="D24" s="330"/>
      <c r="E24" s="330"/>
      <c r="F24" s="330"/>
      <c r="G24" s="330"/>
      <c r="H24" s="330"/>
      <c r="I24" s="330"/>
      <c r="J24" s="330"/>
      <c r="K24" s="330"/>
      <c r="L24" s="315"/>
      <c r="M24" s="1150"/>
    </row>
    <row r="25" spans="1:13">
      <c r="A25" s="2064"/>
      <c r="B25" s="2392"/>
      <c r="C25" s="323" t="s">
        <v>49</v>
      </c>
      <c r="D25" s="1256"/>
      <c r="E25" s="91"/>
      <c r="F25" s="91" t="s">
        <v>50</v>
      </c>
      <c r="G25" s="1256"/>
      <c r="H25" s="91"/>
      <c r="I25" s="91" t="s">
        <v>51</v>
      </c>
      <c r="J25" s="1256" t="s">
        <v>1495</v>
      </c>
      <c r="K25" s="91"/>
      <c r="L25" s="316"/>
      <c r="M25" s="317"/>
    </row>
    <row r="26" spans="1:13">
      <c r="A26" s="2064"/>
      <c r="B26" s="2392"/>
      <c r="C26" s="323" t="s">
        <v>52</v>
      </c>
      <c r="D26" s="1258"/>
      <c r="E26" s="316"/>
      <c r="F26" s="91" t="s">
        <v>53</v>
      </c>
      <c r="G26" s="1256"/>
      <c r="H26" s="316"/>
      <c r="I26" s="316"/>
      <c r="J26" s="316"/>
      <c r="K26" s="316"/>
      <c r="L26" s="316"/>
      <c r="M26" s="317"/>
    </row>
    <row r="27" spans="1:13">
      <c r="A27" s="2064"/>
      <c r="B27" s="2393"/>
      <c r="C27" s="327"/>
      <c r="D27" s="328"/>
      <c r="E27" s="328"/>
      <c r="F27" s="328"/>
      <c r="G27" s="328"/>
      <c r="H27" s="328"/>
      <c r="I27" s="328"/>
      <c r="J27" s="328"/>
      <c r="K27" s="328"/>
      <c r="L27" s="318"/>
      <c r="M27" s="319"/>
    </row>
    <row r="28" spans="1:13">
      <c r="A28" s="2064"/>
      <c r="B28" s="2396" t="s">
        <v>54</v>
      </c>
      <c r="C28" s="1257"/>
      <c r="D28" s="330"/>
      <c r="E28" s="330"/>
      <c r="F28" s="330"/>
      <c r="G28" s="330"/>
      <c r="H28" s="330"/>
      <c r="I28" s="330"/>
      <c r="J28" s="330"/>
      <c r="K28" s="330"/>
      <c r="L28" s="330"/>
      <c r="M28" s="1151"/>
    </row>
    <row r="29" spans="1:13">
      <c r="A29" s="2064"/>
      <c r="B29" s="2397"/>
      <c r="C29" s="331" t="s">
        <v>55</v>
      </c>
      <c r="D29" s="1259" t="s">
        <v>89</v>
      </c>
      <c r="E29" s="91"/>
      <c r="F29" s="332" t="s">
        <v>56</v>
      </c>
      <c r="G29" s="1259" t="s">
        <v>89</v>
      </c>
      <c r="H29" s="91"/>
      <c r="I29" s="332" t="s">
        <v>57</v>
      </c>
      <c r="J29" s="1259" t="s">
        <v>89</v>
      </c>
      <c r="K29" s="1214"/>
      <c r="L29" s="1260"/>
      <c r="M29" s="325"/>
    </row>
    <row r="30" spans="1:13">
      <c r="A30" s="2064"/>
      <c r="B30" s="2398"/>
      <c r="C30" s="327"/>
      <c r="D30" s="328"/>
      <c r="E30" s="328"/>
      <c r="F30" s="328"/>
      <c r="G30" s="328"/>
      <c r="H30" s="328"/>
      <c r="I30" s="328"/>
      <c r="J30" s="328"/>
      <c r="K30" s="328"/>
      <c r="L30" s="328"/>
      <c r="M30" s="329"/>
    </row>
    <row r="31" spans="1:13">
      <c r="A31" s="2064"/>
      <c r="B31" s="2391" t="s">
        <v>58</v>
      </c>
      <c r="C31" s="1261"/>
      <c r="D31" s="333"/>
      <c r="E31" s="333"/>
      <c r="F31" s="333"/>
      <c r="G31" s="333"/>
      <c r="H31" s="333"/>
      <c r="I31" s="333"/>
      <c r="J31" s="333"/>
      <c r="K31" s="333"/>
      <c r="L31" s="315"/>
      <c r="M31" s="1150"/>
    </row>
    <row r="32" spans="1:13">
      <c r="A32" s="2064"/>
      <c r="B32" s="2392"/>
      <c r="C32" s="323" t="s">
        <v>59</v>
      </c>
      <c r="D32" s="1245">
        <v>2021</v>
      </c>
      <c r="E32" s="334"/>
      <c r="F32" s="91" t="s">
        <v>60</v>
      </c>
      <c r="G32" s="1246">
        <v>2026</v>
      </c>
      <c r="H32" s="334"/>
      <c r="I32" s="332"/>
      <c r="J32" s="334"/>
      <c r="K32" s="334"/>
      <c r="L32" s="316"/>
      <c r="M32" s="317"/>
    </row>
    <row r="33" spans="1:14">
      <c r="A33" s="2064"/>
      <c r="B33" s="2393"/>
      <c r="C33" s="327"/>
      <c r="D33" s="335"/>
      <c r="E33" s="336"/>
      <c r="F33" s="328"/>
      <c r="G33" s="336"/>
      <c r="H33" s="336"/>
      <c r="I33" s="337"/>
      <c r="J33" s="336"/>
      <c r="K33" s="336"/>
      <c r="L33" s="318"/>
      <c r="M33" s="319"/>
    </row>
    <row r="34" spans="1:14">
      <c r="A34" s="2064"/>
      <c r="B34" s="2391" t="s">
        <v>62</v>
      </c>
      <c r="C34" s="1229"/>
      <c r="D34" s="72"/>
      <c r="E34" s="72"/>
      <c r="F34" s="72"/>
      <c r="G34" s="72"/>
      <c r="H34" s="72"/>
      <c r="I34" s="72"/>
      <c r="J34" s="72"/>
      <c r="K34" s="72"/>
      <c r="L34" s="72"/>
      <c r="M34" s="678"/>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262">
        <v>1</v>
      </c>
      <c r="E36" s="1263"/>
      <c r="F36" s="1262">
        <v>1</v>
      </c>
      <c r="G36" s="1263"/>
      <c r="H36" s="1262">
        <v>1</v>
      </c>
      <c r="I36" s="1263"/>
      <c r="J36" s="1262"/>
      <c r="K36" s="1263"/>
      <c r="L36" s="1265">
        <v>1</v>
      </c>
      <c r="M36" s="1264"/>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265">
        <v>1</v>
      </c>
      <c r="E38" s="1263"/>
      <c r="F38" s="1265"/>
      <c r="G38" s="1263"/>
      <c r="H38" s="1265"/>
      <c r="I38" s="1263"/>
      <c r="J38" s="1265"/>
      <c r="K38" s="1263"/>
      <c r="L38" s="1265"/>
      <c r="M38" s="1200"/>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265"/>
      <c r="E40" s="1263"/>
      <c r="F40" s="1265"/>
      <c r="G40" s="1263"/>
      <c r="H40" s="1265"/>
      <c r="I40" s="1263"/>
      <c r="J40" s="1265"/>
      <c r="K40" s="1263"/>
      <c r="L40" s="1265"/>
      <c r="M40" s="1264"/>
      <c r="N40" s="338"/>
    </row>
    <row r="41" spans="1:14">
      <c r="A41" s="2064"/>
      <c r="B41" s="2392"/>
      <c r="C41" s="339"/>
      <c r="D41" s="1199" t="s">
        <v>77</v>
      </c>
      <c r="E41" s="1199"/>
      <c r="F41" s="1199" t="s">
        <v>78</v>
      </c>
      <c r="G41" s="1199"/>
      <c r="H41" s="72"/>
      <c r="I41" s="72"/>
      <c r="J41" s="72"/>
      <c r="K41" s="72"/>
      <c r="L41" s="72"/>
      <c r="M41" s="678"/>
      <c r="N41" s="338"/>
    </row>
    <row r="42" spans="1:14">
      <c r="A42" s="2064"/>
      <c r="B42" s="2392"/>
      <c r="C42" s="339"/>
      <c r="D42" s="1265"/>
      <c r="E42" s="1250"/>
      <c r="F42" s="2399">
        <v>5</v>
      </c>
      <c r="G42" s="2400"/>
      <c r="H42" s="2161"/>
      <c r="I42" s="2161"/>
      <c r="J42" s="322"/>
      <c r="K42" s="322"/>
      <c r="L42" s="322"/>
      <c r="M42" s="76"/>
      <c r="N42" s="338"/>
    </row>
    <row r="43" spans="1:14">
      <c r="A43" s="2064"/>
      <c r="B43" s="2392"/>
      <c r="C43" s="340"/>
      <c r="D43" s="1199"/>
      <c r="E43" s="1199"/>
      <c r="F43" s="1199"/>
      <c r="G43" s="1199"/>
      <c r="H43" s="321"/>
      <c r="I43" s="321"/>
      <c r="J43" s="321"/>
      <c r="K43" s="321"/>
      <c r="L43" s="321"/>
      <c r="M43" s="341"/>
      <c r="N43" s="338"/>
    </row>
    <row r="44" spans="1:14" ht="18" customHeight="1">
      <c r="A44" s="2064"/>
      <c r="B44" s="2391" t="s">
        <v>79</v>
      </c>
      <c r="C44" s="1257"/>
      <c r="D44" s="330"/>
      <c r="E44" s="330"/>
      <c r="F44" s="330"/>
      <c r="G44" s="330"/>
      <c r="H44" s="330"/>
      <c r="I44" s="330"/>
      <c r="J44" s="330"/>
      <c r="K44" s="330"/>
      <c r="L44" s="316"/>
      <c r="M44" s="317"/>
    </row>
    <row r="45" spans="1:14">
      <c r="A45" s="2064"/>
      <c r="B45" s="2392"/>
      <c r="C45" s="342"/>
      <c r="D45" s="343" t="s">
        <v>80</v>
      </c>
      <c r="E45" s="344" t="s">
        <v>7</v>
      </c>
      <c r="F45" s="2394" t="s">
        <v>81</v>
      </c>
      <c r="G45" s="2395"/>
      <c r="H45" s="2395"/>
      <c r="I45" s="2395"/>
      <c r="J45" s="2395"/>
      <c r="K45" s="91" t="s">
        <v>82</v>
      </c>
      <c r="L45" s="2001"/>
      <c r="M45" s="2002"/>
    </row>
    <row r="46" spans="1:14">
      <c r="A46" s="2064"/>
      <c r="B46" s="2392"/>
      <c r="C46" s="342"/>
      <c r="D46" s="1258"/>
      <c r="E46" s="1256" t="s">
        <v>1495</v>
      </c>
      <c r="F46" s="2394"/>
      <c r="G46" s="2395"/>
      <c r="H46" s="2395"/>
      <c r="I46" s="2395"/>
      <c r="J46" s="2395"/>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1995" t="s">
        <v>2086</v>
      </c>
      <c r="D48" s="1996"/>
      <c r="E48" s="1996"/>
      <c r="F48" s="1996"/>
      <c r="G48" s="1996"/>
      <c r="H48" s="1996"/>
      <c r="I48" s="1996"/>
      <c r="J48" s="1996"/>
      <c r="K48" s="1996"/>
      <c r="L48" s="1996"/>
      <c r="M48" s="1997"/>
    </row>
    <row r="49" spans="1:14" ht="50.1" customHeight="1">
      <c r="A49" s="2064"/>
      <c r="B49" s="1333" t="s">
        <v>85</v>
      </c>
      <c r="C49" s="1995" t="s">
        <v>2075</v>
      </c>
      <c r="D49" s="1996"/>
      <c r="E49" s="1996"/>
      <c r="F49" s="1996"/>
      <c r="G49" s="1996"/>
      <c r="H49" s="1996"/>
      <c r="I49" s="1996"/>
      <c r="J49" s="1996"/>
      <c r="K49" s="1996"/>
      <c r="L49" s="1996"/>
      <c r="M49" s="1997"/>
    </row>
    <row r="50" spans="1:14">
      <c r="A50" s="2064"/>
      <c r="B50" s="1333" t="s">
        <v>87</v>
      </c>
      <c r="C50" s="1237">
        <v>30</v>
      </c>
      <c r="D50" s="1214"/>
      <c r="E50" s="1214"/>
      <c r="F50" s="1214"/>
      <c r="G50" s="1214"/>
      <c r="H50" s="1214"/>
      <c r="I50" s="1214"/>
      <c r="J50" s="1214"/>
      <c r="K50" s="1214"/>
      <c r="L50" s="1214"/>
      <c r="M50" s="1215"/>
    </row>
    <row r="51" spans="1:14">
      <c r="A51" s="2064"/>
      <c r="B51" s="1333" t="s">
        <v>88</v>
      </c>
      <c r="C51" s="1281" t="s">
        <v>89</v>
      </c>
      <c r="D51" s="1214"/>
      <c r="E51" s="1214"/>
      <c r="F51" s="1214"/>
      <c r="G51" s="1214"/>
      <c r="H51" s="1214"/>
      <c r="I51" s="1214"/>
      <c r="J51" s="1214"/>
      <c r="K51" s="1214"/>
      <c r="L51" s="1214"/>
      <c r="M51" s="1215"/>
    </row>
    <row r="52" spans="1:14" ht="15.75" customHeight="1">
      <c r="A52" s="2055" t="s">
        <v>90</v>
      </c>
      <c r="B52" s="1413" t="s">
        <v>91</v>
      </c>
      <c r="C52" s="1972" t="s">
        <v>550</v>
      </c>
      <c r="D52" s="1973"/>
      <c r="E52" s="1973"/>
      <c r="F52" s="1973"/>
      <c r="G52" s="1973"/>
      <c r="H52" s="1973"/>
      <c r="I52" s="1973"/>
      <c r="J52" s="1973"/>
      <c r="K52" s="1973"/>
      <c r="L52" s="1973"/>
      <c r="M52" s="1974"/>
    </row>
    <row r="53" spans="1:14" ht="15.75" customHeight="1">
      <c r="A53" s="2056"/>
      <c r="B53" s="1413" t="s">
        <v>93</v>
      </c>
      <c r="C53" s="1972" t="s">
        <v>2076</v>
      </c>
      <c r="D53" s="1973"/>
      <c r="E53" s="1973"/>
      <c r="F53" s="1973"/>
      <c r="G53" s="1973"/>
      <c r="H53" s="1973"/>
      <c r="I53" s="1973"/>
      <c r="J53" s="1973"/>
      <c r="K53" s="1973"/>
      <c r="L53" s="1973"/>
      <c r="M53" s="1974"/>
    </row>
    <row r="54" spans="1:14" ht="15.75" customHeight="1">
      <c r="A54" s="2056"/>
      <c r="B54" s="1413" t="s">
        <v>95</v>
      </c>
      <c r="C54" s="1972" t="s">
        <v>15</v>
      </c>
      <c r="D54" s="1973"/>
      <c r="E54" s="1973"/>
      <c r="F54" s="1973"/>
      <c r="G54" s="1973"/>
      <c r="H54" s="1973"/>
      <c r="I54" s="1973"/>
      <c r="J54" s="1973"/>
      <c r="K54" s="1973"/>
      <c r="L54" s="1973"/>
      <c r="M54" s="1974"/>
    </row>
    <row r="55" spans="1:14">
      <c r="A55" s="2056"/>
      <c r="B55" s="1414" t="s">
        <v>97</v>
      </c>
      <c r="C55" s="2051" t="s">
        <v>2077</v>
      </c>
      <c r="D55" s="2053"/>
      <c r="E55" s="2053"/>
      <c r="F55" s="2053"/>
      <c r="G55" s="2053"/>
      <c r="H55" s="2053"/>
      <c r="I55" s="2053"/>
      <c r="J55" s="2053"/>
      <c r="K55" s="2053"/>
      <c r="L55" s="2053"/>
      <c r="M55" s="2054"/>
      <c r="N55" s="112"/>
    </row>
    <row r="56" spans="1:14" ht="15.75" customHeight="1">
      <c r="A56" s="2056"/>
      <c r="B56" s="1413" t="s">
        <v>99</v>
      </c>
      <c r="C56" s="2127" t="s">
        <v>552</v>
      </c>
      <c r="D56" s="1973"/>
      <c r="E56" s="1973"/>
      <c r="F56" s="1973"/>
      <c r="G56" s="1973"/>
      <c r="H56" s="1973"/>
      <c r="I56" s="1973"/>
      <c r="J56" s="1973"/>
      <c r="K56" s="1973"/>
      <c r="L56" s="1973"/>
      <c r="M56" s="1974"/>
    </row>
    <row r="57" spans="1:14" ht="16.5" thickBot="1">
      <c r="A57" s="2061"/>
      <c r="B57" s="1413" t="s">
        <v>101</v>
      </c>
      <c r="C57" s="2051" t="s">
        <v>551</v>
      </c>
      <c r="D57" s="2053"/>
      <c r="E57" s="2053"/>
      <c r="F57" s="2053"/>
      <c r="G57" s="2053"/>
      <c r="H57" s="2053"/>
      <c r="I57" s="2053"/>
      <c r="J57" s="2053"/>
      <c r="K57" s="2053"/>
      <c r="L57" s="2053"/>
      <c r="M57" s="2054"/>
    </row>
    <row r="58" spans="1:14" ht="15.75" customHeight="1">
      <c r="A58" s="2055" t="s">
        <v>103</v>
      </c>
      <c r="B58" s="1415" t="s">
        <v>104</v>
      </c>
      <c r="C58" s="1983" t="s">
        <v>1503</v>
      </c>
      <c r="D58" s="1984"/>
      <c r="E58" s="1984"/>
      <c r="F58" s="1984"/>
      <c r="G58" s="1984"/>
      <c r="H58" s="1984"/>
      <c r="I58" s="1984"/>
      <c r="J58" s="1984"/>
      <c r="K58" s="1984"/>
      <c r="L58" s="1984"/>
      <c r="M58" s="1985"/>
    </row>
    <row r="59" spans="1:14" ht="30" customHeight="1">
      <c r="A59" s="2056"/>
      <c r="B59" s="1415" t="s">
        <v>106</v>
      </c>
      <c r="C59" s="1972" t="s">
        <v>1504</v>
      </c>
      <c r="D59" s="1973"/>
      <c r="E59" s="1973"/>
      <c r="F59" s="1973"/>
      <c r="G59" s="1973"/>
      <c r="H59" s="1973"/>
      <c r="I59" s="1973"/>
      <c r="J59" s="1973"/>
      <c r="K59" s="1973"/>
      <c r="L59" s="1973"/>
      <c r="M59" s="1974"/>
    </row>
    <row r="60" spans="1:14" ht="30" customHeight="1" thickBot="1">
      <c r="A60" s="2056"/>
      <c r="B60" s="1416" t="s">
        <v>14</v>
      </c>
      <c r="C60" s="1972" t="s">
        <v>15</v>
      </c>
      <c r="D60" s="1973"/>
      <c r="E60" s="1973"/>
      <c r="F60" s="1973"/>
      <c r="G60" s="1973"/>
      <c r="H60" s="1973"/>
      <c r="I60" s="1973"/>
      <c r="J60" s="1973"/>
      <c r="K60" s="1973"/>
      <c r="L60" s="1973"/>
      <c r="M60" s="1974"/>
    </row>
    <row r="61" spans="1:14" ht="16.5" thickBot="1">
      <c r="A61" s="139" t="s">
        <v>109</v>
      </c>
      <c r="B61" s="346"/>
      <c r="C61" s="2036"/>
      <c r="D61" s="2275"/>
      <c r="E61" s="2275"/>
      <c r="F61" s="2275"/>
      <c r="G61" s="2275"/>
      <c r="H61" s="2275"/>
      <c r="I61" s="2275"/>
      <c r="J61" s="2275"/>
      <c r="K61" s="2275"/>
      <c r="L61" s="2275"/>
      <c r="M61" s="2276"/>
    </row>
  </sheetData>
  <mergeCells count="51">
    <mergeCell ref="B1:M1"/>
    <mergeCell ref="A2:A14"/>
    <mergeCell ref="C2:M2"/>
    <mergeCell ref="C3:M3"/>
    <mergeCell ref="C4:E4"/>
    <mergeCell ref="F4:G4"/>
    <mergeCell ref="H4:M4"/>
    <mergeCell ref="C5:M5"/>
    <mergeCell ref="C6:M6"/>
    <mergeCell ref="C7:G7"/>
    <mergeCell ref="B17:B23"/>
    <mergeCell ref="B24:B27"/>
    <mergeCell ref="I7:M7"/>
    <mergeCell ref="B8:B10"/>
    <mergeCell ref="C9:E9"/>
    <mergeCell ref="F9:G9"/>
    <mergeCell ref="I9:J9"/>
    <mergeCell ref="C10:D10"/>
    <mergeCell ref="F10:G10"/>
    <mergeCell ref="I10:J10"/>
    <mergeCell ref="C11:M11"/>
    <mergeCell ref="C12:M12"/>
    <mergeCell ref="C13:M13"/>
    <mergeCell ref="C14:D14"/>
    <mergeCell ref="F14:M14"/>
    <mergeCell ref="B28:B30"/>
    <mergeCell ref="B31:B33"/>
    <mergeCell ref="B34:B43"/>
    <mergeCell ref="F42:G42"/>
    <mergeCell ref="H42:I42"/>
    <mergeCell ref="L45:M46"/>
    <mergeCell ref="C48:M48"/>
    <mergeCell ref="C49:M49"/>
    <mergeCell ref="A52:A57"/>
    <mergeCell ref="C52:M52"/>
    <mergeCell ref="C53:M53"/>
    <mergeCell ref="C54:M54"/>
    <mergeCell ref="C55:M55"/>
    <mergeCell ref="C56:M56"/>
    <mergeCell ref="C57:M57"/>
    <mergeCell ref="B44:B47"/>
    <mergeCell ref="F45:F46"/>
    <mergeCell ref="G45:J46"/>
    <mergeCell ref="A15:A51"/>
    <mergeCell ref="C15:M15"/>
    <mergeCell ref="C16:M16"/>
    <mergeCell ref="A58:A60"/>
    <mergeCell ref="C58:M58"/>
    <mergeCell ref="C59:M59"/>
    <mergeCell ref="C60:M60"/>
    <mergeCell ref="C61:M61"/>
  </mergeCells>
  <dataValidations count="6">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0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4000-000001000000}"/>
    <dataValidation allowBlank="1" showInputMessage="1" showErrorMessage="1" prompt="Identifique la meta ODS a que le apunta el indicador de producto. Seleccione de la lista desplegable." sqref="E14" xr:uid="{00000000-0002-0000-4000-000002000000}"/>
    <dataValidation allowBlank="1" showInputMessage="1" showErrorMessage="1" prompt="Identifique el ODS a que le apunta el indicador de producto. Seleccione de la lista desplegable._x000a_" sqref="B14" xr:uid="{00000000-0002-0000-4000-000003000000}"/>
    <dataValidation allowBlank="1" showInputMessage="1" showErrorMessage="1" prompt="Incluir una ficha por cada indicador, ya sea de producto o de resultado" sqref="B1" xr:uid="{00000000-0002-0000-4000-000004000000}"/>
    <dataValidation allowBlank="1" showInputMessage="1" showErrorMessage="1" prompt="Seleccione de la lista desplegable" sqref="B4 B7 H7" xr:uid="{00000000-0002-0000-4000-000005000000}"/>
  </dataValidations>
  <hyperlinks>
    <hyperlink ref="C56" r:id="rId1" xr:uid="{00000000-0004-0000-4000-000000000000}"/>
  </hyperlinks>
  <pageMargins left="0.7" right="0.7" top="0.75" bottom="0.75" header="0.3" footer="0.3"/>
  <pageSetup paperSize="9" orientation="portrait" horizontalDpi="1200" verticalDpi="1200"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2087</v>
      </c>
      <c r="C1" s="141"/>
      <c r="D1" s="141"/>
      <c r="E1" s="141"/>
      <c r="F1" s="141"/>
      <c r="G1" s="141"/>
      <c r="H1" s="141"/>
      <c r="I1" s="141"/>
      <c r="J1" s="141"/>
      <c r="K1" s="141"/>
      <c r="L1" s="141"/>
      <c r="M1" s="142"/>
    </row>
    <row r="2" spans="1:13" ht="54.75" customHeight="1">
      <c r="A2" s="2092" t="s">
        <v>1</v>
      </c>
      <c r="B2" s="29" t="s">
        <v>2</v>
      </c>
      <c r="C2" s="2120" t="s">
        <v>560</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99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325</v>
      </c>
      <c r="D7" s="2027"/>
      <c r="E7" s="1206"/>
      <c r="F7" s="1206"/>
      <c r="G7" s="1207"/>
      <c r="H7" s="1208" t="s">
        <v>14</v>
      </c>
      <c r="I7" s="2028" t="s">
        <v>326</v>
      </c>
      <c r="J7" s="2027"/>
      <c r="K7" s="2027"/>
      <c r="L7" s="2027"/>
      <c r="M7" s="2029"/>
    </row>
    <row r="8" spans="1:13" ht="15.75" customHeight="1">
      <c r="A8" s="2093"/>
      <c r="B8" s="2084" t="s">
        <v>16</v>
      </c>
      <c r="C8" s="2408"/>
      <c r="D8" s="2409"/>
      <c r="E8" s="2409"/>
      <c r="F8" s="2409"/>
      <c r="G8" s="2409"/>
      <c r="H8" s="2409"/>
      <c r="I8" s="2409"/>
      <c r="J8" s="2409"/>
      <c r="K8" s="2409"/>
      <c r="L8" s="2409"/>
      <c r="M8" s="2410"/>
    </row>
    <row r="9" spans="1:13" ht="15.75" customHeight="1">
      <c r="A9" s="2093"/>
      <c r="B9" s="2085"/>
      <c r="C9" s="2411"/>
      <c r="D9" s="2412"/>
      <c r="E9" s="2412"/>
      <c r="F9" s="2412"/>
      <c r="G9" s="2412"/>
      <c r="H9" s="2412"/>
      <c r="I9" s="2412"/>
      <c r="J9" s="2412"/>
      <c r="K9" s="2412"/>
      <c r="L9" s="2412"/>
      <c r="M9" s="2413"/>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2089</v>
      </c>
      <c r="D11" s="1981"/>
      <c r="E11" s="1981"/>
      <c r="F11" s="1981"/>
      <c r="G11" s="1981"/>
      <c r="H11" s="1981"/>
      <c r="I11" s="1981"/>
      <c r="J11" s="1981"/>
      <c r="K11" s="1981"/>
      <c r="L11" s="1981"/>
      <c r="M11" s="1982"/>
    </row>
    <row r="12" spans="1:13" ht="88.5" customHeight="1">
      <c r="A12" s="2093"/>
      <c r="B12" s="1331" t="s">
        <v>21</v>
      </c>
      <c r="C12" s="2047" t="s">
        <v>2090</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321</v>
      </c>
      <c r="D14" s="2046"/>
      <c r="E14" s="1213" t="s">
        <v>27</v>
      </c>
      <c r="F14" s="2119" t="s">
        <v>322</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2092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80">
        <v>1</v>
      </c>
      <c r="E29" s="59"/>
      <c r="F29" s="66" t="s">
        <v>56</v>
      </c>
      <c r="G29" s="1224">
        <v>2019</v>
      </c>
      <c r="H29" s="59"/>
      <c r="I29" s="66" t="s">
        <v>57</v>
      </c>
      <c r="J29" s="2045" t="s">
        <v>2093</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2094</v>
      </c>
      <c r="D48" s="1981"/>
      <c r="E48" s="1981"/>
      <c r="F48" s="1981"/>
      <c r="G48" s="1981"/>
      <c r="H48" s="1981"/>
      <c r="I48" s="1981"/>
      <c r="J48" s="1981"/>
      <c r="K48" s="1981"/>
      <c r="L48" s="1981"/>
      <c r="M48" s="1982"/>
    </row>
    <row r="49" spans="1:13" ht="38.25" customHeight="1">
      <c r="A49" s="2064"/>
      <c r="B49" s="1333" t="s">
        <v>85</v>
      </c>
      <c r="C49" s="1980" t="s">
        <v>2095</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328</v>
      </c>
      <c r="D52" s="1973"/>
      <c r="E52" s="1973"/>
      <c r="F52" s="1973"/>
      <c r="G52" s="1973"/>
      <c r="H52" s="1973"/>
      <c r="I52" s="1973"/>
      <c r="J52" s="1973"/>
      <c r="K52" s="1973"/>
      <c r="L52" s="1973"/>
      <c r="M52" s="1974"/>
    </row>
    <row r="53" spans="1:13" ht="15.75" customHeight="1">
      <c r="A53" s="2056"/>
      <c r="B53" s="1413" t="s">
        <v>93</v>
      </c>
      <c r="C53" s="1972" t="s">
        <v>1757</v>
      </c>
      <c r="D53" s="1973"/>
      <c r="E53" s="1973"/>
      <c r="F53" s="1973"/>
      <c r="G53" s="1973"/>
      <c r="H53" s="1973"/>
      <c r="I53" s="1973"/>
      <c r="J53" s="1973"/>
      <c r="K53" s="1973"/>
      <c r="L53" s="1973"/>
      <c r="M53" s="1974"/>
    </row>
    <row r="54" spans="1:13" ht="15.75" customHeight="1">
      <c r="A54" s="2056"/>
      <c r="B54" s="1413" t="s">
        <v>95</v>
      </c>
      <c r="C54" s="1972" t="s">
        <v>1758</v>
      </c>
      <c r="D54" s="1973"/>
      <c r="E54" s="1973"/>
      <c r="F54" s="1973"/>
      <c r="G54" s="1973"/>
      <c r="H54" s="1973"/>
      <c r="I54" s="1973"/>
      <c r="J54" s="1973"/>
      <c r="K54" s="1973"/>
      <c r="L54" s="1973"/>
      <c r="M54" s="1974"/>
    </row>
    <row r="55" spans="1:13" ht="15.75" customHeight="1">
      <c r="A55" s="2056"/>
      <c r="B55" s="1414" t="s">
        <v>97</v>
      </c>
      <c r="C55" s="1972" t="s">
        <v>327</v>
      </c>
      <c r="D55" s="1973"/>
      <c r="E55" s="1973"/>
      <c r="F55" s="1973"/>
      <c r="G55" s="1973"/>
      <c r="H55" s="1973"/>
      <c r="I55" s="1973"/>
      <c r="J55" s="1973"/>
      <c r="K55" s="1973"/>
      <c r="L55" s="1973"/>
      <c r="M55" s="1974"/>
    </row>
    <row r="56" spans="1:13" ht="15.75" customHeight="1">
      <c r="A56" s="2056"/>
      <c r="B56" s="1413" t="s">
        <v>99</v>
      </c>
      <c r="C56" s="2127" t="s">
        <v>330</v>
      </c>
      <c r="D56" s="1973"/>
      <c r="E56" s="1973"/>
      <c r="F56" s="1973"/>
      <c r="G56" s="1973"/>
      <c r="H56" s="1973"/>
      <c r="I56" s="1973"/>
      <c r="J56" s="1973"/>
      <c r="K56" s="1973"/>
      <c r="L56" s="1973"/>
      <c r="M56" s="1974"/>
    </row>
    <row r="57" spans="1:13" ht="16.5" customHeight="1" thickBot="1">
      <c r="A57" s="2061"/>
      <c r="B57" s="1413" t="s">
        <v>101</v>
      </c>
      <c r="C57" s="1972" t="s">
        <v>329</v>
      </c>
      <c r="D57" s="1973"/>
      <c r="E57" s="1973"/>
      <c r="F57" s="1973"/>
      <c r="G57" s="1973"/>
      <c r="H57" s="1973"/>
      <c r="I57" s="1973"/>
      <c r="J57" s="1973"/>
      <c r="K57" s="1973"/>
      <c r="L57" s="1973"/>
      <c r="M57" s="1974"/>
    </row>
    <row r="58" spans="1:13" ht="15.75" customHeight="1">
      <c r="A58" s="2055" t="s">
        <v>103</v>
      </c>
      <c r="B58" s="1415" t="s">
        <v>104</v>
      </c>
      <c r="C58" s="1972" t="s">
        <v>1759</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1758</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M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7 C14:D14" xr:uid="{00000000-0002-0000-4100-000000000000}"/>
    <dataValidation type="list" allowBlank="1" showInputMessage="1" showErrorMessage="1" sqref="I7:M7" xr:uid="{00000000-0002-0000-41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1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4100-000003000000}"/>
    <dataValidation allowBlank="1" showInputMessage="1" showErrorMessage="1" prompt="Identifique la meta ODS a que le apunta el indicador de producto. Seleccione de la lista desplegable." sqref="E14" xr:uid="{00000000-0002-0000-4100-000004000000}"/>
    <dataValidation allowBlank="1" showInputMessage="1" showErrorMessage="1" prompt="Identifique el ODS a que le apunta el indicador de producto. Seleccione de la lista desplegable._x000a_" sqref="B14" xr:uid="{00000000-0002-0000-4100-000005000000}"/>
    <dataValidation allowBlank="1" showInputMessage="1" showErrorMessage="1" prompt="Incluir una ficha por cada indicador, ya sea de producto o de resultado" sqref="B1" xr:uid="{00000000-0002-0000-4100-000006000000}"/>
    <dataValidation allowBlank="1" showInputMessage="1" showErrorMessage="1" prompt="Seleccione de la lista desplegable" sqref="B4 B7 H7" xr:uid="{00000000-0002-0000-4100-000007000000}"/>
  </dataValidations>
  <hyperlinks>
    <hyperlink ref="C56" r:id="rId1" xr:uid="{00000000-0004-0000-4100-000000000000}"/>
  </hyperlinks>
  <pageMargins left="0.7" right="0.7" top="0.75" bottom="0.75" header="0.3" footer="0.3"/>
  <pageSetup paperSize="9" orientation="portrait" horizontalDpi="1200" verticalDpi="1200"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9" tint="-0.249977111117893"/>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2096</v>
      </c>
      <c r="C1" s="141"/>
      <c r="D1" s="141"/>
      <c r="E1" s="141"/>
      <c r="F1" s="141"/>
      <c r="G1" s="141"/>
      <c r="H1" s="141"/>
      <c r="I1" s="141"/>
      <c r="J1" s="141"/>
      <c r="K1" s="141"/>
      <c r="L1" s="141"/>
      <c r="M1" s="142"/>
    </row>
    <row r="2" spans="1:13" ht="54.75" customHeight="1">
      <c r="A2" s="2092" t="s">
        <v>1</v>
      </c>
      <c r="B2" s="29" t="s">
        <v>2</v>
      </c>
      <c r="C2" s="2120" t="s">
        <v>2097</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337</v>
      </c>
      <c r="D7" s="2027"/>
      <c r="E7" s="1206"/>
      <c r="F7" s="1206"/>
      <c r="G7" s="1207"/>
      <c r="H7" s="1208" t="s">
        <v>14</v>
      </c>
      <c r="I7" s="2028" t="s">
        <v>387</v>
      </c>
      <c r="J7" s="2027"/>
      <c r="K7" s="2027"/>
      <c r="L7" s="2027"/>
      <c r="M7" s="2029"/>
    </row>
    <row r="8" spans="1:13" ht="15.75" customHeight="1">
      <c r="A8" s="2093"/>
      <c r="B8" s="2084" t="s">
        <v>16</v>
      </c>
      <c r="C8" s="1210"/>
      <c r="D8" s="143"/>
      <c r="E8" s="143"/>
      <c r="F8" s="143"/>
      <c r="G8" s="143"/>
      <c r="H8" s="143"/>
      <c r="I8" s="143"/>
      <c r="J8" s="143"/>
      <c r="K8" s="143"/>
      <c r="L8" s="143"/>
      <c r="M8" s="680"/>
    </row>
    <row r="9" spans="1:13" ht="15.75" customHeight="1">
      <c r="A9" s="2093"/>
      <c r="B9" s="2085"/>
      <c r="C9" s="2283" t="s">
        <v>15</v>
      </c>
      <c r="D9" s="2284"/>
      <c r="E9" s="2284"/>
      <c r="F9" s="144"/>
      <c r="G9" s="144"/>
      <c r="H9" s="144"/>
      <c r="I9" s="144"/>
      <c r="J9" s="14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2098</v>
      </c>
      <c r="D11" s="1981"/>
      <c r="E11" s="1981"/>
      <c r="F11" s="1981"/>
      <c r="G11" s="1981"/>
      <c r="H11" s="1981"/>
      <c r="I11" s="1981"/>
      <c r="J11" s="1981"/>
      <c r="K11" s="1981"/>
      <c r="L11" s="1981"/>
      <c r="M11" s="1982"/>
    </row>
    <row r="12" spans="1:13" ht="88.5" customHeight="1">
      <c r="A12" s="2093"/>
      <c r="B12" s="1331" t="s">
        <v>21</v>
      </c>
      <c r="C12" s="2047" t="s">
        <v>2099</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252</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564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85"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80"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2100</v>
      </c>
      <c r="D48" s="1981"/>
      <c r="E48" s="1981"/>
      <c r="F48" s="1981"/>
      <c r="G48" s="1981"/>
      <c r="H48" s="1981"/>
      <c r="I48" s="1981"/>
      <c r="J48" s="1981"/>
      <c r="K48" s="1981"/>
      <c r="L48" s="1981"/>
      <c r="M48" s="1982"/>
    </row>
    <row r="49" spans="1:13" ht="38.25" customHeight="1">
      <c r="A49" s="2064"/>
      <c r="B49" s="1333" t="s">
        <v>85</v>
      </c>
      <c r="C49" s="1980" t="s">
        <v>2101</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2102</v>
      </c>
      <c r="D52" s="1973"/>
      <c r="E52" s="1973"/>
      <c r="F52" s="1973"/>
      <c r="G52" s="1973"/>
      <c r="H52" s="1973"/>
      <c r="I52" s="1973"/>
      <c r="J52" s="1973"/>
      <c r="K52" s="1973"/>
      <c r="L52" s="1973"/>
      <c r="M52" s="1974"/>
    </row>
    <row r="53" spans="1:13" ht="15.75" customHeight="1">
      <c r="A53" s="2056"/>
      <c r="B53" s="1413" t="s">
        <v>93</v>
      </c>
      <c r="C53" s="1972" t="s">
        <v>2103</v>
      </c>
      <c r="D53" s="1973"/>
      <c r="E53" s="1973"/>
      <c r="F53" s="1973"/>
      <c r="G53" s="1973"/>
      <c r="H53" s="1973"/>
      <c r="I53" s="1973"/>
      <c r="J53" s="1973"/>
      <c r="K53" s="1973"/>
      <c r="L53" s="1973"/>
      <c r="M53" s="1974"/>
    </row>
    <row r="54" spans="1:13" ht="15.75" customHeight="1">
      <c r="A54" s="2056"/>
      <c r="B54" s="1413" t="s">
        <v>95</v>
      </c>
      <c r="C54" s="1972" t="s">
        <v>387</v>
      </c>
      <c r="D54" s="1973"/>
      <c r="E54" s="1973"/>
      <c r="F54" s="1973"/>
      <c r="G54" s="1973"/>
      <c r="H54" s="1973"/>
      <c r="I54" s="1973"/>
      <c r="J54" s="1973"/>
      <c r="K54" s="1973"/>
      <c r="L54" s="1973"/>
      <c r="M54" s="1974"/>
    </row>
    <row r="55" spans="1:13" ht="15.75" customHeight="1">
      <c r="A55" s="2056"/>
      <c r="B55" s="1414" t="s">
        <v>97</v>
      </c>
      <c r="C55" s="1972" t="s">
        <v>2104</v>
      </c>
      <c r="D55" s="1973"/>
      <c r="E55" s="1973"/>
      <c r="F55" s="1973"/>
      <c r="G55" s="1973"/>
      <c r="H55" s="1973"/>
      <c r="I55" s="1973"/>
      <c r="J55" s="1973"/>
      <c r="K55" s="1973"/>
      <c r="L55" s="1973"/>
      <c r="M55" s="1974"/>
    </row>
    <row r="56" spans="1:13" ht="15.75" customHeight="1">
      <c r="A56" s="2056"/>
      <c r="B56" s="1413" t="s">
        <v>99</v>
      </c>
      <c r="C56" s="2147" t="s">
        <v>568</v>
      </c>
      <c r="D56" s="1973"/>
      <c r="E56" s="1973"/>
      <c r="F56" s="1973"/>
      <c r="G56" s="1973"/>
      <c r="H56" s="1973"/>
      <c r="I56" s="1973"/>
      <c r="J56" s="1973"/>
      <c r="K56" s="1973"/>
      <c r="L56" s="1973"/>
      <c r="M56" s="1974"/>
    </row>
    <row r="57" spans="1:13" ht="16.5" customHeight="1" thickBot="1">
      <c r="A57" s="2061"/>
      <c r="B57" s="1413" t="s">
        <v>101</v>
      </c>
      <c r="C57" s="1972" t="s">
        <v>2105</v>
      </c>
      <c r="D57" s="1973"/>
      <c r="E57" s="1973"/>
      <c r="F57" s="1973"/>
      <c r="G57" s="1973"/>
      <c r="H57" s="1973"/>
      <c r="I57" s="1973"/>
      <c r="J57" s="1973"/>
      <c r="K57" s="1973"/>
      <c r="L57" s="1973"/>
      <c r="M57" s="1974"/>
    </row>
    <row r="58" spans="1:13" ht="15.75" customHeight="1">
      <c r="A58" s="2055" t="s">
        <v>103</v>
      </c>
      <c r="B58" s="1415" t="s">
        <v>104</v>
      </c>
      <c r="C58" s="1972"/>
      <c r="D58" s="1973"/>
      <c r="E58" s="1973"/>
      <c r="F58" s="1973"/>
      <c r="G58" s="1973"/>
      <c r="H58" s="1973"/>
      <c r="I58" s="1973"/>
      <c r="J58" s="1973"/>
      <c r="K58" s="1973"/>
      <c r="L58" s="1973"/>
      <c r="M58" s="1974"/>
    </row>
    <row r="59" spans="1:13" ht="30" customHeight="1">
      <c r="A59" s="2056"/>
      <c r="B59" s="1415" t="s">
        <v>106</v>
      </c>
      <c r="C59" s="1972"/>
      <c r="D59" s="1973"/>
      <c r="E59" s="1973"/>
      <c r="F59" s="1973"/>
      <c r="G59" s="1973"/>
      <c r="H59" s="1973"/>
      <c r="I59" s="1973"/>
      <c r="J59" s="1973"/>
      <c r="K59" s="1973"/>
      <c r="L59" s="1973"/>
      <c r="M59" s="1974"/>
    </row>
    <row r="60" spans="1:13" ht="30" customHeight="1" thickBot="1">
      <c r="A60" s="2056"/>
      <c r="B60" s="1416" t="s">
        <v>14</v>
      </c>
      <c r="C60" s="1972"/>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9:E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4200-000000000000}"/>
    <dataValidation allowBlank="1" showInputMessage="1" showErrorMessage="1" prompt="Seleccione de la lista desplegable" sqref="B4 B7 H7" xr:uid="{00000000-0002-0000-4200-000001000000}"/>
    <dataValidation allowBlank="1" showInputMessage="1" showErrorMessage="1" prompt="Incluir una ficha por cada indicador, ya sea de producto o de resultado" sqref="B1" xr:uid="{00000000-0002-0000-4200-000002000000}"/>
    <dataValidation allowBlank="1" showInputMessage="1" showErrorMessage="1" prompt="Identifique el ODS a que le apunta el indicador de producto. Seleccione de la lista desplegable._x000a_" sqref="B14" xr:uid="{00000000-0002-0000-4200-000003000000}"/>
    <dataValidation allowBlank="1" showInputMessage="1" showErrorMessage="1" prompt="Identifique la meta ODS a que le apunta el indicador de producto. Seleccione de la lista desplegable." sqref="E14" xr:uid="{00000000-0002-0000-42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42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200-000006000000}"/>
    <dataValidation type="list" allowBlank="1" showInputMessage="1" showErrorMessage="1" sqref="I7:M7" xr:uid="{00000000-0002-0000-4200-000007000000}">
      <formula1>INDIRECT($C$7)</formula1>
    </dataValidation>
  </dataValidations>
  <hyperlinks>
    <hyperlink ref="C56" r:id="rId1" xr:uid="{00000000-0004-0000-4200-000000000000}"/>
  </hyperlinks>
  <pageMargins left="0.7" right="0.7" top="0.75" bottom="0.75" header="0.3" footer="0.3"/>
  <pageSetup paperSize="9" orientation="portrait" horizontalDpi="1200" verticalDpi="1200"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9" tint="-0.249977111117893"/>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2106</v>
      </c>
      <c r="C1" s="141"/>
      <c r="D1" s="141"/>
      <c r="E1" s="141"/>
      <c r="F1" s="141"/>
      <c r="G1" s="141"/>
      <c r="H1" s="141"/>
      <c r="I1" s="141"/>
      <c r="J1" s="141"/>
      <c r="K1" s="141"/>
      <c r="L1" s="141"/>
      <c r="M1" s="142"/>
    </row>
    <row r="2" spans="1:13" ht="54.75" customHeight="1">
      <c r="A2" s="2092" t="s">
        <v>1</v>
      </c>
      <c r="B2" s="29" t="s">
        <v>2</v>
      </c>
      <c r="C2" s="2120" t="s">
        <v>2107</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386</v>
      </c>
      <c r="D7" s="2027"/>
      <c r="E7" s="1206"/>
      <c r="F7" s="1206"/>
      <c r="G7" s="1207"/>
      <c r="H7" s="1208" t="s">
        <v>14</v>
      </c>
      <c r="I7" s="2028" t="s">
        <v>406</v>
      </c>
      <c r="J7" s="2027"/>
      <c r="K7" s="2027"/>
      <c r="L7" s="2027"/>
      <c r="M7" s="2029"/>
    </row>
    <row r="8" spans="1:13" ht="15.75" customHeight="1">
      <c r="A8" s="2093"/>
      <c r="B8" s="2084" t="s">
        <v>16</v>
      </c>
      <c r="C8" s="2030" t="s">
        <v>15</v>
      </c>
      <c r="D8" s="2031"/>
      <c r="E8" s="143"/>
      <c r="F8" s="143"/>
      <c r="G8" s="143"/>
      <c r="H8" s="143"/>
      <c r="I8" s="143"/>
      <c r="J8" s="143"/>
      <c r="K8" s="143"/>
      <c r="L8" s="143"/>
      <c r="M8" s="680"/>
    </row>
    <row r="9" spans="1:13" ht="15.75" customHeight="1">
      <c r="A9" s="2093"/>
      <c r="B9" s="2085"/>
      <c r="C9" s="2032"/>
      <c r="D9" s="2033"/>
      <c r="E9" s="144"/>
      <c r="F9" s="274"/>
      <c r="G9" s="274"/>
      <c r="H9" s="144"/>
      <c r="I9" s="274"/>
      <c r="J9" s="27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2108</v>
      </c>
      <c r="D11" s="1981"/>
      <c r="E11" s="1981"/>
      <c r="F11" s="1981"/>
      <c r="G11" s="1981"/>
      <c r="H11" s="1981"/>
      <c r="I11" s="1981"/>
      <c r="J11" s="1981"/>
      <c r="K11" s="1981"/>
      <c r="L11" s="1981"/>
      <c r="M11" s="1982"/>
    </row>
    <row r="12" spans="1:13" ht="88.5" customHeight="1">
      <c r="A12" s="2093"/>
      <c r="B12" s="1331" t="s">
        <v>21</v>
      </c>
      <c r="C12" s="2047" t="s">
        <v>2109</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2110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571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503" t="s">
        <v>45</v>
      </c>
      <c r="E25" s="59"/>
      <c r="F25" s="49" t="s">
        <v>50</v>
      </c>
      <c r="G25" s="1218"/>
      <c r="H25" s="59"/>
      <c r="I25" s="49" t="s">
        <v>51</v>
      </c>
      <c r="J25" s="1285"/>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80"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2111</v>
      </c>
      <c r="D48" s="1981"/>
      <c r="E48" s="1981"/>
      <c r="F48" s="1981"/>
      <c r="G48" s="1981"/>
      <c r="H48" s="1981"/>
      <c r="I48" s="1981"/>
      <c r="J48" s="1981"/>
      <c r="K48" s="1981"/>
      <c r="L48" s="1981"/>
      <c r="M48" s="1982"/>
    </row>
    <row r="49" spans="1:13" ht="38.25" customHeight="1">
      <c r="A49" s="2064"/>
      <c r="B49" s="1333" t="s">
        <v>85</v>
      </c>
      <c r="C49" s="1980" t="s">
        <v>2005</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2006</v>
      </c>
      <c r="D52" s="1973"/>
      <c r="E52" s="1973"/>
      <c r="F52" s="1973"/>
      <c r="G52" s="1973"/>
      <c r="H52" s="1973"/>
      <c r="I52" s="1973"/>
      <c r="J52" s="1973"/>
      <c r="K52" s="1973"/>
      <c r="L52" s="1973"/>
      <c r="M52" s="1974"/>
    </row>
    <row r="53" spans="1:13" ht="15.75" customHeight="1">
      <c r="A53" s="2056"/>
      <c r="B53" s="1413" t="s">
        <v>93</v>
      </c>
      <c r="C53" s="1972" t="s">
        <v>1857</v>
      </c>
      <c r="D53" s="1973"/>
      <c r="E53" s="1973"/>
      <c r="F53" s="1973"/>
      <c r="G53" s="1973"/>
      <c r="H53" s="1973"/>
      <c r="I53" s="1973"/>
      <c r="J53" s="1973"/>
      <c r="K53" s="1973"/>
      <c r="L53" s="1973"/>
      <c r="M53" s="1974"/>
    </row>
    <row r="54" spans="1:13" ht="15.75" customHeight="1">
      <c r="A54" s="2056"/>
      <c r="B54" s="1413" t="s">
        <v>95</v>
      </c>
      <c r="C54" s="1972" t="s">
        <v>1858</v>
      </c>
      <c r="D54" s="1973"/>
      <c r="E54" s="1973"/>
      <c r="F54" s="1973"/>
      <c r="G54" s="1973"/>
      <c r="H54" s="1973"/>
      <c r="I54" s="1973"/>
      <c r="J54" s="1973"/>
      <c r="K54" s="1973"/>
      <c r="L54" s="1973"/>
      <c r="M54" s="1974"/>
    </row>
    <row r="55" spans="1:13" ht="15.75" customHeight="1">
      <c r="A55" s="2056"/>
      <c r="B55" s="1414" t="s">
        <v>97</v>
      </c>
      <c r="C55" s="1972" t="s">
        <v>407</v>
      </c>
      <c r="D55" s="1973"/>
      <c r="E55" s="1973"/>
      <c r="F55" s="1973"/>
      <c r="G55" s="1973"/>
      <c r="H55" s="1973"/>
      <c r="I55" s="1973"/>
      <c r="J55" s="1973"/>
      <c r="K55" s="1973"/>
      <c r="L55" s="1973"/>
      <c r="M55" s="1974"/>
    </row>
    <row r="56" spans="1:13" ht="15.75" customHeight="1">
      <c r="A56" s="2056"/>
      <c r="B56" s="1413" t="s">
        <v>99</v>
      </c>
      <c r="C56" s="2147" t="s">
        <v>410</v>
      </c>
      <c r="D56" s="1973"/>
      <c r="E56" s="1973"/>
      <c r="F56" s="1973"/>
      <c r="G56" s="1973"/>
      <c r="H56" s="1973"/>
      <c r="I56" s="1973"/>
      <c r="J56" s="1973"/>
      <c r="K56" s="1973"/>
      <c r="L56" s="1973"/>
      <c r="M56" s="1974"/>
    </row>
    <row r="57" spans="1:13" ht="16.5" customHeight="1" thickBot="1">
      <c r="A57" s="2061"/>
      <c r="B57" s="1413" t="s">
        <v>101</v>
      </c>
      <c r="C57" s="1972">
        <v>2203000</v>
      </c>
      <c r="D57" s="1973"/>
      <c r="E57" s="1973"/>
      <c r="F57" s="1973"/>
      <c r="G57" s="1973"/>
      <c r="H57" s="1973"/>
      <c r="I57" s="1973"/>
      <c r="J57" s="1973"/>
      <c r="K57" s="1973"/>
      <c r="L57" s="1973"/>
      <c r="M57" s="1974"/>
    </row>
    <row r="58" spans="1:13" ht="15.75" customHeight="1">
      <c r="A58" s="2055" t="s">
        <v>103</v>
      </c>
      <c r="B58" s="1415" t="s">
        <v>104</v>
      </c>
      <c r="C58" s="1972" t="s">
        <v>1859</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1858</v>
      </c>
      <c r="D60" s="1973"/>
      <c r="E60" s="1973"/>
      <c r="F60" s="1973"/>
      <c r="G60" s="1973"/>
      <c r="H60" s="1973"/>
      <c r="I60" s="1973"/>
      <c r="J60" s="1973"/>
      <c r="K60" s="1973"/>
      <c r="L60" s="1973"/>
      <c r="M60" s="1974"/>
    </row>
    <row r="61" spans="1:13" ht="16.5" customHeight="1" thickBot="1">
      <c r="A61" s="139" t="s">
        <v>109</v>
      </c>
      <c r="B61" s="108"/>
      <c r="C61" s="2288"/>
      <c r="D61" s="2289"/>
      <c r="E61" s="2289"/>
      <c r="F61" s="2289"/>
      <c r="G61" s="2289"/>
      <c r="H61" s="2289"/>
      <c r="I61" s="2289"/>
      <c r="J61" s="2289"/>
      <c r="K61" s="2289"/>
      <c r="L61" s="2289"/>
      <c r="M61" s="2290"/>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C7" xr:uid="{00000000-0002-0000-4300-000000000000}"/>
    <dataValidation type="list" allowBlank="1" showInputMessage="1" showErrorMessage="1" sqref="I7:M7" xr:uid="{00000000-0002-0000-43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3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4300-000003000000}"/>
    <dataValidation allowBlank="1" showInputMessage="1" showErrorMessage="1" prompt="Identifique la meta ODS a que le apunta el indicador de producto. Seleccione de la lista desplegable." sqref="E14" xr:uid="{00000000-0002-0000-4300-000004000000}"/>
    <dataValidation allowBlank="1" showInputMessage="1" showErrorMessage="1" prompt="Identifique el ODS a que le apunta el indicador de producto. Seleccione de la lista desplegable._x000a_" sqref="B14" xr:uid="{00000000-0002-0000-4300-000005000000}"/>
    <dataValidation allowBlank="1" showInputMessage="1" showErrorMessage="1" prompt="Incluir una ficha por cada indicador, ya sea de producto o de resultado" sqref="B1" xr:uid="{00000000-0002-0000-4300-000006000000}"/>
    <dataValidation allowBlank="1" showInputMessage="1" showErrorMessage="1" prompt="Seleccione de la lista desplegable" sqref="B4 B7 H7" xr:uid="{00000000-0002-0000-4300-000007000000}"/>
  </dataValidations>
  <hyperlinks>
    <hyperlink ref="C56" r:id="rId1" xr:uid="{00000000-0004-0000-4300-000000000000}"/>
  </hyperlinks>
  <pageMargins left="0.7" right="0.7" top="0.75" bottom="0.75" header="0.3" footer="0.3"/>
  <pageSetup paperSize="9" orientation="portrait" horizontalDpi="1200" verticalDpi="1200"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2112</v>
      </c>
      <c r="C1" s="141"/>
      <c r="D1" s="141"/>
      <c r="E1" s="141"/>
      <c r="F1" s="141"/>
      <c r="G1" s="141"/>
      <c r="H1" s="141"/>
      <c r="I1" s="141"/>
      <c r="J1" s="141"/>
      <c r="K1" s="141"/>
      <c r="L1" s="141"/>
      <c r="M1" s="142"/>
    </row>
    <row r="2" spans="1:13" ht="54.75" customHeight="1">
      <c r="A2" s="2092" t="s">
        <v>1</v>
      </c>
      <c r="B2" s="29" t="s">
        <v>2</v>
      </c>
      <c r="C2" s="2120" t="s">
        <v>573</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314</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344" t="s">
        <v>1874</v>
      </c>
      <c r="D7" s="2345"/>
      <c r="E7" s="1206"/>
      <c r="F7" s="1206"/>
      <c r="G7" s="1207"/>
      <c r="H7" s="1208" t="s">
        <v>14</v>
      </c>
      <c r="I7" s="2346" t="s">
        <v>1945</v>
      </c>
      <c r="J7" s="2345"/>
      <c r="K7" s="2345"/>
      <c r="L7" s="2345"/>
      <c r="M7" s="2347"/>
    </row>
    <row r="8" spans="1:13" ht="15.75" customHeight="1">
      <c r="A8" s="2093"/>
      <c r="B8" s="2084" t="s">
        <v>16</v>
      </c>
      <c r="C8" s="2414" t="s">
        <v>15</v>
      </c>
      <c r="D8" s="2415"/>
      <c r="E8" s="143"/>
      <c r="F8" s="143"/>
      <c r="G8" s="143"/>
      <c r="H8" s="143"/>
      <c r="I8" s="143"/>
      <c r="J8" s="143"/>
      <c r="K8" s="143"/>
      <c r="L8" s="143"/>
      <c r="M8" s="680"/>
    </row>
    <row r="9" spans="1:13" ht="15.75" customHeight="1">
      <c r="A9" s="2093"/>
      <c r="B9" s="2085"/>
      <c r="C9" s="2416"/>
      <c r="D9" s="2417"/>
      <c r="E9" s="144"/>
      <c r="F9" s="274"/>
      <c r="G9" s="274"/>
      <c r="H9" s="144"/>
      <c r="I9" s="274"/>
      <c r="J9" s="27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2113</v>
      </c>
      <c r="D11" s="1981"/>
      <c r="E11" s="1981"/>
      <c r="F11" s="1981"/>
      <c r="G11" s="1981"/>
      <c r="H11" s="1981"/>
      <c r="I11" s="1981"/>
      <c r="J11" s="1981"/>
      <c r="K11" s="1981"/>
      <c r="L11" s="1981"/>
      <c r="M11" s="1982"/>
    </row>
    <row r="12" spans="1:13" ht="88.5" customHeight="1">
      <c r="A12" s="2093"/>
      <c r="B12" s="1331" t="s">
        <v>21</v>
      </c>
      <c r="C12" s="2047" t="s">
        <v>2114</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433</v>
      </c>
      <c r="G14" s="1996"/>
      <c r="H14" s="1996"/>
      <c r="I14" s="1996"/>
      <c r="J14" s="1996"/>
      <c r="K14" s="1996"/>
      <c r="L14" s="1996"/>
      <c r="M14" s="1997"/>
    </row>
    <row r="15" spans="1:13">
      <c r="A15" s="2063" t="s">
        <v>29</v>
      </c>
      <c r="B15" s="1333" t="s">
        <v>30</v>
      </c>
      <c r="C15" s="1980" t="s">
        <v>2115</v>
      </c>
      <c r="D15" s="1981"/>
      <c r="E15" s="1981"/>
      <c r="F15" s="1981"/>
      <c r="G15" s="1981"/>
      <c r="H15" s="1981"/>
      <c r="I15" s="1981"/>
      <c r="J15" s="1981"/>
      <c r="K15" s="1981"/>
      <c r="L15" s="1981"/>
      <c r="M15" s="1982"/>
    </row>
    <row r="16" spans="1:13" ht="42.75" customHeight="1">
      <c r="A16" s="2064"/>
      <c r="B16" s="1333" t="s">
        <v>32</v>
      </c>
      <c r="C16" s="1980" t="s">
        <v>574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1495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80"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t="s">
        <v>9</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2116</v>
      </c>
      <c r="D48" s="1981"/>
      <c r="E48" s="1981"/>
      <c r="F48" s="1981"/>
      <c r="G48" s="1981"/>
      <c r="H48" s="1981"/>
      <c r="I48" s="1981"/>
      <c r="J48" s="1981"/>
      <c r="K48" s="1981"/>
      <c r="L48" s="1981"/>
      <c r="M48" s="1982"/>
    </row>
    <row r="49" spans="1:13" ht="38.25" customHeight="1">
      <c r="A49" s="2064"/>
      <c r="B49" s="1333" t="s">
        <v>85</v>
      </c>
      <c r="C49" s="1980" t="s">
        <v>2016</v>
      </c>
      <c r="D49" s="1981"/>
      <c r="E49" s="1981"/>
      <c r="F49" s="1981"/>
      <c r="G49" s="1981"/>
      <c r="H49" s="1981"/>
      <c r="I49" s="1981"/>
      <c r="J49" s="1981"/>
      <c r="K49" s="1981"/>
      <c r="L49" s="1981"/>
      <c r="M49" s="1982"/>
    </row>
    <row r="50" spans="1:13" ht="15.75" customHeight="1">
      <c r="A50" s="2064"/>
      <c r="B50" s="1333" t="s">
        <v>87</v>
      </c>
      <c r="C50" s="1237" t="s">
        <v>2017</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2018</v>
      </c>
      <c r="D52" s="1973"/>
      <c r="E52" s="1973"/>
      <c r="F52" s="1973"/>
      <c r="G52" s="1973"/>
      <c r="H52" s="1973"/>
      <c r="I52" s="1973"/>
      <c r="J52" s="1973"/>
      <c r="K52" s="1973"/>
      <c r="L52" s="1973"/>
      <c r="M52" s="1974"/>
    </row>
    <row r="53" spans="1:13" ht="15.75" customHeight="1">
      <c r="A53" s="2056"/>
      <c r="B53" s="1413" t="s">
        <v>93</v>
      </c>
      <c r="C53" s="1972" t="s">
        <v>2019</v>
      </c>
      <c r="D53" s="1973"/>
      <c r="E53" s="1973"/>
      <c r="F53" s="1973"/>
      <c r="G53" s="1973"/>
      <c r="H53" s="1973"/>
      <c r="I53" s="1973"/>
      <c r="J53" s="1973"/>
      <c r="K53" s="1973"/>
      <c r="L53" s="1973"/>
      <c r="M53" s="1974"/>
    </row>
    <row r="54" spans="1:13" ht="15.75" customHeight="1">
      <c r="A54" s="2056"/>
      <c r="B54" s="1413" t="s">
        <v>95</v>
      </c>
      <c r="C54" s="1972" t="s">
        <v>643</v>
      </c>
      <c r="D54" s="1973"/>
      <c r="E54" s="1973"/>
      <c r="F54" s="1973"/>
      <c r="G54" s="1973"/>
      <c r="H54" s="1973"/>
      <c r="I54" s="1973"/>
      <c r="J54" s="1973"/>
      <c r="K54" s="1973"/>
      <c r="L54" s="1973"/>
      <c r="M54" s="1974"/>
    </row>
    <row r="55" spans="1:13" ht="15.75" customHeight="1">
      <c r="A55" s="2056"/>
      <c r="B55" s="1414" t="s">
        <v>97</v>
      </c>
      <c r="C55" s="1972" t="s">
        <v>515</v>
      </c>
      <c r="D55" s="1973"/>
      <c r="E55" s="1973"/>
      <c r="F55" s="1973"/>
      <c r="G55" s="1973"/>
      <c r="H55" s="1973"/>
      <c r="I55" s="1973"/>
      <c r="J55" s="1973"/>
      <c r="K55" s="1973"/>
      <c r="L55" s="1973"/>
      <c r="M55" s="1974"/>
    </row>
    <row r="56" spans="1:13" ht="15.75" customHeight="1">
      <c r="A56" s="2056"/>
      <c r="B56" s="1413" t="s">
        <v>99</v>
      </c>
      <c r="C56" s="2127" t="s">
        <v>517</v>
      </c>
      <c r="D56" s="1973"/>
      <c r="E56" s="1973"/>
      <c r="F56" s="1973"/>
      <c r="G56" s="1973"/>
      <c r="H56" s="1973"/>
      <c r="I56" s="1973"/>
      <c r="J56" s="1973"/>
      <c r="K56" s="1973"/>
      <c r="L56" s="1973"/>
      <c r="M56" s="1974"/>
    </row>
    <row r="57" spans="1:13" ht="16.5" customHeight="1" thickBot="1">
      <c r="A57" s="2061"/>
      <c r="B57" s="1413" t="s">
        <v>101</v>
      </c>
      <c r="C57" s="1972" t="s">
        <v>2020</v>
      </c>
      <c r="D57" s="1973"/>
      <c r="E57" s="1973"/>
      <c r="F57" s="1973"/>
      <c r="G57" s="1973"/>
      <c r="H57" s="1973"/>
      <c r="I57" s="1973"/>
      <c r="J57" s="1973"/>
      <c r="K57" s="1973"/>
      <c r="L57" s="1973"/>
      <c r="M57" s="1974"/>
    </row>
    <row r="58" spans="1:13" ht="15.75" customHeight="1">
      <c r="A58" s="2055" t="s">
        <v>103</v>
      </c>
      <c r="B58" s="1415" t="s">
        <v>104</v>
      </c>
      <c r="C58" s="1972" t="s">
        <v>2021</v>
      </c>
      <c r="D58" s="1973"/>
      <c r="E58" s="1973"/>
      <c r="F58" s="1973"/>
      <c r="G58" s="1973"/>
      <c r="H58" s="1973"/>
      <c r="I58" s="1973"/>
      <c r="J58" s="1973"/>
      <c r="K58" s="1973"/>
      <c r="L58" s="1973"/>
      <c r="M58" s="1974"/>
    </row>
    <row r="59" spans="1:13" ht="30" customHeight="1">
      <c r="A59" s="2056"/>
      <c r="B59" s="1415" t="s">
        <v>106</v>
      </c>
      <c r="C59" s="1972" t="s">
        <v>1644</v>
      </c>
      <c r="D59" s="1973"/>
      <c r="E59" s="1973"/>
      <c r="F59" s="1973"/>
      <c r="G59" s="1973"/>
      <c r="H59" s="1973"/>
      <c r="I59" s="1973"/>
      <c r="J59" s="1973"/>
      <c r="K59" s="1973"/>
      <c r="L59" s="1973"/>
      <c r="M59" s="1974"/>
    </row>
    <row r="60" spans="1:13" ht="30" customHeight="1" thickBot="1">
      <c r="A60" s="2056"/>
      <c r="B60" s="1416" t="s">
        <v>14</v>
      </c>
      <c r="C60" s="1972" t="s">
        <v>643</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C7" xr:uid="{00000000-0002-0000-4400-000000000000}"/>
    <dataValidation allowBlank="1" showInputMessage="1" showErrorMessage="1" prompt="Seleccione de la lista desplegable" sqref="B4 B7 H7" xr:uid="{00000000-0002-0000-4400-000001000000}"/>
    <dataValidation allowBlank="1" showInputMessage="1" showErrorMessage="1" prompt="Incluir una ficha por cada indicador, ya sea de producto o de resultado" sqref="B1" xr:uid="{00000000-0002-0000-4400-000002000000}"/>
    <dataValidation allowBlank="1" showInputMessage="1" showErrorMessage="1" prompt="Identifique el ODS a que le apunta el indicador de producto. Seleccione de la lista desplegable._x000a_" sqref="B14" xr:uid="{00000000-0002-0000-4400-000003000000}"/>
    <dataValidation allowBlank="1" showInputMessage="1" showErrorMessage="1" prompt="Identifique la meta ODS a que le apunta el indicador de producto. Seleccione de la lista desplegable." sqref="E14" xr:uid="{00000000-0002-0000-44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44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400-000006000000}"/>
    <dataValidation type="list" allowBlank="1" showInputMessage="1" showErrorMessage="1" sqref="I7:M7" xr:uid="{00000000-0002-0000-4400-000007000000}">
      <formula1>INDIRECT($C$7)</formula1>
    </dataValidation>
  </dataValidations>
  <hyperlinks>
    <hyperlink ref="C56" r:id="rId1" xr:uid="{00000000-0004-0000-4400-000000000000}"/>
  </hyperlinks>
  <pageMargins left="0.7" right="0.7" top="0.75" bottom="0.75" header="0.3" footer="0.3"/>
  <pageSetup paperSize="9" orientation="portrait"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N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4" ht="16.5" thickBot="1">
      <c r="A1" s="24"/>
      <c r="B1" s="99" t="s">
        <v>1534</v>
      </c>
      <c r="C1" s="26"/>
      <c r="D1" s="26"/>
      <c r="E1" s="26"/>
      <c r="F1" s="26"/>
      <c r="G1" s="26"/>
      <c r="H1" s="26"/>
      <c r="I1" s="26"/>
      <c r="J1" s="26"/>
      <c r="K1" s="26"/>
      <c r="L1" s="26"/>
      <c r="M1" s="27"/>
      <c r="N1" s="111"/>
    </row>
    <row r="2" spans="1:14" ht="15.6" customHeight="1">
      <c r="A2" s="2015" t="s">
        <v>1</v>
      </c>
      <c r="B2" s="29" t="s">
        <v>2</v>
      </c>
      <c r="C2" s="2018" t="s">
        <v>608</v>
      </c>
      <c r="D2" s="2019"/>
      <c r="E2" s="2019"/>
      <c r="F2" s="2019"/>
      <c r="G2" s="2019"/>
      <c r="H2" s="2019"/>
      <c r="I2" s="2019"/>
      <c r="J2" s="2019"/>
      <c r="K2" s="2019"/>
      <c r="L2" s="2019"/>
      <c r="M2" s="2020"/>
    </row>
    <row r="3" spans="1:14" ht="31.35" customHeight="1">
      <c r="A3" s="2016"/>
      <c r="B3" s="1333" t="s">
        <v>1487</v>
      </c>
      <c r="C3" s="1972" t="s">
        <v>1535</v>
      </c>
      <c r="D3" s="1990"/>
      <c r="E3" s="1990"/>
      <c r="F3" s="1973"/>
      <c r="G3" s="1973"/>
      <c r="H3" s="1973"/>
      <c r="I3" s="1973"/>
      <c r="J3" s="1973"/>
      <c r="K3" s="1973"/>
      <c r="L3" s="1973"/>
      <c r="M3" s="1974"/>
    </row>
    <row r="4" spans="1:14">
      <c r="A4" s="2016"/>
      <c r="B4" s="30" t="s">
        <v>6</v>
      </c>
      <c r="C4" s="1198" t="s">
        <v>7</v>
      </c>
      <c r="D4" s="1203"/>
      <c r="E4" s="1204"/>
      <c r="F4" s="2021" t="s">
        <v>8</v>
      </c>
      <c r="G4" s="2022"/>
      <c r="H4" s="1205"/>
      <c r="I4" s="1199" t="s">
        <v>17</v>
      </c>
      <c r="J4" s="1199"/>
      <c r="K4" s="1199"/>
      <c r="L4" s="1199"/>
      <c r="M4" s="1200"/>
    </row>
    <row r="5" spans="1:14" ht="16.5" customHeight="1">
      <c r="A5" s="2016"/>
      <c r="B5" s="31" t="s">
        <v>10</v>
      </c>
      <c r="C5" s="2023" t="s">
        <v>17</v>
      </c>
      <c r="D5" s="2024"/>
      <c r="E5" s="2024"/>
      <c r="F5" s="2024"/>
      <c r="G5" s="2024"/>
      <c r="H5" s="2024"/>
      <c r="I5" s="2024"/>
      <c r="J5" s="2024"/>
      <c r="K5" s="2024"/>
      <c r="L5" s="2024"/>
      <c r="M5" s="2025"/>
    </row>
    <row r="6" spans="1:14">
      <c r="A6" s="2016"/>
      <c r="B6" s="30" t="s">
        <v>11</v>
      </c>
      <c r="C6" s="1198"/>
      <c r="D6" s="1199"/>
      <c r="E6" s="1199"/>
      <c r="F6" s="1199"/>
      <c r="G6" s="1199"/>
      <c r="H6" s="1199"/>
      <c r="I6" s="1199" t="s">
        <v>17</v>
      </c>
      <c r="J6" s="1199"/>
      <c r="K6" s="1199"/>
      <c r="L6" s="1199"/>
      <c r="M6" s="1200"/>
    </row>
    <row r="7" spans="1:14">
      <c r="A7" s="2016"/>
      <c r="B7" s="1333" t="s">
        <v>12</v>
      </c>
      <c r="C7" s="2026" t="s">
        <v>1489</v>
      </c>
      <c r="D7" s="2027"/>
      <c r="E7" s="32"/>
      <c r="F7" s="32"/>
      <c r="G7" s="674"/>
      <c r="H7" s="1208" t="s">
        <v>14</v>
      </c>
      <c r="I7" s="2028" t="s">
        <v>15</v>
      </c>
      <c r="J7" s="2027"/>
      <c r="K7" s="2027"/>
      <c r="L7" s="2027"/>
      <c r="M7" s="2029"/>
    </row>
    <row r="8" spans="1:14">
      <c r="A8" s="2016"/>
      <c r="B8" s="1998" t="s">
        <v>16</v>
      </c>
      <c r="C8" s="1282"/>
      <c r="D8" s="33"/>
      <c r="E8" s="33"/>
      <c r="F8" s="33"/>
      <c r="G8" s="33"/>
      <c r="H8" s="33"/>
      <c r="I8" s="33"/>
      <c r="J8" s="33"/>
      <c r="K8" s="33"/>
      <c r="L8" s="34"/>
      <c r="M8" s="675"/>
    </row>
    <row r="9" spans="1:14" ht="33" customHeight="1">
      <c r="A9" s="2016"/>
      <c r="B9" s="1999"/>
      <c r="C9" s="2032" t="s">
        <v>1536</v>
      </c>
      <c r="D9" s="2033"/>
      <c r="E9" s="35"/>
      <c r="F9" s="2033" t="s">
        <v>1537</v>
      </c>
      <c r="G9" s="2033"/>
      <c r="H9" s="35"/>
      <c r="I9" s="2033" t="s">
        <v>1538</v>
      </c>
      <c r="J9" s="2033"/>
      <c r="K9" s="36"/>
      <c r="L9" s="37"/>
      <c r="M9" s="38"/>
    </row>
    <row r="10" spans="1:14">
      <c r="A10" s="2016"/>
      <c r="B10" s="2000"/>
      <c r="C10" s="2034" t="s">
        <v>18</v>
      </c>
      <c r="D10" s="2035"/>
      <c r="E10" s="39"/>
      <c r="F10" s="2035" t="s">
        <v>18</v>
      </c>
      <c r="G10" s="2035"/>
      <c r="H10" s="39"/>
      <c r="I10" s="2035" t="s">
        <v>18</v>
      </c>
      <c r="J10" s="2035"/>
      <c r="K10" s="39"/>
      <c r="L10" s="40"/>
      <c r="M10" s="41"/>
    </row>
    <row r="11" spans="1:14" ht="117" customHeight="1">
      <c r="A11" s="2017"/>
      <c r="B11" s="1333" t="s">
        <v>19</v>
      </c>
      <c r="C11" s="2042" t="s">
        <v>1539</v>
      </c>
      <c r="D11" s="2043"/>
      <c r="E11" s="2043"/>
      <c r="F11" s="2043"/>
      <c r="G11" s="2043"/>
      <c r="H11" s="2043"/>
      <c r="I11" s="2043"/>
      <c r="J11" s="2043"/>
      <c r="K11" s="2043"/>
      <c r="L11" s="2043"/>
      <c r="M11" s="2044"/>
    </row>
    <row r="12" spans="1:14" ht="15.75" customHeight="1">
      <c r="A12" s="1992" t="s">
        <v>29</v>
      </c>
      <c r="B12" s="1333" t="s">
        <v>30</v>
      </c>
      <c r="C12" s="1995" t="s">
        <v>1494</v>
      </c>
      <c r="D12" s="1996"/>
      <c r="E12" s="1996"/>
      <c r="F12" s="1996"/>
      <c r="G12" s="1996"/>
      <c r="H12" s="1996"/>
      <c r="I12" s="1996"/>
      <c r="J12" s="1996"/>
      <c r="K12" s="1996"/>
      <c r="L12" s="1996"/>
      <c r="M12" s="1997"/>
    </row>
    <row r="13" spans="1:14" ht="8.25" customHeight="1">
      <c r="A13" s="1993"/>
      <c r="B13" s="1998" t="s">
        <v>34</v>
      </c>
      <c r="C13" s="1216"/>
      <c r="D13" s="42"/>
      <c r="E13" s="42"/>
      <c r="F13" s="42"/>
      <c r="G13" s="42"/>
      <c r="H13" s="42"/>
      <c r="I13" s="42"/>
      <c r="J13" s="42"/>
      <c r="K13" s="42"/>
      <c r="L13" s="42"/>
      <c r="M13" s="676"/>
    </row>
    <row r="14" spans="1:14">
      <c r="A14" s="1993"/>
      <c r="B14" s="1999"/>
      <c r="C14" s="43"/>
      <c r="D14" s="44"/>
      <c r="E14" s="45"/>
      <c r="F14" s="44"/>
      <c r="G14" s="45"/>
      <c r="H14" s="44"/>
      <c r="I14" s="45"/>
      <c r="J14" s="44"/>
      <c r="K14" s="45"/>
      <c r="L14" s="45"/>
      <c r="M14" s="46"/>
    </row>
    <row r="15" spans="1:14">
      <c r="A15" s="1993"/>
      <c r="B15" s="1999"/>
      <c r="C15" s="47" t="s">
        <v>35</v>
      </c>
      <c r="D15" s="48"/>
      <c r="E15" s="49" t="s">
        <v>36</v>
      </c>
      <c r="F15" s="48"/>
      <c r="G15" s="49" t="s">
        <v>37</v>
      </c>
      <c r="H15" s="48"/>
      <c r="I15" s="49" t="s">
        <v>38</v>
      </c>
      <c r="J15" s="1217"/>
      <c r="K15" s="49"/>
      <c r="L15" s="49"/>
      <c r="M15" s="50"/>
    </row>
    <row r="16" spans="1:14">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1496</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283"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411">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0.09</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35"/>
      <c r="F37" s="1235" t="s">
        <v>78</v>
      </c>
      <c r="G37" s="1235"/>
      <c r="H37" s="96"/>
      <c r="I37" s="96"/>
      <c r="J37" s="96"/>
      <c r="K37" s="96"/>
      <c r="L37" s="96"/>
      <c r="M37" s="986"/>
    </row>
    <row r="38" spans="1:13">
      <c r="A38" s="1993"/>
      <c r="B38" s="64"/>
      <c r="C38" s="73"/>
      <c r="D38" s="1230"/>
      <c r="E38" s="1248"/>
      <c r="F38" s="2005">
        <v>1</v>
      </c>
      <c r="G38" s="2006"/>
      <c r="H38" s="102"/>
      <c r="I38" s="77"/>
      <c r="J38" s="77"/>
      <c r="K38" s="77"/>
      <c r="L38" s="77"/>
      <c r="M38" s="9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1540</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6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600-000001000000}"/>
    <dataValidation type="list" allowBlank="1" showInputMessage="1" showErrorMessage="1" sqref="I7:M7" xr:uid="{00000000-0002-0000-06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600-000003000000}"/>
    <dataValidation allowBlank="1" showInputMessage="1" showErrorMessage="1" prompt="Seleccione de la lista desplegable" sqref="B4 B7 H7" xr:uid="{00000000-0002-0000-0600-000004000000}"/>
    <dataValidation allowBlank="1" showInputMessage="1" showErrorMessage="1" prompt="Incluir una ficha por cada indicador, ya sea de producto o de resultado" sqref="B1" xr:uid="{00000000-0002-0000-0600-000005000000}"/>
  </dataValidations>
  <hyperlinks>
    <hyperlink ref="C52" r:id="rId1" xr:uid="{00000000-0004-0000-0600-000000000000}"/>
  </hyperlinks>
  <pageMargins left="0.7" right="0.7" top="0.75" bottom="0.75" header="0.3" footer="0.3"/>
  <pageSetup paperSize="9" orientation="portrait" horizontalDpi="1200" verticalDpi="12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2117</v>
      </c>
      <c r="C1" s="141"/>
      <c r="D1" s="141"/>
      <c r="E1" s="141"/>
      <c r="F1" s="141"/>
      <c r="G1" s="141"/>
      <c r="H1" s="141"/>
      <c r="I1" s="141"/>
      <c r="J1" s="141"/>
      <c r="K1" s="141"/>
      <c r="L1" s="141"/>
      <c r="M1" s="142"/>
    </row>
    <row r="2" spans="1:13" ht="54.75" customHeight="1">
      <c r="A2" s="2092" t="s">
        <v>1</v>
      </c>
      <c r="B2" s="29" t="s">
        <v>2</v>
      </c>
      <c r="C2" s="2120" t="s">
        <v>576</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344" t="s">
        <v>13</v>
      </c>
      <c r="D7" s="2345"/>
      <c r="E7" s="1206"/>
      <c r="F7" s="1206"/>
      <c r="G7" s="1207"/>
      <c r="H7" s="1208" t="s">
        <v>14</v>
      </c>
      <c r="I7" s="2150" t="s">
        <v>15</v>
      </c>
      <c r="J7" s="2149"/>
      <c r="K7" s="2149"/>
      <c r="L7" s="2149"/>
      <c r="M7" s="2151"/>
    </row>
    <row r="8" spans="1:13" ht="15.75" customHeight="1">
      <c r="A8" s="2093"/>
      <c r="B8" s="2084" t="s">
        <v>16</v>
      </c>
      <c r="C8" s="2408" t="s">
        <v>579</v>
      </c>
      <c r="D8" s="2409"/>
      <c r="E8" s="2409"/>
      <c r="F8" s="2409"/>
      <c r="G8" s="2409"/>
      <c r="H8" s="2409"/>
      <c r="I8" s="2409"/>
      <c r="J8" s="2409"/>
      <c r="K8" s="2409"/>
      <c r="L8" s="2409"/>
      <c r="M8" s="2410"/>
    </row>
    <row r="9" spans="1:13" ht="15.75" customHeight="1">
      <c r="A9" s="2093"/>
      <c r="B9" s="2085"/>
      <c r="C9" s="2411"/>
      <c r="D9" s="2412"/>
      <c r="E9" s="2412"/>
      <c r="F9" s="2412"/>
      <c r="G9" s="2412"/>
      <c r="H9" s="2412"/>
      <c r="I9" s="2412"/>
      <c r="J9" s="2412"/>
      <c r="K9" s="2412"/>
      <c r="L9" s="2412"/>
      <c r="M9" s="2413"/>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2118</v>
      </c>
      <c r="D11" s="1981"/>
      <c r="E11" s="1981"/>
      <c r="F11" s="1981"/>
      <c r="G11" s="1981"/>
      <c r="H11" s="1981"/>
      <c r="I11" s="1981"/>
      <c r="J11" s="1981"/>
      <c r="K11" s="1981"/>
      <c r="L11" s="1981"/>
      <c r="M11" s="1982"/>
    </row>
    <row r="12" spans="1:13" ht="88.5" customHeight="1">
      <c r="A12" s="2093"/>
      <c r="B12" s="1331" t="s">
        <v>21</v>
      </c>
      <c r="C12" s="2047" t="s">
        <v>2119</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1890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577</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80"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2120</v>
      </c>
      <c r="D48" s="1981"/>
      <c r="E48" s="1981"/>
      <c r="F48" s="1981"/>
      <c r="G48" s="1981"/>
      <c r="H48" s="1981"/>
      <c r="I48" s="1981"/>
      <c r="J48" s="1981"/>
      <c r="K48" s="1981"/>
      <c r="L48" s="1981"/>
      <c r="M48" s="1982"/>
    </row>
    <row r="49" spans="1:13" ht="38.25" customHeight="1">
      <c r="A49" s="2064"/>
      <c r="B49" s="1333" t="s">
        <v>85</v>
      </c>
      <c r="C49" s="1980" t="s">
        <v>1893</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2143" t="s">
        <v>398</v>
      </c>
      <c r="D52" s="2144"/>
      <c r="E52" s="2144"/>
      <c r="F52" s="2144"/>
      <c r="G52" s="2144"/>
      <c r="H52" s="2144"/>
      <c r="I52" s="2144"/>
      <c r="J52" s="2144"/>
      <c r="K52" s="2144"/>
      <c r="L52" s="2144"/>
      <c r="M52" s="2145"/>
    </row>
    <row r="53" spans="1:13" ht="15.75" customHeight="1">
      <c r="A53" s="2056"/>
      <c r="B53" s="1413" t="s">
        <v>93</v>
      </c>
      <c r="C53" s="2143" t="s">
        <v>1895</v>
      </c>
      <c r="D53" s="2144"/>
      <c r="E53" s="2144"/>
      <c r="F53" s="2144"/>
      <c r="G53" s="2144"/>
      <c r="H53" s="2144"/>
      <c r="I53" s="2144"/>
      <c r="J53" s="2144"/>
      <c r="K53" s="2144"/>
      <c r="L53" s="2144"/>
      <c r="M53" s="2145"/>
    </row>
    <row r="54" spans="1:13" ht="15.75" customHeight="1">
      <c r="A54" s="2056"/>
      <c r="B54" s="1413" t="s">
        <v>95</v>
      </c>
      <c r="C54" s="2143" t="s">
        <v>15</v>
      </c>
      <c r="D54" s="2144"/>
      <c r="E54" s="2144"/>
      <c r="F54" s="2144"/>
      <c r="G54" s="2144"/>
      <c r="H54" s="2144"/>
      <c r="I54" s="2144"/>
      <c r="J54" s="2144"/>
      <c r="K54" s="2144"/>
      <c r="L54" s="2144"/>
      <c r="M54" s="2145"/>
    </row>
    <row r="55" spans="1:13" ht="15.75" customHeight="1">
      <c r="A55" s="2056"/>
      <c r="B55" s="1414" t="s">
        <v>97</v>
      </c>
      <c r="C55" s="2143" t="s">
        <v>606</v>
      </c>
      <c r="D55" s="2144"/>
      <c r="E55" s="2144"/>
      <c r="F55" s="2144"/>
      <c r="G55" s="2144"/>
      <c r="H55" s="2144"/>
      <c r="I55" s="2144"/>
      <c r="J55" s="2144"/>
      <c r="K55" s="2144"/>
      <c r="L55" s="2144"/>
      <c r="M55" s="2145"/>
    </row>
    <row r="56" spans="1:13" ht="15.75" customHeight="1">
      <c r="A56" s="2056"/>
      <c r="B56" s="1413" t="s">
        <v>99</v>
      </c>
      <c r="C56" s="2418" t="s">
        <v>399</v>
      </c>
      <c r="D56" s="2144"/>
      <c r="E56" s="2144"/>
      <c r="F56" s="2144"/>
      <c r="G56" s="2144"/>
      <c r="H56" s="2144"/>
      <c r="I56" s="2144"/>
      <c r="J56" s="2144"/>
      <c r="K56" s="2144"/>
      <c r="L56" s="2144"/>
      <c r="M56" s="2145"/>
    </row>
    <row r="57" spans="1:13" ht="16.5" customHeight="1" thickBot="1">
      <c r="A57" s="2061"/>
      <c r="B57" s="1413" t="s">
        <v>101</v>
      </c>
      <c r="C57" s="2143" t="s">
        <v>436</v>
      </c>
      <c r="D57" s="2144"/>
      <c r="E57" s="2144"/>
      <c r="F57" s="2144"/>
      <c r="G57" s="2144"/>
      <c r="H57" s="2144"/>
      <c r="I57" s="2144"/>
      <c r="J57" s="2144"/>
      <c r="K57" s="2144"/>
      <c r="L57" s="2144"/>
      <c r="M57" s="2145"/>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M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7 C14:D14" xr:uid="{00000000-0002-0000-4500-000000000000}"/>
    <dataValidation type="list" allowBlank="1" showInputMessage="1" showErrorMessage="1" sqref="I7:M7" xr:uid="{00000000-0002-0000-45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5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4500-000003000000}"/>
    <dataValidation allowBlank="1" showInputMessage="1" showErrorMessage="1" prompt="Identifique la meta ODS a que le apunta el indicador de producto. Seleccione de la lista desplegable." sqref="E14" xr:uid="{00000000-0002-0000-4500-000004000000}"/>
    <dataValidation allowBlank="1" showInputMessage="1" showErrorMessage="1" prompt="Identifique el ODS a que le apunta el indicador de producto. Seleccione de la lista desplegable._x000a_" sqref="B14" xr:uid="{00000000-0002-0000-4500-000005000000}"/>
    <dataValidation allowBlank="1" showInputMessage="1" showErrorMessage="1" prompt="Incluir una ficha por cada indicador, ya sea de producto o de resultado" sqref="B1" xr:uid="{00000000-0002-0000-4500-000006000000}"/>
    <dataValidation allowBlank="1" showInputMessage="1" showErrorMessage="1" prompt="Seleccione de la lista desplegable" sqref="B4 B7 H7" xr:uid="{00000000-0002-0000-4500-000007000000}"/>
  </dataValidations>
  <hyperlinks>
    <hyperlink ref="C56" r:id="rId1" xr:uid="{00000000-0004-0000-4500-000000000000}"/>
  </hyperlinks>
  <pageMargins left="0.7" right="0.7" top="0.75" bottom="0.75" header="0.3" footer="0.3"/>
  <pageSetup paperSize="9" orientation="portrait" horizontalDpi="1200" verticalDpi="1200"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2121</v>
      </c>
      <c r="C1" s="141"/>
      <c r="D1" s="141"/>
      <c r="E1" s="141"/>
      <c r="F1" s="141"/>
      <c r="G1" s="141"/>
      <c r="H1" s="141"/>
      <c r="I1" s="141"/>
      <c r="J1" s="141"/>
      <c r="K1" s="141"/>
      <c r="L1" s="141"/>
      <c r="M1" s="142"/>
    </row>
    <row r="2" spans="1:13" ht="54.75" customHeight="1">
      <c r="A2" s="2092" t="s">
        <v>1</v>
      </c>
      <c r="B2" s="29" t="s">
        <v>2</v>
      </c>
      <c r="C2" s="2120" t="s">
        <v>581</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344" t="s">
        <v>13</v>
      </c>
      <c r="D7" s="2345"/>
      <c r="E7" s="1206"/>
      <c r="F7" s="1206"/>
      <c r="G7" s="1207"/>
      <c r="H7" s="1208" t="s">
        <v>14</v>
      </c>
      <c r="I7" s="2150" t="s">
        <v>15</v>
      </c>
      <c r="J7" s="2149"/>
      <c r="K7" s="2149"/>
      <c r="L7" s="2149"/>
      <c r="M7" s="2151"/>
    </row>
    <row r="8" spans="1:13" ht="15.75" customHeight="1">
      <c r="A8" s="2093"/>
      <c r="B8" s="2084" t="s">
        <v>16</v>
      </c>
      <c r="C8" s="2408" t="s">
        <v>1886</v>
      </c>
      <c r="D8" s="2409"/>
      <c r="E8" s="2409"/>
      <c r="F8" s="2409"/>
      <c r="G8" s="2409"/>
      <c r="H8" s="2409"/>
      <c r="I8" s="2409"/>
      <c r="J8" s="2409"/>
      <c r="K8" s="2409"/>
      <c r="L8" s="2409"/>
      <c r="M8" s="2410"/>
    </row>
    <row r="9" spans="1:13" ht="15.75" customHeight="1">
      <c r="A9" s="2093"/>
      <c r="B9" s="2085"/>
      <c r="C9" s="2411"/>
      <c r="D9" s="2412"/>
      <c r="E9" s="2412"/>
      <c r="F9" s="2412"/>
      <c r="G9" s="2412"/>
      <c r="H9" s="2412"/>
      <c r="I9" s="2412"/>
      <c r="J9" s="2412"/>
      <c r="K9" s="2412"/>
      <c r="L9" s="2412"/>
      <c r="M9" s="2413"/>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2122</v>
      </c>
      <c r="D11" s="1981"/>
      <c r="E11" s="1981"/>
      <c r="F11" s="1981"/>
      <c r="G11" s="1981"/>
      <c r="H11" s="1981"/>
      <c r="I11" s="1981"/>
      <c r="J11" s="1981"/>
      <c r="K11" s="1981"/>
      <c r="L11" s="1981"/>
      <c r="M11" s="1982"/>
    </row>
    <row r="12" spans="1:13" ht="88.5" customHeight="1">
      <c r="A12" s="2093"/>
      <c r="B12" s="1331" t="s">
        <v>21</v>
      </c>
      <c r="C12" s="2047" t="s">
        <v>2123</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1890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582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2124</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80"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v>
      </c>
      <c r="E36" s="2135"/>
      <c r="F36" s="2134">
        <v>1</v>
      </c>
      <c r="G36" s="2135"/>
      <c r="H36" s="2134">
        <v>1</v>
      </c>
      <c r="I36" s="2135"/>
      <c r="J36" s="2134">
        <v>1</v>
      </c>
      <c r="K36" s="2135"/>
      <c r="L36" s="2134">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1</v>
      </c>
      <c r="E38" s="2135"/>
      <c r="F38" s="2134">
        <v>1</v>
      </c>
      <c r="G38" s="2135"/>
      <c r="H38" s="2134">
        <v>1</v>
      </c>
      <c r="I38" s="2135"/>
      <c r="J38" s="2134">
        <v>1</v>
      </c>
      <c r="K38" s="2135"/>
      <c r="L38" s="2134">
        <v>1</v>
      </c>
      <c r="M38" s="2135"/>
    </row>
    <row r="39" spans="1:13">
      <c r="A39" s="2064"/>
      <c r="B39" s="1999"/>
      <c r="C39" s="73"/>
      <c r="D39" s="74"/>
      <c r="E39" s="74"/>
      <c r="F39" s="74"/>
      <c r="G39" s="74"/>
      <c r="H39" s="75"/>
      <c r="I39" s="75"/>
      <c r="J39" s="75"/>
      <c r="K39" s="74"/>
      <c r="L39" s="74"/>
      <c r="M39" s="46"/>
    </row>
    <row r="40" spans="1:13">
      <c r="A40" s="2064"/>
      <c r="B40" s="1999"/>
      <c r="C40" s="73"/>
      <c r="D40" s="2134">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11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2125</v>
      </c>
      <c r="D48" s="1981"/>
      <c r="E48" s="1981"/>
      <c r="F48" s="1981"/>
      <c r="G48" s="1981"/>
      <c r="H48" s="1981"/>
      <c r="I48" s="1981"/>
      <c r="J48" s="1981"/>
      <c r="K48" s="1981"/>
      <c r="L48" s="1981"/>
      <c r="M48" s="1982"/>
    </row>
    <row r="49" spans="1:13" ht="38.25" customHeight="1">
      <c r="A49" s="2064"/>
      <c r="B49" s="1333" t="s">
        <v>85</v>
      </c>
      <c r="C49" s="1980" t="s">
        <v>1893</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2143" t="s">
        <v>398</v>
      </c>
      <c r="D52" s="2144"/>
      <c r="E52" s="2144"/>
      <c r="F52" s="2144"/>
      <c r="G52" s="2144"/>
      <c r="H52" s="2144"/>
      <c r="I52" s="2144"/>
      <c r="J52" s="2144"/>
      <c r="K52" s="2144"/>
      <c r="L52" s="2144"/>
      <c r="M52" s="2145"/>
    </row>
    <row r="53" spans="1:13" ht="15.75" customHeight="1">
      <c r="A53" s="2056"/>
      <c r="B53" s="1413" t="s">
        <v>93</v>
      </c>
      <c r="C53" s="2143" t="s">
        <v>1895</v>
      </c>
      <c r="D53" s="2144"/>
      <c r="E53" s="2144"/>
      <c r="F53" s="2144"/>
      <c r="G53" s="2144"/>
      <c r="H53" s="2144"/>
      <c r="I53" s="2144"/>
      <c r="J53" s="2144"/>
      <c r="K53" s="2144"/>
      <c r="L53" s="2144"/>
      <c r="M53" s="2145"/>
    </row>
    <row r="54" spans="1:13" ht="15.75" customHeight="1">
      <c r="A54" s="2056"/>
      <c r="B54" s="1413" t="s">
        <v>95</v>
      </c>
      <c r="C54" s="2143" t="s">
        <v>15</v>
      </c>
      <c r="D54" s="2144"/>
      <c r="E54" s="2144"/>
      <c r="F54" s="2144"/>
      <c r="G54" s="2144"/>
      <c r="H54" s="2144"/>
      <c r="I54" s="2144"/>
      <c r="J54" s="2144"/>
      <c r="K54" s="2144"/>
      <c r="L54" s="2144"/>
      <c r="M54" s="2145"/>
    </row>
    <row r="55" spans="1:13" ht="15.75" customHeight="1">
      <c r="A55" s="2056"/>
      <c r="B55" s="1414" t="s">
        <v>97</v>
      </c>
      <c r="C55" s="2143" t="s">
        <v>606</v>
      </c>
      <c r="D55" s="2144"/>
      <c r="E55" s="2144"/>
      <c r="F55" s="2144"/>
      <c r="G55" s="2144"/>
      <c r="H55" s="2144"/>
      <c r="I55" s="2144"/>
      <c r="J55" s="2144"/>
      <c r="K55" s="2144"/>
      <c r="L55" s="2144"/>
      <c r="M55" s="2145"/>
    </row>
    <row r="56" spans="1:13" ht="15.75" customHeight="1">
      <c r="A56" s="2056"/>
      <c r="B56" s="1413" t="s">
        <v>99</v>
      </c>
      <c r="C56" s="2418" t="s">
        <v>399</v>
      </c>
      <c r="D56" s="2144"/>
      <c r="E56" s="2144"/>
      <c r="F56" s="2144"/>
      <c r="G56" s="2144"/>
      <c r="H56" s="2144"/>
      <c r="I56" s="2144"/>
      <c r="J56" s="2144"/>
      <c r="K56" s="2144"/>
      <c r="L56" s="2144"/>
      <c r="M56" s="2145"/>
    </row>
    <row r="57" spans="1:13" ht="16.5" customHeight="1" thickBot="1">
      <c r="A57" s="2061"/>
      <c r="B57" s="1413" t="s">
        <v>101</v>
      </c>
      <c r="C57" s="2143" t="s">
        <v>436</v>
      </c>
      <c r="D57" s="2144"/>
      <c r="E57" s="2144"/>
      <c r="F57" s="2144"/>
      <c r="G57" s="2144"/>
      <c r="H57" s="2144"/>
      <c r="I57" s="2144"/>
      <c r="J57" s="2144"/>
      <c r="K57" s="2144"/>
      <c r="L57" s="2144"/>
      <c r="M57" s="2145"/>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M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C7" xr:uid="{00000000-0002-0000-4600-000000000000}"/>
    <dataValidation allowBlank="1" showInputMessage="1" showErrorMessage="1" prompt="Seleccione de la lista desplegable" sqref="B4 B7 H7" xr:uid="{00000000-0002-0000-4600-000001000000}"/>
    <dataValidation allowBlank="1" showInputMessage="1" showErrorMessage="1" prompt="Incluir una ficha por cada indicador, ya sea de producto o de resultado" sqref="B1" xr:uid="{00000000-0002-0000-4600-000002000000}"/>
    <dataValidation allowBlank="1" showInputMessage="1" showErrorMessage="1" prompt="Identifique el ODS a que le apunta el indicador de producto. Seleccione de la lista desplegable._x000a_" sqref="B14" xr:uid="{00000000-0002-0000-4600-000003000000}"/>
    <dataValidation allowBlank="1" showInputMessage="1" showErrorMessage="1" prompt="Identifique la meta ODS a que le apunta el indicador de producto. Seleccione de la lista desplegable." sqref="E14" xr:uid="{00000000-0002-0000-46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46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600-000006000000}"/>
    <dataValidation type="list" allowBlank="1" showInputMessage="1" showErrorMessage="1" sqref="I7:M7" xr:uid="{00000000-0002-0000-4600-000007000000}">
      <formula1>INDIRECT($C$7)</formula1>
    </dataValidation>
  </dataValidations>
  <hyperlinks>
    <hyperlink ref="C56" r:id="rId1" xr:uid="{00000000-0004-0000-4600-000000000000}"/>
  </hyperlinks>
  <pageMargins left="0.7" right="0.7" top="0.75" bottom="0.75" header="0.3" footer="0.3"/>
  <pageSetup paperSize="9" orientation="portrait" horizontalDpi="1200" verticalDpi="1200"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2126</v>
      </c>
      <c r="C1" s="141"/>
      <c r="D1" s="141"/>
      <c r="E1" s="141"/>
      <c r="F1" s="141"/>
      <c r="G1" s="141"/>
      <c r="H1" s="141"/>
      <c r="I1" s="141"/>
      <c r="J1" s="141"/>
      <c r="K1" s="141"/>
      <c r="L1" s="141"/>
      <c r="M1" s="142"/>
    </row>
    <row r="2" spans="1:13" ht="54.75" customHeight="1">
      <c r="A2" s="2092" t="s">
        <v>1</v>
      </c>
      <c r="B2" s="29" t="s">
        <v>2</v>
      </c>
      <c r="C2" s="2120" t="s">
        <v>584</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304</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344" t="s">
        <v>13</v>
      </c>
      <c r="D7" s="2345"/>
      <c r="E7" s="1206"/>
      <c r="F7" s="1206"/>
      <c r="G7" s="1207"/>
      <c r="H7" s="1208" t="s">
        <v>14</v>
      </c>
      <c r="I7" s="2150" t="s">
        <v>15</v>
      </c>
      <c r="J7" s="2149"/>
      <c r="K7" s="2149"/>
      <c r="L7" s="2149"/>
      <c r="M7" s="2151"/>
    </row>
    <row r="8" spans="1:13" ht="15.75" customHeight="1">
      <c r="A8" s="2093"/>
      <c r="B8" s="2084" t="s">
        <v>16</v>
      </c>
      <c r="C8" s="2408" t="s">
        <v>587</v>
      </c>
      <c r="D8" s="2409"/>
      <c r="E8" s="349"/>
      <c r="F8" s="349"/>
      <c r="G8" s="349"/>
      <c r="H8" s="349"/>
      <c r="I8" s="349"/>
      <c r="J8" s="349"/>
      <c r="K8" s="349"/>
      <c r="L8" s="349"/>
      <c r="M8" s="1195"/>
    </row>
    <row r="9" spans="1:13" ht="15.75" customHeight="1">
      <c r="A9" s="2093"/>
      <c r="B9" s="2085"/>
      <c r="C9" s="2419"/>
      <c r="D9" s="2420"/>
      <c r="E9" s="350"/>
      <c r="F9" s="351"/>
      <c r="G9" s="351"/>
      <c r="H9" s="350"/>
      <c r="I9" s="351"/>
      <c r="J9" s="351"/>
      <c r="K9" s="350"/>
      <c r="L9" s="350"/>
      <c r="M9" s="352"/>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2127</v>
      </c>
      <c r="D11" s="1981"/>
      <c r="E11" s="1981"/>
      <c r="F11" s="1981"/>
      <c r="G11" s="1981"/>
      <c r="H11" s="1981"/>
      <c r="I11" s="1981"/>
      <c r="J11" s="1981"/>
      <c r="K11" s="1981"/>
      <c r="L11" s="1981"/>
      <c r="M11" s="1982"/>
    </row>
    <row r="12" spans="1:13" ht="88.5" customHeight="1">
      <c r="A12" s="2093"/>
      <c r="B12" s="1331" t="s">
        <v>21</v>
      </c>
      <c r="C12" s="2047" t="s">
        <v>2128</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1890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585</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2129</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t="s">
        <v>45</v>
      </c>
      <c r="E25" s="59"/>
      <c r="F25" s="49" t="s">
        <v>50</v>
      </c>
      <c r="G25" s="1218"/>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v>14540</v>
      </c>
      <c r="E29" s="59"/>
      <c r="F29" s="66" t="s">
        <v>56</v>
      </c>
      <c r="G29" s="1224">
        <v>2019</v>
      </c>
      <c r="H29" s="59"/>
      <c r="I29" s="66" t="s">
        <v>57</v>
      </c>
      <c r="J29" s="2045" t="s">
        <v>2130</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15000</v>
      </c>
      <c r="E36" s="2135"/>
      <c r="F36" s="2134">
        <v>14000</v>
      </c>
      <c r="G36" s="2135"/>
      <c r="H36" s="2134">
        <v>28000</v>
      </c>
      <c r="I36" s="2135"/>
      <c r="J36" s="2134">
        <v>28000</v>
      </c>
      <c r="K36" s="2135"/>
      <c r="L36" s="2134">
        <v>28000</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11000</v>
      </c>
      <c r="E38" s="2135"/>
      <c r="F38" s="2134">
        <v>11000</v>
      </c>
      <c r="G38" s="2135"/>
      <c r="H38" s="2134">
        <v>11000</v>
      </c>
      <c r="I38" s="2135"/>
      <c r="J38" s="2134">
        <v>11000</v>
      </c>
      <c r="K38" s="2135"/>
      <c r="L38" s="2134">
        <v>11000</v>
      </c>
      <c r="M38" s="2135"/>
    </row>
    <row r="39" spans="1:13">
      <c r="A39" s="2064"/>
      <c r="B39" s="1999"/>
      <c r="C39" s="73"/>
      <c r="D39" s="74"/>
      <c r="E39" s="74"/>
      <c r="F39" s="74"/>
      <c r="G39" s="74"/>
      <c r="H39" s="75"/>
      <c r="I39" s="75"/>
      <c r="J39" s="75"/>
      <c r="K39" s="74"/>
      <c r="L39" s="74"/>
      <c r="M39" s="46"/>
    </row>
    <row r="40" spans="1:13">
      <c r="A40" s="2064"/>
      <c r="B40" s="1999"/>
      <c r="C40" s="73"/>
      <c r="D40" s="2134">
        <v>11000</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179000</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2131</v>
      </c>
      <c r="D48" s="1981"/>
      <c r="E48" s="1981"/>
      <c r="F48" s="1981"/>
      <c r="G48" s="1981"/>
      <c r="H48" s="1981"/>
      <c r="I48" s="1981"/>
      <c r="J48" s="1981"/>
      <c r="K48" s="1981"/>
      <c r="L48" s="1981"/>
      <c r="M48" s="1982"/>
    </row>
    <row r="49" spans="1:13" ht="38.25" customHeight="1">
      <c r="A49" s="2064"/>
      <c r="B49" s="1333" t="s">
        <v>85</v>
      </c>
      <c r="C49" s="1980" t="s">
        <v>2132</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2143" t="s">
        <v>398</v>
      </c>
      <c r="D52" s="2144"/>
      <c r="E52" s="2144"/>
      <c r="F52" s="2144"/>
      <c r="G52" s="2144"/>
      <c r="H52" s="2144"/>
      <c r="I52" s="2144"/>
      <c r="J52" s="2144"/>
      <c r="K52" s="2144"/>
      <c r="L52" s="2144"/>
      <c r="M52" s="2145"/>
    </row>
    <row r="53" spans="1:13" ht="15.75" customHeight="1">
      <c r="A53" s="2056"/>
      <c r="B53" s="1413" t="s">
        <v>93</v>
      </c>
      <c r="C53" s="2143" t="s">
        <v>1895</v>
      </c>
      <c r="D53" s="2144"/>
      <c r="E53" s="2144"/>
      <c r="F53" s="2144"/>
      <c r="G53" s="2144"/>
      <c r="H53" s="2144"/>
      <c r="I53" s="2144"/>
      <c r="J53" s="2144"/>
      <c r="K53" s="2144"/>
      <c r="L53" s="2144"/>
      <c r="M53" s="2145"/>
    </row>
    <row r="54" spans="1:13" ht="15.75" customHeight="1">
      <c r="A54" s="2056"/>
      <c r="B54" s="1413" t="s">
        <v>95</v>
      </c>
      <c r="C54" s="2143" t="s">
        <v>15</v>
      </c>
      <c r="D54" s="2144"/>
      <c r="E54" s="2144"/>
      <c r="F54" s="2144"/>
      <c r="G54" s="2144"/>
      <c r="H54" s="2144"/>
      <c r="I54" s="2144"/>
      <c r="J54" s="2144"/>
      <c r="K54" s="2144"/>
      <c r="L54" s="2144"/>
      <c r="M54" s="2145"/>
    </row>
    <row r="55" spans="1:13" ht="15.75" customHeight="1">
      <c r="A55" s="2056"/>
      <c r="B55" s="1414" t="s">
        <v>97</v>
      </c>
      <c r="C55" s="2143" t="s">
        <v>606</v>
      </c>
      <c r="D55" s="2144"/>
      <c r="E55" s="2144"/>
      <c r="F55" s="2144"/>
      <c r="G55" s="2144"/>
      <c r="H55" s="2144"/>
      <c r="I55" s="2144"/>
      <c r="J55" s="2144"/>
      <c r="K55" s="2144"/>
      <c r="L55" s="2144"/>
      <c r="M55" s="2145"/>
    </row>
    <row r="56" spans="1:13" ht="15.75" customHeight="1">
      <c r="A56" s="2056"/>
      <c r="B56" s="1413" t="s">
        <v>99</v>
      </c>
      <c r="C56" s="2418" t="s">
        <v>399</v>
      </c>
      <c r="D56" s="2144"/>
      <c r="E56" s="2144"/>
      <c r="F56" s="2144"/>
      <c r="G56" s="2144"/>
      <c r="H56" s="2144"/>
      <c r="I56" s="2144"/>
      <c r="J56" s="2144"/>
      <c r="K56" s="2144"/>
      <c r="L56" s="2144"/>
      <c r="M56" s="2145"/>
    </row>
    <row r="57" spans="1:13" ht="16.5" customHeight="1" thickBot="1">
      <c r="A57" s="2061"/>
      <c r="B57" s="1413" t="s">
        <v>101</v>
      </c>
      <c r="C57" s="2143" t="s">
        <v>436</v>
      </c>
      <c r="D57" s="2144"/>
      <c r="E57" s="2144"/>
      <c r="F57" s="2144"/>
      <c r="G57" s="2144"/>
      <c r="H57" s="2144"/>
      <c r="I57" s="2144"/>
      <c r="J57" s="2144"/>
      <c r="K57" s="2144"/>
      <c r="L57" s="2144"/>
      <c r="M57" s="2145"/>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7 C14:D14" xr:uid="{00000000-0002-0000-4700-000000000000}"/>
    <dataValidation type="list" allowBlank="1" showInputMessage="1" showErrorMessage="1" sqref="I7:M7" xr:uid="{00000000-0002-0000-47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7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4700-000003000000}"/>
    <dataValidation allowBlank="1" showInputMessage="1" showErrorMessage="1" prompt="Identifique la meta ODS a que le apunta el indicador de producto. Seleccione de la lista desplegable." sqref="E14" xr:uid="{00000000-0002-0000-4700-000004000000}"/>
    <dataValidation allowBlank="1" showInputMessage="1" showErrorMessage="1" prompt="Identifique el ODS a que le apunta el indicador de producto. Seleccione de la lista desplegable._x000a_" sqref="B14" xr:uid="{00000000-0002-0000-4700-000005000000}"/>
    <dataValidation allowBlank="1" showInputMessage="1" showErrorMessage="1" prompt="Incluir una ficha por cada indicador, ya sea de producto o de resultado" sqref="B1" xr:uid="{00000000-0002-0000-4700-000006000000}"/>
    <dataValidation allowBlank="1" showInputMessage="1" showErrorMessage="1" prompt="Seleccione de la lista desplegable" sqref="B4 B7 H7" xr:uid="{00000000-0002-0000-4700-000007000000}"/>
  </dataValidations>
  <hyperlinks>
    <hyperlink ref="C56" r:id="rId1" xr:uid="{00000000-0004-0000-4700-000000000000}"/>
  </hyperlinks>
  <pageMargins left="0.7" right="0.7" top="0.75" bottom="0.75" header="0.3" footer="0.3"/>
  <pageSetup paperSize="9" orientation="portrait" horizontalDpi="1200" verticalDpi="1200"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00B0F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2133</v>
      </c>
      <c r="C1" s="141"/>
      <c r="D1" s="141"/>
      <c r="E1" s="141"/>
      <c r="F1" s="141"/>
      <c r="G1" s="141"/>
      <c r="H1" s="141"/>
      <c r="I1" s="141"/>
      <c r="J1" s="141"/>
      <c r="K1" s="141"/>
      <c r="L1" s="141"/>
      <c r="M1" s="142"/>
    </row>
    <row r="2" spans="1:13" ht="54.75" customHeight="1">
      <c r="A2" s="2092" t="s">
        <v>1</v>
      </c>
      <c r="B2" s="29" t="s">
        <v>2</v>
      </c>
      <c r="C2" s="2120" t="s">
        <v>589</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344" t="s">
        <v>13</v>
      </c>
      <c r="D7" s="2345"/>
      <c r="E7" s="1206"/>
      <c r="F7" s="1206"/>
      <c r="G7" s="1207"/>
      <c r="H7" s="1208" t="s">
        <v>14</v>
      </c>
      <c r="I7" s="2150" t="s">
        <v>15</v>
      </c>
      <c r="J7" s="2149"/>
      <c r="K7" s="2149"/>
      <c r="L7" s="2149"/>
      <c r="M7" s="2151"/>
    </row>
    <row r="8" spans="1:13" ht="15.75" customHeight="1">
      <c r="A8" s="2093"/>
      <c r="B8" s="2084" t="s">
        <v>16</v>
      </c>
      <c r="C8" s="2408" t="s">
        <v>2134</v>
      </c>
      <c r="D8" s="2409"/>
      <c r="E8" s="349"/>
      <c r="F8" s="349"/>
      <c r="G8" s="349"/>
      <c r="H8" s="349"/>
      <c r="I8" s="349"/>
      <c r="J8" s="349"/>
      <c r="K8" s="349"/>
      <c r="L8" s="349"/>
      <c r="M8" s="1195"/>
    </row>
    <row r="9" spans="1:13" ht="15.75" customHeight="1">
      <c r="A9" s="2093"/>
      <c r="B9" s="2085"/>
      <c r="C9" s="2419"/>
      <c r="D9" s="2420"/>
      <c r="E9" s="350"/>
      <c r="F9" s="351"/>
      <c r="G9" s="351"/>
      <c r="H9" s="350"/>
      <c r="I9" s="351"/>
      <c r="J9" s="351"/>
      <c r="K9" s="350"/>
      <c r="L9" s="350"/>
      <c r="M9" s="352"/>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2135</v>
      </c>
      <c r="D11" s="1981"/>
      <c r="E11" s="1981"/>
      <c r="F11" s="1981"/>
      <c r="G11" s="1981"/>
      <c r="H11" s="1981"/>
      <c r="I11" s="1981"/>
      <c r="J11" s="1981"/>
      <c r="K11" s="1981"/>
      <c r="L11" s="1981"/>
      <c r="M11" s="1982"/>
    </row>
    <row r="12" spans="1:13" ht="88.5" customHeight="1">
      <c r="A12" s="2093"/>
      <c r="B12" s="1331" t="s">
        <v>21</v>
      </c>
      <c r="C12" s="2047" t="s">
        <v>2136</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1890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590</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2137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1495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2100</v>
      </c>
      <c r="D48" s="1981"/>
      <c r="E48" s="1981"/>
      <c r="F48" s="1981"/>
      <c r="G48" s="1981"/>
      <c r="H48" s="1981"/>
      <c r="I48" s="1981"/>
      <c r="J48" s="1981"/>
      <c r="K48" s="1981"/>
      <c r="L48" s="1981"/>
      <c r="M48" s="1982"/>
    </row>
    <row r="49" spans="1:13" ht="38.25" customHeight="1">
      <c r="A49" s="2064"/>
      <c r="B49" s="1333" t="s">
        <v>85</v>
      </c>
      <c r="C49" s="1980" t="s">
        <v>1893</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2143" t="s">
        <v>398</v>
      </c>
      <c r="D52" s="2144"/>
      <c r="E52" s="2144"/>
      <c r="F52" s="2144"/>
      <c r="G52" s="2144"/>
      <c r="H52" s="2144"/>
      <c r="I52" s="2144"/>
      <c r="J52" s="2144"/>
      <c r="K52" s="2144"/>
      <c r="L52" s="2144"/>
      <c r="M52" s="2145"/>
    </row>
    <row r="53" spans="1:13" ht="15.75" customHeight="1">
      <c r="A53" s="2056"/>
      <c r="B53" s="1413" t="s">
        <v>93</v>
      </c>
      <c r="C53" s="2143" t="s">
        <v>1895</v>
      </c>
      <c r="D53" s="2144"/>
      <c r="E53" s="2144"/>
      <c r="F53" s="2144"/>
      <c r="G53" s="2144"/>
      <c r="H53" s="2144"/>
      <c r="I53" s="2144"/>
      <c r="J53" s="2144"/>
      <c r="K53" s="2144"/>
      <c r="L53" s="2144"/>
      <c r="M53" s="2145"/>
    </row>
    <row r="54" spans="1:13" ht="15.75" customHeight="1">
      <c r="A54" s="2056"/>
      <c r="B54" s="1413" t="s">
        <v>95</v>
      </c>
      <c r="C54" s="2143" t="s">
        <v>15</v>
      </c>
      <c r="D54" s="2144"/>
      <c r="E54" s="2144"/>
      <c r="F54" s="2144"/>
      <c r="G54" s="2144"/>
      <c r="H54" s="2144"/>
      <c r="I54" s="2144"/>
      <c r="J54" s="2144"/>
      <c r="K54" s="2144"/>
      <c r="L54" s="2144"/>
      <c r="M54" s="2145"/>
    </row>
    <row r="55" spans="1:13" ht="15.75" customHeight="1">
      <c r="A55" s="2056"/>
      <c r="B55" s="1414" t="s">
        <v>97</v>
      </c>
      <c r="C55" s="2143" t="s">
        <v>606</v>
      </c>
      <c r="D55" s="2144"/>
      <c r="E55" s="2144"/>
      <c r="F55" s="2144"/>
      <c r="G55" s="2144"/>
      <c r="H55" s="2144"/>
      <c r="I55" s="2144"/>
      <c r="J55" s="2144"/>
      <c r="K55" s="2144"/>
      <c r="L55" s="2144"/>
      <c r="M55" s="2145"/>
    </row>
    <row r="56" spans="1:13" ht="15.75" customHeight="1">
      <c r="A56" s="2056"/>
      <c r="B56" s="1413" t="s">
        <v>99</v>
      </c>
      <c r="C56" s="2418" t="s">
        <v>399</v>
      </c>
      <c r="D56" s="2144"/>
      <c r="E56" s="2144"/>
      <c r="F56" s="2144"/>
      <c r="G56" s="2144"/>
      <c r="H56" s="2144"/>
      <c r="I56" s="2144"/>
      <c r="J56" s="2144"/>
      <c r="K56" s="2144"/>
      <c r="L56" s="2144"/>
      <c r="M56" s="2145"/>
    </row>
    <row r="57" spans="1:13" ht="16.5" customHeight="1" thickBot="1">
      <c r="A57" s="2061"/>
      <c r="B57" s="1413" t="s">
        <v>101</v>
      </c>
      <c r="C57" s="2143" t="s">
        <v>436</v>
      </c>
      <c r="D57" s="2144"/>
      <c r="E57" s="2144"/>
      <c r="F57" s="2144"/>
      <c r="G57" s="2144"/>
      <c r="H57" s="2144"/>
      <c r="I57" s="2144"/>
      <c r="J57" s="2144"/>
      <c r="K57" s="2144"/>
      <c r="L57" s="2144"/>
      <c r="M57" s="2145"/>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C7" xr:uid="{00000000-0002-0000-4800-000000000000}"/>
    <dataValidation allowBlank="1" showInputMessage="1" showErrorMessage="1" prompt="Seleccione de la lista desplegable" sqref="B4 B7 H7" xr:uid="{00000000-0002-0000-4800-000001000000}"/>
    <dataValidation allowBlank="1" showInputMessage="1" showErrorMessage="1" prompt="Incluir una ficha por cada indicador, ya sea de producto o de resultado" sqref="B1" xr:uid="{00000000-0002-0000-4800-000002000000}"/>
    <dataValidation allowBlank="1" showInputMessage="1" showErrorMessage="1" prompt="Identifique el ODS a que le apunta el indicador de producto. Seleccione de la lista desplegable._x000a_" sqref="B14" xr:uid="{00000000-0002-0000-4800-000003000000}"/>
    <dataValidation allowBlank="1" showInputMessage="1" showErrorMessage="1" prompt="Identifique la meta ODS a que le apunta el indicador de producto. Seleccione de la lista desplegable." sqref="E14" xr:uid="{00000000-0002-0000-48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48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800-000006000000}"/>
    <dataValidation type="list" allowBlank="1" showInputMessage="1" showErrorMessage="1" sqref="I7:M7" xr:uid="{00000000-0002-0000-4800-000007000000}">
      <formula1>INDIRECT($C$7)</formula1>
    </dataValidation>
  </dataValidations>
  <hyperlinks>
    <hyperlink ref="C56" r:id="rId1" xr:uid="{00000000-0004-0000-4800-000000000000}"/>
  </hyperlinks>
  <pageMargins left="0.7" right="0.7" top="0.75" bottom="0.75" header="0.3" footer="0.3"/>
  <pageSetup paperSize="9" orientation="portrait" horizontalDpi="1200" verticalDpi="1200"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00B0F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2138</v>
      </c>
      <c r="C1" s="141"/>
      <c r="D1" s="141"/>
      <c r="E1" s="141"/>
      <c r="F1" s="141"/>
      <c r="G1" s="141"/>
      <c r="H1" s="141"/>
      <c r="I1" s="141"/>
      <c r="J1" s="141"/>
      <c r="K1" s="141"/>
      <c r="L1" s="141"/>
      <c r="M1" s="142"/>
    </row>
    <row r="2" spans="1:13" ht="54.75" customHeight="1">
      <c r="A2" s="2092" t="s">
        <v>1</v>
      </c>
      <c r="B2" s="29" t="s">
        <v>2</v>
      </c>
      <c r="C2" s="2120" t="s">
        <v>592</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344" t="s">
        <v>13</v>
      </c>
      <c r="D7" s="2345"/>
      <c r="E7" s="1206"/>
      <c r="F7" s="1206"/>
      <c r="G7" s="1207"/>
      <c r="H7" s="1208" t="s">
        <v>14</v>
      </c>
      <c r="I7" s="2150" t="s">
        <v>15</v>
      </c>
      <c r="J7" s="2149"/>
      <c r="K7" s="2149"/>
      <c r="L7" s="2149"/>
      <c r="M7" s="2151"/>
    </row>
    <row r="8" spans="1:13" ht="15.75" customHeight="1">
      <c r="A8" s="2093"/>
      <c r="B8" s="2084" t="s">
        <v>16</v>
      </c>
      <c r="C8" s="2408" t="s">
        <v>2134</v>
      </c>
      <c r="D8" s="2409"/>
      <c r="E8" s="349"/>
      <c r="F8" s="349"/>
      <c r="G8" s="349"/>
      <c r="H8" s="349"/>
      <c r="I8" s="349"/>
      <c r="J8" s="349"/>
      <c r="K8" s="349"/>
      <c r="L8" s="349"/>
      <c r="M8" s="1195"/>
    </row>
    <row r="9" spans="1:13" ht="15.75" customHeight="1">
      <c r="A9" s="2093"/>
      <c r="B9" s="2085"/>
      <c r="C9" s="2419"/>
      <c r="D9" s="2420"/>
      <c r="E9" s="350"/>
      <c r="F9" s="351"/>
      <c r="G9" s="351"/>
      <c r="H9" s="350"/>
      <c r="I9" s="351"/>
      <c r="J9" s="351"/>
      <c r="K9" s="350"/>
      <c r="L9" s="350"/>
      <c r="M9" s="352"/>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2139</v>
      </c>
      <c r="D11" s="1981"/>
      <c r="E11" s="1981"/>
      <c r="F11" s="1981"/>
      <c r="G11" s="1981"/>
      <c r="H11" s="1981"/>
      <c r="I11" s="1981"/>
      <c r="J11" s="1981"/>
      <c r="K11" s="1981"/>
      <c r="L11" s="1981"/>
      <c r="M11" s="1982"/>
    </row>
    <row r="12" spans="1:13" ht="88.5" customHeight="1">
      <c r="A12" s="2093"/>
      <c r="B12" s="1331" t="s">
        <v>21</v>
      </c>
      <c r="C12" s="2047" t="s">
        <v>2140</v>
      </c>
      <c r="D12" s="2048"/>
      <c r="E12" s="2048"/>
      <c r="F12" s="2048"/>
      <c r="G12" s="2048"/>
      <c r="H12" s="2048"/>
      <c r="I12" s="2048"/>
      <c r="J12" s="2048"/>
      <c r="K12" s="2048"/>
      <c r="L12" s="2048"/>
      <c r="M12" s="2049"/>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1890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593</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2141</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1495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v>20</v>
      </c>
      <c r="E29" s="59"/>
      <c r="F29" s="66" t="s">
        <v>56</v>
      </c>
      <c r="G29" s="1224">
        <v>2019</v>
      </c>
      <c r="H29" s="59"/>
      <c r="I29" s="66" t="s">
        <v>57</v>
      </c>
      <c r="J29" s="2045" t="s">
        <v>2044</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20</v>
      </c>
      <c r="E36" s="2135"/>
      <c r="F36" s="2134">
        <v>20</v>
      </c>
      <c r="G36" s="2135"/>
      <c r="H36" s="2134">
        <v>20</v>
      </c>
      <c r="I36" s="2135"/>
      <c r="J36" s="2134">
        <v>20</v>
      </c>
      <c r="K36" s="2135"/>
      <c r="L36" s="2134">
        <v>20</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20</v>
      </c>
      <c r="E38" s="2135"/>
      <c r="F38" s="2134">
        <v>20</v>
      </c>
      <c r="G38" s="2135"/>
      <c r="H38" s="2134">
        <v>20</v>
      </c>
      <c r="I38" s="2135"/>
      <c r="J38" s="2134">
        <v>20</v>
      </c>
      <c r="K38" s="2135"/>
      <c r="L38" s="2134">
        <v>20</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20</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20</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2142</v>
      </c>
      <c r="D48" s="1981"/>
      <c r="E48" s="1981"/>
      <c r="F48" s="1981"/>
      <c r="G48" s="1981"/>
      <c r="H48" s="1981"/>
      <c r="I48" s="1981"/>
      <c r="J48" s="1981"/>
      <c r="K48" s="1981"/>
      <c r="L48" s="1981"/>
      <c r="M48" s="1982"/>
    </row>
    <row r="49" spans="1:13" ht="38.25" customHeight="1">
      <c r="A49" s="2064"/>
      <c r="B49" s="1333" t="s">
        <v>85</v>
      </c>
      <c r="C49" s="1980" t="s">
        <v>2143</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2143" t="s">
        <v>398</v>
      </c>
      <c r="D52" s="2144"/>
      <c r="E52" s="2144"/>
      <c r="F52" s="2144"/>
      <c r="G52" s="2144"/>
      <c r="H52" s="2144"/>
      <c r="I52" s="2144"/>
      <c r="J52" s="2144"/>
      <c r="K52" s="2144"/>
      <c r="L52" s="2144"/>
      <c r="M52" s="2145"/>
    </row>
    <row r="53" spans="1:13" ht="15.75" customHeight="1">
      <c r="A53" s="2056"/>
      <c r="B53" s="1413" t="s">
        <v>93</v>
      </c>
      <c r="C53" s="2143" t="s">
        <v>1895</v>
      </c>
      <c r="D53" s="2144"/>
      <c r="E53" s="2144"/>
      <c r="F53" s="2144"/>
      <c r="G53" s="2144"/>
      <c r="H53" s="2144"/>
      <c r="I53" s="2144"/>
      <c r="J53" s="2144"/>
      <c r="K53" s="2144"/>
      <c r="L53" s="2144"/>
      <c r="M53" s="2145"/>
    </row>
    <row r="54" spans="1:13" ht="15.75" customHeight="1">
      <c r="A54" s="2056"/>
      <c r="B54" s="1413" t="s">
        <v>95</v>
      </c>
      <c r="C54" s="2143" t="s">
        <v>15</v>
      </c>
      <c r="D54" s="2144"/>
      <c r="E54" s="2144"/>
      <c r="F54" s="2144"/>
      <c r="G54" s="2144"/>
      <c r="H54" s="2144"/>
      <c r="I54" s="2144"/>
      <c r="J54" s="2144"/>
      <c r="K54" s="2144"/>
      <c r="L54" s="2144"/>
      <c r="M54" s="2145"/>
    </row>
    <row r="55" spans="1:13" ht="15.75" customHeight="1">
      <c r="A55" s="2056"/>
      <c r="B55" s="1414" t="s">
        <v>97</v>
      </c>
      <c r="C55" s="2143" t="s">
        <v>606</v>
      </c>
      <c r="D55" s="2144"/>
      <c r="E55" s="2144"/>
      <c r="F55" s="2144"/>
      <c r="G55" s="2144"/>
      <c r="H55" s="2144"/>
      <c r="I55" s="2144"/>
      <c r="J55" s="2144"/>
      <c r="K55" s="2144"/>
      <c r="L55" s="2144"/>
      <c r="M55" s="2145"/>
    </row>
    <row r="56" spans="1:13" ht="15.75" customHeight="1">
      <c r="A56" s="2056"/>
      <c r="B56" s="1413" t="s">
        <v>99</v>
      </c>
      <c r="C56" s="2418" t="s">
        <v>399</v>
      </c>
      <c r="D56" s="2144"/>
      <c r="E56" s="2144"/>
      <c r="F56" s="2144"/>
      <c r="G56" s="2144"/>
      <c r="H56" s="2144"/>
      <c r="I56" s="2144"/>
      <c r="J56" s="2144"/>
      <c r="K56" s="2144"/>
      <c r="L56" s="2144"/>
      <c r="M56" s="2145"/>
    </row>
    <row r="57" spans="1:13" ht="16.5" customHeight="1" thickBot="1">
      <c r="A57" s="2061"/>
      <c r="B57" s="1413" t="s">
        <v>101</v>
      </c>
      <c r="C57" s="2143" t="s">
        <v>436</v>
      </c>
      <c r="D57" s="2144"/>
      <c r="E57" s="2144"/>
      <c r="F57" s="2144"/>
      <c r="G57" s="2144"/>
      <c r="H57" s="2144"/>
      <c r="I57" s="2144"/>
      <c r="J57" s="2144"/>
      <c r="K57" s="2144"/>
      <c r="L57" s="2144"/>
      <c r="M57" s="2145"/>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7 C14:D14" xr:uid="{00000000-0002-0000-4900-000000000000}"/>
    <dataValidation type="list" allowBlank="1" showInputMessage="1" showErrorMessage="1" sqref="I7:M7" xr:uid="{00000000-0002-0000-49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9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4900-000003000000}"/>
    <dataValidation allowBlank="1" showInputMessage="1" showErrorMessage="1" prompt="Identifique la meta ODS a que le apunta el indicador de producto. Seleccione de la lista desplegable." sqref="E14" xr:uid="{00000000-0002-0000-4900-000004000000}"/>
    <dataValidation allowBlank="1" showInputMessage="1" showErrorMessage="1" prompt="Identifique el ODS a que le apunta el indicador de producto. Seleccione de la lista desplegable._x000a_" sqref="B14" xr:uid="{00000000-0002-0000-4900-000005000000}"/>
    <dataValidation allowBlank="1" showInputMessage="1" showErrorMessage="1" prompt="Incluir una ficha por cada indicador, ya sea de producto o de resultado" sqref="B1" xr:uid="{00000000-0002-0000-4900-000006000000}"/>
    <dataValidation allowBlank="1" showInputMessage="1" showErrorMessage="1" prompt="Seleccione de la lista desplegable" sqref="B4 B7 H7" xr:uid="{00000000-0002-0000-4900-000007000000}"/>
  </dataValidations>
  <hyperlinks>
    <hyperlink ref="C56" r:id="rId1" xr:uid="{00000000-0004-0000-4900-000000000000}"/>
  </hyperlinks>
  <pageMargins left="0.7" right="0.7" top="0.75" bottom="0.75" header="0.3" footer="0.3"/>
  <pageSetup paperSize="9" orientation="portrait" horizontalDpi="1200" verticalDpi="1200"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theme="9" tint="-0.249977111117893"/>
  </sheetPr>
  <dimension ref="A1:M61"/>
  <sheetViews>
    <sheetView workbookViewId="0"/>
  </sheetViews>
  <sheetFormatPr baseColWidth="10" defaultColWidth="11.42578125" defaultRowHeight="15.75"/>
  <cols>
    <col min="1" max="1" width="25.140625" style="28" customWidth="1"/>
    <col min="2" max="2" width="39.140625" style="109" customWidth="1"/>
    <col min="3" max="16384" width="11.42578125" style="28"/>
  </cols>
  <sheetData>
    <row r="1" spans="1:13" ht="16.5" thickBot="1">
      <c r="A1" s="24"/>
      <c r="B1" s="99" t="s">
        <v>2144</v>
      </c>
      <c r="C1" s="141"/>
      <c r="D1" s="141"/>
      <c r="E1" s="141"/>
      <c r="F1" s="141"/>
      <c r="G1" s="141"/>
      <c r="H1" s="141"/>
      <c r="I1" s="141"/>
      <c r="J1" s="141"/>
      <c r="K1" s="141"/>
      <c r="L1" s="141"/>
      <c r="M1" s="142"/>
    </row>
    <row r="2" spans="1:13" ht="39" customHeight="1">
      <c r="A2" s="2092" t="s">
        <v>1</v>
      </c>
      <c r="B2" s="29" t="s">
        <v>2</v>
      </c>
      <c r="C2" s="2120" t="s">
        <v>2145</v>
      </c>
      <c r="D2" s="2121"/>
      <c r="E2" s="2121"/>
      <c r="F2" s="2121"/>
      <c r="G2" s="2121"/>
      <c r="H2" s="2121"/>
      <c r="I2" s="2121"/>
      <c r="J2" s="2121"/>
      <c r="K2" s="2121"/>
      <c r="L2" s="2121"/>
      <c r="M2" s="2122"/>
    </row>
    <row r="3" spans="1:13" ht="57.95" customHeight="1">
      <c r="A3" s="2093"/>
      <c r="B3" s="1331" t="s">
        <v>4</v>
      </c>
      <c r="C3" s="2023" t="s">
        <v>2088</v>
      </c>
      <c r="D3" s="2024"/>
      <c r="E3" s="2024"/>
      <c r="F3" s="2024"/>
      <c r="G3" s="2024"/>
      <c r="H3" s="2024"/>
      <c r="I3" s="2024"/>
      <c r="J3" s="2024"/>
      <c r="K3" s="2024"/>
      <c r="L3" s="2024"/>
      <c r="M3" s="2025"/>
    </row>
    <row r="4" spans="1:13">
      <c r="A4" s="2093"/>
      <c r="B4" s="31" t="s">
        <v>6</v>
      </c>
      <c r="C4" s="1198" t="s">
        <v>7</v>
      </c>
      <c r="D4" s="1203"/>
      <c r="E4" s="1204"/>
      <c r="F4" s="2021" t="s">
        <v>8</v>
      </c>
      <c r="G4" s="2022"/>
      <c r="H4" s="1205" t="s">
        <v>9</v>
      </c>
      <c r="I4" s="1199"/>
      <c r="J4" s="1199"/>
      <c r="K4" s="1199"/>
      <c r="L4" s="1199"/>
      <c r="M4" s="1200"/>
    </row>
    <row r="5" spans="1:13" ht="45" customHeight="1">
      <c r="A5" s="2093"/>
      <c r="B5" s="31" t="s">
        <v>10</v>
      </c>
      <c r="C5" s="2023" t="s">
        <v>9</v>
      </c>
      <c r="D5" s="2024"/>
      <c r="E5" s="2024"/>
      <c r="F5" s="2024"/>
      <c r="G5" s="2024"/>
      <c r="H5" s="2024"/>
      <c r="I5" s="2024"/>
      <c r="J5" s="2024"/>
      <c r="K5" s="2024"/>
      <c r="L5" s="2024"/>
      <c r="M5" s="2025"/>
    </row>
    <row r="6" spans="1:13" ht="45" customHeight="1">
      <c r="A6" s="2093"/>
      <c r="B6" s="31" t="s">
        <v>11</v>
      </c>
      <c r="C6" s="2023" t="s">
        <v>9</v>
      </c>
      <c r="D6" s="2024"/>
      <c r="E6" s="2024"/>
      <c r="F6" s="2024"/>
      <c r="G6" s="2024"/>
      <c r="H6" s="2024"/>
      <c r="I6" s="2024"/>
      <c r="J6" s="2024"/>
      <c r="K6" s="2024"/>
      <c r="L6" s="2024"/>
      <c r="M6" s="2025"/>
    </row>
    <row r="7" spans="1:13">
      <c r="A7" s="2093"/>
      <c r="B7" s="1331" t="s">
        <v>12</v>
      </c>
      <c r="C7" s="2026" t="s">
        <v>366</v>
      </c>
      <c r="D7" s="2027"/>
      <c r="E7" s="32"/>
      <c r="F7" s="32"/>
      <c r="G7" s="674"/>
      <c r="H7" s="1208" t="s">
        <v>14</v>
      </c>
      <c r="I7" s="2028" t="s">
        <v>452</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t="s">
        <v>15</v>
      </c>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92.25" customHeight="1">
      <c r="A11" s="2093"/>
      <c r="B11" s="1331" t="s">
        <v>19</v>
      </c>
      <c r="C11" s="1980" t="s">
        <v>2146</v>
      </c>
      <c r="D11" s="1981"/>
      <c r="E11" s="1981"/>
      <c r="F11" s="1981"/>
      <c r="G11" s="1981"/>
      <c r="H11" s="1981"/>
      <c r="I11" s="1981"/>
      <c r="J11" s="1981"/>
      <c r="K11" s="1981"/>
      <c r="L11" s="1981"/>
      <c r="M11" s="1982"/>
    </row>
    <row r="12" spans="1:13" ht="106.5" customHeight="1">
      <c r="A12" s="2093"/>
      <c r="B12" s="1331" t="s">
        <v>21</v>
      </c>
      <c r="C12" s="1980" t="s">
        <v>2147</v>
      </c>
      <c r="D12" s="1981"/>
      <c r="E12" s="1981"/>
      <c r="F12" s="1981"/>
      <c r="G12" s="1981"/>
      <c r="H12" s="1981"/>
      <c r="I12" s="1981"/>
      <c r="J12" s="1981"/>
      <c r="K12" s="1981"/>
      <c r="L12" s="1981"/>
      <c r="M12" s="1982"/>
    </row>
    <row r="13" spans="1:13" ht="60" customHeight="1">
      <c r="A13" s="2093"/>
      <c r="B13" s="1331" t="s">
        <v>23</v>
      </c>
      <c r="C13" s="1980" t="s">
        <v>2091</v>
      </c>
      <c r="D13" s="1981"/>
      <c r="E13" s="1981"/>
      <c r="F13" s="1981"/>
      <c r="G13" s="1981"/>
      <c r="H13" s="1981"/>
      <c r="I13" s="1981"/>
      <c r="J13" s="1981"/>
      <c r="K13" s="1981"/>
      <c r="L13" s="1981"/>
      <c r="M13" s="1982"/>
    </row>
    <row r="14" spans="1:13" ht="102.95" customHeight="1">
      <c r="A14" s="2093"/>
      <c r="B14" s="1209" t="s">
        <v>25</v>
      </c>
      <c r="C14" s="1980" t="s">
        <v>1912</v>
      </c>
      <c r="D14" s="1981"/>
      <c r="E14" s="1213" t="s">
        <v>27</v>
      </c>
      <c r="F14" s="2119" t="s">
        <v>485</v>
      </c>
      <c r="G14" s="1996"/>
      <c r="H14" s="1996"/>
      <c r="I14" s="1996"/>
      <c r="J14" s="1996"/>
      <c r="K14" s="1996"/>
      <c r="L14" s="1996"/>
      <c r="M14" s="1997"/>
    </row>
    <row r="15" spans="1:13">
      <c r="A15" s="2063" t="s">
        <v>29</v>
      </c>
      <c r="B15" s="1333" t="s">
        <v>30</v>
      </c>
      <c r="C15" s="1980" t="s">
        <v>2148</v>
      </c>
      <c r="D15" s="1981"/>
      <c r="E15" s="1981"/>
      <c r="F15" s="1981"/>
      <c r="G15" s="1981"/>
      <c r="H15" s="1981"/>
      <c r="I15" s="1981"/>
      <c r="J15" s="1981"/>
      <c r="K15" s="1981"/>
      <c r="L15" s="1981"/>
      <c r="M15" s="1982"/>
    </row>
    <row r="16" spans="1:13" ht="30" customHeight="1">
      <c r="A16" s="2064"/>
      <c r="B16" s="1333" t="s">
        <v>32</v>
      </c>
      <c r="C16" s="1980" t="s">
        <v>2149</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53" t="s">
        <v>2150</v>
      </c>
      <c r="G22" s="53"/>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c r="A29" s="2064"/>
      <c r="B29" s="64"/>
      <c r="C29" s="65" t="s">
        <v>55</v>
      </c>
      <c r="D29" s="1283" t="s">
        <v>89</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2151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9">
        <v>0</v>
      </c>
      <c r="E36" s="1270"/>
      <c r="F36" s="1269">
        <v>1</v>
      </c>
      <c r="G36" s="1270"/>
      <c r="H36" s="1269">
        <v>1</v>
      </c>
      <c r="I36" s="1270"/>
      <c r="J36" s="1317">
        <v>8</v>
      </c>
      <c r="K36" s="1270"/>
      <c r="L36" s="1317">
        <v>8</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317">
        <v>8</v>
      </c>
      <c r="E38" s="1270"/>
      <c r="F38" s="1317">
        <v>8</v>
      </c>
      <c r="G38" s="1270"/>
      <c r="H38" s="1269">
        <v>8</v>
      </c>
      <c r="I38" s="1270"/>
      <c r="J38" s="1233" t="s">
        <v>17</v>
      </c>
      <c r="K38" s="1270"/>
      <c r="L38" s="1233" t="s">
        <v>17</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3" t="s">
        <v>17</v>
      </c>
      <c r="E40" s="1234"/>
      <c r="F40" s="1233" t="s">
        <v>17</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34">
        <v>8</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1" customHeight="1">
      <c r="A48" s="2064"/>
      <c r="B48" s="1331" t="s">
        <v>83</v>
      </c>
      <c r="C48" s="1980" t="s">
        <v>2152</v>
      </c>
      <c r="D48" s="1981"/>
      <c r="E48" s="1981"/>
      <c r="F48" s="1981"/>
      <c r="G48" s="1981"/>
      <c r="H48" s="1981"/>
      <c r="I48" s="1981"/>
      <c r="J48" s="1981"/>
      <c r="K48" s="1981"/>
      <c r="L48" s="1981"/>
      <c r="M48" s="1982"/>
    </row>
    <row r="49" spans="1:13" ht="38.25" customHeight="1">
      <c r="A49" s="2064"/>
      <c r="B49" s="1333" t="s">
        <v>85</v>
      </c>
      <c r="C49" s="1980" t="s">
        <v>2153</v>
      </c>
      <c r="D49" s="1981"/>
      <c r="E49" s="1981"/>
      <c r="F49" s="1981"/>
      <c r="G49" s="1981"/>
      <c r="H49" s="1981"/>
      <c r="I49" s="1981"/>
      <c r="J49" s="1981"/>
      <c r="K49" s="1981"/>
      <c r="L49" s="1981"/>
      <c r="M49" s="1982"/>
    </row>
    <row r="50" spans="1:13">
      <c r="A50" s="2064"/>
      <c r="B50" s="1333" t="s">
        <v>87</v>
      </c>
      <c r="C50" s="1237">
        <v>15</v>
      </c>
      <c r="D50" s="1214"/>
      <c r="E50" s="1214"/>
      <c r="F50" s="1214"/>
      <c r="G50" s="1214"/>
      <c r="H50" s="1214"/>
      <c r="I50" s="1214"/>
      <c r="J50" s="1214"/>
      <c r="K50" s="1214"/>
      <c r="L50" s="1214"/>
      <c r="M50" s="1260"/>
    </row>
    <row r="51" spans="1:13">
      <c r="A51" s="2064"/>
      <c r="B51" s="1333" t="s">
        <v>88</v>
      </c>
      <c r="C51" s="1287" t="s">
        <v>89</v>
      </c>
      <c r="D51" s="1214"/>
      <c r="E51" s="1214"/>
      <c r="F51" s="1214"/>
      <c r="G51" s="1214"/>
      <c r="H51" s="1214"/>
      <c r="I51" s="1214"/>
      <c r="J51" s="1214"/>
      <c r="K51" s="1214"/>
      <c r="L51" s="1214"/>
      <c r="M51" s="1260"/>
    </row>
    <row r="52" spans="1:13" ht="15.75" customHeight="1">
      <c r="A52" s="2055" t="s">
        <v>90</v>
      </c>
      <c r="B52" s="1413" t="s">
        <v>91</v>
      </c>
      <c r="C52" s="1972" t="s">
        <v>598</v>
      </c>
      <c r="D52" s="1973"/>
      <c r="E52" s="1973"/>
      <c r="F52" s="1973"/>
      <c r="G52" s="1973"/>
      <c r="H52" s="1973"/>
      <c r="I52" s="1973"/>
      <c r="J52" s="1973"/>
      <c r="K52" s="1973"/>
      <c r="L52" s="1973"/>
      <c r="M52" s="2141"/>
    </row>
    <row r="53" spans="1:13" ht="15.75" customHeight="1">
      <c r="A53" s="2056"/>
      <c r="B53" s="1413" t="s">
        <v>93</v>
      </c>
      <c r="C53" s="1972" t="s">
        <v>2154</v>
      </c>
      <c r="D53" s="1973"/>
      <c r="E53" s="1973"/>
      <c r="F53" s="1973"/>
      <c r="G53" s="1973"/>
      <c r="H53" s="1973"/>
      <c r="I53" s="1973"/>
      <c r="J53" s="1973"/>
      <c r="K53" s="1973"/>
      <c r="L53" s="1973"/>
      <c r="M53" s="2141"/>
    </row>
    <row r="54" spans="1:13" ht="15.75" customHeight="1">
      <c r="A54" s="2056"/>
      <c r="B54" s="1413" t="s">
        <v>95</v>
      </c>
      <c r="C54" s="1972" t="s">
        <v>452</v>
      </c>
      <c r="D54" s="1973"/>
      <c r="E54" s="1973"/>
      <c r="F54" s="1973"/>
      <c r="G54" s="1973"/>
      <c r="H54" s="1973"/>
      <c r="I54" s="1973"/>
      <c r="J54" s="1973"/>
      <c r="K54" s="1973"/>
      <c r="L54" s="1973"/>
      <c r="M54" s="2141"/>
    </row>
    <row r="55" spans="1:13" ht="15.75" customHeight="1">
      <c r="A55" s="2056"/>
      <c r="B55" s="1414" t="s">
        <v>97</v>
      </c>
      <c r="C55" s="1972" t="s">
        <v>597</v>
      </c>
      <c r="D55" s="1973"/>
      <c r="E55" s="1973"/>
      <c r="F55" s="1973"/>
      <c r="G55" s="1973"/>
      <c r="H55" s="1973"/>
      <c r="I55" s="1973"/>
      <c r="J55" s="1973"/>
      <c r="K55" s="1973"/>
      <c r="L55" s="1973"/>
      <c r="M55" s="2141"/>
    </row>
    <row r="56" spans="1:13" ht="15.75" customHeight="1">
      <c r="A56" s="2056"/>
      <c r="B56" s="1413" t="s">
        <v>99</v>
      </c>
      <c r="C56" s="2127" t="s">
        <v>600</v>
      </c>
      <c r="D56" s="2286"/>
      <c r="E56" s="2286"/>
      <c r="F56" s="2286"/>
      <c r="G56" s="2286"/>
      <c r="H56" s="2286"/>
      <c r="I56" s="2286"/>
      <c r="J56" s="2286"/>
      <c r="K56" s="2286"/>
      <c r="L56" s="2286"/>
      <c r="M56" s="2421"/>
    </row>
    <row r="57" spans="1:13" ht="16.5" customHeight="1" thickBot="1">
      <c r="A57" s="2061"/>
      <c r="B57" s="1413" t="s">
        <v>101</v>
      </c>
      <c r="C57" s="1972" t="s">
        <v>599</v>
      </c>
      <c r="D57" s="1973"/>
      <c r="E57" s="1973"/>
      <c r="F57" s="1973"/>
      <c r="G57" s="1973"/>
      <c r="H57" s="1973"/>
      <c r="I57" s="1973"/>
      <c r="J57" s="1973"/>
      <c r="K57" s="1973"/>
      <c r="L57" s="1973"/>
      <c r="M57" s="2141"/>
    </row>
    <row r="58" spans="1:13" ht="15.75" customHeight="1">
      <c r="A58" s="2055" t="s">
        <v>103</v>
      </c>
      <c r="B58" s="1415" t="s">
        <v>104</v>
      </c>
      <c r="C58" s="1972" t="s">
        <v>1916</v>
      </c>
      <c r="D58" s="1973"/>
      <c r="E58" s="1973"/>
      <c r="F58" s="1973"/>
      <c r="G58" s="1973"/>
      <c r="H58" s="1973"/>
      <c r="I58" s="1973"/>
      <c r="J58" s="1973"/>
      <c r="K58" s="1973"/>
      <c r="L58" s="1973"/>
      <c r="M58" s="2141"/>
    </row>
    <row r="59" spans="1:13" ht="30" customHeight="1">
      <c r="A59" s="2056"/>
      <c r="B59" s="1415" t="s">
        <v>106</v>
      </c>
      <c r="C59" s="1972" t="s">
        <v>1917</v>
      </c>
      <c r="D59" s="1973"/>
      <c r="E59" s="1973"/>
      <c r="F59" s="1973"/>
      <c r="G59" s="1973"/>
      <c r="H59" s="1973"/>
      <c r="I59" s="1973"/>
      <c r="J59" s="1973"/>
      <c r="K59" s="1973"/>
      <c r="L59" s="1973"/>
      <c r="M59" s="2141"/>
    </row>
    <row r="60" spans="1:13" ht="30" customHeight="1" thickBot="1">
      <c r="A60" s="2056"/>
      <c r="B60" s="1416" t="s">
        <v>14</v>
      </c>
      <c r="C60" s="1972" t="s">
        <v>452</v>
      </c>
      <c r="D60" s="1973"/>
      <c r="E60" s="1973"/>
      <c r="F60" s="1973"/>
      <c r="G60" s="1973"/>
      <c r="H60" s="1973"/>
      <c r="I60" s="1973"/>
      <c r="J60" s="1973"/>
      <c r="K60" s="1973"/>
      <c r="L60" s="1973"/>
      <c r="M60" s="2141"/>
    </row>
    <row r="61" spans="1:13" ht="16.5" customHeight="1" thickBot="1">
      <c r="A61" s="139" t="s">
        <v>109</v>
      </c>
      <c r="B61" s="108"/>
      <c r="C61" s="2036"/>
      <c r="D61" s="2037"/>
      <c r="E61" s="2037"/>
      <c r="F61" s="2037"/>
      <c r="G61" s="2037"/>
      <c r="H61" s="2037"/>
      <c r="I61" s="2037"/>
      <c r="J61" s="2037"/>
      <c r="K61" s="2037"/>
      <c r="L61" s="2037"/>
      <c r="M61" s="2142"/>
    </row>
  </sheetData>
  <mergeCells count="48">
    <mergeCell ref="C11:M11"/>
    <mergeCell ref="A2:A14"/>
    <mergeCell ref="C2:M2"/>
    <mergeCell ref="C3:M3"/>
    <mergeCell ref="F4:G4"/>
    <mergeCell ref="C5:M5"/>
    <mergeCell ref="C6:M6"/>
    <mergeCell ref="C7:D7"/>
    <mergeCell ref="I7:M7"/>
    <mergeCell ref="B8:B10"/>
    <mergeCell ref="C9:E9"/>
    <mergeCell ref="F9:G9"/>
    <mergeCell ref="I9:J9"/>
    <mergeCell ref="C10:D10"/>
    <mergeCell ref="F10:G10"/>
    <mergeCell ref="I10:J10"/>
    <mergeCell ref="C12:M12"/>
    <mergeCell ref="C13:M13"/>
    <mergeCell ref="C14:D14"/>
    <mergeCell ref="F14:M14"/>
    <mergeCell ref="A15:A51"/>
    <mergeCell ref="C15:M15"/>
    <mergeCell ref="C16:M16"/>
    <mergeCell ref="B17:B23"/>
    <mergeCell ref="B24:B27"/>
    <mergeCell ref="J29:L29"/>
    <mergeCell ref="B31:B33"/>
    <mergeCell ref="B34:B43"/>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A58:A60"/>
    <mergeCell ref="C58:M58"/>
    <mergeCell ref="C59:M59"/>
    <mergeCell ref="C60:M60"/>
    <mergeCell ref="C61:M61"/>
  </mergeCells>
  <dataValidations count="7">
    <dataValidation type="list" allowBlank="1" showInputMessage="1" showErrorMessage="1" sqref="C14:D14 C4 G45:J46" xr:uid="{00000000-0002-0000-4A00-000000000000}"/>
    <dataValidation allowBlank="1" showInputMessage="1" showErrorMessage="1" prompt="Seleccione de la lista desplegable" sqref="B4 B7 H7" xr:uid="{00000000-0002-0000-4A00-000001000000}"/>
    <dataValidation allowBlank="1" showInputMessage="1" showErrorMessage="1" prompt="Incluir una ficha por cada indicador, ya sea de producto o de resultado" sqref="B1" xr:uid="{00000000-0002-0000-4A00-000002000000}"/>
    <dataValidation allowBlank="1" showInputMessage="1" showErrorMessage="1" prompt="Identifique el ODS a que le apunta el indicador de producto. Seleccione de la lista desplegable._x000a_" sqref="B14" xr:uid="{00000000-0002-0000-4A00-000003000000}"/>
    <dataValidation allowBlank="1" showInputMessage="1" showErrorMessage="1" prompt="Identifique la meta ODS a que le apunta el indicador de producto. Seleccione de la lista desplegable." sqref="E14" xr:uid="{00000000-0002-0000-4A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4A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A00-000006000000}"/>
  </dataValidations>
  <pageMargins left="0.7" right="0.7" top="0.75" bottom="0.75" header="0.3" footer="0.3"/>
  <pageSetup paperSize="9"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2155</v>
      </c>
      <c r="C1" s="141"/>
      <c r="D1" s="141"/>
      <c r="E1" s="141"/>
      <c r="F1" s="141"/>
      <c r="G1" s="141"/>
      <c r="H1" s="141"/>
      <c r="I1" s="141"/>
      <c r="J1" s="141"/>
      <c r="K1" s="141"/>
      <c r="L1" s="141"/>
      <c r="M1" s="142"/>
    </row>
    <row r="2" spans="1:13" ht="54.75" customHeight="1">
      <c r="A2" s="2092" t="s">
        <v>1</v>
      </c>
      <c r="B2" s="29" t="s">
        <v>2</v>
      </c>
      <c r="C2" s="2120" t="s">
        <v>2156</v>
      </c>
      <c r="D2" s="2121"/>
      <c r="E2" s="2121"/>
      <c r="F2" s="2121"/>
      <c r="G2" s="2121"/>
      <c r="H2" s="2121"/>
      <c r="I2" s="2121"/>
      <c r="J2" s="2121"/>
      <c r="K2" s="2121"/>
      <c r="L2" s="2121"/>
      <c r="M2" s="2122"/>
    </row>
    <row r="3" spans="1:13" ht="42" customHeight="1">
      <c r="A3" s="2093"/>
      <c r="B3" s="1331" t="s">
        <v>4</v>
      </c>
      <c r="C3" s="2023" t="s">
        <v>2088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1289" t="s">
        <v>604</v>
      </c>
      <c r="D7" s="1206"/>
      <c r="E7" s="1206"/>
      <c r="F7" s="1206"/>
      <c r="G7" s="1207"/>
      <c r="H7" s="1208" t="s">
        <v>14</v>
      </c>
      <c r="I7" s="2150" t="s">
        <v>1716</v>
      </c>
      <c r="J7" s="2149"/>
      <c r="K7" s="2149"/>
      <c r="L7" s="2149"/>
      <c r="M7" s="2151"/>
    </row>
    <row r="8" spans="1:13" ht="15.75" customHeight="1">
      <c r="A8" s="2093"/>
      <c r="B8" s="2084" t="s">
        <v>16</v>
      </c>
      <c r="C8" s="2414" t="s">
        <v>2157</v>
      </c>
      <c r="D8" s="2415"/>
      <c r="E8" s="353"/>
      <c r="F8" s="2415" t="s">
        <v>2158</v>
      </c>
      <c r="G8" s="2415"/>
      <c r="H8" s="353"/>
      <c r="I8" s="353"/>
      <c r="J8" s="353"/>
      <c r="K8" s="353"/>
      <c r="L8" s="353"/>
      <c r="M8" s="1196"/>
    </row>
    <row r="9" spans="1:13" ht="15.75" customHeight="1">
      <c r="A9" s="2093"/>
      <c r="B9" s="2085"/>
      <c r="C9" s="2416"/>
      <c r="D9" s="2417"/>
      <c r="E9" s="354"/>
      <c r="F9" s="2417"/>
      <c r="G9" s="2417"/>
      <c r="H9" s="354"/>
      <c r="I9" s="355"/>
      <c r="J9" s="355"/>
      <c r="K9" s="354"/>
      <c r="L9" s="354"/>
      <c r="M9" s="356"/>
    </row>
    <row r="10" spans="1:13">
      <c r="A10" s="2093"/>
      <c r="B10" s="2123"/>
      <c r="C10" s="2438" t="s">
        <v>18</v>
      </c>
      <c r="D10" s="2439"/>
      <c r="E10" s="268"/>
      <c r="F10" s="2343" t="s">
        <v>18</v>
      </c>
      <c r="G10" s="2343"/>
      <c r="H10" s="268"/>
      <c r="I10" s="2343" t="s">
        <v>18</v>
      </c>
      <c r="J10" s="2343"/>
      <c r="K10" s="268"/>
      <c r="L10" s="270"/>
      <c r="M10" s="357"/>
    </row>
    <row r="11" spans="1:13" ht="75" customHeight="1">
      <c r="A11" s="2093"/>
      <c r="B11" s="1331" t="s">
        <v>19</v>
      </c>
      <c r="C11" s="2047" t="s">
        <v>2159</v>
      </c>
      <c r="D11" s="2048"/>
      <c r="E11" s="2048"/>
      <c r="F11" s="2048"/>
      <c r="G11" s="2048"/>
      <c r="H11" s="2048"/>
      <c r="I11" s="2048"/>
      <c r="J11" s="2048"/>
      <c r="K11" s="2048"/>
      <c r="L11" s="2048"/>
      <c r="M11" s="2049"/>
    </row>
    <row r="12" spans="1:13" ht="88.5" customHeight="1">
      <c r="A12" s="2093"/>
      <c r="B12" s="1331" t="s">
        <v>21</v>
      </c>
      <c r="C12" s="2047" t="s">
        <v>2160</v>
      </c>
      <c r="D12" s="2048"/>
      <c r="E12" s="2048"/>
      <c r="F12" s="2048"/>
      <c r="G12" s="2048"/>
      <c r="H12" s="2048"/>
      <c r="I12" s="2048"/>
      <c r="J12" s="2048"/>
      <c r="K12" s="2048"/>
      <c r="L12" s="2048"/>
      <c r="M12" s="2049"/>
    </row>
    <row r="13" spans="1:13" ht="60" customHeight="1">
      <c r="A13" s="2093"/>
      <c r="B13" s="1331" t="s">
        <v>23</v>
      </c>
      <c r="C13" s="2047" t="s">
        <v>2091</v>
      </c>
      <c r="D13" s="2048"/>
      <c r="E13" s="2048"/>
      <c r="F13" s="2048"/>
      <c r="G13" s="2048"/>
      <c r="H13" s="2048"/>
      <c r="I13" s="2048"/>
      <c r="J13" s="2048"/>
      <c r="K13" s="2048"/>
      <c r="L13" s="2048"/>
      <c r="M13" s="2049"/>
    </row>
    <row r="14" spans="1:13" ht="102.95" customHeight="1">
      <c r="A14" s="2093"/>
      <c r="B14" s="1209" t="s">
        <v>25</v>
      </c>
      <c r="C14" s="2047" t="s">
        <v>26</v>
      </c>
      <c r="D14" s="2432"/>
      <c r="E14" s="1320" t="s">
        <v>27</v>
      </c>
      <c r="F14" s="2433" t="s">
        <v>1834</v>
      </c>
      <c r="G14" s="2043"/>
      <c r="H14" s="2043"/>
      <c r="I14" s="2043"/>
      <c r="J14" s="2043"/>
      <c r="K14" s="2043"/>
      <c r="L14" s="2043"/>
      <c r="M14" s="2044"/>
    </row>
    <row r="15" spans="1:13">
      <c r="A15" s="2063" t="s">
        <v>29</v>
      </c>
      <c r="B15" s="1333" t="s">
        <v>30</v>
      </c>
      <c r="C15" s="2047" t="s">
        <v>1891</v>
      </c>
      <c r="D15" s="2048"/>
      <c r="E15" s="2048"/>
      <c r="F15" s="2048"/>
      <c r="G15" s="2048"/>
      <c r="H15" s="2048"/>
      <c r="I15" s="2048"/>
      <c r="J15" s="2048"/>
      <c r="K15" s="2048"/>
      <c r="L15" s="2048"/>
      <c r="M15" s="2049"/>
    </row>
    <row r="16" spans="1:13" ht="42.75" customHeight="1">
      <c r="A16" s="2064"/>
      <c r="B16" s="1333" t="s">
        <v>32</v>
      </c>
      <c r="C16" s="2047" t="s">
        <v>603</v>
      </c>
      <c r="D16" s="2048"/>
      <c r="E16" s="2048"/>
      <c r="F16" s="2048"/>
      <c r="G16" s="2048"/>
      <c r="H16" s="2048"/>
      <c r="I16" s="2048"/>
      <c r="J16" s="2048"/>
      <c r="K16" s="2048"/>
      <c r="L16" s="2048"/>
      <c r="M16" s="2049"/>
    </row>
    <row r="17" spans="1:13" ht="8.25" customHeight="1">
      <c r="A17" s="2064"/>
      <c r="B17" s="1998" t="s">
        <v>34</v>
      </c>
      <c r="C17" s="1321"/>
      <c r="D17" s="358"/>
      <c r="E17" s="358"/>
      <c r="F17" s="358"/>
      <c r="G17" s="358"/>
      <c r="H17" s="358"/>
      <c r="I17" s="358"/>
      <c r="J17" s="358"/>
      <c r="K17" s="358"/>
      <c r="L17" s="358"/>
      <c r="M17" s="1155"/>
    </row>
    <row r="18" spans="1:13" ht="9" customHeight="1">
      <c r="A18" s="2064"/>
      <c r="B18" s="1999"/>
      <c r="C18" s="359"/>
      <c r="D18" s="360"/>
      <c r="E18" s="361"/>
      <c r="F18" s="360"/>
      <c r="G18" s="361"/>
      <c r="H18" s="360"/>
      <c r="I18" s="361"/>
      <c r="J18" s="360"/>
      <c r="K18" s="361"/>
      <c r="L18" s="361"/>
      <c r="M18" s="362"/>
    </row>
    <row r="19" spans="1:13">
      <c r="A19" s="2064"/>
      <c r="B19" s="1999"/>
      <c r="C19" s="363" t="s">
        <v>35</v>
      </c>
      <c r="D19" s="364"/>
      <c r="E19" s="365" t="s">
        <v>36</v>
      </c>
      <c r="F19" s="364"/>
      <c r="G19" s="365" t="s">
        <v>37</v>
      </c>
      <c r="H19" s="364"/>
      <c r="I19" s="365" t="s">
        <v>38</v>
      </c>
      <c r="J19" s="1322"/>
      <c r="K19" s="365"/>
      <c r="L19" s="365"/>
      <c r="M19" s="366"/>
    </row>
    <row r="20" spans="1:13">
      <c r="A20" s="2064"/>
      <c r="B20" s="1999"/>
      <c r="C20" s="363" t="s">
        <v>39</v>
      </c>
      <c r="D20" s="1249"/>
      <c r="E20" s="365" t="s">
        <v>40</v>
      </c>
      <c r="F20" s="1244"/>
      <c r="G20" s="365" t="s">
        <v>41</v>
      </c>
      <c r="H20" s="1244"/>
      <c r="I20" s="365"/>
      <c r="J20" s="367"/>
      <c r="K20" s="365"/>
      <c r="L20" s="365"/>
      <c r="M20" s="366"/>
    </row>
    <row r="21" spans="1:13">
      <c r="A21" s="2064"/>
      <c r="B21" s="1999"/>
      <c r="C21" s="363" t="s">
        <v>42</v>
      </c>
      <c r="D21" s="1249"/>
      <c r="E21" s="365" t="s">
        <v>43</v>
      </c>
      <c r="F21" s="1249"/>
      <c r="G21" s="365"/>
      <c r="H21" s="367"/>
      <c r="I21" s="365"/>
      <c r="J21" s="367"/>
      <c r="K21" s="365"/>
      <c r="L21" s="365"/>
      <c r="M21" s="366"/>
    </row>
    <row r="22" spans="1:13">
      <c r="A22" s="2064"/>
      <c r="B22" s="1999"/>
      <c r="C22" s="363" t="s">
        <v>44</v>
      </c>
      <c r="D22" s="1244" t="s">
        <v>45</v>
      </c>
      <c r="E22" s="365" t="s">
        <v>46</v>
      </c>
      <c r="F22" s="2434" t="s">
        <v>2161</v>
      </c>
      <c r="G22" s="2434"/>
      <c r="H22" s="2434"/>
      <c r="I22" s="2434"/>
      <c r="J22" s="101"/>
      <c r="K22" s="101"/>
      <c r="L22" s="101"/>
      <c r="M22" s="368"/>
    </row>
    <row r="23" spans="1:13" ht="9.75" customHeight="1">
      <c r="A23" s="2064"/>
      <c r="B23" s="2000"/>
      <c r="C23" s="369"/>
      <c r="D23" s="370"/>
      <c r="E23" s="370"/>
      <c r="F23" s="370"/>
      <c r="G23" s="370"/>
      <c r="H23" s="370"/>
      <c r="I23" s="370"/>
      <c r="J23" s="370"/>
      <c r="K23" s="370"/>
      <c r="L23" s="370"/>
      <c r="M23" s="371"/>
    </row>
    <row r="24" spans="1:13">
      <c r="A24" s="2064"/>
      <c r="B24" s="1998" t="s">
        <v>48</v>
      </c>
      <c r="C24" s="1323"/>
      <c r="D24" s="372"/>
      <c r="E24" s="372"/>
      <c r="F24" s="372"/>
      <c r="G24" s="372"/>
      <c r="H24" s="372"/>
      <c r="I24" s="372"/>
      <c r="J24" s="372"/>
      <c r="K24" s="372"/>
      <c r="L24" s="373"/>
      <c r="M24" s="1095"/>
    </row>
    <row r="25" spans="1:13">
      <c r="A25" s="2064"/>
      <c r="B25" s="1999"/>
      <c r="C25" s="363" t="s">
        <v>49</v>
      </c>
      <c r="D25" s="1244"/>
      <c r="E25" s="374"/>
      <c r="F25" s="365" t="s">
        <v>50</v>
      </c>
      <c r="G25" s="1249"/>
      <c r="H25" s="374"/>
      <c r="I25" s="365" t="s">
        <v>51</v>
      </c>
      <c r="J25" s="1249" t="s">
        <v>45</v>
      </c>
      <c r="K25" s="374"/>
      <c r="L25" s="269"/>
      <c r="M25" s="375"/>
    </row>
    <row r="26" spans="1:13">
      <c r="A26" s="2064"/>
      <c r="B26" s="1999"/>
      <c r="C26" s="363" t="s">
        <v>52</v>
      </c>
      <c r="D26" s="1324"/>
      <c r="E26" s="269"/>
      <c r="F26" s="365" t="s">
        <v>53</v>
      </c>
      <c r="G26" s="1244"/>
      <c r="H26" s="269"/>
      <c r="I26" s="376"/>
      <c r="J26" s="269"/>
      <c r="K26" s="271"/>
      <c r="L26" s="269"/>
      <c r="M26" s="375"/>
    </row>
    <row r="27" spans="1:13" ht="24" customHeight="1">
      <c r="A27" s="2064"/>
      <c r="B27" s="2000"/>
      <c r="C27" s="377"/>
      <c r="D27" s="378"/>
      <c r="E27" s="378"/>
      <c r="F27" s="378"/>
      <c r="G27" s="378"/>
      <c r="H27" s="378"/>
      <c r="I27" s="378"/>
      <c r="J27" s="378"/>
      <c r="K27" s="378"/>
      <c r="L27" s="270"/>
      <c r="M27" s="357"/>
    </row>
    <row r="28" spans="1:13">
      <c r="A28" s="2064"/>
      <c r="B28" s="64" t="s">
        <v>54</v>
      </c>
      <c r="C28" s="1325"/>
      <c r="D28" s="379"/>
      <c r="E28" s="379"/>
      <c r="F28" s="379"/>
      <c r="G28" s="379"/>
      <c r="H28" s="379"/>
      <c r="I28" s="379"/>
      <c r="J28" s="379"/>
      <c r="K28" s="379"/>
      <c r="L28" s="379"/>
      <c r="M28" s="1157"/>
    </row>
    <row r="29" spans="1:13" ht="15.75" customHeight="1">
      <c r="A29" s="2064"/>
      <c r="B29" s="64"/>
      <c r="C29" s="380" t="s">
        <v>55</v>
      </c>
      <c r="D29" s="1504" t="s">
        <v>89</v>
      </c>
      <c r="E29" s="374"/>
      <c r="F29" s="381" t="s">
        <v>56</v>
      </c>
      <c r="G29" s="1505" t="s">
        <v>17</v>
      </c>
      <c r="H29" s="374"/>
      <c r="I29" s="381" t="s">
        <v>57</v>
      </c>
      <c r="J29" s="2435" t="s">
        <v>17</v>
      </c>
      <c r="K29" s="2048"/>
      <c r="L29" s="2432"/>
      <c r="M29" s="382"/>
    </row>
    <row r="30" spans="1:13">
      <c r="A30" s="2064"/>
      <c r="B30" s="31"/>
      <c r="C30" s="369"/>
      <c r="D30" s="370"/>
      <c r="E30" s="370"/>
      <c r="F30" s="370"/>
      <c r="G30" s="370"/>
      <c r="H30" s="370"/>
      <c r="I30" s="370"/>
      <c r="J30" s="370"/>
      <c r="K30" s="370"/>
      <c r="L30" s="370"/>
      <c r="M30" s="371"/>
    </row>
    <row r="31" spans="1:13">
      <c r="A31" s="2064"/>
      <c r="B31" s="1998" t="s">
        <v>58</v>
      </c>
      <c r="C31" s="1326"/>
      <c r="D31" s="383"/>
      <c r="E31" s="383"/>
      <c r="F31" s="383"/>
      <c r="G31" s="383"/>
      <c r="H31" s="383"/>
      <c r="I31" s="383"/>
      <c r="J31" s="383"/>
      <c r="K31" s="383"/>
      <c r="L31" s="373"/>
      <c r="M31" s="1095"/>
    </row>
    <row r="32" spans="1:13">
      <c r="A32" s="2064"/>
      <c r="B32" s="1999"/>
      <c r="C32" s="384" t="s">
        <v>59</v>
      </c>
      <c r="D32" s="1327">
        <v>2023</v>
      </c>
      <c r="E32" s="385"/>
      <c r="F32" s="374" t="s">
        <v>60</v>
      </c>
      <c r="G32" s="1328" t="s">
        <v>61</v>
      </c>
      <c r="H32" s="385"/>
      <c r="I32" s="381"/>
      <c r="J32" s="385"/>
      <c r="K32" s="385"/>
      <c r="L32" s="269"/>
      <c r="M32" s="375"/>
    </row>
    <row r="33" spans="1:13">
      <c r="A33" s="2064"/>
      <c r="B33" s="2000"/>
      <c r="C33" s="369"/>
      <c r="D33" s="386"/>
      <c r="E33" s="387"/>
      <c r="F33" s="370"/>
      <c r="G33" s="387"/>
      <c r="H33" s="387"/>
      <c r="I33" s="388"/>
      <c r="J33" s="387"/>
      <c r="K33" s="387"/>
      <c r="L33" s="270"/>
      <c r="M33" s="357"/>
    </row>
    <row r="34" spans="1:13">
      <c r="A34" s="2064"/>
      <c r="B34" s="1998" t="s">
        <v>62</v>
      </c>
      <c r="C34" s="1329"/>
      <c r="D34" s="389"/>
      <c r="E34" s="389"/>
      <c r="F34" s="389"/>
      <c r="G34" s="389"/>
      <c r="H34" s="389"/>
      <c r="I34" s="389"/>
      <c r="J34" s="389"/>
      <c r="K34" s="389"/>
      <c r="L34" s="389"/>
      <c r="M34" s="1158"/>
    </row>
    <row r="35" spans="1:13">
      <c r="A35" s="2064"/>
      <c r="B35" s="1999"/>
      <c r="C35" s="390"/>
      <c r="D35" s="391" t="s">
        <v>63</v>
      </c>
      <c r="E35" s="391"/>
      <c r="F35" s="391" t="s">
        <v>64</v>
      </c>
      <c r="G35" s="391"/>
      <c r="H35" s="392" t="s">
        <v>65</v>
      </c>
      <c r="I35" s="392"/>
      <c r="J35" s="392" t="s">
        <v>66</v>
      </c>
      <c r="K35" s="391"/>
      <c r="L35" s="391" t="s">
        <v>67</v>
      </c>
      <c r="M35" s="393"/>
    </row>
    <row r="36" spans="1:13">
      <c r="A36" s="2064"/>
      <c r="B36" s="1999"/>
      <c r="C36" s="390"/>
      <c r="D36" s="2430"/>
      <c r="E36" s="2431"/>
      <c r="F36" s="2430"/>
      <c r="G36" s="2431"/>
      <c r="H36" s="2430"/>
      <c r="I36" s="2431"/>
      <c r="J36" s="2430">
        <v>1</v>
      </c>
      <c r="K36" s="2431"/>
      <c r="L36" s="2430"/>
      <c r="M36" s="2431"/>
    </row>
    <row r="37" spans="1:13">
      <c r="A37" s="2064"/>
      <c r="B37" s="1999"/>
      <c r="C37" s="390"/>
      <c r="D37" s="394" t="s">
        <v>68</v>
      </c>
      <c r="E37" s="394"/>
      <c r="F37" s="394" t="s">
        <v>69</v>
      </c>
      <c r="G37" s="394"/>
      <c r="H37" s="395" t="s">
        <v>70</v>
      </c>
      <c r="I37" s="395"/>
      <c r="J37" s="395" t="s">
        <v>71</v>
      </c>
      <c r="K37" s="394"/>
      <c r="L37" s="394" t="s">
        <v>72</v>
      </c>
      <c r="M37" s="396"/>
    </row>
    <row r="38" spans="1:13">
      <c r="A38" s="2064"/>
      <c r="B38" s="1999"/>
      <c r="C38" s="390"/>
      <c r="D38" s="2430">
        <v>1</v>
      </c>
      <c r="E38" s="2431"/>
      <c r="F38" s="2430"/>
      <c r="G38" s="2431"/>
      <c r="H38" s="2430"/>
      <c r="I38" s="2431"/>
      <c r="J38" s="2430"/>
      <c r="K38" s="2431"/>
      <c r="L38" s="2430">
        <v>1</v>
      </c>
      <c r="M38" s="2431"/>
    </row>
    <row r="39" spans="1:13">
      <c r="A39" s="2064"/>
      <c r="B39" s="1999"/>
      <c r="C39" s="390"/>
      <c r="D39" s="391"/>
      <c r="E39" s="391"/>
      <c r="F39" s="391"/>
      <c r="G39" s="391"/>
      <c r="H39" s="392"/>
      <c r="I39" s="392"/>
      <c r="J39" s="392"/>
      <c r="K39" s="391"/>
      <c r="L39" s="391"/>
      <c r="M39" s="362"/>
    </row>
    <row r="40" spans="1:13">
      <c r="A40" s="2064"/>
      <c r="B40" s="1999"/>
      <c r="C40" s="390"/>
      <c r="D40" s="2430"/>
      <c r="E40" s="2431"/>
      <c r="F40" s="1272"/>
      <c r="G40" s="1273"/>
      <c r="H40" s="1272"/>
      <c r="I40" s="1273"/>
      <c r="J40" s="1272"/>
      <c r="K40" s="1273"/>
      <c r="L40" s="1272"/>
      <c r="M40" s="1315"/>
    </row>
    <row r="41" spans="1:13">
      <c r="A41" s="2064"/>
      <c r="B41" s="1999"/>
      <c r="C41" s="390"/>
      <c r="D41" s="1277" t="s">
        <v>77</v>
      </c>
      <c r="E41" s="1277"/>
      <c r="F41" s="1277" t="s">
        <v>78</v>
      </c>
      <c r="G41" s="1277"/>
      <c r="H41" s="106"/>
      <c r="I41" s="106"/>
      <c r="J41" s="106"/>
      <c r="K41" s="106"/>
      <c r="L41" s="106"/>
      <c r="M41" s="1173"/>
    </row>
    <row r="42" spans="1:13">
      <c r="A42" s="2064"/>
      <c r="B42" s="1999"/>
      <c r="C42" s="390"/>
      <c r="D42" s="1272" t="s">
        <v>9</v>
      </c>
      <c r="E42" s="1273"/>
      <c r="F42" s="2430">
        <v>3</v>
      </c>
      <c r="G42" s="2431"/>
      <c r="H42" s="2436"/>
      <c r="I42" s="2436"/>
      <c r="J42" s="391"/>
      <c r="K42" s="391"/>
      <c r="L42" s="391"/>
      <c r="M42" s="397"/>
    </row>
    <row r="43" spans="1:13">
      <c r="A43" s="2064"/>
      <c r="B43" s="1999"/>
      <c r="C43" s="398"/>
      <c r="D43" s="1276"/>
      <c r="E43" s="1277"/>
      <c r="F43" s="1276"/>
      <c r="G43" s="1277"/>
      <c r="H43" s="399"/>
      <c r="I43" s="400"/>
      <c r="J43" s="399"/>
      <c r="K43" s="400"/>
      <c r="L43" s="399"/>
      <c r="M43" s="401"/>
    </row>
    <row r="44" spans="1:13" ht="18" customHeight="1">
      <c r="A44" s="2064"/>
      <c r="B44" s="1998" t="s">
        <v>79</v>
      </c>
      <c r="C44" s="1323"/>
      <c r="D44" s="372"/>
      <c r="E44" s="372"/>
      <c r="F44" s="372"/>
      <c r="G44" s="372"/>
      <c r="H44" s="372"/>
      <c r="I44" s="372"/>
      <c r="J44" s="372"/>
      <c r="K44" s="372"/>
      <c r="L44" s="269"/>
      <c r="M44" s="375"/>
    </row>
    <row r="45" spans="1:13" ht="15.75" customHeight="1">
      <c r="A45" s="2064"/>
      <c r="B45" s="1999"/>
      <c r="C45" s="402"/>
      <c r="D45" s="403" t="s">
        <v>80</v>
      </c>
      <c r="E45" s="404" t="s">
        <v>7</v>
      </c>
      <c r="F45" s="2437" t="s">
        <v>81</v>
      </c>
      <c r="G45" s="2425" t="s">
        <v>1548</v>
      </c>
      <c r="H45" s="2425"/>
      <c r="I45" s="2425"/>
      <c r="J45" s="2425"/>
      <c r="K45" s="405" t="s">
        <v>82</v>
      </c>
      <c r="L45" s="2426"/>
      <c r="M45" s="2427"/>
    </row>
    <row r="46" spans="1:13" ht="15.75" customHeight="1">
      <c r="A46" s="2064"/>
      <c r="B46" s="1999"/>
      <c r="C46" s="402"/>
      <c r="D46" s="1330" t="s">
        <v>45</v>
      </c>
      <c r="E46" s="1249"/>
      <c r="F46" s="2437"/>
      <c r="G46" s="2425"/>
      <c r="H46" s="2425"/>
      <c r="I46" s="2425"/>
      <c r="J46" s="2425"/>
      <c r="K46" s="269"/>
      <c r="L46" s="2428"/>
      <c r="M46" s="2429"/>
    </row>
    <row r="47" spans="1:13">
      <c r="A47" s="2064"/>
      <c r="B47" s="2000"/>
      <c r="C47" s="406"/>
      <c r="D47" s="270"/>
      <c r="E47" s="270"/>
      <c r="F47" s="270"/>
      <c r="G47" s="270"/>
      <c r="H47" s="270"/>
      <c r="I47" s="270"/>
      <c r="J47" s="270"/>
      <c r="K47" s="270"/>
      <c r="L47" s="269"/>
      <c r="M47" s="375"/>
    </row>
    <row r="48" spans="1:13" ht="58.5" customHeight="1">
      <c r="A48" s="2064"/>
      <c r="B48" s="1331" t="s">
        <v>83</v>
      </c>
      <c r="C48" s="2047" t="s">
        <v>2162</v>
      </c>
      <c r="D48" s="2048"/>
      <c r="E48" s="2048"/>
      <c r="F48" s="2048"/>
      <c r="G48" s="2048"/>
      <c r="H48" s="2048"/>
      <c r="I48" s="2048"/>
      <c r="J48" s="2048"/>
      <c r="K48" s="2048"/>
      <c r="L48" s="2048"/>
      <c r="M48" s="2049"/>
    </row>
    <row r="49" spans="1:13" ht="38.25" customHeight="1">
      <c r="A49" s="2064"/>
      <c r="B49" s="1333" t="s">
        <v>85</v>
      </c>
      <c r="C49" s="2047" t="s">
        <v>2163</v>
      </c>
      <c r="D49" s="2048"/>
      <c r="E49" s="2048"/>
      <c r="F49" s="2048"/>
      <c r="G49" s="2048"/>
      <c r="H49" s="2048"/>
      <c r="I49" s="2048"/>
      <c r="J49" s="2048"/>
      <c r="K49" s="2048"/>
      <c r="L49" s="2048"/>
      <c r="M49" s="2049"/>
    </row>
    <row r="50" spans="1:13" ht="15.75" customHeight="1">
      <c r="A50" s="2064"/>
      <c r="B50" s="1333" t="s">
        <v>87</v>
      </c>
      <c r="C50" s="1253" t="s">
        <v>1894</v>
      </c>
      <c r="D50" s="1254"/>
      <c r="E50" s="1254"/>
      <c r="F50" s="1254"/>
      <c r="G50" s="1254"/>
      <c r="H50" s="1254"/>
      <c r="I50" s="1254"/>
      <c r="J50" s="1254"/>
      <c r="K50" s="1254"/>
      <c r="L50" s="1254"/>
      <c r="M50" s="125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2143" t="s">
        <v>284</v>
      </c>
      <c r="D52" s="2144"/>
      <c r="E52" s="2144"/>
      <c r="F52" s="2144"/>
      <c r="G52" s="2144"/>
      <c r="H52" s="2144"/>
      <c r="I52" s="2144"/>
      <c r="J52" s="2144"/>
      <c r="K52" s="2144"/>
      <c r="L52" s="2144"/>
      <c r="M52" s="2145"/>
    </row>
    <row r="53" spans="1:13" ht="15.75" customHeight="1">
      <c r="A53" s="2056"/>
      <c r="B53" s="1413" t="s">
        <v>93</v>
      </c>
      <c r="C53" s="1420" t="s">
        <v>1721</v>
      </c>
      <c r="D53" s="1421"/>
      <c r="E53" s="1421"/>
      <c r="F53" s="1421"/>
      <c r="G53" s="1421"/>
      <c r="H53" s="1421"/>
      <c r="I53" s="1421"/>
      <c r="J53" s="1421"/>
      <c r="K53" s="1421"/>
      <c r="L53" s="1421"/>
      <c r="M53" s="1422"/>
    </row>
    <row r="54" spans="1:13" ht="15.75" customHeight="1">
      <c r="A54" s="2056"/>
      <c r="B54" s="1413" t="s">
        <v>95</v>
      </c>
      <c r="C54" s="2143" t="s">
        <v>605</v>
      </c>
      <c r="D54" s="2144"/>
      <c r="E54" s="2144"/>
      <c r="F54" s="2144"/>
      <c r="G54" s="2144"/>
      <c r="H54" s="2144"/>
      <c r="I54" s="2144"/>
      <c r="J54" s="2144"/>
      <c r="K54" s="2144"/>
      <c r="L54" s="2144"/>
      <c r="M54" s="2145"/>
    </row>
    <row r="55" spans="1:13" ht="15.75" customHeight="1">
      <c r="A55" s="2056"/>
      <c r="B55" s="1414" t="s">
        <v>97</v>
      </c>
      <c r="C55" s="2143" t="s">
        <v>1722</v>
      </c>
      <c r="D55" s="2144"/>
      <c r="E55" s="2144"/>
      <c r="F55" s="2144"/>
      <c r="G55" s="2144"/>
      <c r="H55" s="2144"/>
      <c r="I55" s="2144"/>
      <c r="J55" s="2144"/>
      <c r="K55" s="2144"/>
      <c r="L55" s="2144"/>
      <c r="M55" s="2145"/>
    </row>
    <row r="56" spans="1:13" ht="15.75" customHeight="1">
      <c r="A56" s="2056"/>
      <c r="B56" s="1413" t="s">
        <v>99</v>
      </c>
      <c r="C56" s="2147" t="s">
        <v>285</v>
      </c>
      <c r="D56" s="2144"/>
      <c r="E56" s="2144"/>
      <c r="F56" s="2144"/>
      <c r="G56" s="2144"/>
      <c r="H56" s="2144"/>
      <c r="I56" s="2144"/>
      <c r="J56" s="2144"/>
      <c r="K56" s="2144"/>
      <c r="L56" s="2144"/>
      <c r="M56" s="2145"/>
    </row>
    <row r="57" spans="1:13" ht="16.5" customHeight="1" thickBot="1">
      <c r="A57" s="2061"/>
      <c r="B57" s="1413" t="s">
        <v>101</v>
      </c>
      <c r="C57" s="2143">
        <v>3387000</v>
      </c>
      <c r="D57" s="2144"/>
      <c r="E57" s="2144"/>
      <c r="F57" s="2144"/>
      <c r="G57" s="2144"/>
      <c r="H57" s="2144"/>
      <c r="I57" s="2144"/>
      <c r="J57" s="2144"/>
      <c r="K57" s="2144"/>
      <c r="L57" s="2144"/>
      <c r="M57" s="2145"/>
    </row>
    <row r="58" spans="1:13" ht="15.75" customHeight="1">
      <c r="A58" s="2055" t="s">
        <v>103</v>
      </c>
      <c r="B58" s="1415" t="s">
        <v>104</v>
      </c>
      <c r="C58" s="2143" t="s">
        <v>1723</v>
      </c>
      <c r="D58" s="2144"/>
      <c r="E58" s="2144"/>
      <c r="F58" s="2144"/>
      <c r="G58" s="2144"/>
      <c r="H58" s="2144"/>
      <c r="I58" s="2144"/>
      <c r="J58" s="2144"/>
      <c r="K58" s="2144"/>
      <c r="L58" s="2144"/>
      <c r="M58" s="2145"/>
    </row>
    <row r="59" spans="1:13" ht="30" customHeight="1">
      <c r="A59" s="2056"/>
      <c r="B59" s="1415" t="s">
        <v>106</v>
      </c>
      <c r="C59" s="2143" t="s">
        <v>107</v>
      </c>
      <c r="D59" s="2144"/>
      <c r="E59" s="2144"/>
      <c r="F59" s="2144"/>
      <c r="G59" s="2144"/>
      <c r="H59" s="2144"/>
      <c r="I59" s="2144"/>
      <c r="J59" s="2144"/>
      <c r="K59" s="2144"/>
      <c r="L59" s="2144"/>
      <c r="M59" s="2145"/>
    </row>
    <row r="60" spans="1:13" ht="30" customHeight="1" thickBot="1">
      <c r="A60" s="2056"/>
      <c r="B60" s="1416" t="s">
        <v>14</v>
      </c>
      <c r="C60" s="2143" t="s">
        <v>605</v>
      </c>
      <c r="D60" s="2144"/>
      <c r="E60" s="2144"/>
      <c r="F60" s="2144"/>
      <c r="G60" s="2144"/>
      <c r="H60" s="2144"/>
      <c r="I60" s="2144"/>
      <c r="J60" s="2144"/>
      <c r="K60" s="2144"/>
      <c r="L60" s="2144"/>
      <c r="M60" s="2145"/>
    </row>
    <row r="61" spans="1:13" ht="16.5" customHeight="1" thickBot="1">
      <c r="A61" s="139" t="s">
        <v>109</v>
      </c>
      <c r="B61" s="108"/>
      <c r="C61" s="2422" t="s">
        <v>2164</v>
      </c>
      <c r="D61" s="2423"/>
      <c r="E61" s="2423"/>
      <c r="F61" s="2423"/>
      <c r="G61" s="2423"/>
      <c r="H61" s="2423"/>
      <c r="I61" s="2423"/>
      <c r="J61" s="2423"/>
      <c r="K61" s="2423"/>
      <c r="L61" s="2423"/>
      <c r="M61" s="2424"/>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I7:M7"/>
    <mergeCell ref="B8:B10"/>
    <mergeCell ref="C8:D9"/>
    <mergeCell ref="F8:G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4:M54"/>
    <mergeCell ref="C55:M55"/>
    <mergeCell ref="C56:M56"/>
    <mergeCell ref="C57:M57"/>
    <mergeCell ref="C63:M63"/>
    <mergeCell ref="A58:A60"/>
    <mergeCell ref="C58:M58"/>
    <mergeCell ref="C59:M59"/>
    <mergeCell ref="C60:M60"/>
    <mergeCell ref="C61:M61"/>
    <mergeCell ref="C62:M62"/>
  </mergeCells>
  <dataValidations count="7">
    <dataValidation allowBlank="1" showInputMessage="1" showErrorMessage="1" prompt="Seleccione de la lista desplegable" sqref="B4 B7 H7" xr:uid="{00000000-0002-0000-4B00-000000000000}"/>
    <dataValidation allowBlank="1" showInputMessage="1" showErrorMessage="1" prompt="Incluir una ficha por cada indicador, ya sea de producto o de resultado" sqref="B1" xr:uid="{00000000-0002-0000-4B00-000001000000}"/>
    <dataValidation allowBlank="1" showInputMessage="1" showErrorMessage="1" prompt="Identifique el ODS a que le apunta el indicador de producto. Seleccione de la lista desplegable._x000a_" sqref="B14" xr:uid="{00000000-0002-0000-4B00-000002000000}"/>
    <dataValidation allowBlank="1" showInputMessage="1" showErrorMessage="1" prompt="Identifique la meta ODS a que le apunta el indicador de producto. Seleccione de la lista desplegable." sqref="E14" xr:uid="{00000000-0002-0000-4B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4B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B00-000005000000}"/>
    <dataValidation type="list" allowBlank="1" showInputMessage="1" showErrorMessage="1" sqref="I7:M7" xr:uid="{00000000-0002-0000-4B00-000006000000}">
      <formula1>INDIRECT($C$7)</formula1>
    </dataValidation>
  </dataValidations>
  <hyperlinks>
    <hyperlink ref="C56" r:id="rId1" xr:uid="{00000000-0004-0000-4B00-000000000000}"/>
  </hyperlinks>
  <pageMargins left="0.7" right="0.7" top="0.75" bottom="0.75" header="0.3" footer="0.3"/>
  <pageSetup paperSize="9" orientation="portrait"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2165</v>
      </c>
      <c r="C1" s="141"/>
      <c r="D1" s="141"/>
      <c r="E1" s="141"/>
      <c r="F1" s="141"/>
      <c r="G1" s="141"/>
      <c r="H1" s="141"/>
      <c r="I1" s="141"/>
      <c r="J1" s="141"/>
      <c r="K1" s="141"/>
      <c r="L1" s="141"/>
      <c r="M1" s="142"/>
    </row>
    <row r="2" spans="1:13" ht="54.75" customHeight="1">
      <c r="A2" s="2092" t="s">
        <v>1</v>
      </c>
      <c r="B2" s="29" t="s">
        <v>2</v>
      </c>
      <c r="C2" s="2120" t="s">
        <v>611</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232</v>
      </c>
      <c r="D7" s="2027"/>
      <c r="E7" s="1206"/>
      <c r="F7" s="1206"/>
      <c r="G7" s="1207"/>
      <c r="H7" s="1208" t="s">
        <v>14</v>
      </c>
      <c r="I7" s="2028" t="s">
        <v>1701</v>
      </c>
      <c r="J7" s="2027"/>
      <c r="K7" s="2027"/>
      <c r="L7" s="2027"/>
      <c r="M7" s="2029"/>
    </row>
    <row r="8" spans="1:13" ht="15.75" customHeight="1">
      <c r="A8" s="2093"/>
      <c r="B8" s="2084" t="s">
        <v>16</v>
      </c>
      <c r="C8" s="2408" t="s">
        <v>9</v>
      </c>
      <c r="D8" s="2409"/>
      <c r="E8" s="349"/>
      <c r="F8" s="349"/>
      <c r="G8" s="349"/>
      <c r="H8" s="349"/>
      <c r="I8" s="349"/>
      <c r="J8" s="349"/>
      <c r="K8" s="349"/>
      <c r="L8" s="349"/>
      <c r="M8" s="1195"/>
    </row>
    <row r="9" spans="1:13" ht="15.75" customHeight="1">
      <c r="A9" s="2093"/>
      <c r="B9" s="2085"/>
      <c r="C9" s="2419"/>
      <c r="D9" s="2420"/>
      <c r="E9" s="350"/>
      <c r="F9" s="351"/>
      <c r="G9" s="351"/>
      <c r="H9" s="350"/>
      <c r="I9" s="351"/>
      <c r="J9" s="351"/>
      <c r="K9" s="350"/>
      <c r="L9" s="350"/>
      <c r="M9" s="352"/>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2166</v>
      </c>
      <c r="D11" s="1981"/>
      <c r="E11" s="1981"/>
      <c r="F11" s="1981"/>
      <c r="G11" s="1981"/>
      <c r="H11" s="1981"/>
      <c r="I11" s="1981"/>
      <c r="J11" s="1981"/>
      <c r="K11" s="1981"/>
      <c r="L11" s="1981"/>
      <c r="M11" s="1982"/>
    </row>
    <row r="12" spans="1:13" ht="88.5" customHeight="1">
      <c r="A12" s="2093"/>
      <c r="B12" s="1331" t="s">
        <v>21</v>
      </c>
      <c r="C12" s="2047" t="s">
        <v>2167</v>
      </c>
      <c r="D12" s="2048"/>
      <c r="E12" s="2048"/>
      <c r="F12" s="2048"/>
      <c r="G12" s="2048"/>
      <c r="H12" s="2048"/>
      <c r="I12" s="2048"/>
      <c r="J12" s="2048"/>
      <c r="K12" s="2048"/>
      <c r="L12" s="2048"/>
      <c r="M12" s="2049"/>
    </row>
    <row r="13" spans="1:13" ht="60" customHeight="1">
      <c r="A13" s="2093"/>
      <c r="B13" s="1331" t="s">
        <v>23</v>
      </c>
      <c r="C13" s="1980" t="s">
        <v>607</v>
      </c>
      <c r="D13" s="1981"/>
      <c r="E13" s="1981"/>
      <c r="F13" s="1981"/>
      <c r="G13" s="1981"/>
      <c r="H13" s="1981"/>
      <c r="I13" s="1981"/>
      <c r="J13" s="1981"/>
      <c r="K13" s="1981"/>
      <c r="L13" s="1981"/>
      <c r="M13" s="1982"/>
    </row>
    <row r="14" spans="1:13" ht="102.95" customHeight="1">
      <c r="A14" s="2093"/>
      <c r="B14" s="1209" t="s">
        <v>25</v>
      </c>
      <c r="C14" s="1980" t="s">
        <v>1371</v>
      </c>
      <c r="D14" s="2046"/>
      <c r="E14" s="1213" t="s">
        <v>27</v>
      </c>
      <c r="F14" s="2119" t="s">
        <v>270</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612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2168</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6</v>
      </c>
      <c r="E36" s="2135"/>
      <c r="F36" s="2134">
        <v>6</v>
      </c>
      <c r="G36" s="2135"/>
      <c r="H36" s="2134">
        <v>6</v>
      </c>
      <c r="I36" s="2135"/>
      <c r="J36" s="2134">
        <v>6</v>
      </c>
      <c r="K36" s="2135"/>
      <c r="L36" s="2134">
        <v>6</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6</v>
      </c>
      <c r="E38" s="2135"/>
      <c r="F38" s="2134">
        <v>6</v>
      </c>
      <c r="G38" s="2135"/>
      <c r="H38" s="2134">
        <v>6</v>
      </c>
      <c r="I38" s="2135"/>
      <c r="J38" s="2134">
        <v>6</v>
      </c>
      <c r="K38" s="2135"/>
      <c r="L38" s="2134">
        <v>6</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t="s">
        <v>9</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60</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2169</v>
      </c>
      <c r="D48" s="1981"/>
      <c r="E48" s="1981"/>
      <c r="F48" s="1981"/>
      <c r="G48" s="1981"/>
      <c r="H48" s="1981"/>
      <c r="I48" s="1981"/>
      <c r="J48" s="1981"/>
      <c r="K48" s="1981"/>
      <c r="L48" s="1981"/>
      <c r="M48" s="1982"/>
    </row>
    <row r="49" spans="1:13" ht="38.25" customHeight="1">
      <c r="A49" s="2064"/>
      <c r="B49" s="1333" t="s">
        <v>85</v>
      </c>
      <c r="C49" s="1980" t="s">
        <v>2170</v>
      </c>
      <c r="D49" s="1981"/>
      <c r="E49" s="1981"/>
      <c r="F49" s="1981"/>
      <c r="G49" s="1981"/>
      <c r="H49" s="1981"/>
      <c r="I49" s="1981"/>
      <c r="J49" s="1981"/>
      <c r="K49" s="1981"/>
      <c r="L49" s="1981"/>
      <c r="M49" s="1982"/>
    </row>
    <row r="50" spans="1:13" ht="15.75" customHeight="1">
      <c r="A50" s="2064"/>
      <c r="B50" s="1333" t="s">
        <v>87</v>
      </c>
      <c r="C50" s="1237" t="s">
        <v>2017</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2171</v>
      </c>
      <c r="D52" s="1973"/>
      <c r="E52" s="1973"/>
      <c r="F52" s="1973"/>
      <c r="G52" s="1973"/>
      <c r="H52" s="1973"/>
      <c r="I52" s="1973"/>
      <c r="J52" s="1973"/>
      <c r="K52" s="1973"/>
      <c r="L52" s="1973"/>
      <c r="M52" s="1974"/>
    </row>
    <row r="53" spans="1:13" ht="15.75" customHeight="1">
      <c r="A53" s="2056"/>
      <c r="B53" s="1413" t="s">
        <v>93</v>
      </c>
      <c r="C53" s="1972" t="s">
        <v>2172</v>
      </c>
      <c r="D53" s="1973"/>
      <c r="E53" s="1973"/>
      <c r="F53" s="1973"/>
      <c r="G53" s="1973"/>
      <c r="H53" s="1973"/>
      <c r="I53" s="1973"/>
      <c r="J53" s="1973"/>
      <c r="K53" s="1973"/>
      <c r="L53" s="1973"/>
      <c r="M53" s="1974"/>
    </row>
    <row r="54" spans="1:13" ht="15.75" customHeight="1">
      <c r="A54" s="2056"/>
      <c r="B54" s="1413" t="s">
        <v>95</v>
      </c>
      <c r="C54" s="1972" t="s">
        <v>1711</v>
      </c>
      <c r="D54" s="1973"/>
      <c r="E54" s="1973"/>
      <c r="F54" s="1973"/>
      <c r="G54" s="1973"/>
      <c r="H54" s="1973"/>
      <c r="I54" s="1973"/>
      <c r="J54" s="1973"/>
      <c r="K54" s="1973"/>
      <c r="L54" s="1973"/>
      <c r="M54" s="1974"/>
    </row>
    <row r="55" spans="1:13" ht="15.75" customHeight="1">
      <c r="A55" s="2056"/>
      <c r="B55" s="1414" t="s">
        <v>97</v>
      </c>
      <c r="C55" s="1972" t="s">
        <v>388</v>
      </c>
      <c r="D55" s="1973"/>
      <c r="E55" s="1973"/>
      <c r="F55" s="1973"/>
      <c r="G55" s="1973"/>
      <c r="H55" s="1973"/>
      <c r="I55" s="1973"/>
      <c r="J55" s="1973"/>
      <c r="K55" s="1973"/>
      <c r="L55" s="1973"/>
      <c r="M55" s="1974"/>
    </row>
    <row r="56" spans="1:13" ht="15.75" customHeight="1">
      <c r="A56" s="2056"/>
      <c r="B56" s="1413" t="s">
        <v>99</v>
      </c>
      <c r="C56" s="2127" t="s">
        <v>616</v>
      </c>
      <c r="D56" s="1973"/>
      <c r="E56" s="1973"/>
      <c r="F56" s="1973"/>
      <c r="G56" s="1973"/>
      <c r="H56" s="1973"/>
      <c r="I56" s="1973"/>
      <c r="J56" s="1973"/>
      <c r="K56" s="1973"/>
      <c r="L56" s="1973"/>
      <c r="M56" s="1974"/>
    </row>
    <row r="57" spans="1:13" ht="16.5" customHeight="1" thickBot="1">
      <c r="A57" s="2061"/>
      <c r="B57" s="1413" t="s">
        <v>101</v>
      </c>
      <c r="C57" s="1972">
        <v>3115464700</v>
      </c>
      <c r="D57" s="1973"/>
      <c r="E57" s="1973"/>
      <c r="F57" s="1973"/>
      <c r="G57" s="1973"/>
      <c r="H57" s="1973"/>
      <c r="I57" s="1973"/>
      <c r="J57" s="1973"/>
      <c r="K57" s="1973"/>
      <c r="L57" s="1973"/>
      <c r="M57" s="1974"/>
    </row>
    <row r="58" spans="1:13" ht="15.75" customHeight="1">
      <c r="A58" s="2055" t="s">
        <v>103</v>
      </c>
      <c r="B58" s="1415" t="s">
        <v>104</v>
      </c>
      <c r="C58" s="1972" t="s">
        <v>1713</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1711</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G45:J46 C14:D14" xr:uid="{00000000-0002-0000-4C00-000000000000}"/>
    <dataValidation allowBlank="1" showInputMessage="1" showErrorMessage="1" prompt="Seleccione de la lista desplegable" sqref="B4 B7 H7" xr:uid="{00000000-0002-0000-4C00-000001000000}"/>
    <dataValidation allowBlank="1" showInputMessage="1" showErrorMessage="1" prompt="Incluir una ficha por cada indicador, ya sea de producto o de resultado" sqref="B1" xr:uid="{00000000-0002-0000-4C00-000002000000}"/>
    <dataValidation allowBlank="1" showInputMessage="1" showErrorMessage="1" prompt="Identifique el ODS a que le apunta el indicador de producto. Seleccione de la lista desplegable._x000a_" sqref="B14" xr:uid="{00000000-0002-0000-4C00-000003000000}"/>
    <dataValidation allowBlank="1" showInputMessage="1" showErrorMessage="1" prompt="Identifique la meta ODS a que le apunta el indicador de producto. Seleccione de la lista desplegable." sqref="E14" xr:uid="{00000000-0002-0000-4C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4C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C00-000006000000}"/>
    <dataValidation type="list" allowBlank="1" showInputMessage="1" showErrorMessage="1" sqref="I7:M7" xr:uid="{00000000-0002-0000-4C00-000007000000}">
      <formula1>INDIRECT($C$7)</formula1>
    </dataValidation>
  </dataValidations>
  <hyperlinks>
    <hyperlink ref="C56" r:id="rId1" xr:uid="{00000000-0004-0000-4C00-000000000000}"/>
  </hyperlinks>
  <pageMargins left="0.7" right="0.7" top="0.75" bottom="0.75" header="0.3" footer="0.3"/>
  <pageSetup paperSize="9" orientation="portrait" horizontalDpi="1200" verticalDpi="1200"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2173</v>
      </c>
      <c r="C1" s="141"/>
      <c r="D1" s="141"/>
      <c r="E1" s="141"/>
      <c r="F1" s="141"/>
      <c r="G1" s="141"/>
      <c r="H1" s="141"/>
      <c r="I1" s="141"/>
      <c r="J1" s="141"/>
      <c r="K1" s="141"/>
      <c r="L1" s="141"/>
      <c r="M1" s="142"/>
    </row>
    <row r="2" spans="1:13" ht="54.75" customHeight="1">
      <c r="A2" s="2092" t="s">
        <v>1</v>
      </c>
      <c r="B2" s="29" t="s">
        <v>2</v>
      </c>
      <c r="C2" s="2120" t="s">
        <v>618</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232</v>
      </c>
      <c r="D7" s="2027"/>
      <c r="E7" s="1206"/>
      <c r="F7" s="1206"/>
      <c r="G7" s="1207"/>
      <c r="H7" s="1208" t="s">
        <v>14</v>
      </c>
      <c r="I7" s="2028" t="s">
        <v>960</v>
      </c>
      <c r="J7" s="2027"/>
      <c r="K7" s="2027"/>
      <c r="L7" s="2027"/>
      <c r="M7" s="2029"/>
    </row>
    <row r="8" spans="1:13" ht="15.75" customHeight="1">
      <c r="A8" s="2093"/>
      <c r="B8" s="2084" t="s">
        <v>16</v>
      </c>
      <c r="C8" s="2408" t="s">
        <v>9</v>
      </c>
      <c r="D8" s="2409"/>
      <c r="E8" s="349"/>
      <c r="F8" s="349"/>
      <c r="G8" s="349"/>
      <c r="H8" s="349"/>
      <c r="I8" s="349"/>
      <c r="J8" s="349"/>
      <c r="K8" s="349"/>
      <c r="L8" s="349"/>
      <c r="M8" s="1195"/>
    </row>
    <row r="9" spans="1:13" ht="15.75" customHeight="1">
      <c r="A9" s="2093"/>
      <c r="B9" s="2085"/>
      <c r="C9" s="2419"/>
      <c r="D9" s="2420"/>
      <c r="E9" s="350"/>
      <c r="F9" s="351"/>
      <c r="G9" s="351"/>
      <c r="H9" s="350"/>
      <c r="I9" s="351"/>
      <c r="J9" s="351"/>
      <c r="K9" s="350"/>
      <c r="L9" s="350"/>
      <c r="M9" s="352"/>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2174</v>
      </c>
      <c r="D11" s="1981"/>
      <c r="E11" s="1981"/>
      <c r="F11" s="1981"/>
      <c r="G11" s="1981"/>
      <c r="H11" s="1981"/>
      <c r="I11" s="1981"/>
      <c r="J11" s="1981"/>
      <c r="K11" s="1981"/>
      <c r="L11" s="1981"/>
      <c r="M11" s="1982"/>
    </row>
    <row r="12" spans="1:13" ht="74.25" customHeight="1">
      <c r="A12" s="2093"/>
      <c r="B12" s="1331" t="s">
        <v>21</v>
      </c>
      <c r="C12" s="2047" t="s">
        <v>2175</v>
      </c>
      <c r="D12" s="2048"/>
      <c r="E12" s="2048"/>
      <c r="F12" s="2048"/>
      <c r="G12" s="2048"/>
      <c r="H12" s="2048"/>
      <c r="I12" s="2048"/>
      <c r="J12" s="2048"/>
      <c r="K12" s="2048"/>
      <c r="L12" s="2048"/>
      <c r="M12" s="2049"/>
    </row>
    <row r="13" spans="1:13" ht="60" customHeight="1">
      <c r="A13" s="2093"/>
      <c r="B13" s="1331" t="s">
        <v>23</v>
      </c>
      <c r="C13" s="1980" t="s">
        <v>607</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1834</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619</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2176</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v>15</v>
      </c>
      <c r="E29" s="59"/>
      <c r="F29" s="66" t="s">
        <v>56</v>
      </c>
      <c r="G29" s="1224">
        <v>2019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3</v>
      </c>
      <c r="E36" s="2135"/>
      <c r="F36" s="2134">
        <v>11</v>
      </c>
      <c r="G36" s="2135"/>
      <c r="H36" s="2134">
        <v>11</v>
      </c>
      <c r="I36" s="2135"/>
      <c r="J36" s="2134">
        <v>11</v>
      </c>
      <c r="K36" s="2135"/>
      <c r="L36" s="2134">
        <v>11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11</v>
      </c>
      <c r="E38" s="2135"/>
      <c r="F38" s="2134">
        <v>11</v>
      </c>
      <c r="G38" s="2135"/>
      <c r="H38" s="2134">
        <v>11</v>
      </c>
      <c r="I38" s="2135"/>
      <c r="J38" s="2134">
        <v>11</v>
      </c>
      <c r="K38" s="2135"/>
      <c r="L38" s="2134">
        <v>11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11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113</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2177</v>
      </c>
      <c r="D48" s="1981"/>
      <c r="E48" s="1981"/>
      <c r="F48" s="1981"/>
      <c r="G48" s="1981"/>
      <c r="H48" s="1981"/>
      <c r="I48" s="1981"/>
      <c r="J48" s="1981"/>
      <c r="K48" s="1981"/>
      <c r="L48" s="1981"/>
      <c r="M48" s="1982"/>
    </row>
    <row r="49" spans="1:13" ht="38.25" customHeight="1">
      <c r="A49" s="2064"/>
      <c r="B49" s="1333" t="s">
        <v>85</v>
      </c>
      <c r="C49" s="1980" t="s">
        <v>2178</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2179</v>
      </c>
      <c r="D52" s="1973"/>
      <c r="E52" s="1973"/>
      <c r="F52" s="1973"/>
      <c r="G52" s="1973"/>
      <c r="H52" s="1973"/>
      <c r="I52" s="1973"/>
      <c r="J52" s="1973"/>
      <c r="K52" s="1973"/>
      <c r="L52" s="1973"/>
      <c r="M52" s="1974"/>
    </row>
    <row r="53" spans="1:13" ht="15.75" customHeight="1">
      <c r="A53" s="2056"/>
      <c r="B53" s="1413" t="s">
        <v>93</v>
      </c>
      <c r="C53" s="1972" t="s">
        <v>2180</v>
      </c>
      <c r="D53" s="1973"/>
      <c r="E53" s="1973"/>
      <c r="F53" s="1973"/>
      <c r="G53" s="1973"/>
      <c r="H53" s="1973"/>
      <c r="I53" s="1973"/>
      <c r="J53" s="1973"/>
      <c r="K53" s="1973"/>
      <c r="L53" s="1973"/>
      <c r="M53" s="1974"/>
    </row>
    <row r="54" spans="1:13" ht="15.75" customHeight="1">
      <c r="A54" s="2056"/>
      <c r="B54" s="1413" t="s">
        <v>95</v>
      </c>
      <c r="C54" s="1972" t="s">
        <v>960</v>
      </c>
      <c r="D54" s="1973"/>
      <c r="E54" s="1973"/>
      <c r="F54" s="1973"/>
      <c r="G54" s="1973"/>
      <c r="H54" s="1973"/>
      <c r="I54" s="1973"/>
      <c r="J54" s="1973"/>
      <c r="K54" s="1973"/>
      <c r="L54" s="1973"/>
      <c r="M54" s="1974"/>
    </row>
    <row r="55" spans="1:13" ht="15.75" customHeight="1">
      <c r="A55" s="2056"/>
      <c r="B55" s="1414" t="s">
        <v>97</v>
      </c>
      <c r="C55" s="1972" t="s">
        <v>2181</v>
      </c>
      <c r="D55" s="1973"/>
      <c r="E55" s="1973"/>
      <c r="F55" s="1973"/>
      <c r="G55" s="1973"/>
      <c r="H55" s="1973"/>
      <c r="I55" s="1973"/>
      <c r="J55" s="1973"/>
      <c r="K55" s="1973"/>
      <c r="L55" s="1973"/>
      <c r="M55" s="1974"/>
    </row>
    <row r="56" spans="1:13" ht="15.75" customHeight="1">
      <c r="A56" s="2056"/>
      <c r="B56" s="1413" t="s">
        <v>99</v>
      </c>
      <c r="C56" s="2127" t="s">
        <v>624</v>
      </c>
      <c r="D56" s="1973"/>
      <c r="E56" s="1973"/>
      <c r="F56" s="1973"/>
      <c r="G56" s="1973"/>
      <c r="H56" s="1973"/>
      <c r="I56" s="1973"/>
      <c r="J56" s="1973"/>
      <c r="K56" s="1973"/>
      <c r="L56" s="1973"/>
      <c r="M56" s="1974"/>
    </row>
    <row r="57" spans="1:13" ht="16.5" customHeight="1" thickBot="1">
      <c r="A57" s="2061"/>
      <c r="B57" s="1413" t="s">
        <v>101</v>
      </c>
      <c r="C57" s="1972" t="s">
        <v>623</v>
      </c>
      <c r="D57" s="1973"/>
      <c r="E57" s="1973"/>
      <c r="F57" s="1973"/>
      <c r="G57" s="1973"/>
      <c r="H57" s="1973"/>
      <c r="I57" s="1973"/>
      <c r="J57" s="1973"/>
      <c r="K57" s="1973"/>
      <c r="L57" s="1973"/>
      <c r="M57" s="1974"/>
    </row>
    <row r="58" spans="1:13" ht="15.75" customHeight="1">
      <c r="A58" s="2055" t="s">
        <v>103</v>
      </c>
      <c r="B58" s="1415" t="s">
        <v>104</v>
      </c>
      <c r="C58" s="1972" t="s">
        <v>1659</v>
      </c>
      <c r="D58" s="1973"/>
      <c r="E58" s="1973"/>
      <c r="F58" s="1973"/>
      <c r="G58" s="1973"/>
      <c r="H58" s="1973"/>
      <c r="I58" s="1973"/>
      <c r="J58" s="1973"/>
      <c r="K58" s="1973"/>
      <c r="L58" s="1973"/>
      <c r="M58" s="1974"/>
    </row>
    <row r="59" spans="1:13" ht="30" customHeight="1">
      <c r="A59" s="2056"/>
      <c r="B59" s="1415" t="s">
        <v>106</v>
      </c>
      <c r="C59" s="1972" t="s">
        <v>1660</v>
      </c>
      <c r="D59" s="1973"/>
      <c r="E59" s="1973"/>
      <c r="F59" s="1973"/>
      <c r="G59" s="1973"/>
      <c r="H59" s="1973"/>
      <c r="I59" s="1973"/>
      <c r="J59" s="1973"/>
      <c r="K59" s="1973"/>
      <c r="L59" s="1973"/>
      <c r="M59" s="1974"/>
    </row>
    <row r="60" spans="1:13" ht="30" customHeight="1" thickBot="1">
      <c r="A60" s="2056"/>
      <c r="B60" s="1416" t="s">
        <v>14</v>
      </c>
      <c r="C60" s="1972" t="s">
        <v>233</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C7" xr:uid="{00000000-0002-0000-4D00-000000000000}"/>
    <dataValidation type="list" allowBlank="1" showInputMessage="1" showErrorMessage="1" sqref="I7:M7" xr:uid="{00000000-0002-0000-4D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D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4D00-000003000000}"/>
    <dataValidation allowBlank="1" showInputMessage="1" showErrorMessage="1" prompt="Identifique la meta ODS a que le apunta el indicador de producto. Seleccione de la lista desplegable." sqref="E14" xr:uid="{00000000-0002-0000-4D00-000004000000}"/>
    <dataValidation allowBlank="1" showInputMessage="1" showErrorMessage="1" prompt="Identifique el ODS a que le apunta el indicador de producto. Seleccione de la lista desplegable._x000a_" sqref="B14" xr:uid="{00000000-0002-0000-4D00-000005000000}"/>
    <dataValidation allowBlank="1" showInputMessage="1" showErrorMessage="1" prompt="Incluir una ficha por cada indicador, ya sea de producto o de resultado" sqref="B1" xr:uid="{00000000-0002-0000-4D00-000006000000}"/>
    <dataValidation allowBlank="1" showInputMessage="1" showErrorMessage="1" prompt="Seleccione de la lista desplegable" sqref="B4 B7 H7" xr:uid="{00000000-0002-0000-4D00-000007000000}"/>
  </dataValidations>
  <hyperlinks>
    <hyperlink ref="C56" r:id="rId1" xr:uid="{00000000-0004-0000-4D00-000000000000}"/>
  </hyperlinks>
  <pageMargins left="0.7" right="0.7" top="0.75" bottom="0.75" header="0.3" footer="0.3"/>
  <pageSetup paperSize="9" orientation="portrait" horizontalDpi="1200" verticalDpi="1200"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2182</v>
      </c>
      <c r="C1" s="141"/>
      <c r="D1" s="141"/>
      <c r="E1" s="141"/>
      <c r="F1" s="141"/>
      <c r="G1" s="141"/>
      <c r="H1" s="141"/>
      <c r="I1" s="141"/>
      <c r="J1" s="141"/>
      <c r="K1" s="141"/>
      <c r="L1" s="141"/>
      <c r="M1" s="142"/>
    </row>
    <row r="2" spans="1:13" ht="54.75" customHeight="1">
      <c r="A2" s="2092" t="s">
        <v>1</v>
      </c>
      <c r="B2" s="29" t="s">
        <v>2</v>
      </c>
      <c r="C2" s="2120" t="s">
        <v>626</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48" t="s">
        <v>604</v>
      </c>
      <c r="D7" s="2149"/>
      <c r="E7" s="1206"/>
      <c r="F7" s="1206"/>
      <c r="G7" s="1207"/>
      <c r="H7" s="1208" t="s">
        <v>14</v>
      </c>
      <c r="I7" s="2150" t="s">
        <v>1716</v>
      </c>
      <c r="J7" s="2149"/>
      <c r="K7" s="2149"/>
      <c r="L7" s="2149"/>
      <c r="M7" s="2151"/>
    </row>
    <row r="8" spans="1:13" ht="15.75" customHeight="1">
      <c r="A8" s="2093"/>
      <c r="B8" s="2084" t="s">
        <v>16</v>
      </c>
      <c r="C8" s="2408" t="s">
        <v>9</v>
      </c>
      <c r="D8" s="2409"/>
      <c r="E8" s="349"/>
      <c r="F8" s="349"/>
      <c r="G8" s="349"/>
      <c r="H8" s="349"/>
      <c r="I8" s="349"/>
      <c r="J8" s="349"/>
      <c r="K8" s="349"/>
      <c r="L8" s="349"/>
      <c r="M8" s="1195"/>
    </row>
    <row r="9" spans="1:13" ht="15.75" customHeight="1">
      <c r="A9" s="2093"/>
      <c r="B9" s="2085"/>
      <c r="C9" s="2419"/>
      <c r="D9" s="2420"/>
      <c r="E9" s="350"/>
      <c r="F9" s="351"/>
      <c r="G9" s="351"/>
      <c r="H9" s="350"/>
      <c r="I9" s="351"/>
      <c r="J9" s="351"/>
      <c r="K9" s="350"/>
      <c r="L9" s="350"/>
      <c r="M9" s="352"/>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2183</v>
      </c>
      <c r="D11" s="1981"/>
      <c r="E11" s="1981"/>
      <c r="F11" s="1981"/>
      <c r="G11" s="1981"/>
      <c r="H11" s="1981"/>
      <c r="I11" s="1981"/>
      <c r="J11" s="1981"/>
      <c r="K11" s="1981"/>
      <c r="L11" s="1981"/>
      <c r="M11" s="1982"/>
    </row>
    <row r="12" spans="1:13" ht="74.25" customHeight="1">
      <c r="A12" s="2093"/>
      <c r="B12" s="1331" t="s">
        <v>21</v>
      </c>
      <c r="C12" s="2047" t="s">
        <v>2184</v>
      </c>
      <c r="D12" s="2048"/>
      <c r="E12" s="2048"/>
      <c r="F12" s="2048"/>
      <c r="G12" s="2048"/>
      <c r="H12" s="2048"/>
      <c r="I12" s="2048"/>
      <c r="J12" s="2048"/>
      <c r="K12" s="2048"/>
      <c r="L12" s="2048"/>
      <c r="M12" s="2049"/>
    </row>
    <row r="13" spans="1:13" ht="60" customHeight="1">
      <c r="A13" s="2093"/>
      <c r="B13" s="1331" t="s">
        <v>23</v>
      </c>
      <c r="C13" s="1980" t="s">
        <v>607</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2185</v>
      </c>
      <c r="G14" s="1996"/>
      <c r="H14" s="1996"/>
      <c r="I14" s="1996"/>
      <c r="J14" s="1996"/>
      <c r="K14" s="1996"/>
      <c r="L14" s="1996"/>
      <c r="M14" s="1997"/>
    </row>
    <row r="15" spans="1:13">
      <c r="A15" s="2063" t="s">
        <v>29</v>
      </c>
      <c r="B15" s="1333" t="s">
        <v>30</v>
      </c>
      <c r="C15" s="1980" t="s">
        <v>1891</v>
      </c>
      <c r="D15" s="1981"/>
      <c r="E15" s="1981"/>
      <c r="F15" s="1981"/>
      <c r="G15" s="1981"/>
      <c r="H15" s="1981"/>
      <c r="I15" s="1981"/>
      <c r="J15" s="1981"/>
      <c r="K15" s="1981"/>
      <c r="L15" s="1981"/>
      <c r="M15" s="1982"/>
    </row>
    <row r="16" spans="1:13" ht="42.75" customHeight="1">
      <c r="A16" s="2064"/>
      <c r="B16" s="1333" t="s">
        <v>32</v>
      </c>
      <c r="C16" s="1980" t="s">
        <v>627</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2186</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c r="K25" s="59"/>
      <c r="L25" s="37"/>
      <c r="M25" s="38"/>
    </row>
    <row r="26" spans="1:13">
      <c r="A26" s="2064"/>
      <c r="B26" s="1999"/>
      <c r="C26" s="47" t="s">
        <v>52</v>
      </c>
      <c r="D26" s="1221"/>
      <c r="E26" s="37"/>
      <c r="F26" s="49" t="s">
        <v>53</v>
      </c>
      <c r="G26" s="1219" t="s">
        <v>45</v>
      </c>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4</v>
      </c>
      <c r="E36" s="2135"/>
      <c r="F36" s="2134">
        <v>4</v>
      </c>
      <c r="G36" s="2135"/>
      <c r="H36" s="2134">
        <v>4</v>
      </c>
      <c r="I36" s="2135"/>
      <c r="J36" s="2134">
        <v>4</v>
      </c>
      <c r="K36" s="2135"/>
      <c r="L36" s="2134">
        <v>4</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4</v>
      </c>
      <c r="E38" s="2135"/>
      <c r="F38" s="2134">
        <v>4</v>
      </c>
      <c r="G38" s="2135"/>
      <c r="H38" s="2134">
        <v>4</v>
      </c>
      <c r="I38" s="2135"/>
      <c r="J38" s="2134">
        <v>4</v>
      </c>
      <c r="K38" s="2135"/>
      <c r="L38" s="2134">
        <v>4</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4</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44</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2187</v>
      </c>
      <c r="D48" s="1981"/>
      <c r="E48" s="1981"/>
      <c r="F48" s="1981"/>
      <c r="G48" s="1981"/>
      <c r="H48" s="1981"/>
      <c r="I48" s="1981"/>
      <c r="J48" s="1981"/>
      <c r="K48" s="1981"/>
      <c r="L48" s="1981"/>
      <c r="M48" s="1982"/>
    </row>
    <row r="49" spans="1:13" ht="38.25" customHeight="1">
      <c r="A49" s="2064"/>
      <c r="B49" s="1333" t="s">
        <v>85</v>
      </c>
      <c r="C49" s="1980" t="s">
        <v>1937</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2143" t="s">
        <v>284</v>
      </c>
      <c r="D52" s="2144"/>
      <c r="E52" s="2144"/>
      <c r="F52" s="2144"/>
      <c r="G52" s="2144"/>
      <c r="H52" s="2144"/>
      <c r="I52" s="2144"/>
      <c r="J52" s="2144"/>
      <c r="K52" s="2144"/>
      <c r="L52" s="2144"/>
      <c r="M52" s="2145"/>
    </row>
    <row r="53" spans="1:13" ht="15.75" customHeight="1">
      <c r="A53" s="2056"/>
      <c r="B53" s="1413" t="s">
        <v>93</v>
      </c>
      <c r="C53" s="1420" t="s">
        <v>1721</v>
      </c>
      <c r="D53" s="1421"/>
      <c r="E53" s="1421"/>
      <c r="F53" s="1421"/>
      <c r="G53" s="1421"/>
      <c r="H53" s="1421"/>
      <c r="I53" s="1421"/>
      <c r="J53" s="1421"/>
      <c r="K53" s="1421"/>
      <c r="L53" s="1421"/>
      <c r="M53" s="1422"/>
    </row>
    <row r="54" spans="1:13" ht="15.75" customHeight="1">
      <c r="A54" s="2056"/>
      <c r="B54" s="1413" t="s">
        <v>95</v>
      </c>
      <c r="C54" s="2143" t="s">
        <v>605</v>
      </c>
      <c r="D54" s="2144"/>
      <c r="E54" s="2144"/>
      <c r="F54" s="2144"/>
      <c r="G54" s="2144"/>
      <c r="H54" s="2144"/>
      <c r="I54" s="2144"/>
      <c r="J54" s="2144"/>
      <c r="K54" s="2144"/>
      <c r="L54" s="2144"/>
      <c r="M54" s="2145"/>
    </row>
    <row r="55" spans="1:13" ht="15.75" customHeight="1">
      <c r="A55" s="2056"/>
      <c r="B55" s="1414" t="s">
        <v>97</v>
      </c>
      <c r="C55" s="2143" t="s">
        <v>1722</v>
      </c>
      <c r="D55" s="2144"/>
      <c r="E55" s="2144"/>
      <c r="F55" s="2144"/>
      <c r="G55" s="2144"/>
      <c r="H55" s="2144"/>
      <c r="I55" s="2144"/>
      <c r="J55" s="2144"/>
      <c r="K55" s="2144"/>
      <c r="L55" s="2144"/>
      <c r="M55" s="2145"/>
    </row>
    <row r="56" spans="1:13" ht="15.75" customHeight="1">
      <c r="A56" s="2056"/>
      <c r="B56" s="1413" t="s">
        <v>99</v>
      </c>
      <c r="C56" s="2147" t="s">
        <v>285</v>
      </c>
      <c r="D56" s="2144"/>
      <c r="E56" s="2144"/>
      <c r="F56" s="2144"/>
      <c r="G56" s="2144"/>
      <c r="H56" s="2144"/>
      <c r="I56" s="2144"/>
      <c r="J56" s="2144"/>
      <c r="K56" s="2144"/>
      <c r="L56" s="2144"/>
      <c r="M56" s="2145"/>
    </row>
    <row r="57" spans="1:13" ht="16.5" customHeight="1" thickBot="1">
      <c r="A57" s="2061"/>
      <c r="B57" s="1413" t="s">
        <v>101</v>
      </c>
      <c r="C57" s="2143">
        <v>3387000</v>
      </c>
      <c r="D57" s="2144"/>
      <c r="E57" s="2144"/>
      <c r="F57" s="2144"/>
      <c r="G57" s="2144"/>
      <c r="H57" s="2144"/>
      <c r="I57" s="2144"/>
      <c r="J57" s="2144"/>
      <c r="K57" s="2144"/>
      <c r="L57" s="2144"/>
      <c r="M57" s="2145"/>
    </row>
    <row r="58" spans="1:13" ht="15.75" customHeight="1">
      <c r="A58" s="2055" t="s">
        <v>103</v>
      </c>
      <c r="B58" s="1415" t="s">
        <v>104</v>
      </c>
      <c r="C58" s="2143" t="s">
        <v>1723</v>
      </c>
      <c r="D58" s="2144"/>
      <c r="E58" s="2144"/>
      <c r="F58" s="2144"/>
      <c r="G58" s="2144"/>
      <c r="H58" s="2144"/>
      <c r="I58" s="2144"/>
      <c r="J58" s="2144"/>
      <c r="K58" s="2144"/>
      <c r="L58" s="2144"/>
      <c r="M58" s="2145"/>
    </row>
    <row r="59" spans="1:13" ht="30" customHeight="1">
      <c r="A59" s="2056"/>
      <c r="B59" s="1415" t="s">
        <v>106</v>
      </c>
      <c r="C59" s="2143" t="s">
        <v>107</v>
      </c>
      <c r="D59" s="2144"/>
      <c r="E59" s="2144"/>
      <c r="F59" s="2144"/>
      <c r="G59" s="2144"/>
      <c r="H59" s="2144"/>
      <c r="I59" s="2144"/>
      <c r="J59" s="2144"/>
      <c r="K59" s="2144"/>
      <c r="L59" s="2144"/>
      <c r="M59" s="2145"/>
    </row>
    <row r="60" spans="1:13" ht="30" customHeight="1" thickBot="1">
      <c r="A60" s="2056"/>
      <c r="B60" s="1416" t="s">
        <v>14</v>
      </c>
      <c r="C60" s="2143" t="s">
        <v>605</v>
      </c>
      <c r="D60" s="2144"/>
      <c r="E60" s="2144"/>
      <c r="F60" s="2144"/>
      <c r="G60" s="2144"/>
      <c r="H60" s="2144"/>
      <c r="I60" s="2144"/>
      <c r="J60" s="2144"/>
      <c r="K60" s="2144"/>
      <c r="L60" s="2144"/>
      <c r="M60" s="2145"/>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9">
    <mergeCell ref="C13:M13"/>
    <mergeCell ref="A2:A14"/>
    <mergeCell ref="C2:M2"/>
    <mergeCell ref="C3:M3"/>
    <mergeCell ref="F4:G4"/>
    <mergeCell ref="C5:M5"/>
    <mergeCell ref="C6:M6"/>
    <mergeCell ref="C7:D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C14:D14" xr:uid="{00000000-0002-0000-4E00-000000000000}"/>
    <dataValidation allowBlank="1" showInputMessage="1" showErrorMessage="1" prompt="Seleccione de la lista desplegable" sqref="B4 B7 H7" xr:uid="{00000000-0002-0000-4E00-000001000000}"/>
    <dataValidation allowBlank="1" showInputMessage="1" showErrorMessage="1" prompt="Incluir una ficha por cada indicador, ya sea de producto o de resultado" sqref="B1" xr:uid="{00000000-0002-0000-4E00-000002000000}"/>
    <dataValidation allowBlank="1" showInputMessage="1" showErrorMessage="1" prompt="Identifique el ODS a que le apunta el indicador de producto. Seleccione de la lista desplegable._x000a_" sqref="B14" xr:uid="{00000000-0002-0000-4E00-000003000000}"/>
    <dataValidation allowBlank="1" showInputMessage="1" showErrorMessage="1" prompt="Identifique la meta ODS a que le apunta el indicador de producto. Seleccione de la lista desplegable." sqref="E14" xr:uid="{00000000-0002-0000-4E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4E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E00-000006000000}"/>
    <dataValidation type="list" allowBlank="1" showInputMessage="1" showErrorMessage="1" sqref="I7:M7" xr:uid="{00000000-0002-0000-4E00-000007000000}">
      <formula1>INDIRECT($C$7)</formula1>
    </dataValidation>
  </dataValidations>
  <hyperlinks>
    <hyperlink ref="C56" r:id="rId1" xr:uid="{00000000-0004-0000-4E00-000000000000}"/>
  </hyperlinks>
  <pageMargins left="0.7" right="0.7" top="0.75" bottom="0.75" header="0.3" footer="0.3"/>
  <pageSetup paperSize="9"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4" width="10.85546875" style="28"/>
    <col min="15" max="15" width="30.5703125" style="28" customWidth="1"/>
    <col min="16" max="16384" width="10.85546875" style="28"/>
  </cols>
  <sheetData>
    <row r="1" spans="1:13" ht="16.5" thickBot="1">
      <c r="A1" s="24"/>
      <c r="B1" s="99" t="s">
        <v>1541</v>
      </c>
      <c r="C1" s="26"/>
      <c r="D1" s="26"/>
      <c r="E1" s="26"/>
      <c r="F1" s="26"/>
      <c r="G1" s="26"/>
      <c r="H1" s="26"/>
      <c r="I1" s="26"/>
      <c r="J1" s="26"/>
      <c r="K1" s="26"/>
      <c r="L1" s="26"/>
      <c r="M1" s="27"/>
    </row>
    <row r="2" spans="1:13" ht="15.6" customHeight="1">
      <c r="A2" s="2015" t="s">
        <v>1</v>
      </c>
      <c r="B2" s="29" t="s">
        <v>2</v>
      </c>
      <c r="C2" s="2018" t="s">
        <v>661</v>
      </c>
      <c r="D2" s="2019"/>
      <c r="E2" s="2019"/>
      <c r="F2" s="2019"/>
      <c r="G2" s="2019"/>
      <c r="H2" s="2019"/>
      <c r="I2" s="2019"/>
      <c r="J2" s="2019"/>
      <c r="K2" s="2019"/>
      <c r="L2" s="2019"/>
      <c r="M2" s="2020"/>
    </row>
    <row r="3" spans="1:13" ht="42" customHeight="1">
      <c r="A3" s="2016"/>
      <c r="B3" s="1333" t="s">
        <v>1487</v>
      </c>
      <c r="C3" s="1972" t="s">
        <v>1542</v>
      </c>
      <c r="D3" s="1990"/>
      <c r="E3" s="1990"/>
      <c r="F3" s="1973"/>
      <c r="G3" s="1973"/>
      <c r="H3" s="1973"/>
      <c r="I3" s="1973"/>
      <c r="J3" s="1973"/>
      <c r="K3" s="1973"/>
      <c r="L3" s="1973"/>
      <c r="M3" s="1974"/>
    </row>
    <row r="4" spans="1:13">
      <c r="A4" s="2016"/>
      <c r="B4" s="30" t="s">
        <v>6</v>
      </c>
      <c r="C4" s="1198" t="s">
        <v>7</v>
      </c>
      <c r="D4" s="1203"/>
      <c r="E4" s="1204"/>
      <c r="F4" s="2021" t="s">
        <v>8</v>
      </c>
      <c r="G4" s="2022"/>
      <c r="H4" s="1205"/>
      <c r="I4" s="1199" t="s">
        <v>17</v>
      </c>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t="s">
        <v>17</v>
      </c>
      <c r="D6" s="1199"/>
      <c r="E6" s="1199"/>
      <c r="F6" s="1199"/>
      <c r="G6" s="1199"/>
      <c r="H6" s="1199"/>
      <c r="I6" s="1199"/>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1282"/>
      <c r="D8" s="33"/>
      <c r="E8" s="33"/>
      <c r="F8" s="33"/>
      <c r="G8" s="33"/>
      <c r="H8" s="33"/>
      <c r="I8" s="33"/>
      <c r="J8" s="33"/>
      <c r="K8" s="33"/>
      <c r="L8" s="34"/>
      <c r="M8" s="675"/>
    </row>
    <row r="9" spans="1:13" ht="33" customHeight="1">
      <c r="A9" s="2016"/>
      <c r="B9" s="1999"/>
      <c r="C9" s="2032" t="s">
        <v>1543</v>
      </c>
      <c r="D9" s="2033"/>
      <c r="E9" s="35"/>
      <c r="F9" s="2033" t="s">
        <v>1544</v>
      </c>
      <c r="G9" s="2033"/>
      <c r="H9" s="35"/>
      <c r="I9" s="2033" t="s">
        <v>1545</v>
      </c>
      <c r="J9" s="2033"/>
      <c r="K9" s="36"/>
      <c r="L9" s="37"/>
      <c r="M9" s="38"/>
    </row>
    <row r="10" spans="1:13">
      <c r="A10" s="2016"/>
      <c r="B10" s="2000"/>
      <c r="C10" s="2034" t="s">
        <v>18</v>
      </c>
      <c r="D10" s="2035"/>
      <c r="E10" s="39"/>
      <c r="F10" s="2035" t="s">
        <v>18</v>
      </c>
      <c r="G10" s="2035"/>
      <c r="H10" s="39"/>
      <c r="I10" s="2035" t="s">
        <v>18</v>
      </c>
      <c r="J10" s="2035"/>
      <c r="K10" s="39"/>
      <c r="L10" s="40"/>
      <c r="M10" s="41"/>
    </row>
    <row r="11" spans="1:13" ht="75" customHeight="1">
      <c r="A11" s="2017"/>
      <c r="B11" s="1333" t="s">
        <v>19</v>
      </c>
      <c r="C11" s="2042" t="s">
        <v>1546</v>
      </c>
      <c r="D11" s="2043"/>
      <c r="E11" s="2043"/>
      <c r="F11" s="2043"/>
      <c r="G11" s="2043"/>
      <c r="H11" s="2043"/>
      <c r="I11" s="2043"/>
      <c r="J11" s="2043"/>
      <c r="K11" s="2043"/>
      <c r="L11" s="2043"/>
      <c r="M11" s="2044"/>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1547</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219">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0.12</v>
      </c>
      <c r="E32" s="1248"/>
      <c r="F32" s="1230">
        <v>0.12</v>
      </c>
      <c r="G32" s="1248"/>
      <c r="H32" s="1230">
        <v>0.08</v>
      </c>
      <c r="I32" s="1248"/>
      <c r="J32" s="1230">
        <v>0.08</v>
      </c>
      <c r="K32" s="1248"/>
      <c r="L32" s="1230">
        <v>0.08</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0.08</v>
      </c>
      <c r="E34" s="1248"/>
      <c r="F34" s="1230">
        <v>0.08</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0.09</v>
      </c>
      <c r="E36" s="1248"/>
      <c r="F36" s="1230"/>
      <c r="G36" s="1248"/>
      <c r="H36" s="1230"/>
      <c r="I36" s="1248"/>
      <c r="J36" s="1230"/>
      <c r="K36" s="1248"/>
      <c r="L36" s="1230"/>
      <c r="M36" s="1284"/>
    </row>
    <row r="37" spans="1:13">
      <c r="A37" s="1993"/>
      <c r="B37" s="64"/>
      <c r="C37" s="73"/>
      <c r="D37" s="1235" t="s">
        <v>77</v>
      </c>
      <c r="E37" s="1235"/>
      <c r="F37" s="1235" t="s">
        <v>78</v>
      </c>
      <c r="G37" s="1235"/>
      <c r="H37" s="96"/>
      <c r="I37" s="96"/>
      <c r="J37" s="96"/>
      <c r="K37" s="96"/>
      <c r="L37" s="96"/>
      <c r="M37" s="986"/>
    </row>
    <row r="38" spans="1:13">
      <c r="A38" s="1993"/>
      <c r="B38" s="64"/>
      <c r="C38" s="73"/>
      <c r="D38" s="1230"/>
      <c r="E38" s="1248"/>
      <c r="F38" s="2005">
        <v>1</v>
      </c>
      <c r="G38" s="2006"/>
      <c r="H38" s="77"/>
      <c r="I38" s="77"/>
      <c r="J38" s="77"/>
      <c r="K38" s="77"/>
      <c r="L38" s="77"/>
      <c r="M38" s="9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t="s">
        <v>1548</v>
      </c>
      <c r="H41" s="2010"/>
      <c r="I41" s="2010"/>
      <c r="J41" s="2011"/>
      <c r="K41" s="91" t="s">
        <v>82</v>
      </c>
      <c r="L41" s="2001" t="s">
        <v>1549</v>
      </c>
      <c r="M41" s="2002"/>
    </row>
    <row r="42" spans="1:13">
      <c r="A42" s="1993"/>
      <c r="B42" s="1999"/>
      <c r="C42" s="88"/>
      <c r="D42" s="1236" t="s">
        <v>1495</v>
      </c>
      <c r="E42" s="1218"/>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50.6" customHeight="1">
      <c r="A44" s="1993"/>
      <c r="B44" s="1333" t="s">
        <v>83</v>
      </c>
      <c r="C44" s="2039" t="s">
        <v>1550</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2050"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9:D9"/>
    <mergeCell ref="F9: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C7 G41:J42 C4" xr:uid="{00000000-0002-0000-0700-000000000000}"/>
    <dataValidation allowBlank="1" showInputMessage="1" showErrorMessage="1" prompt="Incluir una ficha por cada indicador, ya sea de producto o de resultado" sqref="B1" xr:uid="{00000000-0002-0000-0700-000001000000}"/>
    <dataValidation allowBlank="1" showInputMessage="1" showErrorMessage="1" prompt="Seleccione de la lista desplegable" sqref="B4 B7 H7" xr:uid="{00000000-0002-0000-0700-000002000000}"/>
    <dataValidation allowBlank="1" showInputMessage="1" showErrorMessage="1" prompt="Determine si el indicador responde a un enfoque (Derechos Humanos, Género, Diferencial, Poblacional, Ambiental y Territorial). Si responde a más de enfoque separelos por ;" sqref="B12" xr:uid="{00000000-0002-0000-0700-000003000000}"/>
    <dataValidation type="list" allowBlank="1" showInputMessage="1" showErrorMessage="1" sqref="I7:M7" xr:uid="{00000000-0002-0000-0700-000004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700-000005000000}"/>
  </dataValidations>
  <hyperlinks>
    <hyperlink ref="C52" r:id="rId1" xr:uid="{00000000-0004-0000-0700-000000000000}"/>
  </hyperlinks>
  <pageMargins left="0.7" right="0.7" top="0.75" bottom="0.75" header="0.3" footer="0.3"/>
  <pageSetup paperSize="9" orientation="portrait" horizontalDpi="1200" verticalDpi="12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2188</v>
      </c>
      <c r="C1" s="141"/>
      <c r="D1" s="141"/>
      <c r="E1" s="141"/>
      <c r="F1" s="141"/>
      <c r="G1" s="141"/>
      <c r="H1" s="141"/>
      <c r="I1" s="141"/>
      <c r="J1" s="141"/>
      <c r="K1" s="141"/>
      <c r="L1" s="141"/>
      <c r="M1" s="142"/>
    </row>
    <row r="2" spans="1:13" ht="54.75" customHeight="1">
      <c r="A2" s="2092" t="s">
        <v>1</v>
      </c>
      <c r="B2" s="29" t="s">
        <v>2</v>
      </c>
      <c r="C2" s="2120" t="s">
        <v>2189</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77</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1874</v>
      </c>
      <c r="D7" s="2176"/>
      <c r="E7" s="2176"/>
      <c r="F7" s="2176"/>
      <c r="G7" s="2177"/>
      <c r="H7" s="1208" t="s">
        <v>14</v>
      </c>
      <c r="I7" s="2346" t="s">
        <v>1945</v>
      </c>
      <c r="J7" s="2345"/>
      <c r="K7" s="2345"/>
      <c r="L7" s="2345"/>
      <c r="M7" s="2347"/>
    </row>
    <row r="8" spans="1:13" ht="15.75" customHeight="1">
      <c r="A8" s="2093"/>
      <c r="B8" s="2084" t="s">
        <v>16</v>
      </c>
      <c r="C8" s="2414" t="s">
        <v>233</v>
      </c>
      <c r="D8" s="2415"/>
      <c r="E8" s="349"/>
      <c r="F8" s="349"/>
      <c r="G8" s="349"/>
      <c r="H8" s="349"/>
      <c r="I8" s="349"/>
      <c r="J8" s="349"/>
      <c r="K8" s="349"/>
      <c r="L8" s="349"/>
      <c r="M8" s="1195"/>
    </row>
    <row r="9" spans="1:13" ht="15.75" customHeight="1">
      <c r="A9" s="2093"/>
      <c r="B9" s="2085"/>
      <c r="C9" s="2416"/>
      <c r="D9" s="2417"/>
      <c r="E9" s="350"/>
      <c r="F9" s="351"/>
      <c r="G9" s="351"/>
      <c r="H9" s="350"/>
      <c r="I9" s="351"/>
      <c r="J9" s="351"/>
      <c r="K9" s="350"/>
      <c r="L9" s="350"/>
      <c r="M9" s="352"/>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2190</v>
      </c>
      <c r="D11" s="1981"/>
      <c r="E11" s="1981"/>
      <c r="F11" s="1981"/>
      <c r="G11" s="1981"/>
      <c r="H11" s="1981"/>
      <c r="I11" s="1981"/>
      <c r="J11" s="1981"/>
      <c r="K11" s="1981"/>
      <c r="L11" s="1981"/>
      <c r="M11" s="1982"/>
    </row>
    <row r="12" spans="1:13" ht="74.25" customHeight="1">
      <c r="A12" s="2093"/>
      <c r="B12" s="1331" t="s">
        <v>21</v>
      </c>
      <c r="C12" s="2047" t="s">
        <v>2191</v>
      </c>
      <c r="D12" s="2048"/>
      <c r="E12" s="2048"/>
      <c r="F12" s="2048"/>
      <c r="G12" s="2048"/>
      <c r="H12" s="2048"/>
      <c r="I12" s="2048"/>
      <c r="J12" s="2048"/>
      <c r="K12" s="2048"/>
      <c r="L12" s="2048"/>
      <c r="M12" s="2049"/>
    </row>
    <row r="13" spans="1:13" ht="60" customHeight="1">
      <c r="A13" s="2093"/>
      <c r="B13" s="1331" t="s">
        <v>23</v>
      </c>
      <c r="C13" s="1980" t="s">
        <v>607</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478</v>
      </c>
      <c r="G14" s="1996"/>
      <c r="H14" s="1996"/>
      <c r="I14" s="1996"/>
      <c r="J14" s="1996"/>
      <c r="K14" s="1996"/>
      <c r="L14" s="1996"/>
      <c r="M14" s="1997"/>
    </row>
    <row r="15" spans="1:13">
      <c r="A15" s="2063" t="s">
        <v>29</v>
      </c>
      <c r="B15" s="1333" t="s">
        <v>30</v>
      </c>
      <c r="C15" s="1980" t="s">
        <v>1959</v>
      </c>
      <c r="D15" s="1981"/>
      <c r="E15" s="1981"/>
      <c r="F15" s="1981"/>
      <c r="G15" s="1981"/>
      <c r="H15" s="1981"/>
      <c r="I15" s="1981"/>
      <c r="J15" s="1981"/>
      <c r="K15" s="1981"/>
      <c r="L15" s="1981"/>
      <c r="M15" s="1982"/>
    </row>
    <row r="16" spans="1:13" ht="42.75" customHeight="1">
      <c r="A16" s="2064"/>
      <c r="B16" s="1333" t="s">
        <v>32</v>
      </c>
      <c r="C16" s="1980" t="s">
        <v>630</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2192</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t="s">
        <v>9</v>
      </c>
      <c r="E36" s="2135"/>
      <c r="F36" s="2134">
        <v>2</v>
      </c>
      <c r="G36" s="2135"/>
      <c r="H36" s="2134">
        <v>4</v>
      </c>
      <c r="I36" s="2135"/>
      <c r="J36" s="2134">
        <v>6</v>
      </c>
      <c r="K36" s="2135"/>
      <c r="L36" s="2134">
        <v>7</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34">
        <v>9</v>
      </c>
      <c r="E38" s="2135"/>
      <c r="F38" s="2134">
        <v>11</v>
      </c>
      <c r="G38" s="2135"/>
      <c r="H38" s="2134">
        <v>13</v>
      </c>
      <c r="I38" s="2135"/>
      <c r="J38" s="2134">
        <v>15</v>
      </c>
      <c r="K38" s="2135"/>
      <c r="L38" s="2134">
        <v>17</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20</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20</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2193</v>
      </c>
      <c r="D48" s="1981"/>
      <c r="E48" s="1981"/>
      <c r="F48" s="1981"/>
      <c r="G48" s="1981"/>
      <c r="H48" s="1981"/>
      <c r="I48" s="1981"/>
      <c r="J48" s="1981"/>
      <c r="K48" s="1981"/>
      <c r="L48" s="1981"/>
      <c r="M48" s="1982"/>
    </row>
    <row r="49" spans="1:13" ht="38.25" customHeight="1">
      <c r="A49" s="2064"/>
      <c r="B49" s="1333" t="s">
        <v>85</v>
      </c>
      <c r="C49" s="1980" t="s">
        <v>2194</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1952</v>
      </c>
      <c r="D52" s="1973"/>
      <c r="E52" s="1973"/>
      <c r="F52" s="1973"/>
      <c r="G52" s="1973"/>
      <c r="H52" s="1973"/>
      <c r="I52" s="1973"/>
      <c r="J52" s="1973"/>
      <c r="K52" s="1973"/>
      <c r="L52" s="1973"/>
      <c r="M52" s="1974"/>
    </row>
    <row r="53" spans="1:13" ht="15.75" customHeight="1">
      <c r="A53" s="2056"/>
      <c r="B53" s="1413" t="s">
        <v>93</v>
      </c>
      <c r="C53" s="1972" t="s">
        <v>1953</v>
      </c>
      <c r="D53" s="1973"/>
      <c r="E53" s="1973"/>
      <c r="F53" s="1973"/>
      <c r="G53" s="1973"/>
      <c r="H53" s="1973"/>
      <c r="I53" s="1973"/>
      <c r="J53" s="1973"/>
      <c r="K53" s="1973"/>
      <c r="L53" s="1973"/>
      <c r="M53" s="1974"/>
    </row>
    <row r="54" spans="1:13" ht="15.75" customHeight="1">
      <c r="A54" s="2056"/>
      <c r="B54" s="1413" t="s">
        <v>95</v>
      </c>
      <c r="C54" s="1972" t="s">
        <v>643</v>
      </c>
      <c r="D54" s="1973"/>
      <c r="E54" s="1973"/>
      <c r="F54" s="1973"/>
      <c r="G54" s="1973"/>
      <c r="H54" s="1973"/>
      <c r="I54" s="1973"/>
      <c r="J54" s="1973"/>
      <c r="K54" s="1973"/>
      <c r="L54" s="1973"/>
      <c r="M54" s="1974"/>
    </row>
    <row r="55" spans="1:13" ht="15.75" customHeight="1">
      <c r="A55" s="2056"/>
      <c r="B55" s="1414" t="s">
        <v>97</v>
      </c>
      <c r="C55" s="1972" t="s">
        <v>479</v>
      </c>
      <c r="D55" s="1973"/>
      <c r="E55" s="1973"/>
      <c r="F55" s="1973"/>
      <c r="G55" s="1973"/>
      <c r="H55" s="1973"/>
      <c r="I55" s="1973"/>
      <c r="J55" s="1973"/>
      <c r="K55" s="1973"/>
      <c r="L55" s="1973"/>
      <c r="M55" s="1974"/>
    </row>
    <row r="56" spans="1:13" ht="15.75" customHeight="1">
      <c r="A56" s="2056"/>
      <c r="B56" s="1413" t="s">
        <v>99</v>
      </c>
      <c r="C56" s="2127" t="s">
        <v>481</v>
      </c>
      <c r="D56" s="1973"/>
      <c r="E56" s="1973"/>
      <c r="F56" s="1973"/>
      <c r="G56" s="1973"/>
      <c r="H56" s="1973"/>
      <c r="I56" s="1973"/>
      <c r="J56" s="1973"/>
      <c r="K56" s="1973"/>
      <c r="L56" s="1973"/>
      <c r="M56" s="1974"/>
    </row>
    <row r="57" spans="1:13" ht="16.5" customHeight="1" thickBot="1">
      <c r="A57" s="2061"/>
      <c r="B57" s="1413" t="s">
        <v>101</v>
      </c>
      <c r="C57" s="1972">
        <v>3779595</v>
      </c>
      <c r="D57" s="1973"/>
      <c r="E57" s="1973"/>
      <c r="F57" s="1973"/>
      <c r="G57" s="1973"/>
      <c r="H57" s="1973"/>
      <c r="I57" s="1973"/>
      <c r="J57" s="1973"/>
      <c r="K57" s="1973"/>
      <c r="L57" s="1973"/>
      <c r="M57" s="1974"/>
    </row>
    <row r="58" spans="1:13" ht="15.75" customHeight="1">
      <c r="A58" s="2055" t="s">
        <v>103</v>
      </c>
      <c r="B58" s="1415" t="s">
        <v>104</v>
      </c>
      <c r="C58" s="1972" t="s">
        <v>1884</v>
      </c>
      <c r="D58" s="1973"/>
      <c r="E58" s="1973"/>
      <c r="F58" s="1973"/>
      <c r="G58" s="1973"/>
      <c r="H58" s="1973"/>
      <c r="I58" s="1973"/>
      <c r="J58" s="1973"/>
      <c r="K58" s="1973"/>
      <c r="L58" s="1973"/>
      <c r="M58" s="1974"/>
    </row>
    <row r="59" spans="1:13" ht="30" customHeight="1">
      <c r="A59" s="2056"/>
      <c r="B59" s="1415" t="s">
        <v>106</v>
      </c>
      <c r="C59" s="1972" t="s">
        <v>107</v>
      </c>
      <c r="D59" s="1973"/>
      <c r="E59" s="1973"/>
      <c r="F59" s="1973"/>
      <c r="G59" s="1973"/>
      <c r="H59" s="1973"/>
      <c r="I59" s="1973"/>
      <c r="J59" s="1973"/>
      <c r="K59" s="1973"/>
      <c r="L59" s="1973"/>
      <c r="M59" s="1974"/>
    </row>
    <row r="60" spans="1:13" ht="30" customHeight="1" thickBot="1">
      <c r="A60" s="2056"/>
      <c r="B60" s="1416" t="s">
        <v>14</v>
      </c>
      <c r="C60" s="1972" t="s">
        <v>643</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xr:uid="{00000000-0002-0000-4F00-000000000000}"/>
    <dataValidation type="list" allowBlank="1" showInputMessage="1" showErrorMessage="1" sqref="I7:M7" xr:uid="{00000000-0002-0000-4F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4F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4F00-000003000000}"/>
    <dataValidation allowBlank="1" showInputMessage="1" showErrorMessage="1" prompt="Identifique la meta ODS a que le apunta el indicador de producto. Seleccione de la lista desplegable." sqref="E14" xr:uid="{00000000-0002-0000-4F00-000004000000}"/>
    <dataValidation allowBlank="1" showInputMessage="1" showErrorMessage="1" prompt="Identifique el ODS a que le apunta el indicador de producto. Seleccione de la lista desplegable._x000a_" sqref="B14" xr:uid="{00000000-0002-0000-4F00-000005000000}"/>
    <dataValidation allowBlank="1" showInputMessage="1" showErrorMessage="1" prompt="Incluir una ficha por cada indicador, ya sea de producto o de resultado" sqref="B1" xr:uid="{00000000-0002-0000-4F00-000006000000}"/>
    <dataValidation allowBlank="1" showInputMessage="1" showErrorMessage="1" prompt="Seleccione de la lista desplegable" sqref="B4 B7 H7" xr:uid="{00000000-0002-0000-4F00-000007000000}"/>
  </dataValidations>
  <hyperlinks>
    <hyperlink ref="C56" r:id="rId1" xr:uid="{00000000-0004-0000-4F00-000000000000}"/>
  </hyperlinks>
  <pageMargins left="0.7" right="0.7" top="0.75" bottom="0.75" header="0.3" footer="0.3"/>
  <pageSetup paperSize="9" orientation="portrait" horizontalDpi="1200" verticalDpi="1200"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2195</v>
      </c>
      <c r="C1" s="141"/>
      <c r="D1" s="141"/>
      <c r="E1" s="141"/>
      <c r="F1" s="141"/>
      <c r="G1" s="141"/>
      <c r="H1" s="141"/>
      <c r="I1" s="141"/>
      <c r="J1" s="141"/>
      <c r="K1" s="141"/>
      <c r="L1" s="141"/>
      <c r="M1" s="142"/>
    </row>
    <row r="2" spans="1:13" ht="54.75" customHeight="1">
      <c r="A2" s="2092" t="s">
        <v>1</v>
      </c>
      <c r="B2" s="29" t="s">
        <v>2</v>
      </c>
      <c r="C2" s="2120" t="s">
        <v>2196</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323</v>
      </c>
      <c r="D4" s="1203"/>
      <c r="E4" s="1204"/>
      <c r="F4" s="2021" t="s">
        <v>8</v>
      </c>
      <c r="G4" s="2022"/>
      <c r="H4" s="1205">
        <v>309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13</v>
      </c>
      <c r="D7" s="2176"/>
      <c r="E7" s="2176"/>
      <c r="F7" s="2176"/>
      <c r="G7" s="2177"/>
      <c r="H7" s="1208" t="s">
        <v>14</v>
      </c>
      <c r="I7" s="2028" t="s">
        <v>15</v>
      </c>
      <c r="J7" s="2027"/>
      <c r="K7" s="2027"/>
      <c r="L7" s="2027"/>
      <c r="M7" s="2029"/>
    </row>
    <row r="8" spans="1:13" ht="15.75" customHeight="1">
      <c r="A8" s="2093"/>
      <c r="B8" s="2084" t="s">
        <v>16</v>
      </c>
      <c r="C8" s="2030" t="s">
        <v>1886</v>
      </c>
      <c r="D8" s="2031"/>
      <c r="E8" s="2031"/>
      <c r="F8" s="2031"/>
      <c r="G8" s="2031"/>
      <c r="H8" s="2031"/>
      <c r="I8" s="2031"/>
      <c r="J8" s="2031"/>
      <c r="K8" s="2031"/>
      <c r="L8" s="2031"/>
      <c r="M8" s="2282"/>
    </row>
    <row r="9" spans="1:13" ht="15.75" customHeight="1">
      <c r="A9" s="2093"/>
      <c r="B9" s="2085"/>
      <c r="C9" s="2283"/>
      <c r="D9" s="2284"/>
      <c r="E9" s="2284"/>
      <c r="F9" s="2284"/>
      <c r="G9" s="2284"/>
      <c r="H9" s="2284"/>
      <c r="I9" s="2284"/>
      <c r="J9" s="2284"/>
      <c r="K9" s="2284"/>
      <c r="L9" s="2284"/>
      <c r="M9" s="228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2197</v>
      </c>
      <c r="D11" s="1981"/>
      <c r="E11" s="1981"/>
      <c r="F11" s="1981"/>
      <c r="G11" s="1981"/>
      <c r="H11" s="1981"/>
      <c r="I11" s="1981"/>
      <c r="J11" s="1981"/>
      <c r="K11" s="1981"/>
      <c r="L11" s="1981"/>
      <c r="M11" s="1982"/>
    </row>
    <row r="12" spans="1:13" ht="74.25" customHeight="1">
      <c r="A12" s="2093"/>
      <c r="B12" s="1331" t="s">
        <v>21</v>
      </c>
      <c r="C12" s="2047" t="s">
        <v>2198</v>
      </c>
      <c r="D12" s="2048"/>
      <c r="E12" s="2048"/>
      <c r="F12" s="2048"/>
      <c r="G12" s="2048"/>
      <c r="H12" s="2048"/>
      <c r="I12" s="2048"/>
      <c r="J12" s="2048"/>
      <c r="K12" s="2048"/>
      <c r="L12" s="2048"/>
      <c r="M12" s="2049"/>
    </row>
    <row r="13" spans="1:13" ht="60" customHeight="1">
      <c r="A13" s="2093"/>
      <c r="B13" s="1331" t="s">
        <v>23</v>
      </c>
      <c r="C13" s="1980" t="s">
        <v>607</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1890</v>
      </c>
      <c r="G14" s="1996"/>
      <c r="H14" s="1996"/>
      <c r="I14" s="1996"/>
      <c r="J14" s="1996"/>
      <c r="K14" s="1996"/>
      <c r="L14" s="1996"/>
      <c r="M14" s="1997"/>
    </row>
    <row r="15" spans="1:13">
      <c r="A15" s="2063" t="s">
        <v>29</v>
      </c>
      <c r="B15" s="1333" t="s">
        <v>30</v>
      </c>
      <c r="C15" s="1980" t="s">
        <v>1625</v>
      </c>
      <c r="D15" s="1981"/>
      <c r="E15" s="1981"/>
      <c r="F15" s="1981"/>
      <c r="G15" s="1981"/>
      <c r="H15" s="1981"/>
      <c r="I15" s="1981"/>
      <c r="J15" s="1981"/>
      <c r="K15" s="1981"/>
      <c r="L15" s="1981"/>
      <c r="M15" s="1982"/>
    </row>
    <row r="16" spans="1:13" ht="42.75" customHeight="1">
      <c r="A16" s="2064"/>
      <c r="B16" s="1333" t="s">
        <v>32</v>
      </c>
      <c r="C16" s="1980" t="s">
        <v>634</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1495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208" t="s">
        <v>68</v>
      </c>
      <c r="E37" s="208"/>
      <c r="F37" s="208" t="s">
        <v>69</v>
      </c>
      <c r="G37" s="208"/>
      <c r="H37" s="209" t="s">
        <v>70</v>
      </c>
      <c r="I37" s="209"/>
      <c r="J37" s="209" t="s">
        <v>71</v>
      </c>
      <c r="K37" s="208"/>
      <c r="L37" s="208" t="s">
        <v>72</v>
      </c>
      <c r="M37" s="210"/>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t="s">
        <v>1548</v>
      </c>
      <c r="H45" s="2146"/>
      <c r="I45" s="2146"/>
      <c r="J45" s="2146"/>
      <c r="K45" s="91" t="s">
        <v>82</v>
      </c>
      <c r="L45" s="2001"/>
      <c r="M45" s="2002"/>
    </row>
    <row r="46" spans="1:13" ht="15.75" customHeight="1">
      <c r="A46" s="2064"/>
      <c r="B46" s="1999"/>
      <c r="C46" s="88"/>
      <c r="D46" s="1236" t="s">
        <v>45</v>
      </c>
      <c r="E46" s="1218"/>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2199</v>
      </c>
      <c r="D48" s="1981"/>
      <c r="E48" s="1981"/>
      <c r="F48" s="1981"/>
      <c r="G48" s="1981"/>
      <c r="H48" s="1981"/>
      <c r="I48" s="1981"/>
      <c r="J48" s="1981"/>
      <c r="K48" s="1981"/>
      <c r="L48" s="1981"/>
      <c r="M48" s="1982"/>
    </row>
    <row r="49" spans="1:13" ht="38.25" customHeight="1">
      <c r="A49" s="2064"/>
      <c r="B49" s="1333" t="s">
        <v>85</v>
      </c>
      <c r="C49" s="1980" t="s">
        <v>1893</v>
      </c>
      <c r="D49" s="1981"/>
      <c r="E49" s="1981"/>
      <c r="F49" s="1981"/>
      <c r="G49" s="1981"/>
      <c r="H49" s="1981"/>
      <c r="I49" s="1981"/>
      <c r="J49" s="1981"/>
      <c r="K49" s="1981"/>
      <c r="L49" s="1981"/>
      <c r="M49" s="1982"/>
    </row>
    <row r="50" spans="1:13" ht="15.75" customHeight="1">
      <c r="A50" s="2064"/>
      <c r="B50" s="1333" t="s">
        <v>87</v>
      </c>
      <c r="C50" s="1237" t="s">
        <v>1894</v>
      </c>
      <c r="D50" s="1214"/>
      <c r="E50" s="1214"/>
      <c r="F50" s="1214"/>
      <c r="G50" s="1214"/>
      <c r="H50" s="1214"/>
      <c r="I50" s="1214"/>
      <c r="J50" s="1214"/>
      <c r="K50" s="1214"/>
      <c r="L50" s="1214"/>
      <c r="M50" s="1215"/>
    </row>
    <row r="51" spans="1:13">
      <c r="A51" s="2064"/>
      <c r="B51" s="1333" t="s">
        <v>88</v>
      </c>
      <c r="C51" s="1237" t="s">
        <v>89</v>
      </c>
      <c r="D51" s="1214"/>
      <c r="E51" s="1214"/>
      <c r="F51" s="1214"/>
      <c r="G51" s="1214"/>
      <c r="H51" s="1214"/>
      <c r="I51" s="1214"/>
      <c r="J51" s="1214"/>
      <c r="K51" s="1214"/>
      <c r="L51" s="1214"/>
      <c r="M51" s="1215"/>
    </row>
    <row r="52" spans="1:13" ht="15.75" customHeight="1">
      <c r="A52" s="2055" t="s">
        <v>90</v>
      </c>
      <c r="B52" s="1413" t="s">
        <v>91</v>
      </c>
      <c r="C52" s="1972" t="s">
        <v>398</v>
      </c>
      <c r="D52" s="1973"/>
      <c r="E52" s="1973"/>
      <c r="F52" s="1973"/>
      <c r="G52" s="1973"/>
      <c r="H52" s="1973"/>
      <c r="I52" s="1973"/>
      <c r="J52" s="1973"/>
      <c r="K52" s="1973"/>
      <c r="L52" s="1973"/>
      <c r="M52" s="1974"/>
    </row>
    <row r="53" spans="1:13" ht="15.75" customHeight="1">
      <c r="A53" s="2056"/>
      <c r="B53" s="1413" t="s">
        <v>93</v>
      </c>
      <c r="C53" s="1972" t="s">
        <v>1895</v>
      </c>
      <c r="D53" s="1973"/>
      <c r="E53" s="1973"/>
      <c r="F53" s="1973"/>
      <c r="G53" s="1973"/>
      <c r="H53" s="1973"/>
      <c r="I53" s="1973"/>
      <c r="J53" s="1973"/>
      <c r="K53" s="1973"/>
      <c r="L53" s="1973"/>
      <c r="M53" s="1974"/>
    </row>
    <row r="54" spans="1:13" ht="15.75" customHeight="1">
      <c r="A54" s="2056"/>
      <c r="B54" s="1413" t="s">
        <v>95</v>
      </c>
      <c r="C54" s="1972" t="s">
        <v>15</v>
      </c>
      <c r="D54" s="1973"/>
      <c r="E54" s="1973"/>
      <c r="F54" s="1973"/>
      <c r="G54" s="1973"/>
      <c r="H54" s="1973"/>
      <c r="I54" s="1973"/>
      <c r="J54" s="1973"/>
      <c r="K54" s="1973"/>
      <c r="L54" s="1973"/>
      <c r="M54" s="1974"/>
    </row>
    <row r="55" spans="1:13" ht="15.75" customHeight="1">
      <c r="A55" s="2056"/>
      <c r="B55" s="1414" t="s">
        <v>97</v>
      </c>
      <c r="C55" s="1972" t="s">
        <v>606</v>
      </c>
      <c r="D55" s="1973"/>
      <c r="E55" s="1973"/>
      <c r="F55" s="1973"/>
      <c r="G55" s="1973"/>
      <c r="H55" s="1973"/>
      <c r="I55" s="1973"/>
      <c r="J55" s="1973"/>
      <c r="K55" s="1973"/>
      <c r="L55" s="1973"/>
      <c r="M55" s="1974"/>
    </row>
    <row r="56" spans="1:13" ht="15.75" customHeight="1">
      <c r="A56" s="2056"/>
      <c r="B56" s="1413" t="s">
        <v>99</v>
      </c>
      <c r="C56" s="2127" t="s">
        <v>399</v>
      </c>
      <c r="D56" s="1973"/>
      <c r="E56" s="1973"/>
      <c r="F56" s="1973"/>
      <c r="G56" s="1973"/>
      <c r="H56" s="1973"/>
      <c r="I56" s="1973"/>
      <c r="J56" s="1973"/>
      <c r="K56" s="1973"/>
      <c r="L56" s="1973"/>
      <c r="M56" s="1974"/>
    </row>
    <row r="57" spans="1:13" ht="16.5" customHeight="1" thickBot="1">
      <c r="A57" s="2061"/>
      <c r="B57" s="1413" t="s">
        <v>101</v>
      </c>
      <c r="C57" s="1972" t="s">
        <v>436</v>
      </c>
      <c r="D57" s="1973"/>
      <c r="E57" s="1973"/>
      <c r="F57" s="1973"/>
      <c r="G57" s="1973"/>
      <c r="H57" s="1973"/>
      <c r="I57" s="1973"/>
      <c r="J57" s="1973"/>
      <c r="K57" s="1973"/>
      <c r="L57" s="1973"/>
      <c r="M57" s="1974"/>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M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xr:uid="{00000000-0002-0000-5000-000000000000}"/>
    <dataValidation allowBlank="1" showInputMessage="1" showErrorMessage="1" prompt="Seleccione de la lista desplegable" sqref="B4 B7 H7" xr:uid="{00000000-0002-0000-5000-000001000000}"/>
    <dataValidation allowBlank="1" showInputMessage="1" showErrorMessage="1" prompt="Incluir una ficha por cada indicador, ya sea de producto o de resultado" sqref="B1" xr:uid="{00000000-0002-0000-5000-000002000000}"/>
    <dataValidation allowBlank="1" showInputMessage="1" showErrorMessage="1" prompt="Identifique el ODS a que le apunta el indicador de producto. Seleccione de la lista desplegable._x000a_" sqref="B14" xr:uid="{00000000-0002-0000-5000-000003000000}"/>
    <dataValidation allowBlank="1" showInputMessage="1" showErrorMessage="1" prompt="Identifique la meta ODS a que le apunta el indicador de producto. Seleccione de la lista desplegable." sqref="E14" xr:uid="{00000000-0002-0000-50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50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000-000006000000}"/>
    <dataValidation type="list" allowBlank="1" showInputMessage="1" showErrorMessage="1" sqref="I7:M7" xr:uid="{00000000-0002-0000-5000-000007000000}">
      <formula1>INDIRECT($C$7)</formula1>
    </dataValidation>
  </dataValidations>
  <hyperlinks>
    <hyperlink ref="C56" r:id="rId1" xr:uid="{00000000-0004-0000-5000-000000000000}"/>
  </hyperlinks>
  <pageMargins left="0.7" right="0.7" top="0.75" bottom="0.75" header="0.3" footer="0.3"/>
  <pageSetup paperSize="9" orientation="portrait" horizontalDpi="1200" verticalDpi="1200"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2200</v>
      </c>
      <c r="C1" s="141"/>
      <c r="D1" s="141"/>
      <c r="E1" s="141"/>
      <c r="F1" s="141"/>
      <c r="G1" s="141"/>
      <c r="H1" s="141"/>
      <c r="I1" s="141"/>
      <c r="J1" s="141"/>
      <c r="K1" s="141"/>
      <c r="L1" s="141"/>
      <c r="M1" s="142"/>
    </row>
    <row r="2" spans="1:13" ht="54.75" customHeight="1">
      <c r="A2" s="2092" t="s">
        <v>1</v>
      </c>
      <c r="B2" s="29" t="s">
        <v>2</v>
      </c>
      <c r="C2" s="2120" t="s">
        <v>636</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13</v>
      </c>
      <c r="D7" s="2176"/>
      <c r="E7" s="2176"/>
      <c r="F7" s="2176"/>
      <c r="G7" s="2177"/>
      <c r="H7" s="1208" t="s">
        <v>14</v>
      </c>
      <c r="I7" s="2028" t="s">
        <v>15</v>
      </c>
      <c r="J7" s="2027"/>
      <c r="K7" s="2027"/>
      <c r="L7" s="2027"/>
      <c r="M7" s="2029"/>
    </row>
    <row r="8" spans="1:13" ht="15.75" customHeight="1">
      <c r="A8" s="2093"/>
      <c r="B8" s="2084" t="s">
        <v>16</v>
      </c>
      <c r="C8" s="2030" t="s">
        <v>1886</v>
      </c>
      <c r="D8" s="2031"/>
      <c r="E8" s="2031"/>
      <c r="F8" s="2031"/>
      <c r="G8" s="2031"/>
      <c r="H8" s="2031"/>
      <c r="I8" s="2031"/>
      <c r="J8" s="2031"/>
      <c r="K8" s="2031"/>
      <c r="L8" s="2031"/>
      <c r="M8" s="2282"/>
    </row>
    <row r="9" spans="1:13" ht="15.75" customHeight="1">
      <c r="A9" s="2093"/>
      <c r="B9" s="2085"/>
      <c r="C9" s="2283"/>
      <c r="D9" s="2284"/>
      <c r="E9" s="2284"/>
      <c r="F9" s="2284"/>
      <c r="G9" s="2284"/>
      <c r="H9" s="2284"/>
      <c r="I9" s="2284"/>
      <c r="J9" s="2284"/>
      <c r="K9" s="2284"/>
      <c r="L9" s="2284"/>
      <c r="M9" s="228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2201</v>
      </c>
      <c r="D11" s="1981"/>
      <c r="E11" s="1981"/>
      <c r="F11" s="1981"/>
      <c r="G11" s="1981"/>
      <c r="H11" s="1981"/>
      <c r="I11" s="1981"/>
      <c r="J11" s="1981"/>
      <c r="K11" s="1981"/>
      <c r="L11" s="1981"/>
      <c r="M11" s="1982"/>
    </row>
    <row r="12" spans="1:13" ht="74.25" customHeight="1">
      <c r="A12" s="2093"/>
      <c r="B12" s="1331" t="s">
        <v>21</v>
      </c>
      <c r="C12" s="2047" t="s">
        <v>2202</v>
      </c>
      <c r="D12" s="2048"/>
      <c r="E12" s="2048"/>
      <c r="F12" s="2048"/>
      <c r="G12" s="2048"/>
      <c r="H12" s="2048"/>
      <c r="I12" s="2048"/>
      <c r="J12" s="2048"/>
      <c r="K12" s="2048"/>
      <c r="L12" s="2048"/>
      <c r="M12" s="2049"/>
    </row>
    <row r="13" spans="1:13" ht="60" customHeight="1">
      <c r="A13" s="2093"/>
      <c r="B13" s="1331" t="s">
        <v>23</v>
      </c>
      <c r="C13" s="1980" t="s">
        <v>607</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638</v>
      </c>
      <c r="G14" s="1996"/>
      <c r="H14" s="1996"/>
      <c r="I14" s="1996"/>
      <c r="J14" s="1996"/>
      <c r="K14" s="1996"/>
      <c r="L14" s="1996"/>
      <c r="M14" s="1997"/>
    </row>
    <row r="15" spans="1:13">
      <c r="A15" s="2063" t="s">
        <v>29</v>
      </c>
      <c r="B15" s="1333" t="s">
        <v>30</v>
      </c>
      <c r="C15" s="1980" t="s">
        <v>1625</v>
      </c>
      <c r="D15" s="1981"/>
      <c r="E15" s="1981"/>
      <c r="F15" s="1981"/>
      <c r="G15" s="1981"/>
      <c r="H15" s="1981"/>
      <c r="I15" s="1981"/>
      <c r="J15" s="1981"/>
      <c r="K15" s="1981"/>
      <c r="L15" s="1981"/>
      <c r="M15" s="1982"/>
    </row>
    <row r="16" spans="1:13" ht="42.75" customHeight="1">
      <c r="A16" s="2064"/>
      <c r="B16" s="1333" t="s">
        <v>32</v>
      </c>
      <c r="C16" s="1980" t="s">
        <v>637</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2203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v>376</v>
      </c>
      <c r="E29" s="59"/>
      <c r="F29" s="66" t="s">
        <v>56</v>
      </c>
      <c r="G29" s="1224">
        <v>2019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310</v>
      </c>
      <c r="E36" s="2135"/>
      <c r="F36" s="2134">
        <v>344</v>
      </c>
      <c r="G36" s="2135"/>
      <c r="H36" s="2134">
        <v>344</v>
      </c>
      <c r="I36" s="2135"/>
      <c r="J36" s="2134">
        <v>344</v>
      </c>
      <c r="K36" s="2135"/>
      <c r="L36" s="2134">
        <v>344</v>
      </c>
      <c r="M36" s="2135"/>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34">
        <v>344</v>
      </c>
      <c r="E38" s="2135"/>
      <c r="F38" s="2134">
        <v>344</v>
      </c>
      <c r="G38" s="2135"/>
      <c r="H38" s="2134">
        <v>344</v>
      </c>
      <c r="I38" s="2135"/>
      <c r="J38" s="2134">
        <v>344</v>
      </c>
      <c r="K38" s="2135"/>
      <c r="L38" s="2134">
        <v>344</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344</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3750</v>
      </c>
      <c r="G42" s="2135"/>
      <c r="H42" s="2136"/>
      <c r="I42" s="2136"/>
      <c r="J42" s="74"/>
      <c r="K42" s="74"/>
      <c r="L42" s="74"/>
      <c r="M42" s="107"/>
    </row>
    <row r="43" spans="1:13">
      <c r="A43" s="2064"/>
      <c r="B43" s="1999"/>
      <c r="C43" s="83"/>
      <c r="D43" s="1201"/>
      <c r="E43" s="1201"/>
      <c r="F43" s="1201"/>
      <c r="G43" s="1201"/>
      <c r="H43" s="85"/>
      <c r="I43" s="85"/>
      <c r="J43" s="85"/>
      <c r="K43" s="85"/>
      <c r="L43" s="85"/>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2204</v>
      </c>
      <c r="D48" s="1981"/>
      <c r="E48" s="1981"/>
      <c r="F48" s="1981"/>
      <c r="G48" s="1981"/>
      <c r="H48" s="1981"/>
      <c r="I48" s="1981"/>
      <c r="J48" s="1981"/>
      <c r="K48" s="1981"/>
      <c r="L48" s="1981"/>
      <c r="M48" s="1982"/>
    </row>
    <row r="49" spans="1:13" ht="38.25" customHeight="1">
      <c r="A49" s="2064"/>
      <c r="B49" s="1333" t="s">
        <v>85</v>
      </c>
      <c r="C49" s="1980" t="s">
        <v>2205</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550</v>
      </c>
      <c r="D52" s="1973"/>
      <c r="E52" s="1973"/>
      <c r="F52" s="1973"/>
      <c r="G52" s="1973"/>
      <c r="H52" s="1973"/>
      <c r="I52" s="1973"/>
      <c r="J52" s="1973"/>
      <c r="K52" s="1973"/>
      <c r="L52" s="1973"/>
      <c r="M52" s="1974"/>
    </row>
    <row r="53" spans="1:13" ht="15.75" customHeight="1">
      <c r="A53" s="2056"/>
      <c r="B53" s="1413" t="s">
        <v>93</v>
      </c>
      <c r="C53" s="1972" t="s">
        <v>2206</v>
      </c>
      <c r="D53" s="1973"/>
      <c r="E53" s="1973"/>
      <c r="F53" s="1973"/>
      <c r="G53" s="1973"/>
      <c r="H53" s="1973"/>
      <c r="I53" s="1973"/>
      <c r="J53" s="1973"/>
      <c r="K53" s="1973"/>
      <c r="L53" s="1973"/>
      <c r="M53" s="1974"/>
    </row>
    <row r="54" spans="1:13" ht="15.75" customHeight="1">
      <c r="A54" s="2056"/>
      <c r="B54" s="1413" t="s">
        <v>95</v>
      </c>
      <c r="C54" s="1972" t="s">
        <v>96</v>
      </c>
      <c r="D54" s="1973"/>
      <c r="E54" s="1973"/>
      <c r="F54" s="1973"/>
      <c r="G54" s="1973"/>
      <c r="H54" s="1973"/>
      <c r="I54" s="1973"/>
      <c r="J54" s="1973"/>
      <c r="K54" s="1973"/>
      <c r="L54" s="1973"/>
      <c r="M54" s="1974"/>
    </row>
    <row r="55" spans="1:13" ht="15.75" customHeight="1">
      <c r="A55" s="2056"/>
      <c r="B55" s="1414" t="s">
        <v>97</v>
      </c>
      <c r="C55" s="1972" t="s">
        <v>2076</v>
      </c>
      <c r="D55" s="1973"/>
      <c r="E55" s="1973"/>
      <c r="F55" s="1973"/>
      <c r="G55" s="1973"/>
      <c r="H55" s="1973"/>
      <c r="I55" s="1973"/>
      <c r="J55" s="1973"/>
      <c r="K55" s="1973"/>
      <c r="L55" s="1973"/>
      <c r="M55" s="1974"/>
    </row>
    <row r="56" spans="1:13" ht="15.75" customHeight="1">
      <c r="A56" s="2056"/>
      <c r="B56" s="1413" t="s">
        <v>99</v>
      </c>
      <c r="C56" s="2127" t="s">
        <v>552</v>
      </c>
      <c r="D56" s="1973"/>
      <c r="E56" s="1973"/>
      <c r="F56" s="1973"/>
      <c r="G56" s="1973"/>
      <c r="H56" s="1973"/>
      <c r="I56" s="1973"/>
      <c r="J56" s="1973"/>
      <c r="K56" s="1973"/>
      <c r="L56" s="1973"/>
      <c r="M56" s="1974"/>
    </row>
    <row r="57" spans="1:13" ht="16.5" customHeight="1" thickBot="1">
      <c r="A57" s="2061"/>
      <c r="B57" s="1413" t="s">
        <v>101</v>
      </c>
      <c r="C57" s="1972" t="s">
        <v>551</v>
      </c>
      <c r="D57" s="1973"/>
      <c r="E57" s="1973"/>
      <c r="F57" s="1973"/>
      <c r="G57" s="1973"/>
      <c r="H57" s="1973"/>
      <c r="I57" s="1973"/>
      <c r="J57" s="1973"/>
      <c r="K57" s="1973"/>
      <c r="L57" s="1973"/>
      <c r="M57" s="1974"/>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3:M13"/>
    <mergeCell ref="A2:A14"/>
    <mergeCell ref="C2:M2"/>
    <mergeCell ref="C3:M3"/>
    <mergeCell ref="F4:G4"/>
    <mergeCell ref="C5:M5"/>
    <mergeCell ref="C6:M6"/>
    <mergeCell ref="C7:G7"/>
    <mergeCell ref="I7:M7"/>
    <mergeCell ref="B8:B10"/>
    <mergeCell ref="C8:M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L38:M38"/>
    <mergeCell ref="D40:E40"/>
    <mergeCell ref="F42:G42"/>
    <mergeCell ref="H42:I42"/>
    <mergeCell ref="B44:B47"/>
    <mergeCell ref="F45:F46"/>
    <mergeCell ref="G45:J46"/>
    <mergeCell ref="L45:M46"/>
    <mergeCell ref="B34:B43"/>
    <mergeCell ref="D36:E36"/>
    <mergeCell ref="F36:G36"/>
    <mergeCell ref="H36:I36"/>
    <mergeCell ref="J36:K36"/>
    <mergeCell ref="L36:M36"/>
    <mergeCell ref="D38:E38"/>
    <mergeCell ref="F38:G38"/>
    <mergeCell ref="H38:I38"/>
    <mergeCell ref="J38:K38"/>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xr:uid="{00000000-0002-0000-5100-000000000000}"/>
    <dataValidation type="list" allowBlank="1" showInputMessage="1" showErrorMessage="1" sqref="I7:M7" xr:uid="{00000000-0002-0000-51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1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5100-000003000000}"/>
    <dataValidation allowBlank="1" showInputMessage="1" showErrorMessage="1" prompt="Identifique la meta ODS a que le apunta el indicador de producto. Seleccione de la lista desplegable." sqref="E14" xr:uid="{00000000-0002-0000-5100-000004000000}"/>
    <dataValidation allowBlank="1" showInputMessage="1" showErrorMessage="1" prompt="Identifique el ODS a que le apunta el indicador de producto. Seleccione de la lista desplegable._x000a_" sqref="B14" xr:uid="{00000000-0002-0000-5100-000005000000}"/>
    <dataValidation allowBlank="1" showInputMessage="1" showErrorMessage="1" prompt="Incluir una ficha por cada indicador, ya sea de producto o de resultado" sqref="B1" xr:uid="{00000000-0002-0000-5100-000006000000}"/>
    <dataValidation allowBlank="1" showInputMessage="1" showErrorMessage="1" prompt="Seleccione de la lista desplegable" sqref="B4 B7 H7" xr:uid="{00000000-0002-0000-5100-000007000000}"/>
  </dataValidations>
  <hyperlinks>
    <hyperlink ref="C56" r:id="rId1" display="clopez@sdmujer.gov.co" xr:uid="{00000000-0004-0000-5100-000000000000}"/>
  </hyperlinks>
  <pageMargins left="0.7" right="0.7" top="0.75" bottom="0.75" header="0.3" footer="0.3"/>
  <pageSetup paperSize="9" orientation="portrait" horizontalDpi="1200" verticalDpi="120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2207</v>
      </c>
      <c r="C1" s="141"/>
      <c r="D1" s="141"/>
      <c r="E1" s="141"/>
      <c r="F1" s="141"/>
      <c r="G1" s="141"/>
      <c r="H1" s="141"/>
      <c r="I1" s="141"/>
      <c r="J1" s="141"/>
      <c r="K1" s="141"/>
      <c r="L1" s="141"/>
      <c r="M1" s="142"/>
    </row>
    <row r="2" spans="1:13" ht="54.75" customHeight="1">
      <c r="A2" s="2092" t="s">
        <v>1</v>
      </c>
      <c r="B2" s="29" t="s">
        <v>2</v>
      </c>
      <c r="C2" s="2120" t="s">
        <v>640</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13</v>
      </c>
      <c r="D7" s="2176"/>
      <c r="E7" s="2176"/>
      <c r="F7" s="2176"/>
      <c r="G7" s="2177"/>
      <c r="H7" s="1208" t="s">
        <v>14</v>
      </c>
      <c r="I7" s="2028" t="s">
        <v>15</v>
      </c>
      <c r="J7" s="2027"/>
      <c r="K7" s="2027"/>
      <c r="L7" s="2027"/>
      <c r="M7" s="2029"/>
    </row>
    <row r="8" spans="1:13" ht="15.75" customHeight="1">
      <c r="A8" s="2093"/>
      <c r="B8" s="2084" t="s">
        <v>16</v>
      </c>
      <c r="C8" s="2030" t="s">
        <v>2208</v>
      </c>
      <c r="D8" s="2031"/>
      <c r="E8" s="143"/>
      <c r="F8" s="143"/>
      <c r="G8" s="143"/>
      <c r="H8" s="143"/>
      <c r="I8" s="143"/>
      <c r="J8" s="143"/>
      <c r="K8" s="143"/>
      <c r="L8" s="143"/>
      <c r="M8" s="680"/>
    </row>
    <row r="9" spans="1:13" ht="15.75" customHeight="1">
      <c r="A9" s="2093"/>
      <c r="B9" s="2085"/>
      <c r="C9" s="2032"/>
      <c r="D9" s="2033"/>
      <c r="E9" s="144"/>
      <c r="F9" s="274"/>
      <c r="G9" s="274"/>
      <c r="H9" s="144"/>
      <c r="I9" s="274"/>
      <c r="J9" s="27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2209</v>
      </c>
      <c r="D11" s="1981"/>
      <c r="E11" s="1981"/>
      <c r="F11" s="1981"/>
      <c r="G11" s="1981"/>
      <c r="H11" s="1981"/>
      <c r="I11" s="1981"/>
      <c r="J11" s="1981"/>
      <c r="K11" s="1981"/>
      <c r="L11" s="1981"/>
      <c r="M11" s="1982"/>
    </row>
    <row r="12" spans="1:13" ht="74.25" customHeight="1">
      <c r="A12" s="2093"/>
      <c r="B12" s="1331" t="s">
        <v>21</v>
      </c>
      <c r="C12" s="2047" t="s">
        <v>2210</v>
      </c>
      <c r="D12" s="2048"/>
      <c r="E12" s="2048"/>
      <c r="F12" s="2048"/>
      <c r="G12" s="2048"/>
      <c r="H12" s="2048"/>
      <c r="I12" s="2048"/>
      <c r="J12" s="2048"/>
      <c r="K12" s="2048"/>
      <c r="L12" s="2048"/>
      <c r="M12" s="2049"/>
    </row>
    <row r="13" spans="1:13" ht="60" customHeight="1">
      <c r="A13" s="2093"/>
      <c r="B13" s="1331" t="s">
        <v>23</v>
      </c>
      <c r="C13" s="1980" t="s">
        <v>607</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638</v>
      </c>
      <c r="G14" s="1996"/>
      <c r="H14" s="1996"/>
      <c r="I14" s="1996"/>
      <c r="J14" s="1996"/>
      <c r="K14" s="1996"/>
      <c r="L14" s="1996"/>
      <c r="M14" s="1997"/>
    </row>
    <row r="15" spans="1:13">
      <c r="A15" s="2063" t="s">
        <v>29</v>
      </c>
      <c r="B15" s="1333" t="s">
        <v>30</v>
      </c>
      <c r="C15" s="1980" t="s">
        <v>1625</v>
      </c>
      <c r="D15" s="1981"/>
      <c r="E15" s="1981"/>
      <c r="F15" s="1981"/>
      <c r="G15" s="1981"/>
      <c r="H15" s="1981"/>
      <c r="I15" s="1981"/>
      <c r="J15" s="1981"/>
      <c r="K15" s="1981"/>
      <c r="L15" s="1981"/>
      <c r="M15" s="1982"/>
    </row>
    <row r="16" spans="1:13" ht="42.75" customHeight="1">
      <c r="A16" s="2064"/>
      <c r="B16" s="1333" t="s">
        <v>32</v>
      </c>
      <c r="C16" s="1980" t="s">
        <v>641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2211</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v>13791</v>
      </c>
      <c r="E29" s="59"/>
      <c r="F29" s="66" t="s">
        <v>56</v>
      </c>
      <c r="G29" s="1224">
        <v>2019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2">
        <v>4191</v>
      </c>
      <c r="E36" s="1231"/>
      <c r="F36" s="1232">
        <v>7472</v>
      </c>
      <c r="G36" s="1231"/>
      <c r="H36" s="1232">
        <v>8542</v>
      </c>
      <c r="I36" s="1231"/>
      <c r="J36" s="1232">
        <v>9592</v>
      </c>
      <c r="K36" s="1231"/>
      <c r="L36" s="1232">
        <v>10406</v>
      </c>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2">
        <v>10406</v>
      </c>
      <c r="E38" s="1231"/>
      <c r="F38" s="1232">
        <v>10406</v>
      </c>
      <c r="G38" s="1231"/>
      <c r="H38" s="1232">
        <v>10406</v>
      </c>
      <c r="I38" s="1231"/>
      <c r="J38" s="1232">
        <v>10406</v>
      </c>
      <c r="K38" s="1231"/>
      <c r="L38" s="1232">
        <v>10406</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2">
        <v>11692</v>
      </c>
      <c r="E40" s="1231"/>
      <c r="F40" s="1232"/>
      <c r="G40" s="1231"/>
      <c r="H40" s="1232"/>
      <c r="I40" s="1231"/>
      <c r="J40" s="1232"/>
      <c r="K40" s="1231"/>
      <c r="L40" s="1232"/>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c r="E42" s="1231"/>
      <c r="F42" s="2134">
        <v>102639</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146"/>
      <c r="H45" s="2146"/>
      <c r="I45" s="2146"/>
      <c r="J45" s="2146"/>
      <c r="K45" s="91" t="s">
        <v>82</v>
      </c>
      <c r="L45" s="2001"/>
      <c r="M45" s="2002"/>
    </row>
    <row r="46" spans="1:13" ht="15.75" customHeight="1">
      <c r="A46" s="2064"/>
      <c r="B46" s="1999"/>
      <c r="C46" s="88"/>
      <c r="D46" s="1236"/>
      <c r="E46" s="1218" t="s">
        <v>45</v>
      </c>
      <c r="F46" s="2008"/>
      <c r="G46" s="2146"/>
      <c r="H46" s="2146"/>
      <c r="I46" s="2146"/>
      <c r="J46" s="2146"/>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2204</v>
      </c>
      <c r="D48" s="1981"/>
      <c r="E48" s="1981"/>
      <c r="F48" s="1981"/>
      <c r="G48" s="1981"/>
      <c r="H48" s="1981"/>
      <c r="I48" s="1981"/>
      <c r="J48" s="1981"/>
      <c r="K48" s="1981"/>
      <c r="L48" s="1981"/>
      <c r="M48" s="1982"/>
    </row>
    <row r="49" spans="1:13" ht="38.25" customHeight="1">
      <c r="A49" s="2064"/>
      <c r="B49" s="1333" t="s">
        <v>85</v>
      </c>
      <c r="C49" s="1980" t="s">
        <v>2205</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237">
        <v>2019</v>
      </c>
      <c r="D51" s="1214"/>
      <c r="E51" s="1214"/>
      <c r="F51" s="1214"/>
      <c r="G51" s="1214"/>
      <c r="H51" s="1214"/>
      <c r="I51" s="1214"/>
      <c r="J51" s="1214"/>
      <c r="K51" s="1214"/>
      <c r="L51" s="1214"/>
      <c r="M51" s="1215"/>
    </row>
    <row r="52" spans="1:13" ht="15.75" customHeight="1">
      <c r="A52" s="2055" t="s">
        <v>90</v>
      </c>
      <c r="B52" s="1413" t="s">
        <v>91</v>
      </c>
      <c r="C52" s="1972" t="s">
        <v>550</v>
      </c>
      <c r="D52" s="1973"/>
      <c r="E52" s="1973"/>
      <c r="F52" s="1973"/>
      <c r="G52" s="1973"/>
      <c r="H52" s="1973"/>
      <c r="I52" s="1973"/>
      <c r="J52" s="1973"/>
      <c r="K52" s="1973"/>
      <c r="L52" s="1973"/>
      <c r="M52" s="1974"/>
    </row>
    <row r="53" spans="1:13" ht="15.75" customHeight="1">
      <c r="A53" s="2056"/>
      <c r="B53" s="1413" t="s">
        <v>93</v>
      </c>
      <c r="C53" s="1972" t="s">
        <v>2206</v>
      </c>
      <c r="D53" s="1973"/>
      <c r="E53" s="1973"/>
      <c r="F53" s="1973"/>
      <c r="G53" s="1973"/>
      <c r="H53" s="1973"/>
      <c r="I53" s="1973"/>
      <c r="J53" s="1973"/>
      <c r="K53" s="1973"/>
      <c r="L53" s="1973"/>
      <c r="M53" s="1974"/>
    </row>
    <row r="54" spans="1:13" ht="15.75" customHeight="1">
      <c r="A54" s="2056"/>
      <c r="B54" s="1413" t="s">
        <v>95</v>
      </c>
      <c r="C54" s="1972" t="s">
        <v>96</v>
      </c>
      <c r="D54" s="1973"/>
      <c r="E54" s="1973"/>
      <c r="F54" s="1973"/>
      <c r="G54" s="1973"/>
      <c r="H54" s="1973"/>
      <c r="I54" s="1973"/>
      <c r="J54" s="1973"/>
      <c r="K54" s="1973"/>
      <c r="L54" s="1973"/>
      <c r="M54" s="1974"/>
    </row>
    <row r="55" spans="1:13" ht="15.75" customHeight="1">
      <c r="A55" s="2056"/>
      <c r="B55" s="1414" t="s">
        <v>97</v>
      </c>
      <c r="C55" s="1972" t="s">
        <v>2076</v>
      </c>
      <c r="D55" s="1973"/>
      <c r="E55" s="1973"/>
      <c r="F55" s="1973"/>
      <c r="G55" s="1973"/>
      <c r="H55" s="1973"/>
      <c r="I55" s="1973"/>
      <c r="J55" s="1973"/>
      <c r="K55" s="1973"/>
      <c r="L55" s="1973"/>
      <c r="M55" s="1974"/>
    </row>
    <row r="56" spans="1:13" ht="15.75" customHeight="1">
      <c r="A56" s="2056"/>
      <c r="B56" s="1413" t="s">
        <v>99</v>
      </c>
      <c r="C56" s="2127" t="s">
        <v>552</v>
      </c>
      <c r="D56" s="1973"/>
      <c r="E56" s="1973"/>
      <c r="F56" s="1973"/>
      <c r="G56" s="1973"/>
      <c r="H56" s="1973"/>
      <c r="I56" s="1973"/>
      <c r="J56" s="1973"/>
      <c r="K56" s="1973"/>
      <c r="L56" s="1973"/>
      <c r="M56" s="1974"/>
    </row>
    <row r="57" spans="1:13" ht="16.5" customHeight="1" thickBot="1">
      <c r="A57" s="2061"/>
      <c r="B57" s="1413" t="s">
        <v>101</v>
      </c>
      <c r="C57" s="1972" t="s">
        <v>551</v>
      </c>
      <c r="D57" s="1973"/>
      <c r="E57" s="1973"/>
      <c r="F57" s="1973"/>
      <c r="G57" s="1973"/>
      <c r="H57" s="1973"/>
      <c r="I57" s="1973"/>
      <c r="J57" s="1973"/>
      <c r="K57" s="1973"/>
      <c r="L57" s="1973"/>
      <c r="M57" s="1974"/>
    </row>
    <row r="58" spans="1:13" ht="15.75" customHeight="1">
      <c r="A58" s="2055" t="s">
        <v>103</v>
      </c>
      <c r="B58" s="1415" t="s">
        <v>104</v>
      </c>
      <c r="C58" s="1972" t="s">
        <v>1503</v>
      </c>
      <c r="D58" s="1973"/>
      <c r="E58" s="1973"/>
      <c r="F58" s="1973"/>
      <c r="G58" s="1973"/>
      <c r="H58" s="1973"/>
      <c r="I58" s="1973"/>
      <c r="J58" s="1973"/>
      <c r="K58" s="1973"/>
      <c r="L58" s="1973"/>
      <c r="M58" s="1974"/>
    </row>
    <row r="59" spans="1:13" ht="30" customHeight="1">
      <c r="A59" s="2056"/>
      <c r="B59" s="1415" t="s">
        <v>106</v>
      </c>
      <c r="C59" s="1972" t="s">
        <v>1896</v>
      </c>
      <c r="D59" s="1973"/>
      <c r="E59" s="1973"/>
      <c r="F59" s="1973"/>
      <c r="G59" s="1973"/>
      <c r="H59" s="1973"/>
      <c r="I59" s="1973"/>
      <c r="J59" s="1973"/>
      <c r="K59" s="1973"/>
      <c r="L59" s="1973"/>
      <c r="M59" s="1974"/>
    </row>
    <row r="60" spans="1:13" ht="30" customHeight="1" thickBot="1">
      <c r="A60" s="2056"/>
      <c r="B60" s="1416" t="s">
        <v>14</v>
      </c>
      <c r="C60" s="1972" t="s">
        <v>15</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49">
    <mergeCell ref="C13:M13"/>
    <mergeCell ref="A2:A14"/>
    <mergeCell ref="C2:M2"/>
    <mergeCell ref="C3:M3"/>
    <mergeCell ref="F4:G4"/>
    <mergeCell ref="C5:M5"/>
    <mergeCell ref="C6:M6"/>
    <mergeCell ref="C7:G7"/>
    <mergeCell ref="I7:M7"/>
    <mergeCell ref="B8:B10"/>
    <mergeCell ref="C8:D9"/>
    <mergeCell ref="C10:D10"/>
    <mergeCell ref="F10:G10"/>
    <mergeCell ref="I10:J10"/>
    <mergeCell ref="C11:M11"/>
    <mergeCell ref="C12:M12"/>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C49:M49"/>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xr:uid="{00000000-0002-0000-5200-000000000000}"/>
    <dataValidation allowBlank="1" showInputMessage="1" showErrorMessage="1" prompt="Seleccione de la lista desplegable" sqref="B4 B7 H7" xr:uid="{00000000-0002-0000-5200-000001000000}"/>
    <dataValidation allowBlank="1" showInputMessage="1" showErrorMessage="1" prompt="Incluir una ficha por cada indicador, ya sea de producto o de resultado" sqref="B1" xr:uid="{00000000-0002-0000-5200-000002000000}"/>
    <dataValidation allowBlank="1" showInputMessage="1" showErrorMessage="1" prompt="Identifique el ODS a que le apunta el indicador de producto. Seleccione de la lista desplegable._x000a_" sqref="B14" xr:uid="{00000000-0002-0000-5200-000003000000}"/>
    <dataValidation allowBlank="1" showInputMessage="1" showErrorMessage="1" prompt="Identifique la meta ODS a que le apunta el indicador de producto. Seleccione de la lista desplegable." sqref="E14" xr:uid="{00000000-0002-0000-52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52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200-000006000000}"/>
    <dataValidation type="list" allowBlank="1" showInputMessage="1" showErrorMessage="1" sqref="I7:M7" xr:uid="{00000000-0002-0000-5200-000007000000}">
      <formula1>INDIRECT($C$7)</formula1>
    </dataValidation>
  </dataValidations>
  <hyperlinks>
    <hyperlink ref="C56" r:id="rId1" display="clopez@sdmujer.gov.co" xr:uid="{00000000-0004-0000-5200-000000000000}"/>
  </hyperlinks>
  <pageMargins left="0.7" right="0.7" top="0.75" bottom="0.75" header="0.3" footer="0.3"/>
  <pageSetup paperSize="9" orientation="portrait" horizontalDpi="1200" verticalDpi="1200"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2212</v>
      </c>
      <c r="C1" s="141"/>
      <c r="D1" s="141"/>
      <c r="E1" s="141"/>
      <c r="F1" s="141"/>
      <c r="G1" s="141"/>
      <c r="H1" s="141"/>
      <c r="I1" s="141"/>
      <c r="J1" s="141"/>
      <c r="K1" s="141"/>
      <c r="L1" s="141"/>
      <c r="M1" s="142"/>
    </row>
    <row r="2" spans="1:13" ht="31.5" customHeight="1">
      <c r="A2" s="2092" t="s">
        <v>1</v>
      </c>
      <c r="B2" s="29" t="s">
        <v>2</v>
      </c>
      <c r="C2" s="2120" t="s">
        <v>645</v>
      </c>
      <c r="D2" s="2121"/>
      <c r="E2" s="2121"/>
      <c r="F2" s="2121"/>
      <c r="G2" s="2121"/>
      <c r="H2" s="2121"/>
      <c r="I2" s="2121"/>
      <c r="J2" s="2121"/>
      <c r="K2" s="2121"/>
      <c r="L2" s="2121"/>
      <c r="M2" s="2122"/>
    </row>
    <row r="3" spans="1:13" ht="42" customHeight="1">
      <c r="A3" s="2093"/>
      <c r="B3" s="1331" t="s">
        <v>4</v>
      </c>
      <c r="C3" s="2023" t="s">
        <v>608</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386</v>
      </c>
      <c r="D7" s="2027"/>
      <c r="E7" s="1206"/>
      <c r="F7" s="1206"/>
      <c r="G7" s="1207"/>
      <c r="H7" s="1208" t="s">
        <v>14</v>
      </c>
      <c r="I7" s="2028" t="s">
        <v>338</v>
      </c>
      <c r="J7" s="2027"/>
      <c r="K7" s="2027"/>
      <c r="L7" s="2027"/>
      <c r="M7" s="2029"/>
    </row>
    <row r="8" spans="1:13" ht="15.75" customHeight="1">
      <c r="A8" s="2093"/>
      <c r="B8" s="2084" t="s">
        <v>16</v>
      </c>
      <c r="C8" s="2030"/>
      <c r="D8" s="2031"/>
      <c r="E8" s="143"/>
      <c r="F8" s="1210"/>
      <c r="G8" s="143"/>
      <c r="H8" s="143"/>
      <c r="I8" s="2031"/>
      <c r="J8" s="2031"/>
      <c r="K8" s="143"/>
      <c r="L8" s="143"/>
      <c r="M8" s="680"/>
    </row>
    <row r="9" spans="1:13" ht="15.75" customHeight="1">
      <c r="A9" s="2093"/>
      <c r="B9" s="2085"/>
      <c r="C9" s="2032"/>
      <c r="D9" s="2033"/>
      <c r="E9" s="144"/>
      <c r="F9" s="2032"/>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2213</v>
      </c>
      <c r="D11" s="1981"/>
      <c r="E11" s="1981"/>
      <c r="F11" s="1981"/>
      <c r="G11" s="1981"/>
      <c r="H11" s="1981"/>
      <c r="I11" s="1981"/>
      <c r="J11" s="1981"/>
      <c r="K11" s="1981"/>
      <c r="L11" s="1981"/>
      <c r="M11" s="1982"/>
    </row>
    <row r="12" spans="1:13" ht="54.75" customHeight="1">
      <c r="A12" s="2093"/>
      <c r="B12" s="1331" t="s">
        <v>21</v>
      </c>
      <c r="C12" s="2047" t="s">
        <v>2214</v>
      </c>
      <c r="D12" s="2048"/>
      <c r="E12" s="2048"/>
      <c r="F12" s="2048"/>
      <c r="G12" s="2048"/>
      <c r="H12" s="2048"/>
      <c r="I12" s="2048"/>
      <c r="J12" s="2048"/>
      <c r="K12" s="2048"/>
      <c r="L12" s="2048"/>
      <c r="M12" s="2049"/>
    </row>
    <row r="13" spans="1:13" ht="60" customHeight="1">
      <c r="A13" s="2093"/>
      <c r="B13" s="1331" t="s">
        <v>23</v>
      </c>
      <c r="C13" s="2023" t="s">
        <v>607</v>
      </c>
      <c r="D13" s="2024"/>
      <c r="E13" s="2024"/>
      <c r="F13" s="2024"/>
      <c r="G13" s="2024"/>
      <c r="H13" s="2024"/>
      <c r="I13" s="2024"/>
      <c r="J13" s="2024"/>
      <c r="K13" s="2024"/>
      <c r="L13" s="2024"/>
      <c r="M13" s="2025"/>
    </row>
    <row r="14" spans="1:13" ht="102.95" customHeight="1">
      <c r="A14" s="2093"/>
      <c r="B14" s="1209" t="s">
        <v>25</v>
      </c>
      <c r="C14" s="1980" t="s">
        <v>647</v>
      </c>
      <c r="D14" s="2046"/>
      <c r="E14" s="1213" t="s">
        <v>27</v>
      </c>
      <c r="F14" s="2119" t="s">
        <v>648</v>
      </c>
      <c r="G14" s="1996"/>
      <c r="H14" s="1996"/>
      <c r="I14" s="1996"/>
      <c r="J14" s="1996"/>
      <c r="K14" s="1996"/>
      <c r="L14" s="1996"/>
      <c r="M14" s="1997"/>
    </row>
    <row r="15" spans="1:13">
      <c r="A15" s="2063" t="s">
        <v>29</v>
      </c>
      <c r="B15" s="1333" t="s">
        <v>30</v>
      </c>
      <c r="C15" s="1980" t="s">
        <v>2215</v>
      </c>
      <c r="D15" s="1981"/>
      <c r="E15" s="1981"/>
      <c r="F15" s="1981"/>
      <c r="G15" s="1981"/>
      <c r="H15" s="1981"/>
      <c r="I15" s="1981"/>
      <c r="J15" s="1981"/>
      <c r="K15" s="1981"/>
      <c r="L15" s="1981"/>
      <c r="M15" s="1982"/>
    </row>
    <row r="16" spans="1:13" ht="47.25" customHeight="1">
      <c r="A16" s="2064"/>
      <c r="B16" s="1333" t="s">
        <v>32</v>
      </c>
      <c r="C16" s="1980" t="s">
        <v>646</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1217"/>
      <c r="E19" s="49" t="s">
        <v>36</v>
      </c>
      <c r="F19" s="1217"/>
      <c r="G19" s="49" t="s">
        <v>37</v>
      </c>
      <c r="H19" s="1217"/>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t="s">
        <v>45</v>
      </c>
      <c r="G21" s="49"/>
      <c r="H21" s="51"/>
      <c r="I21" s="49"/>
      <c r="J21" s="51"/>
      <c r="K21" s="49"/>
      <c r="L21" s="49"/>
      <c r="M21" s="50"/>
    </row>
    <row r="22" spans="1:13">
      <c r="A22" s="2064"/>
      <c r="B22" s="1999"/>
      <c r="C22" s="47" t="s">
        <v>44</v>
      </c>
      <c r="D22" s="1219"/>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1495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407" t="s">
        <v>89</v>
      </c>
      <c r="E29" s="59"/>
      <c r="F29" s="66" t="s">
        <v>56</v>
      </c>
      <c r="G29" s="1224" t="s">
        <v>89</v>
      </c>
      <c r="H29" s="59"/>
      <c r="I29" s="66" t="s">
        <v>57</v>
      </c>
      <c r="J29" s="2045"/>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32" t="s">
        <v>9</v>
      </c>
      <c r="E36" s="1231"/>
      <c r="F36" s="1230">
        <v>1</v>
      </c>
      <c r="G36" s="1231"/>
      <c r="H36" s="1230">
        <v>1</v>
      </c>
      <c r="I36" s="1231"/>
      <c r="J36" s="1230">
        <v>1</v>
      </c>
      <c r="K36" s="1231"/>
      <c r="L36" s="1230">
        <v>1</v>
      </c>
      <c r="M36" s="1202"/>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30">
        <v>1</v>
      </c>
      <c r="E38" s="1231"/>
      <c r="F38" s="1230">
        <v>1</v>
      </c>
      <c r="G38" s="1231"/>
      <c r="H38" s="1230">
        <v>1</v>
      </c>
      <c r="I38" s="1231"/>
      <c r="J38" s="1230">
        <v>1</v>
      </c>
      <c r="K38" s="1231"/>
      <c r="L38" s="1230">
        <v>1</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0">
        <v>1</v>
      </c>
      <c r="E40" s="1231"/>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2216</v>
      </c>
      <c r="D48" s="1981"/>
      <c r="E48" s="1981"/>
      <c r="F48" s="1981"/>
      <c r="G48" s="1981"/>
      <c r="H48" s="1981"/>
      <c r="I48" s="1981"/>
      <c r="J48" s="1981"/>
      <c r="K48" s="1981"/>
      <c r="L48" s="1981"/>
      <c r="M48" s="1982"/>
    </row>
    <row r="49" spans="1:13" ht="38.25" customHeight="1">
      <c r="A49" s="2064"/>
      <c r="B49" s="1333" t="s">
        <v>85</v>
      </c>
      <c r="C49" s="1980" t="s">
        <v>2217</v>
      </c>
      <c r="D49" s="1981"/>
      <c r="E49" s="1981"/>
      <c r="F49" s="1981"/>
      <c r="G49" s="1981"/>
      <c r="H49" s="1981"/>
      <c r="I49" s="1981"/>
      <c r="J49" s="1981"/>
      <c r="K49" s="1981"/>
      <c r="L49" s="1981"/>
      <c r="M49" s="1982"/>
    </row>
    <row r="50" spans="1:13" ht="15.75" customHeight="1">
      <c r="A50" s="2064"/>
      <c r="B50" s="1333" t="s">
        <v>87</v>
      </c>
      <c r="C50" s="1237">
        <v>30</v>
      </c>
      <c r="D50" s="1214"/>
      <c r="E50" s="1214"/>
      <c r="F50" s="1214"/>
      <c r="G50" s="1214"/>
      <c r="H50" s="1214"/>
      <c r="I50" s="1214"/>
      <c r="J50" s="1214"/>
      <c r="K50" s="1214"/>
      <c r="L50" s="1214"/>
      <c r="M50" s="1215"/>
    </row>
    <row r="51" spans="1:13" ht="15.75" customHeight="1">
      <c r="A51" s="2064"/>
      <c r="B51" s="1333" t="s">
        <v>88</v>
      </c>
      <c r="C51" s="1980" t="s">
        <v>89</v>
      </c>
      <c r="D51" s="1981"/>
      <c r="E51" s="1981"/>
      <c r="F51" s="1981"/>
      <c r="G51" s="1981"/>
      <c r="H51" s="1981"/>
      <c r="I51" s="1981"/>
      <c r="J51" s="1981"/>
      <c r="K51" s="1981"/>
      <c r="L51" s="1981"/>
      <c r="M51" s="1982"/>
    </row>
    <row r="52" spans="1:13" ht="30" customHeight="1">
      <c r="A52" s="2055" t="s">
        <v>90</v>
      </c>
      <c r="B52" s="1413" t="s">
        <v>91</v>
      </c>
      <c r="C52" s="2023" t="s">
        <v>2218</v>
      </c>
      <c r="D52" s="2024"/>
      <c r="E52" s="2024"/>
      <c r="F52" s="2024"/>
      <c r="G52" s="2024"/>
      <c r="H52" s="2024"/>
      <c r="I52" s="2024"/>
      <c r="J52" s="2024"/>
      <c r="K52" s="2024"/>
      <c r="L52" s="2024"/>
      <c r="M52" s="2025"/>
    </row>
    <row r="53" spans="1:13" ht="15.75" customHeight="1">
      <c r="A53" s="2056"/>
      <c r="B53" s="1413" t="s">
        <v>93</v>
      </c>
      <c r="C53" s="2023" t="s">
        <v>2219</v>
      </c>
      <c r="D53" s="2024"/>
      <c r="E53" s="2024"/>
      <c r="F53" s="2024"/>
      <c r="G53" s="2024"/>
      <c r="H53" s="2024"/>
      <c r="I53" s="2024"/>
      <c r="J53" s="2024"/>
      <c r="K53" s="2024"/>
      <c r="L53" s="2024"/>
      <c r="M53" s="2025"/>
    </row>
    <row r="54" spans="1:13" ht="15.75" customHeight="1">
      <c r="A54" s="2056"/>
      <c r="B54" s="1413" t="s">
        <v>95</v>
      </c>
      <c r="C54" s="2023" t="s">
        <v>338</v>
      </c>
      <c r="D54" s="2024"/>
      <c r="E54" s="2024"/>
      <c r="F54" s="2024"/>
      <c r="G54" s="2024"/>
      <c r="H54" s="2024"/>
      <c r="I54" s="2024"/>
      <c r="J54" s="2024"/>
      <c r="K54" s="2024"/>
      <c r="L54" s="2024"/>
      <c r="M54" s="2025"/>
    </row>
    <row r="55" spans="1:13" ht="15.75" customHeight="1">
      <c r="A55" s="2056"/>
      <c r="B55" s="1414" t="s">
        <v>97</v>
      </c>
      <c r="C55" s="2023" t="s">
        <v>650</v>
      </c>
      <c r="D55" s="2024"/>
      <c r="E55" s="2024"/>
      <c r="F55" s="2024"/>
      <c r="G55" s="2024"/>
      <c r="H55" s="2024"/>
      <c r="I55" s="2024"/>
      <c r="J55" s="2024"/>
      <c r="K55" s="2024"/>
      <c r="L55" s="2024"/>
      <c r="M55" s="2025"/>
    </row>
    <row r="56" spans="1:13" ht="15.75" customHeight="1">
      <c r="A56" s="2056"/>
      <c r="B56" s="1413" t="s">
        <v>99</v>
      </c>
      <c r="C56" s="2062" t="s">
        <v>653</v>
      </c>
      <c r="D56" s="2024"/>
      <c r="E56" s="2024"/>
      <c r="F56" s="2024"/>
      <c r="G56" s="2024"/>
      <c r="H56" s="2024"/>
      <c r="I56" s="2024"/>
      <c r="J56" s="2024"/>
      <c r="K56" s="2024"/>
      <c r="L56" s="2024"/>
      <c r="M56" s="2025"/>
    </row>
    <row r="57" spans="1:13" ht="16.5" customHeight="1" thickBot="1">
      <c r="A57" s="2061"/>
      <c r="B57" s="1413" t="s">
        <v>101</v>
      </c>
      <c r="C57" s="2440" t="s">
        <v>2220</v>
      </c>
      <c r="D57" s="2441"/>
      <c r="E57" s="2441"/>
      <c r="F57" s="2441"/>
      <c r="G57" s="2441"/>
      <c r="H57" s="2441"/>
      <c r="I57" s="2441"/>
      <c r="J57" s="2441"/>
      <c r="K57" s="2441"/>
      <c r="L57" s="2441"/>
      <c r="M57" s="2442"/>
    </row>
    <row r="58" spans="1:13" ht="15.75" customHeight="1">
      <c r="A58" s="2055" t="s">
        <v>103</v>
      </c>
      <c r="B58" s="1415" t="s">
        <v>104</v>
      </c>
      <c r="C58" s="2440" t="s">
        <v>2221</v>
      </c>
      <c r="D58" s="2441"/>
      <c r="E58" s="2441"/>
      <c r="F58" s="2441"/>
      <c r="G58" s="2441"/>
      <c r="H58" s="2441"/>
      <c r="I58" s="2441"/>
      <c r="J58" s="2441"/>
      <c r="K58" s="2441"/>
      <c r="L58" s="2441"/>
      <c r="M58" s="2442"/>
    </row>
    <row r="59" spans="1:13" ht="30" customHeight="1">
      <c r="A59" s="2056"/>
      <c r="B59" s="1415" t="s">
        <v>106</v>
      </c>
      <c r="C59" s="2440" t="s">
        <v>1917</v>
      </c>
      <c r="D59" s="2441"/>
      <c r="E59" s="2441"/>
      <c r="F59" s="2441"/>
      <c r="G59" s="2441"/>
      <c r="H59" s="2441"/>
      <c r="I59" s="2441"/>
      <c r="J59" s="2441"/>
      <c r="K59" s="2441"/>
      <c r="L59" s="2441"/>
      <c r="M59" s="2442"/>
    </row>
    <row r="60" spans="1:13" ht="30" customHeight="1" thickBot="1">
      <c r="A60" s="2056"/>
      <c r="B60" s="1416" t="s">
        <v>14</v>
      </c>
      <c r="C60" s="2023" t="s">
        <v>338</v>
      </c>
      <c r="D60" s="2024"/>
      <c r="E60" s="2024"/>
      <c r="F60" s="2024"/>
      <c r="G60" s="2024"/>
      <c r="H60" s="2024"/>
      <c r="I60" s="2024"/>
      <c r="J60" s="2024"/>
      <c r="K60" s="2024"/>
      <c r="L60" s="2024"/>
      <c r="M60" s="2025"/>
    </row>
    <row r="61" spans="1:13" ht="16.5" customHeight="1" thickBot="1">
      <c r="A61" s="139" t="s">
        <v>109</v>
      </c>
      <c r="B61" s="108"/>
      <c r="C61" s="2443"/>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2">
    <mergeCell ref="F10:G10"/>
    <mergeCell ref="I10:J10"/>
    <mergeCell ref="B31:B33"/>
    <mergeCell ref="B34:B43"/>
    <mergeCell ref="C11:M11"/>
    <mergeCell ref="C16:M16"/>
    <mergeCell ref="B17:B23"/>
    <mergeCell ref="F22:I22"/>
    <mergeCell ref="B24:B27"/>
    <mergeCell ref="J29:L29"/>
    <mergeCell ref="F14:M14"/>
    <mergeCell ref="C15:M15"/>
    <mergeCell ref="H42:I42"/>
    <mergeCell ref="A2:A14"/>
    <mergeCell ref="C2:M2"/>
    <mergeCell ref="C3:M3"/>
    <mergeCell ref="F4:G4"/>
    <mergeCell ref="C5:M5"/>
    <mergeCell ref="C6:M6"/>
    <mergeCell ref="C7:D7"/>
    <mergeCell ref="I7:M7"/>
    <mergeCell ref="B8:B10"/>
    <mergeCell ref="C8:D9"/>
    <mergeCell ref="I8:J9"/>
    <mergeCell ref="F9:G9"/>
    <mergeCell ref="C10:D10"/>
    <mergeCell ref="C12:M12"/>
    <mergeCell ref="C13:M13"/>
    <mergeCell ref="C14:D14"/>
    <mergeCell ref="C48:M48"/>
    <mergeCell ref="C49:M49"/>
    <mergeCell ref="C51:M51"/>
    <mergeCell ref="B44:B47"/>
    <mergeCell ref="F45:F46"/>
    <mergeCell ref="G45:J46"/>
    <mergeCell ref="L45:M46"/>
    <mergeCell ref="A15:A51"/>
    <mergeCell ref="C63:M63"/>
    <mergeCell ref="A58:A60"/>
    <mergeCell ref="C58:M58"/>
    <mergeCell ref="C59:M59"/>
    <mergeCell ref="C60:M60"/>
    <mergeCell ref="C61:M61"/>
    <mergeCell ref="C62:M62"/>
    <mergeCell ref="A52:A57"/>
    <mergeCell ref="C52:M52"/>
    <mergeCell ref="C53:M53"/>
    <mergeCell ref="C54:M54"/>
    <mergeCell ref="C55:M55"/>
    <mergeCell ref="C56:M56"/>
    <mergeCell ref="C57:M57"/>
    <mergeCell ref="F42:G42"/>
  </mergeCells>
  <dataValidations count="8">
    <dataValidation type="list" allowBlank="1" showInputMessage="1" showErrorMessage="1" sqref="C14:D14 C7 G45:J46" xr:uid="{00000000-0002-0000-5300-000000000000}"/>
    <dataValidation type="list" allowBlank="1" showInputMessage="1" showErrorMessage="1" sqref="I7:M7" xr:uid="{00000000-0002-0000-5300-000001000000}">
      <formula1>INDIRECT($C$7)</formula1>
    </dataValidation>
    <dataValidation allowBlank="1" showInputMessage="1" showErrorMessage="1" prompt="Seleccione de la lista desplegable" sqref="B4 B7 H7" xr:uid="{00000000-0002-0000-5300-000002000000}"/>
    <dataValidation allowBlank="1" showInputMessage="1" showErrorMessage="1" prompt="Incluir una ficha por cada indicador, ya sea de producto o de resultado" sqref="B1" xr:uid="{00000000-0002-0000-5300-000003000000}"/>
    <dataValidation allowBlank="1" showInputMessage="1" showErrorMessage="1" prompt="Identifique el ODS a que le apunta el indicador de producto. Seleccione de la lista desplegable._x000a_" sqref="B14" xr:uid="{00000000-0002-0000-5300-000004000000}"/>
    <dataValidation allowBlank="1" showInputMessage="1" showErrorMessage="1" prompt="Identifique la meta ODS a que le apunta el indicador de producto. Seleccione de la lista desplegable." sqref="E14" xr:uid="{00000000-0002-0000-53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53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300-000007000000}"/>
  </dataValidations>
  <hyperlinks>
    <hyperlink ref="C56" r:id="rId1" xr:uid="{00000000-0004-0000-5300-000000000000}"/>
  </hyperlinks>
  <pageMargins left="0.7" right="0.7" top="0.75" bottom="0.75" header="0.3" footer="0.3"/>
  <pageSetup paperSize="9" orientation="portrait" horizontalDpi="1200" verticalDpi="1200"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0"/>
  </sheetPr>
  <dimension ref="A1:M61"/>
  <sheetViews>
    <sheetView workbookViewId="0"/>
  </sheetViews>
  <sheetFormatPr baseColWidth="10" defaultColWidth="11.42578125" defaultRowHeight="15.75"/>
  <cols>
    <col min="1" max="1" width="25.140625" style="28" customWidth="1"/>
    <col min="2" max="2" width="39.140625" style="109" customWidth="1"/>
    <col min="3" max="13" width="11.42578125" style="28"/>
    <col min="14" max="14" width="25" style="28" customWidth="1"/>
    <col min="15" max="16384" width="11.42578125" style="28"/>
  </cols>
  <sheetData>
    <row r="1" spans="1:13" ht="16.5" thickBot="1">
      <c r="A1" s="24"/>
      <c r="B1" s="99" t="s">
        <v>2222</v>
      </c>
      <c r="C1" s="141"/>
      <c r="D1" s="141"/>
      <c r="E1" s="141"/>
      <c r="F1" s="141"/>
      <c r="G1" s="141"/>
      <c r="H1" s="141"/>
      <c r="I1" s="141"/>
      <c r="J1" s="141"/>
      <c r="K1" s="141"/>
      <c r="L1" s="141"/>
      <c r="M1" s="142"/>
    </row>
    <row r="2" spans="1:13" ht="39" customHeight="1">
      <c r="A2" s="2092" t="s">
        <v>1</v>
      </c>
      <c r="B2" s="29" t="s">
        <v>2</v>
      </c>
      <c r="C2" s="2120" t="s">
        <v>655</v>
      </c>
      <c r="D2" s="2121"/>
      <c r="E2" s="2121"/>
      <c r="F2" s="2121"/>
      <c r="G2" s="2121"/>
      <c r="H2" s="2121"/>
      <c r="I2" s="2121"/>
      <c r="J2" s="2121"/>
      <c r="K2" s="2121"/>
      <c r="L2" s="2121"/>
      <c r="M2" s="2122"/>
    </row>
    <row r="3" spans="1:13" ht="36" customHeight="1">
      <c r="A3" s="2093"/>
      <c r="B3" s="1331" t="s">
        <v>4</v>
      </c>
      <c r="C3" s="2023" t="s">
        <v>608</v>
      </c>
      <c r="D3" s="2024"/>
      <c r="E3" s="2024"/>
      <c r="F3" s="2024"/>
      <c r="G3" s="2024"/>
      <c r="H3" s="2024"/>
      <c r="I3" s="2024"/>
      <c r="J3" s="2024"/>
      <c r="K3" s="2024"/>
      <c r="L3" s="2024"/>
      <c r="M3" s="2025"/>
    </row>
    <row r="4" spans="1:13">
      <c r="A4" s="2093"/>
      <c r="B4" s="31" t="s">
        <v>6</v>
      </c>
      <c r="C4" s="1198"/>
      <c r="D4" s="1203" t="s">
        <v>323</v>
      </c>
      <c r="E4" s="1204"/>
      <c r="F4" s="2021" t="s">
        <v>8</v>
      </c>
      <c r="G4" s="2022"/>
      <c r="H4" s="2174">
        <v>383</v>
      </c>
      <c r="I4" s="2024"/>
      <c r="J4" s="2024"/>
      <c r="K4" s="2024"/>
      <c r="L4" s="2024"/>
      <c r="M4" s="2025"/>
    </row>
    <row r="5" spans="1:13" ht="45" customHeight="1">
      <c r="A5" s="2093"/>
      <c r="B5" s="31" t="s">
        <v>10</v>
      </c>
      <c r="C5" s="2107" t="s">
        <v>9</v>
      </c>
      <c r="D5" s="2108"/>
      <c r="E5" s="2108"/>
      <c r="F5" s="2108"/>
      <c r="G5" s="2108"/>
      <c r="H5" s="2108"/>
      <c r="I5" s="2108"/>
      <c r="J5" s="2108"/>
      <c r="K5" s="2108"/>
      <c r="L5" s="2108"/>
      <c r="M5" s="2109"/>
    </row>
    <row r="6" spans="1:13" ht="45" customHeight="1">
      <c r="A6" s="2093"/>
      <c r="B6" s="31" t="s">
        <v>11</v>
      </c>
      <c r="C6" s="2107" t="s">
        <v>9</v>
      </c>
      <c r="D6" s="2108"/>
      <c r="E6" s="2108"/>
      <c r="F6" s="2108"/>
      <c r="G6" s="2108"/>
      <c r="H6" s="2108"/>
      <c r="I6" s="2108"/>
      <c r="J6" s="2108"/>
      <c r="K6" s="2108"/>
      <c r="L6" s="2108"/>
      <c r="M6" s="2109"/>
    </row>
    <row r="7" spans="1:13">
      <c r="A7" s="2093"/>
      <c r="B7" s="1331" t="s">
        <v>12</v>
      </c>
      <c r="C7" s="2175" t="s">
        <v>386</v>
      </c>
      <c r="D7" s="2176"/>
      <c r="E7" s="2176"/>
      <c r="F7" s="2176"/>
      <c r="G7" s="2177"/>
      <c r="H7" s="1208" t="s">
        <v>14</v>
      </c>
      <c r="I7" s="2028" t="s">
        <v>338</v>
      </c>
      <c r="J7" s="2027"/>
      <c r="K7" s="2027"/>
      <c r="L7" s="2027"/>
      <c r="M7" s="2029"/>
    </row>
    <row r="8" spans="1:13">
      <c r="A8" s="2093"/>
      <c r="B8" s="2084" t="s">
        <v>16</v>
      </c>
      <c r="C8" s="1282"/>
      <c r="D8" s="33"/>
      <c r="E8" s="33"/>
      <c r="F8" s="33"/>
      <c r="G8" s="33"/>
      <c r="H8" s="33"/>
      <c r="I8" s="33"/>
      <c r="J8" s="33"/>
      <c r="K8" s="33"/>
      <c r="L8" s="34"/>
      <c r="M8" s="675"/>
    </row>
    <row r="9" spans="1:13" ht="15.75" customHeight="1">
      <c r="A9" s="2093"/>
      <c r="B9" s="2085"/>
      <c r="C9" s="2111"/>
      <c r="D9" s="2111"/>
      <c r="E9" s="2111"/>
      <c r="F9" s="2111" t="s">
        <v>9</v>
      </c>
      <c r="G9" s="2111"/>
      <c r="H9" s="36"/>
      <c r="I9" s="2111" t="s">
        <v>9</v>
      </c>
      <c r="J9" s="2111"/>
      <c r="K9" s="36"/>
      <c r="L9" s="37"/>
      <c r="M9" s="38"/>
    </row>
    <row r="10" spans="1:13">
      <c r="A10" s="2093"/>
      <c r="B10" s="2123"/>
      <c r="C10" s="2034" t="s">
        <v>18</v>
      </c>
      <c r="D10" s="2035"/>
      <c r="E10" s="39"/>
      <c r="F10" s="2111" t="s">
        <v>18</v>
      </c>
      <c r="G10" s="2111"/>
      <c r="H10" s="39"/>
      <c r="I10" s="2111" t="s">
        <v>18</v>
      </c>
      <c r="J10" s="2111"/>
      <c r="K10" s="39"/>
      <c r="L10" s="40"/>
      <c r="M10" s="41"/>
    </row>
    <row r="11" spans="1:13" ht="80.25" customHeight="1">
      <c r="A11" s="2093"/>
      <c r="B11" s="1331" t="s">
        <v>19</v>
      </c>
      <c r="C11" s="2047" t="s">
        <v>2223</v>
      </c>
      <c r="D11" s="2048"/>
      <c r="E11" s="2048"/>
      <c r="F11" s="2048"/>
      <c r="G11" s="2048"/>
      <c r="H11" s="2048"/>
      <c r="I11" s="2048"/>
      <c r="J11" s="2048"/>
      <c r="K11" s="2048"/>
      <c r="L11" s="2048"/>
      <c r="M11" s="2049"/>
    </row>
    <row r="12" spans="1:13" ht="75" customHeight="1">
      <c r="A12" s="2093"/>
      <c r="B12" s="1331" t="s">
        <v>21</v>
      </c>
      <c r="C12" s="2047" t="s">
        <v>2224</v>
      </c>
      <c r="D12" s="2048"/>
      <c r="E12" s="2048"/>
      <c r="F12" s="2048"/>
      <c r="G12" s="2048"/>
      <c r="H12" s="2048"/>
      <c r="I12" s="2048"/>
      <c r="J12" s="2048"/>
      <c r="K12" s="2048"/>
      <c r="L12" s="2048"/>
      <c r="M12" s="2049"/>
    </row>
    <row r="13" spans="1:13" ht="60" customHeight="1">
      <c r="A13" s="2093"/>
      <c r="B13" s="1331" t="s">
        <v>23</v>
      </c>
      <c r="C13" s="2023" t="s">
        <v>607</v>
      </c>
      <c r="D13" s="2024"/>
      <c r="E13" s="2024"/>
      <c r="F13" s="2024"/>
      <c r="G13" s="2024"/>
      <c r="H13" s="2024"/>
      <c r="I13" s="2024"/>
      <c r="J13" s="2024"/>
      <c r="K13" s="2024"/>
      <c r="L13" s="2024"/>
      <c r="M13" s="2025"/>
    </row>
    <row r="14" spans="1:13" ht="51" customHeight="1">
      <c r="A14" s="2093"/>
      <c r="B14" s="1209" t="s">
        <v>25</v>
      </c>
      <c r="C14" s="1980" t="s">
        <v>26</v>
      </c>
      <c r="D14" s="2046"/>
      <c r="E14" s="1213" t="s">
        <v>27</v>
      </c>
      <c r="F14" s="2119" t="s">
        <v>433</v>
      </c>
      <c r="G14" s="1996"/>
      <c r="H14" s="1996"/>
      <c r="I14" s="1996"/>
      <c r="J14" s="1996"/>
      <c r="K14" s="1996"/>
      <c r="L14" s="1996"/>
      <c r="M14" s="1997"/>
    </row>
    <row r="15" spans="1:13">
      <c r="A15" s="2063" t="s">
        <v>29</v>
      </c>
      <c r="B15" s="1333" t="s">
        <v>30</v>
      </c>
      <c r="C15" s="1980" t="s">
        <v>1959</v>
      </c>
      <c r="D15" s="1981"/>
      <c r="E15" s="1981"/>
      <c r="F15" s="1981"/>
      <c r="G15" s="1981"/>
      <c r="H15" s="1981"/>
      <c r="I15" s="1981"/>
      <c r="J15" s="1981"/>
      <c r="K15" s="1981"/>
      <c r="L15" s="1981"/>
      <c r="M15" s="1982"/>
    </row>
    <row r="16" spans="1:13" ht="48.75" customHeight="1">
      <c r="A16" s="2064"/>
      <c r="B16" s="1333" t="s">
        <v>32</v>
      </c>
      <c r="C16" s="1980" t="s">
        <v>2225</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1983</v>
      </c>
      <c r="G22" s="2068"/>
      <c r="H22" s="53"/>
      <c r="I22" s="53"/>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34.5" customHeight="1">
      <c r="A29" s="2064"/>
      <c r="B29" s="64"/>
      <c r="C29" s="65" t="s">
        <v>55</v>
      </c>
      <c r="D29" s="1318" t="s">
        <v>231</v>
      </c>
      <c r="E29" s="59"/>
      <c r="F29" s="66" t="s">
        <v>56</v>
      </c>
      <c r="G29" s="1319"/>
      <c r="H29" s="59"/>
      <c r="I29" s="66" t="s">
        <v>57</v>
      </c>
      <c r="J29" s="2045"/>
      <c r="K29" s="1981"/>
      <c r="L29" s="2046"/>
      <c r="M29" s="67"/>
    </row>
    <row r="30" spans="1:13" hidden="1">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269">
        <v>4</v>
      </c>
      <c r="E36" s="1234"/>
      <c r="F36" s="1269">
        <v>48</v>
      </c>
      <c r="G36" s="1234"/>
      <c r="H36" s="1269">
        <v>48</v>
      </c>
      <c r="I36" s="1234"/>
      <c r="J36" s="1269">
        <v>48</v>
      </c>
      <c r="K36" s="1234"/>
      <c r="L36" s="1269">
        <v>48</v>
      </c>
      <c r="M36" s="12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269">
        <v>48</v>
      </c>
      <c r="E38" s="1234"/>
      <c r="F38" s="1269">
        <v>48</v>
      </c>
      <c r="G38" s="1234"/>
      <c r="H38" s="1269">
        <v>48</v>
      </c>
      <c r="I38" s="1234"/>
      <c r="J38" s="1269">
        <v>48</v>
      </c>
      <c r="K38" s="1234"/>
      <c r="L38" s="1269">
        <v>48</v>
      </c>
      <c r="M38" s="1202"/>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69">
        <v>48</v>
      </c>
      <c r="E40" s="1234"/>
      <c r="F40" s="1233" t="s">
        <v>9</v>
      </c>
      <c r="G40" s="1234"/>
      <c r="H40" s="1233" t="s">
        <v>17</v>
      </c>
      <c r="I40" s="1234"/>
      <c r="J40" s="1233" t="s">
        <v>17</v>
      </c>
      <c r="K40" s="1234"/>
      <c r="L40" s="1233" t="s">
        <v>17</v>
      </c>
      <c r="M40" s="1286"/>
    </row>
    <row r="41" spans="1:13">
      <c r="A41" s="2064"/>
      <c r="B41" s="1999"/>
      <c r="C41" s="73"/>
      <c r="D41" s="1201" t="s">
        <v>77</v>
      </c>
      <c r="E41" s="1201"/>
      <c r="F41" s="1201" t="s">
        <v>78</v>
      </c>
      <c r="G41" s="1201"/>
      <c r="H41" s="110"/>
      <c r="I41" s="110"/>
      <c r="J41" s="110"/>
      <c r="K41" s="110"/>
      <c r="L41" s="110"/>
      <c r="M41" s="679"/>
    </row>
    <row r="42" spans="1:13">
      <c r="A42" s="2064"/>
      <c r="B42" s="1999"/>
      <c r="C42" s="73"/>
      <c r="D42" s="1269"/>
      <c r="E42" s="1231"/>
      <c r="F42" s="2172">
        <v>484</v>
      </c>
      <c r="G42" s="2173"/>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c r="A45" s="2064"/>
      <c r="B45" s="1999"/>
      <c r="C45" s="88"/>
      <c r="D45" s="89" t="s">
        <v>80</v>
      </c>
      <c r="E45" s="90" t="s">
        <v>7</v>
      </c>
      <c r="F45" s="2008" t="s">
        <v>81</v>
      </c>
      <c r="G45" s="2071"/>
      <c r="H45" s="2071"/>
      <c r="I45" s="2071"/>
      <c r="J45" s="2071"/>
      <c r="K45" s="91" t="s">
        <v>82</v>
      </c>
      <c r="L45" s="2001"/>
      <c r="M45" s="2002"/>
    </row>
    <row r="46" spans="1:13">
      <c r="A46" s="2064"/>
      <c r="B46" s="1999"/>
      <c r="C46" s="88"/>
      <c r="D46" s="1236"/>
      <c r="E46" s="1218" t="s">
        <v>1495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2.5" customHeight="1">
      <c r="A48" s="2064"/>
      <c r="B48" s="1331" t="s">
        <v>83</v>
      </c>
      <c r="C48" s="2047" t="s">
        <v>2226</v>
      </c>
      <c r="D48" s="2048"/>
      <c r="E48" s="2048"/>
      <c r="F48" s="2048"/>
      <c r="G48" s="2048"/>
      <c r="H48" s="2048"/>
      <c r="I48" s="2048"/>
      <c r="J48" s="2048"/>
      <c r="K48" s="2048"/>
      <c r="L48" s="2048"/>
      <c r="M48" s="2049"/>
    </row>
    <row r="49" spans="1:13" ht="30.75" customHeight="1">
      <c r="A49" s="2064"/>
      <c r="B49" s="1333" t="s">
        <v>85</v>
      </c>
      <c r="C49" s="2047" t="s">
        <v>2227</v>
      </c>
      <c r="D49" s="2048"/>
      <c r="E49" s="2048"/>
      <c r="F49" s="2048"/>
      <c r="G49" s="2048"/>
      <c r="H49" s="2048"/>
      <c r="I49" s="2048"/>
      <c r="J49" s="2048"/>
      <c r="K49" s="2048"/>
      <c r="L49" s="2048"/>
      <c r="M49" s="2049"/>
    </row>
    <row r="50" spans="1:13">
      <c r="A50" s="2064"/>
      <c r="B50" s="1333" t="s">
        <v>87</v>
      </c>
      <c r="C50" s="1237">
        <v>30</v>
      </c>
      <c r="D50" s="1214"/>
      <c r="E50" s="1214"/>
      <c r="F50" s="1214"/>
      <c r="G50" s="1214"/>
      <c r="H50" s="1214"/>
      <c r="I50" s="1214"/>
      <c r="J50" s="1214"/>
      <c r="K50" s="1214"/>
      <c r="L50" s="1214"/>
      <c r="M50" s="1215"/>
    </row>
    <row r="51" spans="1:13">
      <c r="A51" s="2064"/>
      <c r="B51" s="1333" t="s">
        <v>88</v>
      </c>
      <c r="C51" s="1287" t="s">
        <v>89</v>
      </c>
      <c r="D51" s="1214"/>
      <c r="E51" s="1214"/>
      <c r="F51" s="1214"/>
      <c r="G51" s="1214"/>
      <c r="H51" s="1214"/>
      <c r="I51" s="1214"/>
      <c r="J51" s="1214"/>
      <c r="K51" s="1214"/>
      <c r="L51" s="1214"/>
      <c r="M51" s="1215"/>
    </row>
    <row r="52" spans="1:13" ht="15.75" customHeight="1">
      <c r="A52" s="2055" t="s">
        <v>90</v>
      </c>
      <c r="B52" s="1413" t="s">
        <v>91</v>
      </c>
      <c r="C52" s="1972" t="s">
        <v>657</v>
      </c>
      <c r="D52" s="1973"/>
      <c r="E52" s="1973"/>
      <c r="F52" s="1973"/>
      <c r="G52" s="1973"/>
      <c r="H52" s="1973"/>
      <c r="I52" s="1973"/>
      <c r="J52" s="1973"/>
      <c r="K52" s="1973"/>
      <c r="L52" s="1973"/>
      <c r="M52" s="1974"/>
    </row>
    <row r="53" spans="1:13" ht="15.75" customHeight="1">
      <c r="A53" s="2056"/>
      <c r="B53" s="1413" t="s">
        <v>93</v>
      </c>
      <c r="C53" s="1972" t="s">
        <v>2228</v>
      </c>
      <c r="D53" s="1973"/>
      <c r="E53" s="1973"/>
      <c r="F53" s="1973"/>
      <c r="G53" s="1973"/>
      <c r="H53" s="1973"/>
      <c r="I53" s="1973"/>
      <c r="J53" s="1973"/>
      <c r="K53" s="1973"/>
      <c r="L53" s="1973"/>
      <c r="M53" s="1974"/>
    </row>
    <row r="54" spans="1:13" ht="15.75" customHeight="1">
      <c r="A54" s="2056"/>
      <c r="B54" s="1413" t="s">
        <v>95</v>
      </c>
      <c r="C54" s="1972" t="s">
        <v>338</v>
      </c>
      <c r="D54" s="1973"/>
      <c r="E54" s="1973"/>
      <c r="F54" s="1973"/>
      <c r="G54" s="1973"/>
      <c r="H54" s="1973"/>
      <c r="I54" s="1973"/>
      <c r="J54" s="1973"/>
      <c r="K54" s="1973"/>
      <c r="L54" s="1973"/>
      <c r="M54" s="1974"/>
    </row>
    <row r="55" spans="1:13" ht="15.75" customHeight="1">
      <c r="A55" s="2056"/>
      <c r="B55" s="1414" t="s">
        <v>97</v>
      </c>
      <c r="C55" s="1972" t="s">
        <v>496</v>
      </c>
      <c r="D55" s="1973"/>
      <c r="E55" s="1973"/>
      <c r="F55" s="1973"/>
      <c r="G55" s="1973"/>
      <c r="H55" s="1973"/>
      <c r="I55" s="1973"/>
      <c r="J55" s="1973"/>
      <c r="K55" s="1973"/>
      <c r="L55" s="1973"/>
      <c r="M55" s="1974"/>
    </row>
    <row r="56" spans="1:13" ht="15.75" customHeight="1">
      <c r="A56" s="2056"/>
      <c r="B56" s="1413" t="s">
        <v>99</v>
      </c>
      <c r="C56" s="1972" t="s">
        <v>658</v>
      </c>
      <c r="D56" s="1973"/>
      <c r="E56" s="1973"/>
      <c r="F56" s="1973"/>
      <c r="G56" s="1973"/>
      <c r="H56" s="1973"/>
      <c r="I56" s="1973"/>
      <c r="J56" s="1973"/>
      <c r="K56" s="1973"/>
      <c r="L56" s="1973"/>
      <c r="M56" s="1974"/>
    </row>
    <row r="57" spans="1:13" ht="16.5" customHeight="1" thickBot="1">
      <c r="A57" s="2061"/>
      <c r="B57" s="1413" t="s">
        <v>101</v>
      </c>
      <c r="C57" s="1972">
        <v>3649400</v>
      </c>
      <c r="D57" s="1973"/>
      <c r="E57" s="1973"/>
      <c r="F57" s="1973"/>
      <c r="G57" s="1973"/>
      <c r="H57" s="1973"/>
      <c r="I57" s="1973"/>
      <c r="J57" s="1973"/>
      <c r="K57" s="1973"/>
      <c r="L57" s="1973"/>
      <c r="M57" s="1974"/>
    </row>
    <row r="58" spans="1:13" ht="15.75" customHeight="1">
      <c r="A58" s="2055" t="s">
        <v>103</v>
      </c>
      <c r="B58" s="1415" t="s">
        <v>104</v>
      </c>
      <c r="C58" s="1972" t="s">
        <v>1772</v>
      </c>
      <c r="D58" s="1973"/>
      <c r="E58" s="1973"/>
      <c r="F58" s="1973"/>
      <c r="G58" s="1973"/>
      <c r="H58" s="1973"/>
      <c r="I58" s="1973"/>
      <c r="J58" s="1973"/>
      <c r="K58" s="1973"/>
      <c r="L58" s="1973"/>
      <c r="M58" s="1974"/>
    </row>
    <row r="59" spans="1:13" ht="30" customHeight="1">
      <c r="A59" s="2056"/>
      <c r="B59" s="1415" t="s">
        <v>106</v>
      </c>
      <c r="C59" s="1972" t="s">
        <v>1689</v>
      </c>
      <c r="D59" s="1973"/>
      <c r="E59" s="1973"/>
      <c r="F59" s="1973"/>
      <c r="G59" s="1973"/>
      <c r="H59" s="1973"/>
      <c r="I59" s="1973"/>
      <c r="J59" s="1973"/>
      <c r="K59" s="1973"/>
      <c r="L59" s="1973"/>
      <c r="M59" s="1974"/>
    </row>
    <row r="60" spans="1:13" ht="30" customHeight="1" thickBot="1">
      <c r="A60" s="2056"/>
      <c r="B60" s="1416" t="s">
        <v>14</v>
      </c>
      <c r="C60" s="1972" t="s">
        <v>338</v>
      </c>
      <c r="D60" s="1973"/>
      <c r="E60" s="1973"/>
      <c r="F60" s="1973"/>
      <c r="G60" s="1973"/>
      <c r="H60" s="1973"/>
      <c r="I60" s="1973"/>
      <c r="J60" s="1973"/>
      <c r="K60" s="1973"/>
      <c r="L60" s="1973"/>
      <c r="M60" s="1974"/>
    </row>
    <row r="61" spans="1:13" ht="37.5" customHeight="1" thickBot="1">
      <c r="A61" s="139" t="s">
        <v>109</v>
      </c>
      <c r="B61" s="108"/>
      <c r="C61" s="2036"/>
      <c r="D61" s="2037"/>
      <c r="E61" s="2037"/>
      <c r="F61" s="2037"/>
      <c r="G61" s="2037"/>
      <c r="H61" s="2037"/>
      <c r="I61" s="2037"/>
      <c r="J61" s="2037"/>
      <c r="K61" s="2037"/>
      <c r="L61" s="2037"/>
      <c r="M61" s="2038"/>
    </row>
  </sheetData>
  <mergeCells count="50">
    <mergeCell ref="I10:J10"/>
    <mergeCell ref="A2:A14"/>
    <mergeCell ref="C2:M2"/>
    <mergeCell ref="C3:M3"/>
    <mergeCell ref="F4:G4"/>
    <mergeCell ref="H4:M4"/>
    <mergeCell ref="C5:M5"/>
    <mergeCell ref="C6:M6"/>
    <mergeCell ref="C7:G7"/>
    <mergeCell ref="I7:M7"/>
    <mergeCell ref="B8:B10"/>
    <mergeCell ref="C9:E9"/>
    <mergeCell ref="F9:G9"/>
    <mergeCell ref="I9:J9"/>
    <mergeCell ref="C10:D10"/>
    <mergeCell ref="F10:G10"/>
    <mergeCell ref="B44:B47"/>
    <mergeCell ref="F45:F46"/>
    <mergeCell ref="G45:J46"/>
    <mergeCell ref="C11:M11"/>
    <mergeCell ref="C12:M12"/>
    <mergeCell ref="C13:M13"/>
    <mergeCell ref="C14:D14"/>
    <mergeCell ref="F14:M14"/>
    <mergeCell ref="L45:M46"/>
    <mergeCell ref="B31:B33"/>
    <mergeCell ref="B34:B43"/>
    <mergeCell ref="F42:G42"/>
    <mergeCell ref="H42:I42"/>
    <mergeCell ref="C48:M48"/>
    <mergeCell ref="A52:A57"/>
    <mergeCell ref="C52:M52"/>
    <mergeCell ref="C53:M53"/>
    <mergeCell ref="C54:M54"/>
    <mergeCell ref="C55:M55"/>
    <mergeCell ref="C56:M56"/>
    <mergeCell ref="C57:M57"/>
    <mergeCell ref="A15:A51"/>
    <mergeCell ref="C15:M15"/>
    <mergeCell ref="C16:M16"/>
    <mergeCell ref="B17:B23"/>
    <mergeCell ref="F22:G22"/>
    <mergeCell ref="C49:M49"/>
    <mergeCell ref="B24:B27"/>
    <mergeCell ref="J29:L29"/>
    <mergeCell ref="A58:A60"/>
    <mergeCell ref="C58:M58"/>
    <mergeCell ref="C59:M59"/>
    <mergeCell ref="C60:M60"/>
    <mergeCell ref="C61:M61"/>
  </mergeCells>
  <dataValidations count="8">
    <dataValidation type="list" allowBlank="1" showInputMessage="1" showErrorMessage="1" sqref="G45:J46 C4 C14:D14 C7" xr:uid="{00000000-0002-0000-5400-000000000000}"/>
    <dataValidation allowBlank="1" showInputMessage="1" showErrorMessage="1" prompt="Seleccione de la lista desplegable" sqref="B4 B7 H7" xr:uid="{00000000-0002-0000-5400-000001000000}"/>
    <dataValidation allowBlank="1" showInputMessage="1" showErrorMessage="1" prompt="Incluir una ficha por cada indicador, ya sea de producto o de resultado" sqref="B1" xr:uid="{00000000-0002-0000-5400-000002000000}"/>
    <dataValidation allowBlank="1" showInputMessage="1" showErrorMessage="1" prompt="Identifique el ODS a que le apunta el indicador de producto. Seleccione de la lista desplegable._x000a_" sqref="B14" xr:uid="{00000000-0002-0000-5400-000003000000}"/>
    <dataValidation allowBlank="1" showInputMessage="1" showErrorMessage="1" prompt="Identifique la meta ODS a que le apunta el indicador de producto. Seleccione de la lista desplegable." sqref="E14" xr:uid="{00000000-0002-0000-54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54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400-000006000000}"/>
    <dataValidation type="list" allowBlank="1" showInputMessage="1" showErrorMessage="1" sqref="I7:M7" xr:uid="{00000000-0002-0000-5400-000007000000}">
      <formula1>INDIRECT($C$7)</formula1>
    </dataValidation>
  </dataValidations>
  <hyperlinks>
    <hyperlink ref="C56" r:id="rId1" xr:uid="{00000000-0004-0000-5400-000000000000}"/>
  </hyperlinks>
  <pageMargins left="0.7" right="0.7" top="0.75" bottom="0.75" header="0.3" footer="0.3"/>
  <pageSetup paperSize="9" orientation="portrait" horizontalDpi="1200" verticalDpi="1200"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2229</v>
      </c>
      <c r="C1" s="141"/>
      <c r="D1" s="141"/>
      <c r="E1" s="141"/>
      <c r="F1" s="141"/>
      <c r="G1" s="141"/>
      <c r="H1" s="141"/>
      <c r="I1" s="141"/>
      <c r="J1" s="141"/>
      <c r="K1" s="141"/>
      <c r="L1" s="141"/>
      <c r="M1" s="142"/>
    </row>
    <row r="2" spans="1:13" ht="25.5" customHeight="1">
      <c r="A2" s="2092" t="s">
        <v>1</v>
      </c>
      <c r="B2" s="29" t="s">
        <v>2</v>
      </c>
      <c r="C2" s="2120" t="s">
        <v>664</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232</v>
      </c>
      <c r="D7" s="2176"/>
      <c r="E7" s="2176"/>
      <c r="F7" s="2176"/>
      <c r="G7" s="2177"/>
      <c r="H7" s="1208" t="s">
        <v>14</v>
      </c>
      <c r="I7" s="2028" t="s">
        <v>960</v>
      </c>
      <c r="J7" s="2027"/>
      <c r="K7" s="2027"/>
      <c r="L7" s="2027"/>
      <c r="M7" s="2029"/>
    </row>
    <row r="8" spans="1:13" ht="15.75" customHeight="1">
      <c r="A8" s="2093"/>
      <c r="B8" s="2084" t="s">
        <v>16</v>
      </c>
      <c r="C8" s="2030" t="s">
        <v>9</v>
      </c>
      <c r="D8" s="2031"/>
      <c r="E8" s="143"/>
      <c r="F8" s="2030"/>
      <c r="G8" s="2031"/>
      <c r="H8" s="143"/>
      <c r="I8" s="2031"/>
      <c r="J8" s="2031"/>
      <c r="K8" s="143"/>
      <c r="L8" s="143"/>
      <c r="M8" s="680"/>
    </row>
    <row r="9" spans="1:13" ht="15.75" customHeight="1">
      <c r="A9" s="2093"/>
      <c r="B9" s="2085"/>
      <c r="C9" s="2032"/>
      <c r="D9" s="2033"/>
      <c r="E9" s="144"/>
      <c r="F9" s="2032"/>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2230</v>
      </c>
      <c r="D11" s="1981"/>
      <c r="E11" s="1981"/>
      <c r="F11" s="1981"/>
      <c r="G11" s="1981"/>
      <c r="H11" s="1981"/>
      <c r="I11" s="1981"/>
      <c r="J11" s="1981"/>
      <c r="K11" s="1981"/>
      <c r="L11" s="1981"/>
      <c r="M11" s="1982"/>
    </row>
    <row r="12" spans="1:13" ht="74.25" customHeight="1">
      <c r="A12" s="2093"/>
      <c r="B12" s="1331" t="s">
        <v>21</v>
      </c>
      <c r="C12" s="2047" t="s">
        <v>2231</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1834</v>
      </c>
      <c r="G14" s="1996"/>
      <c r="H14" s="1996"/>
      <c r="I14" s="1996"/>
      <c r="J14" s="1996"/>
      <c r="K14" s="1996"/>
      <c r="L14" s="1996"/>
      <c r="M14" s="1997"/>
    </row>
    <row r="15" spans="1:13">
      <c r="A15" s="2063" t="s">
        <v>29</v>
      </c>
      <c r="B15" s="1333" t="s">
        <v>30</v>
      </c>
      <c r="C15" s="1980" t="s">
        <v>2232</v>
      </c>
      <c r="D15" s="1981"/>
      <c r="E15" s="1981"/>
      <c r="F15" s="1981"/>
      <c r="G15" s="1981"/>
      <c r="H15" s="1981"/>
      <c r="I15" s="1981"/>
      <c r="J15" s="1981"/>
      <c r="K15" s="1981"/>
      <c r="L15" s="1981"/>
      <c r="M15" s="1982"/>
    </row>
    <row r="16" spans="1:13" ht="24.75" customHeight="1">
      <c r="A16" s="2064"/>
      <c r="B16" s="1333" t="s">
        <v>32</v>
      </c>
      <c r="C16" s="1980" t="s">
        <v>665</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2233</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t="s">
        <v>45</v>
      </c>
      <c r="H25" s="59"/>
      <c r="I25" s="49" t="s">
        <v>51</v>
      </c>
      <c r="J25" s="1218"/>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v>86</v>
      </c>
      <c r="E29" s="59"/>
      <c r="F29" s="66" t="s">
        <v>56</v>
      </c>
      <c r="G29" s="1224">
        <v>2019</v>
      </c>
      <c r="H29" s="59"/>
      <c r="I29" s="66" t="s">
        <v>57</v>
      </c>
      <c r="J29" s="2045" t="s">
        <v>2234</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9</v>
      </c>
      <c r="E36" s="2135"/>
      <c r="F36" s="2134">
        <v>47</v>
      </c>
      <c r="G36" s="2135"/>
      <c r="H36" s="2134">
        <v>47</v>
      </c>
      <c r="I36" s="2135"/>
      <c r="J36" s="2134">
        <v>47</v>
      </c>
      <c r="K36" s="2135"/>
      <c r="L36" s="2134">
        <v>47</v>
      </c>
      <c r="M36" s="2135"/>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34">
        <v>47</v>
      </c>
      <c r="E38" s="2135"/>
      <c r="F38" s="2134">
        <v>47</v>
      </c>
      <c r="G38" s="2135"/>
      <c r="H38" s="2134">
        <v>47</v>
      </c>
      <c r="I38" s="2135"/>
      <c r="J38" s="2134">
        <v>47</v>
      </c>
      <c r="K38" s="2135"/>
      <c r="L38" s="2134">
        <v>47</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47</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479</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1949</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2235</v>
      </c>
      <c r="D48" s="1981"/>
      <c r="E48" s="1981"/>
      <c r="F48" s="1981"/>
      <c r="G48" s="1981"/>
      <c r="H48" s="1981"/>
      <c r="I48" s="1981"/>
      <c r="J48" s="1981"/>
      <c r="K48" s="1981"/>
      <c r="L48" s="1981"/>
      <c r="M48" s="1982"/>
    </row>
    <row r="49" spans="1:13" ht="38.25" customHeight="1">
      <c r="A49" s="2064"/>
      <c r="B49" s="1333" t="s">
        <v>85</v>
      </c>
      <c r="C49" s="1980" t="s">
        <v>2236</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995">
        <v>2019</v>
      </c>
      <c r="D51" s="1996"/>
      <c r="E51" s="1996"/>
      <c r="F51" s="1996"/>
      <c r="G51" s="1996"/>
      <c r="H51" s="1996"/>
      <c r="I51" s="1996"/>
      <c r="J51" s="1996"/>
      <c r="K51" s="1996"/>
      <c r="L51" s="1996"/>
      <c r="M51" s="1997"/>
    </row>
    <row r="52" spans="1:13" ht="15.75" customHeight="1">
      <c r="A52" s="2055" t="s">
        <v>90</v>
      </c>
      <c r="B52" s="1413" t="s">
        <v>91</v>
      </c>
      <c r="C52" s="1972" t="s">
        <v>2179</v>
      </c>
      <c r="D52" s="1973"/>
      <c r="E52" s="1973"/>
      <c r="F52" s="1973"/>
      <c r="G52" s="1973"/>
      <c r="H52" s="1973"/>
      <c r="I52" s="1973"/>
      <c r="J52" s="1973"/>
      <c r="K52" s="1973"/>
      <c r="L52" s="1973"/>
      <c r="M52" s="1974"/>
    </row>
    <row r="53" spans="1:13" ht="15.75" customHeight="1">
      <c r="A53" s="2056"/>
      <c r="B53" s="1413" t="s">
        <v>93</v>
      </c>
      <c r="C53" s="1972" t="s">
        <v>2180</v>
      </c>
      <c r="D53" s="1973"/>
      <c r="E53" s="1973"/>
      <c r="F53" s="1973"/>
      <c r="G53" s="1973"/>
      <c r="H53" s="1973"/>
      <c r="I53" s="1973"/>
      <c r="J53" s="1973"/>
      <c r="K53" s="1973"/>
      <c r="L53" s="1973"/>
      <c r="M53" s="1974"/>
    </row>
    <row r="54" spans="1:13" ht="15.75" customHeight="1">
      <c r="A54" s="2056"/>
      <c r="B54" s="1413" t="s">
        <v>95</v>
      </c>
      <c r="C54" s="1972" t="s">
        <v>960</v>
      </c>
      <c r="D54" s="1973"/>
      <c r="E54" s="1973"/>
      <c r="F54" s="1973"/>
      <c r="G54" s="1973"/>
      <c r="H54" s="1973"/>
      <c r="I54" s="1973"/>
      <c r="J54" s="1973"/>
      <c r="K54" s="1973"/>
      <c r="L54" s="1973"/>
      <c r="M54" s="1974"/>
    </row>
    <row r="55" spans="1:13" ht="15.75" customHeight="1">
      <c r="A55" s="2056"/>
      <c r="B55" s="1414" t="s">
        <v>97</v>
      </c>
      <c r="C55" s="1972" t="s">
        <v>2181</v>
      </c>
      <c r="D55" s="1973"/>
      <c r="E55" s="1973"/>
      <c r="F55" s="1973"/>
      <c r="G55" s="1973"/>
      <c r="H55" s="1973"/>
      <c r="I55" s="1973"/>
      <c r="J55" s="1973"/>
      <c r="K55" s="1973"/>
      <c r="L55" s="1973"/>
      <c r="M55" s="1974"/>
    </row>
    <row r="56" spans="1:13" ht="15.75" customHeight="1">
      <c r="A56" s="2056"/>
      <c r="B56" s="1413" t="s">
        <v>99</v>
      </c>
      <c r="C56" s="2127" t="s">
        <v>624</v>
      </c>
      <c r="D56" s="1973"/>
      <c r="E56" s="1973"/>
      <c r="F56" s="1973"/>
      <c r="G56" s="1973"/>
      <c r="H56" s="1973"/>
      <c r="I56" s="1973"/>
      <c r="J56" s="1973"/>
      <c r="K56" s="1973"/>
      <c r="L56" s="1973"/>
      <c r="M56" s="1974"/>
    </row>
    <row r="57" spans="1:13" ht="16.5" customHeight="1" thickBot="1">
      <c r="A57" s="2061"/>
      <c r="B57" s="1413" t="s">
        <v>101</v>
      </c>
      <c r="C57" s="1972" t="s">
        <v>623</v>
      </c>
      <c r="D57" s="1973"/>
      <c r="E57" s="1973"/>
      <c r="F57" s="1973"/>
      <c r="G57" s="1973"/>
      <c r="H57" s="1973"/>
      <c r="I57" s="1973"/>
      <c r="J57" s="1973"/>
      <c r="K57" s="1973"/>
      <c r="L57" s="1973"/>
      <c r="M57" s="1974"/>
    </row>
    <row r="58" spans="1:13" ht="15.75" customHeight="1">
      <c r="A58" s="2055" t="s">
        <v>103</v>
      </c>
      <c r="B58" s="1415" t="s">
        <v>104</v>
      </c>
      <c r="C58" s="1972" t="s">
        <v>1659</v>
      </c>
      <c r="D58" s="1973"/>
      <c r="E58" s="1973"/>
      <c r="F58" s="1973"/>
      <c r="G58" s="1973"/>
      <c r="H58" s="1973"/>
      <c r="I58" s="1973"/>
      <c r="J58" s="1973"/>
      <c r="K58" s="1973"/>
      <c r="L58" s="1973"/>
      <c r="M58" s="1974"/>
    </row>
    <row r="59" spans="1:13" ht="30" customHeight="1">
      <c r="A59" s="2056"/>
      <c r="B59" s="1415" t="s">
        <v>106</v>
      </c>
      <c r="C59" s="1972" t="s">
        <v>1660</v>
      </c>
      <c r="D59" s="1973"/>
      <c r="E59" s="1973"/>
      <c r="F59" s="1973"/>
      <c r="G59" s="1973"/>
      <c r="H59" s="1973"/>
      <c r="I59" s="1973"/>
      <c r="J59" s="1973"/>
      <c r="K59" s="1973"/>
      <c r="L59" s="1973"/>
      <c r="M59" s="1974"/>
    </row>
    <row r="60" spans="1:13" ht="30" customHeight="1" thickBot="1">
      <c r="A60" s="2056"/>
      <c r="B60" s="1416" t="s">
        <v>14</v>
      </c>
      <c r="C60" s="1972" t="s">
        <v>233</v>
      </c>
      <c r="D60" s="1973"/>
      <c r="E60" s="1973"/>
      <c r="F60" s="1973"/>
      <c r="G60" s="1973"/>
      <c r="H60" s="1973"/>
      <c r="I60" s="1973"/>
      <c r="J60" s="1973"/>
      <c r="K60" s="1973"/>
      <c r="L60" s="1973"/>
      <c r="M60" s="1974"/>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xr:uid="{00000000-0002-0000-5500-000000000000}"/>
    <dataValidation allowBlank="1" showInputMessage="1" showErrorMessage="1" prompt="Seleccione de la lista desplegable" sqref="B4 B7 H7" xr:uid="{00000000-0002-0000-5500-000001000000}"/>
    <dataValidation allowBlank="1" showInputMessage="1" showErrorMessage="1" prompt="Incluir una ficha por cada indicador, ya sea de producto o de resultado" sqref="B1" xr:uid="{00000000-0002-0000-5500-000002000000}"/>
    <dataValidation allowBlank="1" showInputMessage="1" showErrorMessage="1" prompt="Identifique el ODS a que le apunta el indicador de producto. Seleccione de la lista desplegable._x000a_" sqref="B14" xr:uid="{00000000-0002-0000-5500-000003000000}"/>
    <dataValidation allowBlank="1" showInputMessage="1" showErrorMessage="1" prompt="Identifique la meta ODS a que le apunta el indicador de producto. Seleccione de la lista desplegable." sqref="E14" xr:uid="{00000000-0002-0000-55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55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500-000006000000}"/>
    <dataValidation type="list" allowBlank="1" showInputMessage="1" showErrorMessage="1" sqref="I7:M7" xr:uid="{00000000-0002-0000-5500-000007000000}">
      <formula1>INDIRECT($C$7)</formula1>
    </dataValidation>
  </dataValidations>
  <hyperlinks>
    <hyperlink ref="C56" r:id="rId1" xr:uid="{00000000-0004-0000-5500-000000000000}"/>
  </hyperlinks>
  <pageMargins left="0.7" right="0.7" top="0.75" bottom="0.75" header="0.3" footer="0.3"/>
  <pageSetup paperSize="9" orientation="portrait" horizontalDpi="1200" verticalDpi="1200"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2237</v>
      </c>
      <c r="C1" s="141"/>
      <c r="D1" s="141"/>
      <c r="E1" s="141"/>
      <c r="F1" s="141"/>
      <c r="G1" s="141"/>
      <c r="H1" s="141"/>
      <c r="I1" s="141"/>
      <c r="J1" s="141"/>
      <c r="K1" s="141"/>
      <c r="L1" s="141"/>
      <c r="M1" s="142"/>
    </row>
    <row r="2" spans="1:13" ht="31.5" customHeight="1">
      <c r="A2" s="2092" t="s">
        <v>1</v>
      </c>
      <c r="B2" s="29" t="s">
        <v>2</v>
      </c>
      <c r="C2" s="2120" t="s">
        <v>667</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604</v>
      </c>
      <c r="D7" s="2176"/>
      <c r="E7" s="2176"/>
      <c r="F7" s="2176"/>
      <c r="G7" s="2177"/>
      <c r="H7" s="1208" t="s">
        <v>14</v>
      </c>
      <c r="I7" s="2150" t="s">
        <v>1716</v>
      </c>
      <c r="J7" s="2149"/>
      <c r="K7" s="2149"/>
      <c r="L7" s="2149"/>
      <c r="M7" s="2151"/>
    </row>
    <row r="8" spans="1:13" ht="15.75" customHeight="1">
      <c r="A8" s="2093"/>
      <c r="B8" s="2084" t="s">
        <v>16</v>
      </c>
      <c r="C8" s="2030" t="s">
        <v>9</v>
      </c>
      <c r="D8" s="2031"/>
      <c r="E8" s="143"/>
      <c r="F8" s="2030"/>
      <c r="G8" s="2031"/>
      <c r="H8" s="143"/>
      <c r="I8" s="2031"/>
      <c r="J8" s="2031"/>
      <c r="K8" s="143"/>
      <c r="L8" s="143"/>
      <c r="M8" s="680"/>
    </row>
    <row r="9" spans="1:13" ht="15.75" customHeight="1">
      <c r="A9" s="2093"/>
      <c r="B9" s="2085"/>
      <c r="C9" s="2032"/>
      <c r="D9" s="2033"/>
      <c r="E9" s="144"/>
      <c r="F9" s="2032"/>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2238</v>
      </c>
      <c r="D11" s="1981"/>
      <c r="E11" s="1981"/>
      <c r="F11" s="1981"/>
      <c r="G11" s="1981"/>
      <c r="H11" s="1981"/>
      <c r="I11" s="1981"/>
      <c r="J11" s="1981"/>
      <c r="K11" s="1981"/>
      <c r="L11" s="1981"/>
      <c r="M11" s="1982"/>
    </row>
    <row r="12" spans="1:13" ht="74.25" customHeight="1">
      <c r="A12" s="2093"/>
      <c r="B12" s="1331" t="s">
        <v>21</v>
      </c>
      <c r="C12" s="2047" t="s">
        <v>2239</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2185</v>
      </c>
      <c r="G14" s="1996"/>
      <c r="H14" s="1996"/>
      <c r="I14" s="1996"/>
      <c r="J14" s="1996"/>
      <c r="K14" s="1996"/>
      <c r="L14" s="1996"/>
      <c r="M14" s="1997"/>
    </row>
    <row r="15" spans="1:13">
      <c r="A15" s="2063" t="s">
        <v>29</v>
      </c>
      <c r="B15" s="1333" t="s">
        <v>30</v>
      </c>
      <c r="C15" s="1980" t="s">
        <v>2232</v>
      </c>
      <c r="D15" s="1981"/>
      <c r="E15" s="1981"/>
      <c r="F15" s="1981"/>
      <c r="G15" s="1981"/>
      <c r="H15" s="1981"/>
      <c r="I15" s="1981"/>
      <c r="J15" s="1981"/>
      <c r="K15" s="1981"/>
      <c r="L15" s="1981"/>
      <c r="M15" s="1982"/>
    </row>
    <row r="16" spans="1:13" ht="24.75" customHeight="1">
      <c r="A16" s="2064"/>
      <c r="B16" s="1333" t="s">
        <v>32</v>
      </c>
      <c r="C16" s="1980" t="s">
        <v>668</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2240</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17</v>
      </c>
      <c r="E29" s="59"/>
      <c r="F29" s="66" t="s">
        <v>56</v>
      </c>
      <c r="G29" s="1224" t="s">
        <v>17</v>
      </c>
      <c r="H29" s="59"/>
      <c r="I29" s="66" t="s">
        <v>57</v>
      </c>
      <c r="J29" s="2045" t="s">
        <v>17</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10</v>
      </c>
      <c r="E36" s="2135"/>
      <c r="F36" s="2134">
        <v>12</v>
      </c>
      <c r="G36" s="2135"/>
      <c r="H36" s="2134">
        <v>14</v>
      </c>
      <c r="I36" s="2135"/>
      <c r="J36" s="2134">
        <v>16</v>
      </c>
      <c r="K36" s="2135"/>
      <c r="L36" s="2134">
        <v>18</v>
      </c>
      <c r="M36" s="2135"/>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34">
        <v>20</v>
      </c>
      <c r="E38" s="2135"/>
      <c r="F38" s="2134">
        <v>21</v>
      </c>
      <c r="G38" s="2135"/>
      <c r="H38" s="2134">
        <v>21</v>
      </c>
      <c r="I38" s="2135"/>
      <c r="J38" s="2134">
        <v>21</v>
      </c>
      <c r="K38" s="2135"/>
      <c r="L38" s="2134">
        <v>21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v>21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21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1949</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2241</v>
      </c>
      <c r="D48" s="1981"/>
      <c r="E48" s="1981"/>
      <c r="F48" s="1981"/>
      <c r="G48" s="1981"/>
      <c r="H48" s="1981"/>
      <c r="I48" s="1981"/>
      <c r="J48" s="1981"/>
      <c r="K48" s="1981"/>
      <c r="L48" s="1981"/>
      <c r="M48" s="1982"/>
    </row>
    <row r="49" spans="1:13" ht="38.25" customHeight="1">
      <c r="A49" s="2064"/>
      <c r="B49" s="1333" t="s">
        <v>85</v>
      </c>
      <c r="C49" s="1980" t="s">
        <v>2242</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995">
        <v>2018</v>
      </c>
      <c r="D51" s="1996"/>
      <c r="E51" s="1996"/>
      <c r="F51" s="1996"/>
      <c r="G51" s="1996"/>
      <c r="H51" s="1996"/>
      <c r="I51" s="1996"/>
      <c r="J51" s="1996"/>
      <c r="K51" s="1996"/>
      <c r="L51" s="1996"/>
      <c r="M51" s="1997"/>
    </row>
    <row r="52" spans="1:13" ht="15.75" customHeight="1">
      <c r="A52" s="2055" t="s">
        <v>90</v>
      </c>
      <c r="B52" s="1413" t="s">
        <v>91</v>
      </c>
      <c r="C52" s="2143" t="s">
        <v>284</v>
      </c>
      <c r="D52" s="2144"/>
      <c r="E52" s="2144"/>
      <c r="F52" s="2144"/>
      <c r="G52" s="2144"/>
      <c r="H52" s="2144"/>
      <c r="I52" s="2144"/>
      <c r="J52" s="2144"/>
      <c r="K52" s="2144"/>
      <c r="L52" s="2144"/>
      <c r="M52" s="2145"/>
    </row>
    <row r="53" spans="1:13" ht="15.75" customHeight="1">
      <c r="A53" s="2056"/>
      <c r="B53" s="1413" t="s">
        <v>93</v>
      </c>
      <c r="C53" s="1420" t="s">
        <v>1721</v>
      </c>
      <c r="D53" s="1421"/>
      <c r="E53" s="1421"/>
      <c r="F53" s="1421"/>
      <c r="G53" s="1421"/>
      <c r="H53" s="1421"/>
      <c r="I53" s="1421"/>
      <c r="J53" s="1421"/>
      <c r="K53" s="1421"/>
      <c r="L53" s="1421"/>
      <c r="M53" s="1422"/>
    </row>
    <row r="54" spans="1:13" ht="15.75" customHeight="1">
      <c r="A54" s="2056"/>
      <c r="B54" s="1413" t="s">
        <v>95</v>
      </c>
      <c r="C54" s="2143" t="s">
        <v>605</v>
      </c>
      <c r="D54" s="2144"/>
      <c r="E54" s="2144"/>
      <c r="F54" s="2144"/>
      <c r="G54" s="2144"/>
      <c r="H54" s="2144"/>
      <c r="I54" s="2144"/>
      <c r="J54" s="2144"/>
      <c r="K54" s="2144"/>
      <c r="L54" s="2144"/>
      <c r="M54" s="2145"/>
    </row>
    <row r="55" spans="1:13" ht="15.75" customHeight="1">
      <c r="A55" s="2056"/>
      <c r="B55" s="1414" t="s">
        <v>97</v>
      </c>
      <c r="C55" s="2143" t="s">
        <v>1722</v>
      </c>
      <c r="D55" s="2144"/>
      <c r="E55" s="2144"/>
      <c r="F55" s="2144"/>
      <c r="G55" s="2144"/>
      <c r="H55" s="2144"/>
      <c r="I55" s="2144"/>
      <c r="J55" s="2144"/>
      <c r="K55" s="2144"/>
      <c r="L55" s="2144"/>
      <c r="M55" s="2145"/>
    </row>
    <row r="56" spans="1:13" ht="15.75" customHeight="1">
      <c r="A56" s="2056"/>
      <c r="B56" s="1413" t="s">
        <v>99</v>
      </c>
      <c r="C56" s="2147" t="s">
        <v>285</v>
      </c>
      <c r="D56" s="2144"/>
      <c r="E56" s="2144"/>
      <c r="F56" s="2144"/>
      <c r="G56" s="2144"/>
      <c r="H56" s="2144"/>
      <c r="I56" s="2144"/>
      <c r="J56" s="2144"/>
      <c r="K56" s="2144"/>
      <c r="L56" s="2144"/>
      <c r="M56" s="2145"/>
    </row>
    <row r="57" spans="1:13" ht="16.5" customHeight="1" thickBot="1">
      <c r="A57" s="2061"/>
      <c r="B57" s="1413" t="s">
        <v>101</v>
      </c>
      <c r="C57" s="2143">
        <v>3387000</v>
      </c>
      <c r="D57" s="2144"/>
      <c r="E57" s="2144"/>
      <c r="F57" s="2144"/>
      <c r="G57" s="2144"/>
      <c r="H57" s="2144"/>
      <c r="I57" s="2144"/>
      <c r="J57" s="2144"/>
      <c r="K57" s="2144"/>
      <c r="L57" s="2144"/>
      <c r="M57" s="2145"/>
    </row>
    <row r="58" spans="1:13" ht="15.75" customHeight="1">
      <c r="A58" s="2055" t="s">
        <v>103</v>
      </c>
      <c r="B58" s="1415" t="s">
        <v>104</v>
      </c>
      <c r="C58" s="2143" t="s">
        <v>1723</v>
      </c>
      <c r="D58" s="2144"/>
      <c r="E58" s="2144"/>
      <c r="F58" s="2144"/>
      <c r="G58" s="2144"/>
      <c r="H58" s="2144"/>
      <c r="I58" s="2144"/>
      <c r="J58" s="2144"/>
      <c r="K58" s="2144"/>
      <c r="L58" s="2144"/>
      <c r="M58" s="2145"/>
    </row>
    <row r="59" spans="1:13" ht="30" customHeight="1">
      <c r="A59" s="2056"/>
      <c r="B59" s="1415" t="s">
        <v>106</v>
      </c>
      <c r="C59" s="2143" t="s">
        <v>107</v>
      </c>
      <c r="D59" s="2144"/>
      <c r="E59" s="2144"/>
      <c r="F59" s="2144"/>
      <c r="G59" s="2144"/>
      <c r="H59" s="2144"/>
      <c r="I59" s="2144"/>
      <c r="J59" s="2144"/>
      <c r="K59" s="2144"/>
      <c r="L59" s="2144"/>
      <c r="M59" s="2145"/>
    </row>
    <row r="60" spans="1:13" ht="30" customHeight="1" thickBot="1">
      <c r="A60" s="2056"/>
      <c r="B60" s="1416" t="s">
        <v>14</v>
      </c>
      <c r="C60" s="2143" t="s">
        <v>605</v>
      </c>
      <c r="D60" s="2144"/>
      <c r="E60" s="2144"/>
      <c r="F60" s="2144"/>
      <c r="G60" s="2144"/>
      <c r="H60" s="2144"/>
      <c r="I60" s="2144"/>
      <c r="J60" s="2144"/>
      <c r="K60" s="2144"/>
      <c r="L60" s="2144"/>
      <c r="M60" s="2145"/>
    </row>
    <row r="61" spans="1:13" ht="16.5" customHeight="1" thickBot="1">
      <c r="A61" s="139" t="s">
        <v>109</v>
      </c>
      <c r="B61" s="108"/>
      <c r="C61" s="2036"/>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2">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xr:uid="{00000000-0002-0000-5600-000000000000}"/>
    <dataValidation type="list" allowBlank="1" showInputMessage="1" showErrorMessage="1" sqref="I7:M7" xr:uid="{00000000-0002-0000-5600-000001000000}">
      <formula1>INDIRECT($C$7)</formula1>
    </dataValidation>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600-000002000000}"/>
    <dataValidation allowBlank="1" showInputMessage="1" showErrorMessage="1" prompt="Determine si el indicador responde a un enfoque (Derechos Humanos, Género, Diferencial, Poblacional, Ambiental y Territorial). Si responde a más de enfoque separelos por ;" sqref="B15" xr:uid="{00000000-0002-0000-5600-000003000000}"/>
    <dataValidation allowBlank="1" showInputMessage="1" showErrorMessage="1" prompt="Identifique la meta ODS a que le apunta el indicador de producto. Seleccione de la lista desplegable." sqref="E14" xr:uid="{00000000-0002-0000-5600-000004000000}"/>
    <dataValidation allowBlank="1" showInputMessage="1" showErrorMessage="1" prompt="Identifique el ODS a que le apunta el indicador de producto. Seleccione de la lista desplegable._x000a_" sqref="B14" xr:uid="{00000000-0002-0000-5600-000005000000}"/>
    <dataValidation allowBlank="1" showInputMessage="1" showErrorMessage="1" prompt="Incluir una ficha por cada indicador, ya sea de producto o de resultado" sqref="B1" xr:uid="{00000000-0002-0000-5600-000006000000}"/>
    <dataValidation allowBlank="1" showInputMessage="1" showErrorMessage="1" prompt="Seleccione de la lista desplegable" sqref="B4 B7 H7" xr:uid="{00000000-0002-0000-5600-000007000000}"/>
  </dataValidations>
  <hyperlinks>
    <hyperlink ref="C56" r:id="rId1" xr:uid="{00000000-0004-0000-5600-000000000000}"/>
  </hyperlinks>
  <pageMargins left="0.7" right="0.7" top="0.75" bottom="0.75" header="0.3" footer="0.3"/>
  <pageSetup paperSize="9" orientation="portrait" horizontalDpi="1200" verticalDpi="1200"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2243</v>
      </c>
      <c r="C1" s="141"/>
      <c r="D1" s="141"/>
      <c r="E1" s="141"/>
      <c r="F1" s="141"/>
      <c r="G1" s="141"/>
      <c r="H1" s="141"/>
      <c r="I1" s="141"/>
      <c r="J1" s="141"/>
      <c r="K1" s="141"/>
      <c r="L1" s="141"/>
      <c r="M1" s="142"/>
    </row>
    <row r="2" spans="1:13" ht="31.5" customHeight="1">
      <c r="A2" s="2092" t="s">
        <v>1</v>
      </c>
      <c r="B2" s="29" t="s">
        <v>2</v>
      </c>
      <c r="C2" s="2120" t="s">
        <v>670</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1969</v>
      </c>
      <c r="D7" s="2176"/>
      <c r="E7" s="2176"/>
      <c r="F7" s="2176"/>
      <c r="G7" s="2177"/>
      <c r="H7" s="1208" t="s">
        <v>14</v>
      </c>
      <c r="I7" s="2346" t="s">
        <v>326</v>
      </c>
      <c r="J7" s="2345"/>
      <c r="K7" s="2345"/>
      <c r="L7" s="2345"/>
      <c r="M7" s="2347"/>
    </row>
    <row r="8" spans="1:13" ht="15.75" customHeight="1">
      <c r="A8" s="2093"/>
      <c r="B8" s="2084" t="s">
        <v>16</v>
      </c>
      <c r="C8" s="2030" t="s">
        <v>9</v>
      </c>
      <c r="D8" s="2031"/>
      <c r="E8" s="143"/>
      <c r="F8" s="2030"/>
      <c r="G8" s="2031"/>
      <c r="H8" s="143"/>
      <c r="I8" s="2031"/>
      <c r="J8" s="2031"/>
      <c r="K8" s="143"/>
      <c r="L8" s="143"/>
      <c r="M8" s="680"/>
    </row>
    <row r="9" spans="1:13" ht="15.75" customHeight="1">
      <c r="A9" s="2093"/>
      <c r="B9" s="2085"/>
      <c r="C9" s="2032"/>
      <c r="D9" s="2033"/>
      <c r="E9" s="144"/>
      <c r="F9" s="2032"/>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2244</v>
      </c>
      <c r="D11" s="1981"/>
      <c r="E11" s="1981"/>
      <c r="F11" s="1981"/>
      <c r="G11" s="1981"/>
      <c r="H11" s="1981"/>
      <c r="I11" s="1981"/>
      <c r="J11" s="1981"/>
      <c r="K11" s="1981"/>
      <c r="L11" s="1981"/>
      <c r="M11" s="1982"/>
    </row>
    <row r="12" spans="1:13" ht="111" customHeight="1">
      <c r="A12" s="2093"/>
      <c r="B12" s="1331" t="s">
        <v>21</v>
      </c>
      <c r="C12" s="2047" t="s">
        <v>2245</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321</v>
      </c>
      <c r="D14" s="2046"/>
      <c r="E14" s="1213" t="s">
        <v>27</v>
      </c>
      <c r="F14" s="2119" t="s">
        <v>672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36.75" customHeight="1">
      <c r="A16" s="2064"/>
      <c r="B16" s="1333" t="s">
        <v>32</v>
      </c>
      <c r="C16" s="1980" t="s">
        <v>671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2021</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0.5</v>
      </c>
      <c r="E36" s="2135"/>
      <c r="F36" s="2117">
        <v>0.75</v>
      </c>
      <c r="G36" s="2135"/>
      <c r="H36" s="2117">
        <v>1</v>
      </c>
      <c r="I36" s="2135"/>
      <c r="J36" s="2117">
        <v>1</v>
      </c>
      <c r="K36" s="2135"/>
      <c r="L36" s="2117">
        <v>1</v>
      </c>
      <c r="M36" s="2135"/>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t="s">
        <v>9</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2246</v>
      </c>
      <c r="D48" s="1981"/>
      <c r="E48" s="1981"/>
      <c r="F48" s="1981"/>
      <c r="G48" s="1981"/>
      <c r="H48" s="1981"/>
      <c r="I48" s="1981"/>
      <c r="J48" s="1981"/>
      <c r="K48" s="1981"/>
      <c r="L48" s="1981"/>
      <c r="M48" s="1982"/>
    </row>
    <row r="49" spans="1:13" ht="38.25" customHeight="1">
      <c r="A49" s="2064"/>
      <c r="B49" s="1333" t="s">
        <v>85</v>
      </c>
      <c r="C49" s="1980" t="s">
        <v>2247</v>
      </c>
      <c r="D49" s="1981"/>
      <c r="E49" s="1981"/>
      <c r="F49" s="1981"/>
      <c r="G49" s="1981"/>
      <c r="H49" s="1981"/>
      <c r="I49" s="1981"/>
      <c r="J49" s="1981"/>
      <c r="K49" s="1981"/>
      <c r="L49" s="1981"/>
      <c r="M49" s="1982"/>
    </row>
    <row r="50" spans="1:13" ht="15.75" customHeight="1">
      <c r="A50" s="2064"/>
      <c r="B50" s="1333" t="s">
        <v>87</v>
      </c>
      <c r="C50" s="1237" t="s">
        <v>2248</v>
      </c>
      <c r="D50" s="1214"/>
      <c r="E50" s="1214"/>
      <c r="F50" s="1214"/>
      <c r="G50" s="1214"/>
      <c r="H50" s="1214"/>
      <c r="I50" s="1214"/>
      <c r="J50" s="1214"/>
      <c r="K50" s="1214"/>
      <c r="L50" s="1214"/>
      <c r="M50" s="1215"/>
    </row>
    <row r="51" spans="1:13">
      <c r="A51" s="2064"/>
      <c r="B51" s="1333" t="s">
        <v>88</v>
      </c>
      <c r="C51" s="1995" t="s">
        <v>89</v>
      </c>
      <c r="D51" s="1996"/>
      <c r="E51" s="1996"/>
      <c r="F51" s="1996"/>
      <c r="G51" s="1996"/>
      <c r="H51" s="1996"/>
      <c r="I51" s="1996"/>
      <c r="J51" s="1996"/>
      <c r="K51" s="1996"/>
      <c r="L51" s="1996"/>
      <c r="M51" s="1997"/>
    </row>
    <row r="52" spans="1:13" ht="30" customHeight="1">
      <c r="A52" s="2055" t="s">
        <v>90</v>
      </c>
      <c r="B52" s="1413" t="s">
        <v>91</v>
      </c>
      <c r="C52" s="2444" t="s">
        <v>2249</v>
      </c>
      <c r="D52" s="2445"/>
      <c r="E52" s="2445"/>
      <c r="F52" s="2445"/>
      <c r="G52" s="2445"/>
      <c r="H52" s="2445"/>
      <c r="I52" s="2445"/>
      <c r="J52" s="2445"/>
      <c r="K52" s="2445"/>
      <c r="L52" s="2445"/>
      <c r="M52" s="2446"/>
    </row>
    <row r="53" spans="1:13" ht="15.75" customHeight="1">
      <c r="A53" s="2056"/>
      <c r="B53" s="1413" t="s">
        <v>93</v>
      </c>
      <c r="C53" s="2444" t="s">
        <v>2250</v>
      </c>
      <c r="D53" s="2445"/>
      <c r="E53" s="2445"/>
      <c r="F53" s="2445"/>
      <c r="G53" s="2445"/>
      <c r="H53" s="2445"/>
      <c r="I53" s="2445"/>
      <c r="J53" s="2445"/>
      <c r="K53" s="2445"/>
      <c r="L53" s="2445"/>
      <c r="M53" s="2446"/>
    </row>
    <row r="54" spans="1:13" ht="15.75" customHeight="1">
      <c r="A54" s="2056"/>
      <c r="B54" s="1413" t="s">
        <v>95</v>
      </c>
      <c r="C54" s="2444" t="s">
        <v>2251</v>
      </c>
      <c r="D54" s="2445"/>
      <c r="E54" s="2445"/>
      <c r="F54" s="2445"/>
      <c r="G54" s="2445"/>
      <c r="H54" s="2445"/>
      <c r="I54" s="2445"/>
      <c r="J54" s="2445"/>
      <c r="K54" s="2445"/>
      <c r="L54" s="2445"/>
      <c r="M54" s="2446"/>
    </row>
    <row r="55" spans="1:13" ht="15.75" customHeight="1">
      <c r="A55" s="2056"/>
      <c r="B55" s="1414" t="s">
        <v>97</v>
      </c>
      <c r="C55" s="2444" t="s">
        <v>2252</v>
      </c>
      <c r="D55" s="2445"/>
      <c r="E55" s="2445"/>
      <c r="F55" s="2445"/>
      <c r="G55" s="2445"/>
      <c r="H55" s="2445"/>
      <c r="I55" s="2445"/>
      <c r="J55" s="2445"/>
      <c r="K55" s="2445"/>
      <c r="L55" s="2445"/>
      <c r="M55" s="2446"/>
    </row>
    <row r="56" spans="1:13" ht="15.75" customHeight="1">
      <c r="A56" s="2056"/>
      <c r="B56" s="1413" t="s">
        <v>99</v>
      </c>
      <c r="C56" s="2448" t="s">
        <v>2253</v>
      </c>
      <c r="D56" s="2445"/>
      <c r="E56" s="2445"/>
      <c r="F56" s="2445"/>
      <c r="G56" s="2445"/>
      <c r="H56" s="2445"/>
      <c r="I56" s="2445"/>
      <c r="J56" s="2445"/>
      <c r="K56" s="2445"/>
      <c r="L56" s="2445"/>
      <c r="M56" s="2446"/>
    </row>
    <row r="57" spans="1:13" ht="16.5" customHeight="1" thickBot="1">
      <c r="A57" s="2061"/>
      <c r="B57" s="1413" t="s">
        <v>101</v>
      </c>
      <c r="C57" s="2444" t="s">
        <v>675</v>
      </c>
      <c r="D57" s="2445"/>
      <c r="E57" s="2445"/>
      <c r="F57" s="2445"/>
      <c r="G57" s="2445"/>
      <c r="H57" s="2445"/>
      <c r="I57" s="2445"/>
      <c r="J57" s="2445"/>
      <c r="K57" s="2445"/>
      <c r="L57" s="2445"/>
      <c r="M57" s="2446"/>
    </row>
    <row r="58" spans="1:13" ht="15.75" customHeight="1">
      <c r="A58" s="2055" t="s">
        <v>103</v>
      </c>
      <c r="B58" s="1415" t="s">
        <v>104</v>
      </c>
      <c r="C58" s="2444" t="s">
        <v>2254</v>
      </c>
      <c r="D58" s="2445"/>
      <c r="E58" s="2445"/>
      <c r="F58" s="2445"/>
      <c r="G58" s="2445"/>
      <c r="H58" s="2445"/>
      <c r="I58" s="2445"/>
      <c r="J58" s="2445"/>
      <c r="K58" s="2445"/>
      <c r="L58" s="2445"/>
      <c r="M58" s="2446"/>
    </row>
    <row r="59" spans="1:13" ht="30" customHeight="1">
      <c r="A59" s="2056"/>
      <c r="B59" s="1415" t="s">
        <v>106</v>
      </c>
      <c r="C59" s="2444" t="s">
        <v>107</v>
      </c>
      <c r="D59" s="2445"/>
      <c r="E59" s="2445"/>
      <c r="F59" s="2445"/>
      <c r="G59" s="2445"/>
      <c r="H59" s="2445"/>
      <c r="I59" s="2445"/>
      <c r="J59" s="2445"/>
      <c r="K59" s="2445"/>
      <c r="L59" s="2445"/>
      <c r="M59" s="2446"/>
    </row>
    <row r="60" spans="1:13" ht="30" customHeight="1" thickBot="1">
      <c r="A60" s="2056"/>
      <c r="B60" s="1416" t="s">
        <v>14</v>
      </c>
      <c r="C60" s="2444" t="s">
        <v>2255</v>
      </c>
      <c r="D60" s="2445"/>
      <c r="E60" s="2445"/>
      <c r="F60" s="2445"/>
      <c r="G60" s="2445"/>
      <c r="H60" s="2445"/>
      <c r="I60" s="2445"/>
      <c r="J60" s="2445"/>
      <c r="K60" s="2445"/>
      <c r="L60" s="2445"/>
      <c r="M60" s="2446"/>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xr:uid="{00000000-0002-0000-57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7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5700-000002000000}"/>
    <dataValidation allowBlank="1" showInputMessage="1" showErrorMessage="1" prompt="Identifique la meta ODS a que le apunta el indicador de producto. Seleccione de la lista desplegable." sqref="E14" xr:uid="{00000000-0002-0000-5700-000003000000}"/>
    <dataValidation allowBlank="1" showInputMessage="1" showErrorMessage="1" prompt="Identifique el ODS a que le apunta el indicador de producto. Seleccione de la lista desplegable._x000a_" sqref="B14" xr:uid="{00000000-0002-0000-5700-000004000000}"/>
    <dataValidation allowBlank="1" showInputMessage="1" showErrorMessage="1" prompt="Incluir una ficha por cada indicador, ya sea de producto o de resultado" sqref="B1" xr:uid="{00000000-0002-0000-5700-000005000000}"/>
    <dataValidation allowBlank="1" showInputMessage="1" showErrorMessage="1" prompt="Seleccione de la lista desplegable" sqref="B4 B7 H7" xr:uid="{00000000-0002-0000-5700-000006000000}"/>
    <dataValidation type="list" allowBlank="1" showInputMessage="1" showErrorMessage="1" sqref="I7:M7" xr:uid="{00000000-0002-0000-5700-000007000000}">
      <formula1>INDIRECT($C$7)</formula1>
    </dataValidation>
  </dataValidations>
  <hyperlinks>
    <hyperlink ref="C56" r:id="rId1" xr:uid="{00000000-0004-0000-5700-000000000000}"/>
  </hyperlinks>
  <pageMargins left="0.7" right="0.7" top="0.75" bottom="0.75" header="0.3" footer="0.3"/>
  <pageSetup paperSize="9" orientation="portrait" horizontalDpi="1200" verticalDpi="1200"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2256</v>
      </c>
      <c r="C1" s="141"/>
      <c r="D1" s="141"/>
      <c r="E1" s="141"/>
      <c r="F1" s="141"/>
      <c r="G1" s="141"/>
      <c r="H1" s="141"/>
      <c r="I1" s="141"/>
      <c r="J1" s="141"/>
      <c r="K1" s="141"/>
      <c r="L1" s="141"/>
      <c r="M1" s="142"/>
    </row>
    <row r="2" spans="1:13" ht="31.5" customHeight="1">
      <c r="A2" s="2092" t="s">
        <v>1</v>
      </c>
      <c r="B2" s="29" t="s">
        <v>2</v>
      </c>
      <c r="C2" s="2120" t="s">
        <v>678</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175" t="s">
        <v>1969</v>
      </c>
      <c r="D7" s="2176"/>
      <c r="E7" s="2176"/>
      <c r="F7" s="2176"/>
      <c r="G7" s="2177"/>
      <c r="H7" s="1208" t="s">
        <v>14</v>
      </c>
      <c r="I7" s="2346" t="s">
        <v>326</v>
      </c>
      <c r="J7" s="2345"/>
      <c r="K7" s="2345"/>
      <c r="L7" s="2345"/>
      <c r="M7" s="2347"/>
    </row>
    <row r="8" spans="1:13" ht="15.75" customHeight="1">
      <c r="A8" s="2093"/>
      <c r="B8" s="2084" t="s">
        <v>16</v>
      </c>
      <c r="C8" s="2030" t="s">
        <v>2257</v>
      </c>
      <c r="D8" s="2031"/>
      <c r="E8" s="143"/>
      <c r="F8" s="2030"/>
      <c r="G8" s="2031"/>
      <c r="H8" s="143"/>
      <c r="I8" s="2031"/>
      <c r="J8" s="2031"/>
      <c r="K8" s="143"/>
      <c r="L8" s="143"/>
      <c r="M8" s="680"/>
    </row>
    <row r="9" spans="1:13" ht="15.75" customHeight="1">
      <c r="A9" s="2093"/>
      <c r="B9" s="2085"/>
      <c r="C9" s="2032"/>
      <c r="D9" s="2033"/>
      <c r="E9" s="144"/>
      <c r="F9" s="2032"/>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2258</v>
      </c>
      <c r="D11" s="1981"/>
      <c r="E11" s="1981"/>
      <c r="F11" s="1981"/>
      <c r="G11" s="1981"/>
      <c r="H11" s="1981"/>
      <c r="I11" s="1981"/>
      <c r="J11" s="1981"/>
      <c r="K11" s="1981"/>
      <c r="L11" s="1981"/>
      <c r="M11" s="1982"/>
    </row>
    <row r="12" spans="1:13" ht="111" customHeight="1">
      <c r="A12" s="2093"/>
      <c r="B12" s="1331" t="s">
        <v>21</v>
      </c>
      <c r="C12" s="2047" t="s">
        <v>2259</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321</v>
      </c>
      <c r="D14" s="2046"/>
      <c r="E14" s="1213" t="s">
        <v>27</v>
      </c>
      <c r="F14" s="2119" t="s">
        <v>672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36.75" customHeight="1">
      <c r="A16" s="2064"/>
      <c r="B16" s="1333" t="s">
        <v>32</v>
      </c>
      <c r="C16" s="1980" t="s">
        <v>679</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0.1</v>
      </c>
      <c r="E36" s="2135"/>
      <c r="F36" s="2117">
        <v>0.5</v>
      </c>
      <c r="G36" s="2135"/>
      <c r="H36" s="2117">
        <v>1</v>
      </c>
      <c r="I36" s="2135"/>
      <c r="J36" s="2117">
        <v>1</v>
      </c>
      <c r="K36" s="2135"/>
      <c r="L36" s="2117">
        <v>1</v>
      </c>
      <c r="M36" s="2135"/>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2260</v>
      </c>
      <c r="D48" s="1981"/>
      <c r="E48" s="1981"/>
      <c r="F48" s="1981"/>
      <c r="G48" s="1981"/>
      <c r="H48" s="1981"/>
      <c r="I48" s="1981"/>
      <c r="J48" s="1981"/>
      <c r="K48" s="1981"/>
      <c r="L48" s="1981"/>
      <c r="M48" s="1982"/>
    </row>
    <row r="49" spans="1:13" ht="38.25" customHeight="1">
      <c r="A49" s="2064"/>
      <c r="B49" s="1333" t="s">
        <v>85</v>
      </c>
      <c r="C49" s="1980" t="s">
        <v>2247</v>
      </c>
      <c r="D49" s="1981"/>
      <c r="E49" s="1981"/>
      <c r="F49" s="1981"/>
      <c r="G49" s="1981"/>
      <c r="H49" s="1981"/>
      <c r="I49" s="1981"/>
      <c r="J49" s="1981"/>
      <c r="K49" s="1981"/>
      <c r="L49" s="1981"/>
      <c r="M49" s="1982"/>
    </row>
    <row r="50" spans="1:13" ht="15.75" customHeight="1">
      <c r="A50" s="2064"/>
      <c r="B50" s="1333" t="s">
        <v>87</v>
      </c>
      <c r="C50" s="1237" t="s">
        <v>2248</v>
      </c>
      <c r="D50" s="1214"/>
      <c r="E50" s="1214"/>
      <c r="F50" s="1214"/>
      <c r="G50" s="1214"/>
      <c r="H50" s="1214"/>
      <c r="I50" s="1214"/>
      <c r="J50" s="1214"/>
      <c r="K50" s="1214"/>
      <c r="L50" s="1214"/>
      <c r="M50" s="1215"/>
    </row>
    <row r="51" spans="1:13">
      <c r="A51" s="2064"/>
      <c r="B51" s="1333" t="s">
        <v>88</v>
      </c>
      <c r="C51" s="1995" t="s">
        <v>89</v>
      </c>
      <c r="D51" s="1996"/>
      <c r="E51" s="1996"/>
      <c r="F51" s="1996"/>
      <c r="G51" s="1996"/>
      <c r="H51" s="1996"/>
      <c r="I51" s="1996"/>
      <c r="J51" s="1996"/>
      <c r="K51" s="1996"/>
      <c r="L51" s="1996"/>
      <c r="M51" s="1997"/>
    </row>
    <row r="52" spans="1:13" ht="30" customHeight="1">
      <c r="A52" s="2055" t="s">
        <v>90</v>
      </c>
      <c r="B52" s="1413" t="s">
        <v>91</v>
      </c>
      <c r="C52" s="2444" t="s">
        <v>2249</v>
      </c>
      <c r="D52" s="2445"/>
      <c r="E52" s="2445"/>
      <c r="F52" s="2445"/>
      <c r="G52" s="2445"/>
      <c r="H52" s="2445"/>
      <c r="I52" s="2445"/>
      <c r="J52" s="2445"/>
      <c r="K52" s="2445"/>
      <c r="L52" s="2445"/>
      <c r="M52" s="2446"/>
    </row>
    <row r="53" spans="1:13" ht="15.75" customHeight="1">
      <c r="A53" s="2056"/>
      <c r="B53" s="1413" t="s">
        <v>93</v>
      </c>
      <c r="C53" s="2444" t="s">
        <v>2250</v>
      </c>
      <c r="D53" s="2445"/>
      <c r="E53" s="2445"/>
      <c r="F53" s="2445"/>
      <c r="G53" s="2445"/>
      <c r="H53" s="2445"/>
      <c r="I53" s="2445"/>
      <c r="J53" s="2445"/>
      <c r="K53" s="2445"/>
      <c r="L53" s="2445"/>
      <c r="M53" s="2446"/>
    </row>
    <row r="54" spans="1:13" ht="15.75" customHeight="1">
      <c r="A54" s="2056"/>
      <c r="B54" s="1413" t="s">
        <v>95</v>
      </c>
      <c r="C54" s="2444" t="s">
        <v>2251</v>
      </c>
      <c r="D54" s="2445"/>
      <c r="E54" s="2445"/>
      <c r="F54" s="2445"/>
      <c r="G54" s="2445"/>
      <c r="H54" s="2445"/>
      <c r="I54" s="2445"/>
      <c r="J54" s="2445"/>
      <c r="K54" s="2445"/>
      <c r="L54" s="2445"/>
      <c r="M54" s="2446"/>
    </row>
    <row r="55" spans="1:13" ht="15.75" customHeight="1">
      <c r="A55" s="2056"/>
      <c r="B55" s="1414" t="s">
        <v>97</v>
      </c>
      <c r="C55" s="2444" t="s">
        <v>2252</v>
      </c>
      <c r="D55" s="2445"/>
      <c r="E55" s="2445"/>
      <c r="F55" s="2445"/>
      <c r="G55" s="2445"/>
      <c r="H55" s="2445"/>
      <c r="I55" s="2445"/>
      <c r="J55" s="2445"/>
      <c r="K55" s="2445"/>
      <c r="L55" s="2445"/>
      <c r="M55" s="2446"/>
    </row>
    <row r="56" spans="1:13" ht="15.75" customHeight="1">
      <c r="A56" s="2056"/>
      <c r="B56" s="1413" t="s">
        <v>99</v>
      </c>
      <c r="C56" s="2448" t="s">
        <v>2253</v>
      </c>
      <c r="D56" s="2445"/>
      <c r="E56" s="2445"/>
      <c r="F56" s="2445"/>
      <c r="G56" s="2445"/>
      <c r="H56" s="2445"/>
      <c r="I56" s="2445"/>
      <c r="J56" s="2445"/>
      <c r="K56" s="2445"/>
      <c r="L56" s="2445"/>
      <c r="M56" s="2446"/>
    </row>
    <row r="57" spans="1:13" ht="16.5" customHeight="1" thickBot="1">
      <c r="A57" s="2061"/>
      <c r="B57" s="1413" t="s">
        <v>101</v>
      </c>
      <c r="C57" s="2444" t="s">
        <v>675</v>
      </c>
      <c r="D57" s="2445"/>
      <c r="E57" s="2445"/>
      <c r="F57" s="2445"/>
      <c r="G57" s="2445"/>
      <c r="H57" s="2445"/>
      <c r="I57" s="2445"/>
      <c r="J57" s="2445"/>
      <c r="K57" s="2445"/>
      <c r="L57" s="2445"/>
      <c r="M57" s="2446"/>
    </row>
    <row r="58" spans="1:13" ht="15.75" customHeight="1">
      <c r="A58" s="2055" t="s">
        <v>103</v>
      </c>
      <c r="B58" s="1415" t="s">
        <v>104</v>
      </c>
      <c r="C58" s="2444" t="s">
        <v>2254</v>
      </c>
      <c r="D58" s="2445"/>
      <c r="E58" s="2445"/>
      <c r="F58" s="2445"/>
      <c r="G58" s="2445"/>
      <c r="H58" s="2445"/>
      <c r="I58" s="2445"/>
      <c r="J58" s="2445"/>
      <c r="K58" s="2445"/>
      <c r="L58" s="2445"/>
      <c r="M58" s="2446"/>
    </row>
    <row r="59" spans="1:13" ht="30" customHeight="1">
      <c r="A59" s="2056"/>
      <c r="B59" s="1415" t="s">
        <v>106</v>
      </c>
      <c r="C59" s="2444" t="s">
        <v>107</v>
      </c>
      <c r="D59" s="2445"/>
      <c r="E59" s="2445"/>
      <c r="F59" s="2445"/>
      <c r="G59" s="2445"/>
      <c r="H59" s="2445"/>
      <c r="I59" s="2445"/>
      <c r="J59" s="2445"/>
      <c r="K59" s="2445"/>
      <c r="L59" s="2445"/>
      <c r="M59" s="2446"/>
    </row>
    <row r="60" spans="1:13" ht="30" customHeight="1" thickBot="1">
      <c r="A60" s="2056"/>
      <c r="B60" s="1416" t="s">
        <v>14</v>
      </c>
      <c r="C60" s="2444" t="s">
        <v>2255</v>
      </c>
      <c r="D60" s="2445"/>
      <c r="E60" s="2445"/>
      <c r="F60" s="2445"/>
      <c r="G60" s="2445"/>
      <c r="H60" s="2445"/>
      <c r="I60" s="2445"/>
      <c r="J60" s="2445"/>
      <c r="K60" s="2445"/>
      <c r="L60" s="2445"/>
      <c r="M60" s="2446"/>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14:D14 G45:J46" xr:uid="{00000000-0002-0000-5800-000000000000}"/>
    <dataValidation type="list" allowBlank="1" showInputMessage="1" showErrorMessage="1" sqref="I7:M7" xr:uid="{00000000-0002-0000-5800-000001000000}">
      <formula1>INDIRECT($C$7)</formula1>
    </dataValidation>
    <dataValidation allowBlank="1" showInputMessage="1" showErrorMessage="1" prompt="Seleccione de la lista desplegable" sqref="B4 B7 H7" xr:uid="{00000000-0002-0000-5800-000002000000}"/>
    <dataValidation allowBlank="1" showInputMessage="1" showErrorMessage="1" prompt="Incluir una ficha por cada indicador, ya sea de producto o de resultado" sqref="B1" xr:uid="{00000000-0002-0000-5800-000003000000}"/>
    <dataValidation allowBlank="1" showInputMessage="1" showErrorMessage="1" prompt="Identifique el ODS a que le apunta el indicador de producto. Seleccione de la lista desplegable._x000a_" sqref="B14" xr:uid="{00000000-0002-0000-5800-000004000000}"/>
    <dataValidation allowBlank="1" showInputMessage="1" showErrorMessage="1" prompt="Identifique la meta ODS a que le apunta el indicador de producto. Seleccione de la lista desplegable." sqref="E14" xr:uid="{00000000-0002-0000-5800-000005000000}"/>
    <dataValidation allowBlank="1" showInputMessage="1" showErrorMessage="1" prompt="Determine si el indicador responde a un enfoque (Derechos Humanos, Género, Diferencial, Poblacional, Ambiental y Territorial). Si responde a más de enfoque separelos por ;" sqref="B15" xr:uid="{00000000-0002-0000-5800-000006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800-000007000000}"/>
  </dataValidations>
  <hyperlinks>
    <hyperlink ref="C56" r:id="rId1" xr:uid="{00000000-0004-0000-5800-000000000000}"/>
  </hyperlinks>
  <pageMargins left="0.7" right="0.7" top="0.75" bottom="0.75" header="0.3" footer="0.3"/>
  <pageSetup paperSize="9"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M57"/>
  <sheetViews>
    <sheetView workbookViewId="0"/>
  </sheetViews>
  <sheetFormatPr baseColWidth="10" defaultColWidth="10.85546875" defaultRowHeight="15.75"/>
  <cols>
    <col min="1" max="1" width="25.140625" style="28" customWidth="1"/>
    <col min="2" max="2" width="39.140625" style="109" customWidth="1"/>
    <col min="3" max="16384" width="10.85546875" style="28"/>
  </cols>
  <sheetData>
    <row r="1" spans="1:13" ht="16.5" thickBot="1">
      <c r="A1" s="24"/>
      <c r="B1" s="99" t="s">
        <v>1551</v>
      </c>
      <c r="C1" s="26"/>
      <c r="D1" s="26"/>
      <c r="E1" s="26"/>
      <c r="F1" s="26"/>
      <c r="G1" s="26"/>
      <c r="H1" s="26"/>
      <c r="I1" s="26"/>
      <c r="J1" s="26"/>
      <c r="K1" s="26"/>
      <c r="L1" s="26"/>
      <c r="M1" s="27"/>
    </row>
    <row r="2" spans="1:13" ht="15.6" customHeight="1">
      <c r="A2" s="2015" t="s">
        <v>1</v>
      </c>
      <c r="B2" s="29" t="s">
        <v>2</v>
      </c>
      <c r="C2" s="2018" t="s">
        <v>773</v>
      </c>
      <c r="D2" s="2019"/>
      <c r="E2" s="2019"/>
      <c r="F2" s="2019"/>
      <c r="G2" s="2019"/>
      <c r="H2" s="2019"/>
      <c r="I2" s="2019"/>
      <c r="J2" s="2019"/>
      <c r="K2" s="2019"/>
      <c r="L2" s="2019"/>
      <c r="M2" s="2020"/>
    </row>
    <row r="3" spans="1:13" ht="31.35" customHeight="1">
      <c r="A3" s="2016"/>
      <c r="B3" s="1333" t="s">
        <v>1487</v>
      </c>
      <c r="C3" s="1972" t="s">
        <v>1552</v>
      </c>
      <c r="D3" s="1990"/>
      <c r="E3" s="1990"/>
      <c r="F3" s="1973"/>
      <c r="G3" s="1973"/>
      <c r="H3" s="1973"/>
      <c r="I3" s="1973"/>
      <c r="J3" s="1973"/>
      <c r="K3" s="1973"/>
      <c r="L3" s="1973"/>
      <c r="M3" s="1974"/>
    </row>
    <row r="4" spans="1:13">
      <c r="A4" s="2016"/>
      <c r="B4" s="30" t="s">
        <v>6</v>
      </c>
      <c r="C4" s="1198" t="s">
        <v>7</v>
      </c>
      <c r="D4" s="1203"/>
      <c r="E4" s="1204"/>
      <c r="F4" s="2021" t="s">
        <v>8</v>
      </c>
      <c r="G4" s="2022"/>
      <c r="H4" s="1205"/>
      <c r="I4" s="1199" t="s">
        <v>17</v>
      </c>
      <c r="J4" s="1199"/>
      <c r="K4" s="1199"/>
      <c r="L4" s="1199"/>
      <c r="M4" s="1200"/>
    </row>
    <row r="5" spans="1:13" ht="16.5" customHeight="1">
      <c r="A5" s="2016"/>
      <c r="B5" s="31" t="s">
        <v>10</v>
      </c>
      <c r="C5" s="2023" t="s">
        <v>17</v>
      </c>
      <c r="D5" s="2024"/>
      <c r="E5" s="2024"/>
      <c r="F5" s="2024"/>
      <c r="G5" s="2024"/>
      <c r="H5" s="2024"/>
      <c r="I5" s="2024"/>
      <c r="J5" s="2024"/>
      <c r="K5" s="2024"/>
      <c r="L5" s="2024"/>
      <c r="M5" s="2025"/>
    </row>
    <row r="6" spans="1:13">
      <c r="A6" s="2016"/>
      <c r="B6" s="30" t="s">
        <v>11</v>
      </c>
      <c r="C6" s="1198"/>
      <c r="D6" s="1199"/>
      <c r="E6" s="1199"/>
      <c r="F6" s="1199"/>
      <c r="G6" s="1199"/>
      <c r="H6" s="1199"/>
      <c r="I6" s="1199" t="s">
        <v>17</v>
      </c>
      <c r="J6" s="1199"/>
      <c r="K6" s="1199"/>
      <c r="L6" s="1199"/>
      <c r="M6" s="1200"/>
    </row>
    <row r="7" spans="1:13">
      <c r="A7" s="2016"/>
      <c r="B7" s="1333" t="s">
        <v>12</v>
      </c>
      <c r="C7" s="2026" t="s">
        <v>1489</v>
      </c>
      <c r="D7" s="2027"/>
      <c r="E7" s="32"/>
      <c r="F7" s="32"/>
      <c r="G7" s="674"/>
      <c r="H7" s="1208" t="s">
        <v>14</v>
      </c>
      <c r="I7" s="2028" t="s">
        <v>15</v>
      </c>
      <c r="J7" s="2027"/>
      <c r="K7" s="2027"/>
      <c r="L7" s="2027"/>
      <c r="M7" s="2029"/>
    </row>
    <row r="8" spans="1:13">
      <c r="A8" s="2016"/>
      <c r="B8" s="1998" t="s">
        <v>16</v>
      </c>
      <c r="C8" s="2030" t="s">
        <v>1553</v>
      </c>
      <c r="D8" s="2031"/>
      <c r="E8" s="33"/>
      <c r="F8" s="2031" t="s">
        <v>1554</v>
      </c>
      <c r="G8" s="2031"/>
      <c r="H8" s="33"/>
      <c r="I8" s="33"/>
      <c r="J8" s="33"/>
      <c r="K8" s="33"/>
      <c r="L8" s="34"/>
      <c r="M8" s="675"/>
    </row>
    <row r="9" spans="1:13" ht="33" customHeight="1">
      <c r="A9" s="2016"/>
      <c r="B9" s="1999"/>
      <c r="C9" s="2032"/>
      <c r="D9" s="2033"/>
      <c r="E9" s="35"/>
      <c r="F9" s="2033"/>
      <c r="G9" s="2033"/>
      <c r="H9" s="35"/>
      <c r="I9" s="2033" t="s">
        <v>1555</v>
      </c>
      <c r="J9" s="2033"/>
      <c r="K9" s="36"/>
      <c r="L9" s="37"/>
      <c r="M9" s="38"/>
    </row>
    <row r="10" spans="1:13">
      <c r="A10" s="2016"/>
      <c r="B10" s="2000"/>
      <c r="C10" s="2034" t="s">
        <v>18</v>
      </c>
      <c r="D10" s="2035"/>
      <c r="E10" s="39"/>
      <c r="F10" s="2035" t="s">
        <v>18</v>
      </c>
      <c r="G10" s="2035"/>
      <c r="H10" s="39"/>
      <c r="I10" s="2035" t="s">
        <v>18</v>
      </c>
      <c r="J10" s="2035"/>
      <c r="K10" s="39"/>
      <c r="L10" s="40"/>
      <c r="M10" s="41"/>
    </row>
    <row r="11" spans="1:13" ht="43.35" customHeight="1">
      <c r="A11" s="2017"/>
      <c r="B11" s="1333" t="s">
        <v>19</v>
      </c>
      <c r="C11" s="1995" t="s">
        <v>1556</v>
      </c>
      <c r="D11" s="1996"/>
      <c r="E11" s="1996"/>
      <c r="F11" s="1996"/>
      <c r="G11" s="1996"/>
      <c r="H11" s="1996"/>
      <c r="I11" s="1996"/>
      <c r="J11" s="1996"/>
      <c r="K11" s="1996"/>
      <c r="L11" s="1996"/>
      <c r="M11" s="1997"/>
    </row>
    <row r="12" spans="1:13" ht="15.75" customHeight="1">
      <c r="A12" s="1992" t="s">
        <v>29</v>
      </c>
      <c r="B12" s="1333" t="s">
        <v>30</v>
      </c>
      <c r="C12" s="1995" t="s">
        <v>1494</v>
      </c>
      <c r="D12" s="1996"/>
      <c r="E12" s="1996"/>
      <c r="F12" s="1996"/>
      <c r="G12" s="1996"/>
      <c r="H12" s="1996"/>
      <c r="I12" s="1996"/>
      <c r="J12" s="1996"/>
      <c r="K12" s="1996"/>
      <c r="L12" s="1996"/>
      <c r="M12" s="1997"/>
    </row>
    <row r="13" spans="1:13" ht="8.25" customHeight="1">
      <c r="A13" s="1993"/>
      <c r="B13" s="1998" t="s">
        <v>34</v>
      </c>
      <c r="C13" s="1216"/>
      <c r="D13" s="42"/>
      <c r="E13" s="42"/>
      <c r="F13" s="42"/>
      <c r="G13" s="42"/>
      <c r="H13" s="42"/>
      <c r="I13" s="42"/>
      <c r="J13" s="42"/>
      <c r="K13" s="42"/>
      <c r="L13" s="42"/>
      <c r="M13" s="676"/>
    </row>
    <row r="14" spans="1:13">
      <c r="A14" s="1993"/>
      <c r="B14" s="1999"/>
      <c r="C14" s="43"/>
      <c r="D14" s="44"/>
      <c r="E14" s="45"/>
      <c r="F14" s="44"/>
      <c r="G14" s="45"/>
      <c r="H14" s="44"/>
      <c r="I14" s="45"/>
      <c r="J14" s="44"/>
      <c r="K14" s="45"/>
      <c r="L14" s="45"/>
      <c r="M14" s="46"/>
    </row>
    <row r="15" spans="1:13">
      <c r="A15" s="1993"/>
      <c r="B15" s="1999"/>
      <c r="C15" s="47" t="s">
        <v>35</v>
      </c>
      <c r="D15" s="48"/>
      <c r="E15" s="49" t="s">
        <v>36</v>
      </c>
      <c r="F15" s="48"/>
      <c r="G15" s="49" t="s">
        <v>37</v>
      </c>
      <c r="H15" s="48"/>
      <c r="I15" s="49" t="s">
        <v>38</v>
      </c>
      <c r="J15" s="1217"/>
      <c r="K15" s="49"/>
      <c r="L15" s="49"/>
      <c r="M15" s="50"/>
    </row>
    <row r="16" spans="1:13">
      <c r="A16" s="1993"/>
      <c r="B16" s="1999"/>
      <c r="C16" s="47" t="s">
        <v>39</v>
      </c>
      <c r="D16" s="1218"/>
      <c r="E16" s="49" t="s">
        <v>40</v>
      </c>
      <c r="F16" s="1219"/>
      <c r="G16" s="49" t="s">
        <v>41</v>
      </c>
      <c r="H16" s="1219"/>
      <c r="I16" s="49"/>
      <c r="J16" s="51"/>
      <c r="K16" s="49"/>
      <c r="L16" s="49"/>
      <c r="M16" s="50"/>
    </row>
    <row r="17" spans="1:13">
      <c r="A17" s="1993"/>
      <c r="B17" s="1999"/>
      <c r="C17" s="47" t="s">
        <v>42</v>
      </c>
      <c r="D17" s="1218"/>
      <c r="E17" s="49" t="s">
        <v>43</v>
      </c>
      <c r="F17" s="1218"/>
      <c r="G17" s="49"/>
      <c r="H17" s="51"/>
      <c r="I17" s="49"/>
      <c r="J17" s="51"/>
      <c r="K17" s="49"/>
      <c r="L17" s="49"/>
      <c r="M17" s="50"/>
    </row>
    <row r="18" spans="1:13">
      <c r="A18" s="1993"/>
      <c r="B18" s="1999"/>
      <c r="C18" s="47" t="s">
        <v>44</v>
      </c>
      <c r="D18" s="1218" t="s">
        <v>1495</v>
      </c>
      <c r="E18" s="49" t="s">
        <v>46</v>
      </c>
      <c r="F18" s="52" t="s">
        <v>1557</v>
      </c>
      <c r="G18" s="53"/>
      <c r="H18" s="53"/>
      <c r="I18" s="53"/>
      <c r="J18" s="53"/>
      <c r="K18" s="53"/>
      <c r="L18" s="53"/>
      <c r="M18" s="54"/>
    </row>
    <row r="19" spans="1:13" ht="9.75" customHeight="1">
      <c r="A19" s="1993"/>
      <c r="B19" s="2000"/>
      <c r="C19" s="55"/>
      <c r="D19" s="56"/>
      <c r="E19" s="56"/>
      <c r="F19" s="56"/>
      <c r="G19" s="56"/>
      <c r="H19" s="56"/>
      <c r="I19" s="56"/>
      <c r="J19" s="56"/>
      <c r="K19" s="56"/>
      <c r="L19" s="56"/>
      <c r="M19" s="57"/>
    </row>
    <row r="20" spans="1:13">
      <c r="A20" s="1993"/>
      <c r="B20" s="1998" t="s">
        <v>48</v>
      </c>
      <c r="C20" s="1220"/>
      <c r="D20" s="58"/>
      <c r="E20" s="58"/>
      <c r="F20" s="58"/>
      <c r="G20" s="58"/>
      <c r="H20" s="58"/>
      <c r="I20" s="58"/>
      <c r="J20" s="58"/>
      <c r="K20" s="58"/>
      <c r="L20" s="34"/>
      <c r="M20" s="675"/>
    </row>
    <row r="21" spans="1:13">
      <c r="A21" s="1993"/>
      <c r="B21" s="1999"/>
      <c r="C21" s="47" t="s">
        <v>49</v>
      </c>
      <c r="D21" s="1219"/>
      <c r="E21" s="59"/>
      <c r="F21" s="49" t="s">
        <v>50</v>
      </c>
      <c r="G21" s="1218"/>
      <c r="H21" s="59"/>
      <c r="I21" s="49" t="s">
        <v>51</v>
      </c>
      <c r="J21" s="1218" t="s">
        <v>1495</v>
      </c>
      <c r="K21" s="59"/>
      <c r="L21" s="37"/>
      <c r="M21" s="38"/>
    </row>
    <row r="22" spans="1:13">
      <c r="A22" s="1993"/>
      <c r="B22" s="1999"/>
      <c r="C22" s="47" t="s">
        <v>52</v>
      </c>
      <c r="D22" s="1221"/>
      <c r="E22" s="37"/>
      <c r="F22" s="49" t="s">
        <v>53</v>
      </c>
      <c r="G22" s="1219"/>
      <c r="H22" s="37"/>
      <c r="I22" s="60"/>
      <c r="J22" s="37"/>
      <c r="K22" s="36"/>
      <c r="L22" s="37"/>
      <c r="M22" s="38"/>
    </row>
    <row r="23" spans="1:13">
      <c r="A23" s="1993"/>
      <c r="B23" s="2000"/>
      <c r="C23" s="61"/>
      <c r="D23" s="62"/>
      <c r="E23" s="62"/>
      <c r="F23" s="62"/>
      <c r="G23" s="62"/>
      <c r="H23" s="62"/>
      <c r="I23" s="62"/>
      <c r="J23" s="62"/>
      <c r="K23" s="62"/>
      <c r="L23" s="40"/>
      <c r="M23" s="41"/>
    </row>
    <row r="24" spans="1:13">
      <c r="A24" s="1993"/>
      <c r="B24" s="1251" t="s">
        <v>54</v>
      </c>
      <c r="C24" s="1222"/>
      <c r="D24" s="63"/>
      <c r="E24" s="63"/>
      <c r="F24" s="63"/>
      <c r="G24" s="63"/>
      <c r="H24" s="63"/>
      <c r="I24" s="63"/>
      <c r="J24" s="63"/>
      <c r="K24" s="63"/>
      <c r="L24" s="63"/>
      <c r="M24" s="677"/>
    </row>
    <row r="25" spans="1:13">
      <c r="A25" s="1993"/>
      <c r="B25" s="64"/>
      <c r="C25" s="65" t="s">
        <v>55</v>
      </c>
      <c r="D25" s="1418" t="s">
        <v>89</v>
      </c>
      <c r="E25" s="59"/>
      <c r="F25" s="66" t="s">
        <v>56</v>
      </c>
      <c r="G25" s="1219" t="s">
        <v>89</v>
      </c>
      <c r="H25" s="59"/>
      <c r="I25" s="66" t="s">
        <v>57</v>
      </c>
      <c r="J25" s="1225"/>
      <c r="K25" s="1211"/>
      <c r="L25" s="1212"/>
      <c r="M25" s="67"/>
    </row>
    <row r="26" spans="1:13">
      <c r="A26" s="1993"/>
      <c r="B26" s="31"/>
      <c r="C26" s="55"/>
      <c r="D26" s="56"/>
      <c r="E26" s="56"/>
      <c r="F26" s="56"/>
      <c r="G26" s="56"/>
      <c r="H26" s="56"/>
      <c r="I26" s="56"/>
      <c r="J26" s="56"/>
      <c r="K26" s="56"/>
      <c r="L26" s="56"/>
      <c r="M26" s="57"/>
    </row>
    <row r="27" spans="1:13">
      <c r="A27" s="1993"/>
      <c r="B27" s="1998" t="s">
        <v>58</v>
      </c>
      <c r="C27" s="1226"/>
      <c r="D27" s="68"/>
      <c r="E27" s="68"/>
      <c r="F27" s="68"/>
      <c r="G27" s="68"/>
      <c r="H27" s="68"/>
      <c r="I27" s="68"/>
      <c r="J27" s="68"/>
      <c r="K27" s="68"/>
      <c r="L27" s="37"/>
      <c r="M27" s="38"/>
    </row>
    <row r="28" spans="1:13">
      <c r="A28" s="1993"/>
      <c r="B28" s="1999"/>
      <c r="C28" s="69" t="s">
        <v>59</v>
      </c>
      <c r="D28" s="1219">
        <v>2020</v>
      </c>
      <c r="E28" s="70"/>
      <c r="F28" s="59" t="s">
        <v>60</v>
      </c>
      <c r="G28" s="1228" t="s">
        <v>61</v>
      </c>
      <c r="H28" s="70"/>
      <c r="I28" s="66"/>
      <c r="J28" s="70"/>
      <c r="K28" s="70"/>
      <c r="L28" s="37"/>
      <c r="M28" s="38"/>
    </row>
    <row r="29" spans="1:13">
      <c r="A29" s="1993"/>
      <c r="B29" s="2000"/>
      <c r="C29" s="69"/>
      <c r="D29" s="71"/>
      <c r="E29" s="70"/>
      <c r="F29" s="59"/>
      <c r="G29" s="70"/>
      <c r="H29" s="70"/>
      <c r="I29" s="66"/>
      <c r="J29" s="70"/>
      <c r="K29" s="70"/>
      <c r="L29" s="37"/>
      <c r="M29" s="38"/>
    </row>
    <row r="30" spans="1:13">
      <c r="A30" s="1993"/>
      <c r="B30" s="1251" t="s">
        <v>62</v>
      </c>
      <c r="C30" s="1229"/>
      <c r="D30" s="72"/>
      <c r="E30" s="72"/>
      <c r="F30" s="72"/>
      <c r="G30" s="72"/>
      <c r="H30" s="72"/>
      <c r="I30" s="72"/>
      <c r="J30" s="72"/>
      <c r="K30" s="72"/>
      <c r="L30" s="72"/>
      <c r="M30" s="678"/>
    </row>
    <row r="31" spans="1:13">
      <c r="A31" s="1993"/>
      <c r="B31" s="64"/>
      <c r="C31" s="73"/>
      <c r="D31" s="74" t="s">
        <v>63</v>
      </c>
      <c r="E31" s="74"/>
      <c r="F31" s="74" t="s">
        <v>64</v>
      </c>
      <c r="G31" s="74"/>
      <c r="H31" s="75" t="s">
        <v>65</v>
      </c>
      <c r="I31" s="75"/>
      <c r="J31" s="75" t="s">
        <v>66</v>
      </c>
      <c r="K31" s="74"/>
      <c r="L31" s="74" t="s">
        <v>67</v>
      </c>
      <c r="M31" s="76"/>
    </row>
    <row r="32" spans="1:13">
      <c r="A32" s="1993"/>
      <c r="B32" s="64"/>
      <c r="C32" s="73"/>
      <c r="D32" s="1230">
        <v>0.09</v>
      </c>
      <c r="E32" s="1248"/>
      <c r="F32" s="1230">
        <v>0.09</v>
      </c>
      <c r="G32" s="1248"/>
      <c r="H32" s="1230">
        <v>0.09</v>
      </c>
      <c r="I32" s="1248"/>
      <c r="J32" s="1230">
        <v>0.09</v>
      </c>
      <c r="K32" s="1248"/>
      <c r="L32" s="1230">
        <v>0.09</v>
      </c>
      <c r="M32" s="1284"/>
    </row>
    <row r="33" spans="1:13">
      <c r="A33" s="1993"/>
      <c r="B33" s="64"/>
      <c r="C33" s="73"/>
      <c r="D33" s="77" t="s">
        <v>68</v>
      </c>
      <c r="E33" s="77"/>
      <c r="F33" s="77" t="s">
        <v>69</v>
      </c>
      <c r="G33" s="77"/>
      <c r="H33" s="78" t="s">
        <v>70</v>
      </c>
      <c r="I33" s="78"/>
      <c r="J33" s="78" t="s">
        <v>71</v>
      </c>
      <c r="K33" s="77"/>
      <c r="L33" s="77" t="s">
        <v>72</v>
      </c>
      <c r="M33" s="79"/>
    </row>
    <row r="34" spans="1:13">
      <c r="A34" s="1993"/>
      <c r="B34" s="64"/>
      <c r="C34" s="73"/>
      <c r="D34" s="1230">
        <v>0.09</v>
      </c>
      <c r="E34" s="1248"/>
      <c r="F34" s="1230">
        <v>0.09</v>
      </c>
      <c r="G34" s="1248"/>
      <c r="H34" s="1230">
        <v>0.09</v>
      </c>
      <c r="I34" s="1248"/>
      <c r="J34" s="1230">
        <v>0.09</v>
      </c>
      <c r="K34" s="1248"/>
      <c r="L34" s="1230">
        <v>0.09</v>
      </c>
      <c r="M34" s="1284"/>
    </row>
    <row r="35" spans="1:13">
      <c r="A35" s="1993"/>
      <c r="B35" s="64"/>
      <c r="C35" s="73"/>
      <c r="D35" s="77" t="s">
        <v>73</v>
      </c>
      <c r="E35" s="77"/>
      <c r="F35" s="77" t="s">
        <v>74</v>
      </c>
      <c r="G35" s="77"/>
      <c r="H35" s="78" t="s">
        <v>75</v>
      </c>
      <c r="I35" s="78"/>
      <c r="J35" s="78" t="s">
        <v>76</v>
      </c>
      <c r="K35" s="77"/>
      <c r="L35" s="77" t="s">
        <v>77</v>
      </c>
      <c r="M35" s="79"/>
    </row>
    <row r="36" spans="1:13">
      <c r="A36" s="1993"/>
      <c r="B36" s="64"/>
      <c r="C36" s="73"/>
      <c r="D36" s="1230">
        <v>0.1</v>
      </c>
      <c r="E36" s="1248"/>
      <c r="F36" s="1230"/>
      <c r="G36" s="1248"/>
      <c r="H36" s="1230"/>
      <c r="I36" s="1248"/>
      <c r="J36" s="1230"/>
      <c r="K36" s="1248"/>
      <c r="L36" s="1230"/>
      <c r="M36" s="1284"/>
    </row>
    <row r="37" spans="1:13">
      <c r="A37" s="1993"/>
      <c r="B37" s="64"/>
      <c r="C37" s="73"/>
      <c r="D37" s="1235" t="s">
        <v>77</v>
      </c>
      <c r="E37" s="1235"/>
      <c r="F37" s="1235" t="s">
        <v>78</v>
      </c>
      <c r="G37" s="1235"/>
      <c r="H37" s="96"/>
      <c r="I37" s="96"/>
      <c r="J37" s="96"/>
      <c r="K37" s="96"/>
      <c r="L37" s="96"/>
      <c r="M37" s="986"/>
    </row>
    <row r="38" spans="1:13">
      <c r="A38" s="1993"/>
      <c r="B38" s="64"/>
      <c r="C38" s="73"/>
      <c r="D38" s="1230"/>
      <c r="E38" s="1248"/>
      <c r="F38" s="2005">
        <v>1</v>
      </c>
      <c r="G38" s="2006"/>
      <c r="H38" s="77"/>
      <c r="I38" s="77"/>
      <c r="J38" s="77"/>
      <c r="K38" s="77"/>
      <c r="L38" s="77"/>
      <c r="M38" s="97"/>
    </row>
    <row r="39" spans="1:13">
      <c r="A39" s="1993"/>
      <c r="B39" s="31"/>
      <c r="C39" s="83"/>
      <c r="D39" s="40"/>
      <c r="E39" s="40"/>
      <c r="F39" s="40"/>
      <c r="G39" s="40"/>
      <c r="H39" s="2007"/>
      <c r="I39" s="2007"/>
      <c r="J39" s="84"/>
      <c r="K39" s="85"/>
      <c r="L39" s="84"/>
      <c r="M39" s="86"/>
    </row>
    <row r="40" spans="1:13">
      <c r="A40" s="1993"/>
      <c r="B40" s="1998" t="s">
        <v>79</v>
      </c>
      <c r="C40" s="87"/>
      <c r="D40" s="51"/>
      <c r="E40" s="51"/>
      <c r="F40" s="51"/>
      <c r="G40" s="51"/>
      <c r="H40" s="51"/>
      <c r="I40" s="51"/>
      <c r="J40" s="51"/>
      <c r="K40" s="51"/>
      <c r="L40" s="37"/>
      <c r="M40" s="38"/>
    </row>
    <row r="41" spans="1:13">
      <c r="A41" s="1993"/>
      <c r="B41" s="1999"/>
      <c r="C41" s="88"/>
      <c r="D41" s="89" t="s">
        <v>80</v>
      </c>
      <c r="E41" s="90" t="s">
        <v>7</v>
      </c>
      <c r="F41" s="2008" t="s">
        <v>81</v>
      </c>
      <c r="G41" s="2009"/>
      <c r="H41" s="2010"/>
      <c r="I41" s="2010"/>
      <c r="J41" s="2011"/>
      <c r="K41" s="91" t="s">
        <v>82</v>
      </c>
      <c r="L41" s="2001"/>
      <c r="M41" s="2002"/>
    </row>
    <row r="42" spans="1:13">
      <c r="A42" s="1993"/>
      <c r="B42" s="1999"/>
      <c r="C42" s="88"/>
      <c r="D42" s="1236"/>
      <c r="E42" s="1218" t="s">
        <v>1495</v>
      </c>
      <c r="F42" s="2008"/>
      <c r="G42" s="2012"/>
      <c r="H42" s="2013"/>
      <c r="I42" s="2013"/>
      <c r="J42" s="2014"/>
      <c r="K42" s="37"/>
      <c r="L42" s="2003"/>
      <c r="M42" s="2004"/>
    </row>
    <row r="43" spans="1:13">
      <c r="A43" s="1993"/>
      <c r="B43" s="2000"/>
      <c r="C43" s="92"/>
      <c r="D43" s="40"/>
      <c r="E43" s="40"/>
      <c r="F43" s="40"/>
      <c r="G43" s="40"/>
      <c r="H43" s="40"/>
      <c r="I43" s="40"/>
      <c r="J43" s="40"/>
      <c r="K43" s="40"/>
      <c r="L43" s="37"/>
      <c r="M43" s="38"/>
    </row>
    <row r="44" spans="1:13" ht="115.5" customHeight="1">
      <c r="A44" s="1993"/>
      <c r="B44" s="1333" t="s">
        <v>83</v>
      </c>
      <c r="C44" s="2039" t="s">
        <v>1558</v>
      </c>
      <c r="D44" s="2040"/>
      <c r="E44" s="2040"/>
      <c r="F44" s="2040"/>
      <c r="G44" s="2040"/>
      <c r="H44" s="2040"/>
      <c r="I44" s="2040"/>
      <c r="J44" s="2040"/>
      <c r="K44" s="2040"/>
      <c r="L44" s="2040"/>
      <c r="M44" s="2041"/>
    </row>
    <row r="45" spans="1:13" ht="15.6" customHeight="1">
      <c r="A45" s="1993"/>
      <c r="B45" s="1333" t="s">
        <v>85</v>
      </c>
      <c r="C45" s="1980" t="s">
        <v>15</v>
      </c>
      <c r="D45" s="1981"/>
      <c r="E45" s="1981"/>
      <c r="F45" s="1981"/>
      <c r="G45" s="1981"/>
      <c r="H45" s="1981"/>
      <c r="I45" s="1981"/>
      <c r="J45" s="1981"/>
      <c r="K45" s="1981"/>
      <c r="L45" s="1981"/>
      <c r="M45" s="1982"/>
    </row>
    <row r="46" spans="1:13">
      <c r="A46" s="1993"/>
      <c r="B46" s="1333" t="s">
        <v>87</v>
      </c>
      <c r="C46" s="1980" t="s">
        <v>1498</v>
      </c>
      <c r="D46" s="1981"/>
      <c r="E46" s="1981"/>
      <c r="F46" s="1981"/>
      <c r="G46" s="1981"/>
      <c r="H46" s="1981"/>
      <c r="I46" s="1981"/>
      <c r="J46" s="1981"/>
      <c r="K46" s="1981"/>
      <c r="L46" s="1981"/>
      <c r="M46" s="1982"/>
    </row>
    <row r="47" spans="1:13">
      <c r="A47" s="1994"/>
      <c r="B47" s="1333" t="s">
        <v>88</v>
      </c>
      <c r="C47" s="1980">
        <v>2018</v>
      </c>
      <c r="D47" s="1981"/>
      <c r="E47" s="1981"/>
      <c r="F47" s="1981"/>
      <c r="G47" s="1981"/>
      <c r="H47" s="1981"/>
      <c r="I47" s="1981"/>
      <c r="J47" s="1981"/>
      <c r="K47" s="1981"/>
      <c r="L47" s="1981"/>
      <c r="M47" s="1982"/>
    </row>
    <row r="48" spans="1:13" ht="15.75" customHeight="1">
      <c r="A48" s="1975" t="s">
        <v>90</v>
      </c>
      <c r="B48" s="1413" t="s">
        <v>91</v>
      </c>
      <c r="C48" s="1983" t="s">
        <v>1499</v>
      </c>
      <c r="D48" s="1984"/>
      <c r="E48" s="1984"/>
      <c r="F48" s="1984"/>
      <c r="G48" s="1984"/>
      <c r="H48" s="1984"/>
      <c r="I48" s="1984"/>
      <c r="J48" s="1984"/>
      <c r="K48" s="1984"/>
      <c r="L48" s="1984"/>
      <c r="M48" s="1985"/>
    </row>
    <row r="49" spans="1:13">
      <c r="A49" s="1967"/>
      <c r="B49" s="1413" t="s">
        <v>93</v>
      </c>
      <c r="C49" s="1972" t="s">
        <v>1500</v>
      </c>
      <c r="D49" s="1973"/>
      <c r="E49" s="1973"/>
      <c r="F49" s="1973"/>
      <c r="G49" s="1973"/>
      <c r="H49" s="1973"/>
      <c r="I49" s="1973"/>
      <c r="J49" s="1973"/>
      <c r="K49" s="1973"/>
      <c r="L49" s="1973"/>
      <c r="M49" s="1974"/>
    </row>
    <row r="50" spans="1:13" ht="15.75" customHeight="1">
      <c r="A50" s="1967"/>
      <c r="B50" s="1413" t="s">
        <v>95</v>
      </c>
      <c r="C50" s="1973" t="s">
        <v>15</v>
      </c>
      <c r="D50" s="1973"/>
      <c r="E50" s="1973"/>
      <c r="F50" s="1973"/>
      <c r="G50" s="1973"/>
      <c r="H50" s="1973"/>
      <c r="I50" s="1973"/>
      <c r="J50" s="1973"/>
      <c r="K50" s="1973"/>
      <c r="L50" s="1973"/>
      <c r="M50" s="1974"/>
    </row>
    <row r="51" spans="1:13" ht="15.75" customHeight="1">
      <c r="A51" s="1967"/>
      <c r="B51" s="1414" t="s">
        <v>97</v>
      </c>
      <c r="C51" s="1972" t="s">
        <v>1501</v>
      </c>
      <c r="D51" s="1973"/>
      <c r="E51" s="1973"/>
      <c r="F51" s="1973"/>
      <c r="G51" s="1973"/>
      <c r="H51" s="1973"/>
      <c r="I51" s="1973"/>
      <c r="J51" s="1973"/>
      <c r="K51" s="1973"/>
      <c r="L51" s="1973"/>
      <c r="M51" s="1974"/>
    </row>
    <row r="52" spans="1:13" ht="15.75" customHeight="1">
      <c r="A52" s="1967"/>
      <c r="B52" s="1413" t="s">
        <v>99</v>
      </c>
      <c r="C52" s="1986" t="s">
        <v>1502</v>
      </c>
      <c r="D52" s="1987"/>
      <c r="E52" s="1987"/>
      <c r="F52" s="1987"/>
      <c r="G52" s="1987"/>
      <c r="H52" s="1987"/>
      <c r="I52" s="1987"/>
      <c r="J52" s="1987"/>
      <c r="K52" s="1987"/>
      <c r="L52" s="1987"/>
      <c r="M52" s="1988"/>
    </row>
    <row r="53" spans="1:13" ht="16.5" thickBot="1">
      <c r="A53" s="1968"/>
      <c r="B53" s="1413" t="s">
        <v>101</v>
      </c>
      <c r="C53" s="1989" t="s">
        <v>294</v>
      </c>
      <c r="D53" s="1990"/>
      <c r="E53" s="1990"/>
      <c r="F53" s="1990"/>
      <c r="G53" s="1990"/>
      <c r="H53" s="1990"/>
      <c r="I53" s="1990"/>
      <c r="J53" s="1990"/>
      <c r="K53" s="1990"/>
      <c r="L53" s="1990"/>
      <c r="M53" s="1991"/>
    </row>
    <row r="54" spans="1:13" ht="15.75" customHeight="1">
      <c r="A54" s="1966" t="s">
        <v>103</v>
      </c>
      <c r="B54" s="1415" t="s">
        <v>104</v>
      </c>
      <c r="C54" s="1969" t="s">
        <v>1503</v>
      </c>
      <c r="D54" s="1970"/>
      <c r="E54" s="1970"/>
      <c r="F54" s="1970"/>
      <c r="G54" s="1970"/>
      <c r="H54" s="1970"/>
      <c r="I54" s="1970"/>
      <c r="J54" s="1970"/>
      <c r="K54" s="1970"/>
      <c r="L54" s="1970"/>
      <c r="M54" s="1971"/>
    </row>
    <row r="55" spans="1:13">
      <c r="A55" s="1967"/>
      <c r="B55" s="1415" t="s">
        <v>106</v>
      </c>
      <c r="C55" s="1972" t="s">
        <v>1504</v>
      </c>
      <c r="D55" s="1973"/>
      <c r="E55" s="1973"/>
      <c r="F55" s="1973"/>
      <c r="G55" s="1973"/>
      <c r="H55" s="1973"/>
      <c r="I55" s="1973"/>
      <c r="J55" s="1973"/>
      <c r="K55" s="1973"/>
      <c r="L55" s="1973"/>
      <c r="M55" s="1974"/>
    </row>
    <row r="56" spans="1:13" ht="16.5" customHeight="1" thickBot="1">
      <c r="A56" s="1968"/>
      <c r="B56" s="1416" t="s">
        <v>14</v>
      </c>
      <c r="C56" s="1972" t="s">
        <v>15</v>
      </c>
      <c r="D56" s="1973"/>
      <c r="E56" s="1973"/>
      <c r="F56" s="1973"/>
      <c r="G56" s="1973"/>
      <c r="H56" s="1973"/>
      <c r="I56" s="1973"/>
      <c r="J56" s="1973"/>
      <c r="K56" s="1973"/>
      <c r="L56" s="1973"/>
      <c r="M56" s="1974"/>
    </row>
    <row r="57" spans="1:13" ht="16.5" customHeight="1" thickBot="1">
      <c r="A57" s="93" t="s">
        <v>109</v>
      </c>
      <c r="B57" s="108"/>
      <c r="C57" s="2036" t="s">
        <v>1505</v>
      </c>
      <c r="D57" s="2037"/>
      <c r="E57" s="2037"/>
      <c r="F57" s="2037"/>
      <c r="G57" s="2037"/>
      <c r="H57" s="2037"/>
      <c r="I57" s="2037"/>
      <c r="J57" s="2037"/>
      <c r="K57" s="2037"/>
      <c r="L57" s="2037"/>
      <c r="M57" s="2038"/>
    </row>
  </sheetData>
  <mergeCells count="42">
    <mergeCell ref="A2:A11"/>
    <mergeCell ref="C2:M2"/>
    <mergeCell ref="C3:M3"/>
    <mergeCell ref="F4:G4"/>
    <mergeCell ref="C5:M5"/>
    <mergeCell ref="C7:D7"/>
    <mergeCell ref="I7:M7"/>
    <mergeCell ref="B8:B10"/>
    <mergeCell ref="C8:D9"/>
    <mergeCell ref="F8:G9"/>
    <mergeCell ref="I9:J9"/>
    <mergeCell ref="C10:D10"/>
    <mergeCell ref="F10:G10"/>
    <mergeCell ref="I10:J10"/>
    <mergeCell ref="C11:M11"/>
    <mergeCell ref="A12:A47"/>
    <mergeCell ref="C12:M12"/>
    <mergeCell ref="B13:B19"/>
    <mergeCell ref="B20:B23"/>
    <mergeCell ref="B27:B29"/>
    <mergeCell ref="L41:M42"/>
    <mergeCell ref="F38:G38"/>
    <mergeCell ref="H39:I39"/>
    <mergeCell ref="B40:B43"/>
    <mergeCell ref="F41:F42"/>
    <mergeCell ref="G41:J42"/>
    <mergeCell ref="C57:M57"/>
    <mergeCell ref="C44:M44"/>
    <mergeCell ref="C45:M45"/>
    <mergeCell ref="C46:M46"/>
    <mergeCell ref="C47:M47"/>
    <mergeCell ref="C48:M48"/>
    <mergeCell ref="C49:M49"/>
    <mergeCell ref="C50:M50"/>
    <mergeCell ref="C51:M51"/>
    <mergeCell ref="C52:M52"/>
    <mergeCell ref="C53:M53"/>
    <mergeCell ref="A54:A56"/>
    <mergeCell ref="C54:M54"/>
    <mergeCell ref="C55:M55"/>
    <mergeCell ref="C56:M56"/>
    <mergeCell ref="A48:A53"/>
  </mergeCells>
  <dataValidations count="6">
    <dataValidation type="list" allowBlank="1" showInputMessage="1" showErrorMessage="1" sqref="G41:J42 C7 C4" xr:uid="{00000000-0002-0000-08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0800-000001000000}"/>
    <dataValidation type="list" allowBlank="1" showInputMessage="1" showErrorMessage="1" sqref="I7:M7" xr:uid="{00000000-0002-0000-0800-000002000000}">
      <formula1>INDIRECT($C$7)</formula1>
    </dataValidation>
    <dataValidation allowBlank="1" showInputMessage="1" showErrorMessage="1" prompt="Determine si el indicador responde a un enfoque (Derechos Humanos, Género, Diferencial, Poblacional, Ambiental y Territorial). Si responde a más de enfoque separelos por ;" sqref="B12" xr:uid="{00000000-0002-0000-0800-000003000000}"/>
    <dataValidation allowBlank="1" showInputMessage="1" showErrorMessage="1" prompt="Seleccione de la lista desplegable" sqref="B4 B7 H7" xr:uid="{00000000-0002-0000-0800-000004000000}"/>
    <dataValidation allowBlank="1" showInputMessage="1" showErrorMessage="1" prompt="Incluir una ficha por cada indicador, ya sea de producto o de resultado" sqref="B1" xr:uid="{00000000-0002-0000-0800-000005000000}"/>
  </dataValidations>
  <hyperlinks>
    <hyperlink ref="C52" r:id="rId1" xr:uid="{00000000-0004-0000-0800-000000000000}"/>
  </hyperlinks>
  <pageMargins left="0.7" right="0.7" top="0.75" bottom="0.75" header="0.3" footer="0.3"/>
  <pageSetup paperSize="9" orientation="portrait" horizontalDpi="1200" verticalDpi="12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2261</v>
      </c>
      <c r="C1" s="141"/>
      <c r="D1" s="141"/>
      <c r="E1" s="141"/>
      <c r="F1" s="141"/>
      <c r="G1" s="141"/>
      <c r="H1" s="141"/>
      <c r="I1" s="141"/>
      <c r="J1" s="141"/>
      <c r="K1" s="141"/>
      <c r="L1" s="141"/>
      <c r="M1" s="142"/>
    </row>
    <row r="2" spans="1:13" ht="31.5" customHeight="1">
      <c r="A2" s="2092" t="s">
        <v>1</v>
      </c>
      <c r="B2" s="29" t="s">
        <v>2</v>
      </c>
      <c r="C2" s="2120" t="s">
        <v>681</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1679</v>
      </c>
      <c r="D7" s="2027"/>
      <c r="E7" s="1206"/>
      <c r="F7" s="1206"/>
      <c r="G7" s="1207"/>
      <c r="H7" s="1208" t="s">
        <v>14</v>
      </c>
      <c r="I7" s="2028" t="s">
        <v>255</v>
      </c>
      <c r="J7" s="2027"/>
      <c r="K7" s="2027"/>
      <c r="L7" s="2027"/>
      <c r="M7" s="2029"/>
    </row>
    <row r="8" spans="1:13" ht="15.75" customHeight="1">
      <c r="A8" s="2093"/>
      <c r="B8" s="2084" t="s">
        <v>16</v>
      </c>
      <c r="C8" s="2030" t="s">
        <v>15</v>
      </c>
      <c r="D8" s="2031"/>
      <c r="E8" s="143"/>
      <c r="F8" s="2030"/>
      <c r="G8" s="2031"/>
      <c r="H8" s="143"/>
      <c r="I8" s="2031"/>
      <c r="J8" s="2031"/>
      <c r="K8" s="143"/>
      <c r="L8" s="143"/>
      <c r="M8" s="680"/>
    </row>
    <row r="9" spans="1:13" ht="15.75" customHeight="1">
      <c r="A9" s="2093"/>
      <c r="B9" s="2085"/>
      <c r="C9" s="2032"/>
      <c r="D9" s="2033"/>
      <c r="E9" s="144"/>
      <c r="F9" s="2032"/>
      <c r="G9" s="2033"/>
      <c r="H9" s="144"/>
      <c r="I9" s="2033"/>
      <c r="J9" s="2033"/>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2262</v>
      </c>
      <c r="D11" s="1981"/>
      <c r="E11" s="1981"/>
      <c r="F11" s="1981"/>
      <c r="G11" s="1981"/>
      <c r="H11" s="1981"/>
      <c r="I11" s="1981"/>
      <c r="J11" s="1981"/>
      <c r="K11" s="1981"/>
      <c r="L11" s="1981"/>
      <c r="M11" s="1982"/>
    </row>
    <row r="12" spans="1:13" ht="111" customHeight="1">
      <c r="A12" s="2093"/>
      <c r="B12" s="1331" t="s">
        <v>21</v>
      </c>
      <c r="C12" s="2047" t="s">
        <v>2263</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251</v>
      </c>
      <c r="D14" s="2046"/>
      <c r="E14" s="1213" t="s">
        <v>27</v>
      </c>
      <c r="F14" s="2119" t="s">
        <v>252</v>
      </c>
      <c r="G14" s="1996"/>
      <c r="H14" s="1996"/>
      <c r="I14" s="1996"/>
      <c r="J14" s="1996"/>
      <c r="K14" s="1996"/>
      <c r="L14" s="1996"/>
      <c r="M14" s="1997"/>
    </row>
    <row r="15" spans="1:13">
      <c r="A15" s="2063" t="s">
        <v>29</v>
      </c>
      <c r="B15" s="1333" t="s">
        <v>30</v>
      </c>
      <c r="C15" s="1980" t="s">
        <v>1823</v>
      </c>
      <c r="D15" s="1981"/>
      <c r="E15" s="1981"/>
      <c r="F15" s="1981"/>
      <c r="G15" s="1981"/>
      <c r="H15" s="1981"/>
      <c r="I15" s="1981"/>
      <c r="J15" s="1981"/>
      <c r="K15" s="1981"/>
      <c r="L15" s="1981"/>
      <c r="M15" s="1982"/>
    </row>
    <row r="16" spans="1:13" ht="47.25" customHeight="1">
      <c r="A16" s="2064"/>
      <c r="B16" s="1333" t="s">
        <v>32</v>
      </c>
      <c r="C16" s="1980" t="s">
        <v>682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1495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3" t="s">
        <v>89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35"/>
      <c r="F36" s="2117">
        <v>1</v>
      </c>
      <c r="G36" s="2135"/>
      <c r="H36" s="2117">
        <v>1</v>
      </c>
      <c r="I36" s="2135"/>
      <c r="J36" s="2117">
        <v>1</v>
      </c>
      <c r="K36" s="2135"/>
      <c r="L36" s="2117">
        <v>1</v>
      </c>
      <c r="M36" s="2135"/>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17">
        <v>1</v>
      </c>
      <c r="E38" s="2135"/>
      <c r="F38" s="2117">
        <v>1</v>
      </c>
      <c r="G38" s="2135"/>
      <c r="H38" s="2117">
        <v>1</v>
      </c>
      <c r="I38" s="2135"/>
      <c r="J38" s="2117">
        <v>1</v>
      </c>
      <c r="K38" s="2135"/>
      <c r="L38" s="2117">
        <v>1</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2264</v>
      </c>
      <c r="D48" s="1981"/>
      <c r="E48" s="1981"/>
      <c r="F48" s="1981"/>
      <c r="G48" s="1981"/>
      <c r="H48" s="1981"/>
      <c r="I48" s="1981"/>
      <c r="J48" s="1981"/>
      <c r="K48" s="1981"/>
      <c r="L48" s="1981"/>
      <c r="M48" s="1982"/>
    </row>
    <row r="49" spans="1:13" ht="38.25" customHeight="1">
      <c r="A49" s="2064"/>
      <c r="B49" s="1333" t="s">
        <v>85</v>
      </c>
      <c r="C49" s="1980" t="s">
        <v>2265</v>
      </c>
      <c r="D49" s="1981"/>
      <c r="E49" s="1981"/>
      <c r="F49" s="1981"/>
      <c r="G49" s="1981"/>
      <c r="H49" s="1981"/>
      <c r="I49" s="1981"/>
      <c r="J49" s="1981"/>
      <c r="K49" s="1981"/>
      <c r="L49" s="1981"/>
      <c r="M49" s="1982"/>
    </row>
    <row r="50" spans="1:13" ht="15.75" customHeight="1">
      <c r="A50" s="2064"/>
      <c r="B50" s="1333" t="s">
        <v>87</v>
      </c>
      <c r="C50" s="1237" t="s">
        <v>2017</v>
      </c>
      <c r="D50" s="1214"/>
      <c r="E50" s="1214"/>
      <c r="F50" s="1214"/>
      <c r="G50" s="1214"/>
      <c r="H50" s="1214"/>
      <c r="I50" s="1214"/>
      <c r="J50" s="1214"/>
      <c r="K50" s="1214"/>
      <c r="L50" s="1214"/>
      <c r="M50" s="1215"/>
    </row>
    <row r="51" spans="1:13">
      <c r="A51" s="2064"/>
      <c r="B51" s="1333" t="s">
        <v>88</v>
      </c>
      <c r="C51" s="1995" t="s">
        <v>89</v>
      </c>
      <c r="D51" s="1996"/>
      <c r="E51" s="1996"/>
      <c r="F51" s="1996"/>
      <c r="G51" s="1996"/>
      <c r="H51" s="1996"/>
      <c r="I51" s="1996"/>
      <c r="J51" s="1996"/>
      <c r="K51" s="1996"/>
      <c r="L51" s="1996"/>
      <c r="M51" s="1997"/>
    </row>
    <row r="52" spans="1:13" ht="30" customHeight="1">
      <c r="A52" s="2055" t="s">
        <v>90</v>
      </c>
      <c r="B52" s="1413" t="s">
        <v>91</v>
      </c>
      <c r="C52" s="1972" t="s">
        <v>684</v>
      </c>
      <c r="D52" s="1973"/>
      <c r="E52" s="1973"/>
      <c r="F52" s="1973"/>
      <c r="G52" s="1973"/>
      <c r="H52" s="1973"/>
      <c r="I52" s="1973"/>
      <c r="J52" s="1973"/>
      <c r="K52" s="1973"/>
      <c r="L52" s="1973"/>
      <c r="M52" s="2141"/>
    </row>
    <row r="53" spans="1:13" ht="15.75" customHeight="1">
      <c r="A53" s="2056"/>
      <c r="B53" s="1413" t="s">
        <v>93</v>
      </c>
      <c r="C53" s="1972" t="s">
        <v>2266</v>
      </c>
      <c r="D53" s="1973"/>
      <c r="E53" s="1973"/>
      <c r="F53" s="1973"/>
      <c r="G53" s="1973"/>
      <c r="H53" s="1973"/>
      <c r="I53" s="1973"/>
      <c r="J53" s="1973"/>
      <c r="K53" s="1973"/>
      <c r="L53" s="1973"/>
      <c r="M53" s="2141"/>
    </row>
    <row r="54" spans="1:13" ht="15.75" customHeight="1">
      <c r="A54" s="2056"/>
      <c r="B54" s="1413" t="s">
        <v>95</v>
      </c>
      <c r="C54" s="1972" t="s">
        <v>1687</v>
      </c>
      <c r="D54" s="1973"/>
      <c r="E54" s="1973"/>
      <c r="F54" s="1973"/>
      <c r="G54" s="1973"/>
      <c r="H54" s="1973"/>
      <c r="I54" s="1973"/>
      <c r="J54" s="1973"/>
      <c r="K54" s="1973"/>
      <c r="L54" s="1973"/>
      <c r="M54" s="2141"/>
    </row>
    <row r="55" spans="1:13" ht="15.75" customHeight="1">
      <c r="A55" s="2056"/>
      <c r="B55" s="1414" t="s">
        <v>97</v>
      </c>
      <c r="C55" s="1972" t="s">
        <v>2267</v>
      </c>
      <c r="D55" s="1973"/>
      <c r="E55" s="1973"/>
      <c r="F55" s="1973"/>
      <c r="G55" s="1973"/>
      <c r="H55" s="1973"/>
      <c r="I55" s="1973"/>
      <c r="J55" s="1973"/>
      <c r="K55" s="1973"/>
      <c r="L55" s="1973"/>
      <c r="M55" s="2141"/>
    </row>
    <row r="56" spans="1:13" ht="15.75" customHeight="1">
      <c r="A56" s="2056"/>
      <c r="B56" s="1413" t="s">
        <v>99</v>
      </c>
      <c r="C56" s="2449" t="s">
        <v>686</v>
      </c>
      <c r="D56" s="1973"/>
      <c r="E56" s="1973"/>
      <c r="F56" s="1973"/>
      <c r="G56" s="1973"/>
      <c r="H56" s="1973"/>
      <c r="I56" s="1973"/>
      <c r="J56" s="1973"/>
      <c r="K56" s="1973"/>
      <c r="L56" s="1973"/>
      <c r="M56" s="2141"/>
    </row>
    <row r="57" spans="1:13" ht="16.5" customHeight="1" thickBot="1">
      <c r="A57" s="2061"/>
      <c r="B57" s="1413" t="s">
        <v>101</v>
      </c>
      <c r="C57" s="1972" t="s">
        <v>685</v>
      </c>
      <c r="D57" s="1973"/>
      <c r="E57" s="1973"/>
      <c r="F57" s="1973"/>
      <c r="G57" s="1973"/>
      <c r="H57" s="1973"/>
      <c r="I57" s="1973"/>
      <c r="J57" s="1973"/>
      <c r="K57" s="1973"/>
      <c r="L57" s="1973"/>
      <c r="M57" s="2141"/>
    </row>
    <row r="58" spans="1:13" ht="15.75" customHeight="1">
      <c r="A58" s="2055" t="s">
        <v>103</v>
      </c>
      <c r="B58" s="1415" t="s">
        <v>104</v>
      </c>
      <c r="C58" s="1972" t="s">
        <v>1688</v>
      </c>
      <c r="D58" s="1973"/>
      <c r="E58" s="1973"/>
      <c r="F58" s="1973"/>
      <c r="G58" s="1973"/>
      <c r="H58" s="1973"/>
      <c r="I58" s="1973"/>
      <c r="J58" s="1973"/>
      <c r="K58" s="1973"/>
      <c r="L58" s="1973"/>
      <c r="M58" s="2141"/>
    </row>
    <row r="59" spans="1:13" ht="30" customHeight="1">
      <c r="A59" s="2056"/>
      <c r="B59" s="1415" t="s">
        <v>106</v>
      </c>
      <c r="C59" s="1972" t="s">
        <v>1689</v>
      </c>
      <c r="D59" s="1973"/>
      <c r="E59" s="1973"/>
      <c r="F59" s="1973"/>
      <c r="G59" s="1973"/>
      <c r="H59" s="1973"/>
      <c r="I59" s="1973"/>
      <c r="J59" s="1973"/>
      <c r="K59" s="1973"/>
      <c r="L59" s="1973"/>
      <c r="M59" s="2141"/>
    </row>
    <row r="60" spans="1:13" ht="30" customHeight="1" thickBot="1">
      <c r="A60" s="2056"/>
      <c r="B60" s="1416" t="s">
        <v>14</v>
      </c>
      <c r="C60" s="1972" t="s">
        <v>1687</v>
      </c>
      <c r="D60" s="1973"/>
      <c r="E60" s="1973"/>
      <c r="F60" s="1973"/>
      <c r="G60" s="1973"/>
      <c r="H60" s="1973"/>
      <c r="I60" s="1973"/>
      <c r="J60" s="1973"/>
      <c r="K60" s="1973"/>
      <c r="L60" s="1973"/>
      <c r="M60" s="2141"/>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3">
    <mergeCell ref="C11:M11"/>
    <mergeCell ref="A2:A14"/>
    <mergeCell ref="C2:M2"/>
    <mergeCell ref="C3:M3"/>
    <mergeCell ref="F4:G4"/>
    <mergeCell ref="C5:M5"/>
    <mergeCell ref="C6:M6"/>
    <mergeCell ref="C7:D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G45:J46 C14:D14" xr:uid="{00000000-0002-0000-59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9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5900-000002000000}"/>
    <dataValidation allowBlank="1" showInputMessage="1" showErrorMessage="1" prompt="Identifique la meta ODS a que le apunta el indicador de producto. Seleccione de la lista desplegable." sqref="E14" xr:uid="{00000000-0002-0000-5900-000003000000}"/>
    <dataValidation allowBlank="1" showInputMessage="1" showErrorMessage="1" prompt="Identifique el ODS a que le apunta el indicador de producto. Seleccione de la lista desplegable._x000a_" sqref="B14" xr:uid="{00000000-0002-0000-5900-000004000000}"/>
    <dataValidation allowBlank="1" showInputMessage="1" showErrorMessage="1" prompt="Incluir una ficha por cada indicador, ya sea de producto o de resultado" sqref="B1" xr:uid="{00000000-0002-0000-5900-000005000000}"/>
    <dataValidation allowBlank="1" showInputMessage="1" showErrorMessage="1" prompt="Seleccione de la lista desplegable" sqref="B4 B7 H7" xr:uid="{00000000-0002-0000-5900-000006000000}"/>
    <dataValidation type="list" allowBlank="1" showInputMessage="1" showErrorMessage="1" sqref="I7:M7" xr:uid="{00000000-0002-0000-5900-000007000000}">
      <formula1>INDIRECT($C$7)</formula1>
    </dataValidation>
  </dataValidations>
  <hyperlinks>
    <hyperlink ref="C56" r:id="rId1" xr:uid="{00000000-0004-0000-5900-000000000000}"/>
  </hyperlinks>
  <pageMargins left="0.7" right="0.7" top="0.75" bottom="0.75" header="0.3" footer="0.3"/>
  <pageSetup paperSize="9" orientation="portrait" horizontalDpi="1200" verticalDpi="1200"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2268</v>
      </c>
      <c r="C1" s="141"/>
      <c r="D1" s="141"/>
      <c r="E1" s="141"/>
      <c r="F1" s="141"/>
      <c r="G1" s="141"/>
      <c r="H1" s="141"/>
      <c r="I1" s="141"/>
      <c r="J1" s="141"/>
      <c r="K1" s="141"/>
      <c r="L1" s="141"/>
      <c r="M1" s="142"/>
    </row>
    <row r="2" spans="1:13">
      <c r="A2" s="2092" t="s">
        <v>1</v>
      </c>
      <c r="B2" s="29" t="s">
        <v>2</v>
      </c>
      <c r="C2" s="2018" t="s">
        <v>688</v>
      </c>
      <c r="D2" s="2019"/>
      <c r="E2" s="2019"/>
      <c r="F2" s="2019"/>
      <c r="G2" s="2019"/>
      <c r="H2" s="2019"/>
      <c r="I2" s="2019"/>
      <c r="J2" s="2019"/>
      <c r="K2" s="2019"/>
      <c r="L2" s="2019"/>
      <c r="M2" s="2020"/>
    </row>
    <row r="3" spans="1:13" ht="42" customHeight="1">
      <c r="A3" s="2093"/>
      <c r="B3" s="1331" t="s">
        <v>4</v>
      </c>
      <c r="C3" s="1972" t="s">
        <v>661</v>
      </c>
      <c r="D3" s="1973"/>
      <c r="E3" s="1973"/>
      <c r="F3" s="1973"/>
      <c r="G3" s="1973"/>
      <c r="H3" s="1973"/>
      <c r="I3" s="1973"/>
      <c r="J3" s="1973"/>
      <c r="K3" s="1973"/>
      <c r="L3" s="1973"/>
      <c r="M3" s="1974"/>
    </row>
    <row r="4" spans="1:13" ht="15.75" customHeight="1">
      <c r="A4" s="2093"/>
      <c r="B4" s="31" t="s">
        <v>6</v>
      </c>
      <c r="C4" s="1198" t="s">
        <v>7</v>
      </c>
      <c r="D4" s="1203"/>
      <c r="E4" s="1204"/>
      <c r="F4" s="2021" t="s">
        <v>8</v>
      </c>
      <c r="G4" s="2022"/>
      <c r="H4" s="1205" t="s">
        <v>9</v>
      </c>
      <c r="I4" s="1199"/>
      <c r="J4" s="1199"/>
      <c r="K4" s="1199"/>
      <c r="L4" s="1199"/>
      <c r="M4" s="1200"/>
    </row>
    <row r="5" spans="1:13">
      <c r="A5" s="2093"/>
      <c r="B5" s="31" t="s">
        <v>10</v>
      </c>
      <c r="C5" s="1972" t="s">
        <v>9</v>
      </c>
      <c r="D5" s="1973"/>
      <c r="E5" s="1973"/>
      <c r="F5" s="1973"/>
      <c r="G5" s="1973"/>
      <c r="H5" s="1973"/>
      <c r="I5" s="1973"/>
      <c r="J5" s="1973"/>
      <c r="K5" s="1973"/>
      <c r="L5" s="1973"/>
      <c r="M5" s="1974"/>
    </row>
    <row r="6" spans="1:13">
      <c r="A6" s="2093"/>
      <c r="B6" s="31" t="s">
        <v>11</v>
      </c>
      <c r="C6" s="1972" t="s">
        <v>9</v>
      </c>
      <c r="D6" s="1973"/>
      <c r="E6" s="1973"/>
      <c r="F6" s="1973"/>
      <c r="G6" s="1973"/>
      <c r="H6" s="1973"/>
      <c r="I6" s="1973"/>
      <c r="J6" s="1973"/>
      <c r="K6" s="1973"/>
      <c r="L6" s="1973"/>
      <c r="M6" s="1974"/>
    </row>
    <row r="7" spans="1:13" ht="15.75" customHeight="1">
      <c r="A7" s="2093"/>
      <c r="B7" s="1331" t="s">
        <v>12</v>
      </c>
      <c r="C7" s="2026" t="s">
        <v>2269</v>
      </c>
      <c r="D7" s="2027"/>
      <c r="E7" s="1206"/>
      <c r="F7" s="1206"/>
      <c r="G7" s="1207"/>
      <c r="H7" s="1208" t="s">
        <v>14</v>
      </c>
      <c r="I7" s="2028" t="s">
        <v>2270</v>
      </c>
      <c r="J7" s="2027"/>
      <c r="K7" s="2027"/>
      <c r="L7" s="2027"/>
      <c r="M7" s="2029"/>
    </row>
    <row r="8" spans="1:13" ht="15.75" customHeight="1">
      <c r="A8" s="2093"/>
      <c r="B8" s="2084" t="s">
        <v>16</v>
      </c>
      <c r="C8" s="1210"/>
      <c r="D8" s="143"/>
      <c r="E8" s="143"/>
      <c r="F8" s="1210"/>
      <c r="G8" s="143"/>
      <c r="H8" s="143"/>
      <c r="I8" s="143"/>
      <c r="J8" s="143"/>
      <c r="K8" s="143"/>
      <c r="L8" s="143"/>
      <c r="M8" s="680"/>
    </row>
    <row r="9" spans="1:13" ht="15.75" customHeight="1">
      <c r="A9" s="2093"/>
      <c r="B9" s="2085"/>
      <c r="C9" s="2032" t="s">
        <v>2271</v>
      </c>
      <c r="D9" s="2033"/>
      <c r="E9" s="144"/>
      <c r="F9" s="2032" t="s">
        <v>2272</v>
      </c>
      <c r="G9" s="2033"/>
      <c r="H9" s="144"/>
      <c r="I9" s="274" t="s">
        <v>9</v>
      </c>
      <c r="J9" s="274"/>
      <c r="K9" s="144"/>
      <c r="L9" s="144"/>
      <c r="M9" s="145"/>
    </row>
    <row r="10" spans="1:13">
      <c r="A10" s="2093"/>
      <c r="B10" s="2123"/>
      <c r="C10" s="2034" t="s">
        <v>18</v>
      </c>
      <c r="D10" s="2035"/>
      <c r="E10" s="39"/>
      <c r="F10" s="2111" t="s">
        <v>18</v>
      </c>
      <c r="G10" s="2111"/>
      <c r="H10" s="39"/>
      <c r="I10" s="2111" t="s">
        <v>18</v>
      </c>
      <c r="J10" s="2111"/>
      <c r="K10" s="39"/>
      <c r="L10" s="40"/>
      <c r="M10" s="41"/>
    </row>
    <row r="11" spans="1:13" ht="113.1" customHeight="1">
      <c r="A11" s="2093"/>
      <c r="B11" s="1331" t="s">
        <v>19</v>
      </c>
      <c r="C11" s="1995" t="s">
        <v>2273</v>
      </c>
      <c r="D11" s="1996"/>
      <c r="E11" s="1996"/>
      <c r="F11" s="1996"/>
      <c r="G11" s="1996"/>
      <c r="H11" s="1996"/>
      <c r="I11" s="1996"/>
      <c r="J11" s="1996"/>
      <c r="K11" s="1996"/>
      <c r="L11" s="1996"/>
      <c r="M11" s="1997"/>
    </row>
    <row r="12" spans="1:13" ht="239.1" customHeight="1">
      <c r="A12" s="2093"/>
      <c r="B12" s="1331" t="s">
        <v>21</v>
      </c>
      <c r="C12" s="2042" t="s">
        <v>2274</v>
      </c>
      <c r="D12" s="2043"/>
      <c r="E12" s="2043"/>
      <c r="F12" s="2043"/>
      <c r="G12" s="2043"/>
      <c r="H12" s="2043"/>
      <c r="I12" s="2043"/>
      <c r="J12" s="2043"/>
      <c r="K12" s="2043"/>
      <c r="L12" s="2043"/>
      <c r="M12" s="2044"/>
    </row>
    <row r="13" spans="1:13" ht="42" customHeight="1">
      <c r="A13" s="2093"/>
      <c r="B13" s="1331" t="s">
        <v>23</v>
      </c>
      <c r="C13" s="1995" t="s">
        <v>660</v>
      </c>
      <c r="D13" s="1996"/>
      <c r="E13" s="1996"/>
      <c r="F13" s="1996"/>
      <c r="G13" s="1996"/>
      <c r="H13" s="1996"/>
      <c r="I13" s="1996"/>
      <c r="J13" s="1996"/>
      <c r="K13" s="1996"/>
      <c r="L13" s="1996"/>
      <c r="M13" s="1997"/>
    </row>
    <row r="14" spans="1:13">
      <c r="A14" s="2093"/>
      <c r="B14" s="1209" t="s">
        <v>25</v>
      </c>
      <c r="C14" s="1995" t="s">
        <v>1889</v>
      </c>
      <c r="D14" s="2451"/>
      <c r="E14" s="1213" t="s">
        <v>27</v>
      </c>
      <c r="F14" s="2119" t="s">
        <v>252</v>
      </c>
      <c r="G14" s="1996"/>
      <c r="H14" s="1996"/>
      <c r="I14" s="1996"/>
      <c r="J14" s="1996"/>
      <c r="K14" s="1996"/>
      <c r="L14" s="1996"/>
      <c r="M14" s="1997"/>
    </row>
    <row r="15" spans="1:13">
      <c r="A15" s="2063" t="s">
        <v>29</v>
      </c>
      <c r="B15" s="1333" t="s">
        <v>30</v>
      </c>
      <c r="C15" s="2042" t="s">
        <v>2275</v>
      </c>
      <c r="D15" s="2043"/>
      <c r="E15" s="2043"/>
      <c r="F15" s="2043"/>
      <c r="G15" s="2043"/>
      <c r="H15" s="2043"/>
      <c r="I15" s="2043"/>
      <c r="J15" s="2043"/>
      <c r="K15" s="2043"/>
      <c r="L15" s="2043"/>
      <c r="M15" s="2044"/>
    </row>
    <row r="16" spans="1:13">
      <c r="A16" s="2064"/>
      <c r="B16" s="1333" t="s">
        <v>32</v>
      </c>
      <c r="C16" s="1995" t="s">
        <v>2276</v>
      </c>
      <c r="D16" s="1996"/>
      <c r="E16" s="1996"/>
      <c r="F16" s="1996"/>
      <c r="G16" s="1996"/>
      <c r="H16" s="1996"/>
      <c r="I16" s="1996"/>
      <c r="J16" s="1996"/>
      <c r="K16" s="1996"/>
      <c r="L16" s="1996"/>
      <c r="M16" s="1997"/>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t="s">
        <v>45</v>
      </c>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c r="E22" s="49" t="s">
        <v>46</v>
      </c>
      <c r="F22" s="2068"/>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c r="K25" s="59"/>
      <c r="L25" s="37"/>
      <c r="M25" s="38"/>
    </row>
    <row r="26" spans="1:13">
      <c r="A26" s="2064"/>
      <c r="B26" s="1999"/>
      <c r="C26" s="47" t="s">
        <v>52</v>
      </c>
      <c r="D26" s="1236" t="s">
        <v>45</v>
      </c>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45">
        <v>2021</v>
      </c>
      <c r="E32" s="70"/>
      <c r="F32" s="59" t="s">
        <v>60</v>
      </c>
      <c r="G32" s="1314"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34">
        <v>1000</v>
      </c>
      <c r="E36" s="2135"/>
      <c r="F36" s="2134">
        <v>1100</v>
      </c>
      <c r="G36" s="2135"/>
      <c r="H36" s="2134">
        <v>1210</v>
      </c>
      <c r="I36" s="2135"/>
      <c r="J36" s="2134">
        <v>1331</v>
      </c>
      <c r="K36" s="2135"/>
      <c r="L36" s="2134">
        <v>1464</v>
      </c>
      <c r="M36" s="2135"/>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34">
        <v>1610</v>
      </c>
      <c r="E38" s="2135"/>
      <c r="F38" s="2134">
        <v>1771</v>
      </c>
      <c r="G38" s="2135"/>
      <c r="H38" s="2134">
        <v>1948</v>
      </c>
      <c r="I38" s="2135"/>
      <c r="J38" s="2134">
        <v>2143</v>
      </c>
      <c r="K38" s="2135"/>
      <c r="L38" s="2134">
        <v>2164</v>
      </c>
      <c r="M38" s="2135"/>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34" t="s">
        <v>9</v>
      </c>
      <c r="E40" s="2135"/>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34">
        <v>15741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t="s">
        <v>1612</v>
      </c>
      <c r="H45" s="2071"/>
      <c r="I45" s="2071"/>
      <c r="J45" s="2071"/>
      <c r="K45" s="91" t="s">
        <v>82</v>
      </c>
      <c r="L45" s="2001"/>
      <c r="M45" s="2002"/>
    </row>
    <row r="46" spans="1:13" ht="15.75" customHeight="1">
      <c r="A46" s="2064"/>
      <c r="B46" s="1999"/>
      <c r="C46" s="88"/>
      <c r="D46" s="1236" t="s">
        <v>45</v>
      </c>
      <c r="E46" s="1218"/>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38.1" customHeight="1">
      <c r="A48" s="2064"/>
      <c r="B48" s="1331" t="s">
        <v>83</v>
      </c>
      <c r="C48" s="1995" t="s">
        <v>2277</v>
      </c>
      <c r="D48" s="1996"/>
      <c r="E48" s="1996"/>
      <c r="F48" s="1996"/>
      <c r="G48" s="1996"/>
      <c r="H48" s="1996"/>
      <c r="I48" s="1996"/>
      <c r="J48" s="1996"/>
      <c r="K48" s="1996"/>
      <c r="L48" s="1996"/>
      <c r="M48" s="1997"/>
    </row>
    <row r="49" spans="1:13">
      <c r="A49" s="2064"/>
      <c r="B49" s="1333" t="s">
        <v>85</v>
      </c>
      <c r="C49" s="1995" t="s">
        <v>2278</v>
      </c>
      <c r="D49" s="1996"/>
      <c r="E49" s="1996"/>
      <c r="F49" s="1996"/>
      <c r="G49" s="1996"/>
      <c r="H49" s="1996"/>
      <c r="I49" s="1996"/>
      <c r="J49" s="1996"/>
      <c r="K49" s="1996"/>
      <c r="L49" s="1996"/>
      <c r="M49" s="1997"/>
    </row>
    <row r="50" spans="1:13" ht="15.75" customHeight="1">
      <c r="A50" s="2064"/>
      <c r="B50" s="1333" t="s">
        <v>87</v>
      </c>
      <c r="C50" s="1237" t="s">
        <v>2248</v>
      </c>
      <c r="D50" s="1214"/>
      <c r="E50" s="1214"/>
      <c r="F50" s="1214"/>
      <c r="G50" s="1214"/>
      <c r="H50" s="1214"/>
      <c r="I50" s="1214"/>
      <c r="J50" s="1214"/>
      <c r="K50" s="1214"/>
      <c r="L50" s="1214"/>
      <c r="M50" s="1215"/>
    </row>
    <row r="51" spans="1:13">
      <c r="A51" s="2064"/>
      <c r="B51" s="1333" t="s">
        <v>88</v>
      </c>
      <c r="C51" s="1995" t="s">
        <v>89</v>
      </c>
      <c r="D51" s="1996"/>
      <c r="E51" s="1996"/>
      <c r="F51" s="1996"/>
      <c r="G51" s="1996"/>
      <c r="H51" s="1996"/>
      <c r="I51" s="1996"/>
      <c r="J51" s="1996"/>
      <c r="K51" s="1996"/>
      <c r="L51" s="1996"/>
      <c r="M51" s="1997"/>
    </row>
    <row r="52" spans="1:13">
      <c r="A52" s="2055" t="s">
        <v>90</v>
      </c>
      <c r="B52" s="1413" t="s">
        <v>91</v>
      </c>
      <c r="C52" s="1973" t="s">
        <v>694</v>
      </c>
      <c r="D52" s="1973"/>
      <c r="E52" s="1973"/>
      <c r="F52" s="1973"/>
      <c r="G52" s="1973"/>
      <c r="H52" s="1973"/>
      <c r="I52" s="1973"/>
      <c r="J52" s="1973"/>
      <c r="K52" s="1973"/>
      <c r="L52" s="1973"/>
      <c r="M52" s="1974"/>
    </row>
    <row r="53" spans="1:13" ht="15.75" customHeight="1">
      <c r="A53" s="2056"/>
      <c r="B53" s="1413" t="s">
        <v>93</v>
      </c>
      <c r="C53" s="1973" t="s">
        <v>2279</v>
      </c>
      <c r="D53" s="1973"/>
      <c r="E53" s="1973"/>
      <c r="F53" s="1973"/>
      <c r="G53" s="1973"/>
      <c r="H53" s="1973"/>
      <c r="I53" s="1973"/>
      <c r="J53" s="1973"/>
      <c r="K53" s="1973"/>
      <c r="L53" s="1973"/>
      <c r="M53" s="1974"/>
    </row>
    <row r="54" spans="1:13" ht="15.75" customHeight="1">
      <c r="A54" s="2056"/>
      <c r="B54" s="1413" t="s">
        <v>95</v>
      </c>
      <c r="C54" s="1973" t="s">
        <v>2270</v>
      </c>
      <c r="D54" s="1973"/>
      <c r="E54" s="1973"/>
      <c r="F54" s="1973"/>
      <c r="G54" s="1973"/>
      <c r="H54" s="1973"/>
      <c r="I54" s="1973"/>
      <c r="J54" s="1973"/>
      <c r="K54" s="1973"/>
      <c r="L54" s="1973"/>
      <c r="M54" s="1974"/>
    </row>
    <row r="55" spans="1:13" ht="15.75" customHeight="1">
      <c r="A55" s="2056"/>
      <c r="B55" s="1414" t="s">
        <v>97</v>
      </c>
      <c r="C55" s="1973" t="s">
        <v>2280</v>
      </c>
      <c r="D55" s="1973"/>
      <c r="E55" s="1973"/>
      <c r="F55" s="1973"/>
      <c r="G55" s="1973"/>
      <c r="H55" s="1973"/>
      <c r="I55" s="1973"/>
      <c r="J55" s="1973"/>
      <c r="K55" s="1973"/>
      <c r="L55" s="1973"/>
      <c r="M55" s="1974"/>
    </row>
    <row r="56" spans="1:13" ht="15.75" customHeight="1">
      <c r="A56" s="2056"/>
      <c r="B56" s="1413" t="s">
        <v>99</v>
      </c>
      <c r="C56" s="2450" t="s">
        <v>695</v>
      </c>
      <c r="D56" s="1973"/>
      <c r="E56" s="1973"/>
      <c r="F56" s="1973"/>
      <c r="G56" s="1973"/>
      <c r="H56" s="1973"/>
      <c r="I56" s="1973"/>
      <c r="J56" s="1973"/>
      <c r="K56" s="1973"/>
      <c r="L56" s="1973"/>
      <c r="M56" s="1974"/>
    </row>
    <row r="57" spans="1:13" ht="16.5" customHeight="1" thickBot="1">
      <c r="A57" s="2061"/>
      <c r="B57" s="1413" t="s">
        <v>101</v>
      </c>
      <c r="C57" s="1973">
        <v>3778881</v>
      </c>
      <c r="D57" s="1973"/>
      <c r="E57" s="1973"/>
      <c r="F57" s="1973"/>
      <c r="G57" s="1973"/>
      <c r="H57" s="1973"/>
      <c r="I57" s="1973"/>
      <c r="J57" s="1973"/>
      <c r="K57" s="1973"/>
      <c r="L57" s="1973"/>
      <c r="M57" s="1974"/>
    </row>
    <row r="58" spans="1:13" ht="15.75" customHeight="1">
      <c r="A58" s="2055" t="s">
        <v>103</v>
      </c>
      <c r="B58" s="1415" t="s">
        <v>104</v>
      </c>
      <c r="C58" s="2051" t="s">
        <v>2281</v>
      </c>
      <c r="D58" s="2053"/>
      <c r="E58" s="2053"/>
      <c r="F58" s="2053"/>
      <c r="G58" s="2053"/>
      <c r="H58" s="2053"/>
      <c r="I58" s="2053"/>
      <c r="J58" s="2053"/>
      <c r="K58" s="2053"/>
      <c r="L58" s="2053"/>
      <c r="M58" s="2054"/>
    </row>
    <row r="59" spans="1:13">
      <c r="A59" s="2056"/>
      <c r="B59" s="1415" t="s">
        <v>106</v>
      </c>
      <c r="C59" s="2051" t="s">
        <v>2282</v>
      </c>
      <c r="D59" s="2053"/>
      <c r="E59" s="2053"/>
      <c r="F59" s="2053"/>
      <c r="G59" s="2053"/>
      <c r="H59" s="2053"/>
      <c r="I59" s="2053"/>
      <c r="J59" s="2053"/>
      <c r="K59" s="2053"/>
      <c r="L59" s="2053"/>
      <c r="M59" s="2054"/>
    </row>
    <row r="60" spans="1:13" ht="16.5" thickBot="1">
      <c r="A60" s="2056"/>
      <c r="B60" s="1416" t="s">
        <v>14</v>
      </c>
      <c r="C60" s="1973" t="s">
        <v>2270</v>
      </c>
      <c r="D60" s="1973"/>
      <c r="E60" s="1973"/>
      <c r="F60" s="1973"/>
      <c r="G60" s="1973"/>
      <c r="H60" s="1973"/>
      <c r="I60" s="1973"/>
      <c r="J60" s="1973"/>
      <c r="K60" s="1973"/>
      <c r="L60" s="1973"/>
      <c r="M60" s="1974"/>
    </row>
    <row r="61" spans="1:13" ht="16.5" thickBot="1">
      <c r="A61" s="139" t="s">
        <v>109</v>
      </c>
      <c r="B61" s="108"/>
      <c r="C61" s="2447"/>
      <c r="D61" s="2037"/>
      <c r="E61" s="2037"/>
      <c r="F61" s="2037"/>
      <c r="G61" s="2037"/>
      <c r="H61" s="2037"/>
      <c r="I61" s="2037"/>
      <c r="J61" s="2037"/>
      <c r="K61" s="2037"/>
      <c r="L61" s="2037"/>
      <c r="M61" s="2038"/>
    </row>
    <row r="62" spans="1:13" ht="15.75" customHeight="1">
      <c r="C62" s="408"/>
      <c r="D62" s="409"/>
      <c r="E62" s="409"/>
      <c r="F62" s="409"/>
      <c r="G62" s="409"/>
      <c r="H62" s="409"/>
      <c r="I62" s="409"/>
      <c r="J62" s="409"/>
      <c r="K62" s="409"/>
      <c r="L62" s="409"/>
      <c r="M62" s="409"/>
    </row>
    <row r="63" spans="1:13" ht="15.75" customHeight="1">
      <c r="C63" s="361"/>
      <c r="D63" s="361"/>
      <c r="E63" s="361"/>
      <c r="F63" s="361"/>
      <c r="G63" s="361"/>
      <c r="H63" s="361"/>
      <c r="I63" s="361"/>
      <c r="J63" s="361"/>
      <c r="K63" s="361"/>
      <c r="L63" s="361"/>
      <c r="M63" s="361"/>
    </row>
  </sheetData>
  <mergeCells count="60">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D40:E40"/>
    <mergeCell ref="F42:G42"/>
    <mergeCell ref="H42:I42"/>
    <mergeCell ref="C49:M49"/>
    <mergeCell ref="L36:M36"/>
    <mergeCell ref="D38:E38"/>
    <mergeCell ref="F38:G38"/>
    <mergeCell ref="H38:I38"/>
    <mergeCell ref="J38:K38"/>
    <mergeCell ref="L38:M38"/>
    <mergeCell ref="J36:K36"/>
    <mergeCell ref="B44:B47"/>
    <mergeCell ref="F45:F46"/>
    <mergeCell ref="G45:J46"/>
    <mergeCell ref="L45:M46"/>
    <mergeCell ref="C48:M48"/>
    <mergeCell ref="C51:M51"/>
    <mergeCell ref="A52:A57"/>
    <mergeCell ref="C52:M52"/>
    <mergeCell ref="C53:M53"/>
    <mergeCell ref="C54:M54"/>
    <mergeCell ref="C55:M55"/>
    <mergeCell ref="C56:M56"/>
    <mergeCell ref="C57:M57"/>
    <mergeCell ref="A58:A60"/>
    <mergeCell ref="C58:M58"/>
    <mergeCell ref="C59:M59"/>
    <mergeCell ref="C60:M60"/>
    <mergeCell ref="C61:M61"/>
  </mergeCells>
  <dataValidations count="7">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A00-000000000000}"/>
    <dataValidation allowBlank="1" showInputMessage="1" showErrorMessage="1" prompt="Determine si el indicador responde a un enfoque (Derechos Humanos, Género, Diferencial, Poblacional, Ambiental y Territorial). Si responde a más de enfoque separelos por ;" sqref="B15" xr:uid="{00000000-0002-0000-5A00-000001000000}"/>
    <dataValidation allowBlank="1" showInputMessage="1" showErrorMessage="1" prompt="Identifique la meta ODS a que le apunta el indicador de producto. Seleccione de la lista desplegable." sqref="E14" xr:uid="{00000000-0002-0000-5A00-000002000000}"/>
    <dataValidation allowBlank="1" showInputMessage="1" showErrorMessage="1" prompt="Identifique el ODS a que le apunta el indicador de producto. Seleccione de la lista desplegable._x000a_" sqref="B14" xr:uid="{00000000-0002-0000-5A00-000003000000}"/>
    <dataValidation allowBlank="1" showInputMessage="1" showErrorMessage="1" prompt="Incluir una ficha por cada indicador, ya sea de producto o de resultado" sqref="B1" xr:uid="{00000000-0002-0000-5A00-000004000000}"/>
    <dataValidation allowBlank="1" showInputMessage="1" showErrorMessage="1" prompt="Seleccione de la lista desplegable" sqref="B4 B7 H7" xr:uid="{00000000-0002-0000-5A00-000005000000}"/>
    <dataValidation type="list" allowBlank="1" showInputMessage="1" showErrorMessage="1" sqref="I7:M7" xr:uid="{00000000-0002-0000-5A00-000006000000}">
      <formula1>INDIRECT($C$7)</formula1>
    </dataValidation>
  </dataValidations>
  <hyperlinks>
    <hyperlink ref="C56" r:id="rId1" xr:uid="{00000000-0004-0000-5A00-000000000000}"/>
  </hyperlinks>
  <pageMargins left="0.7" right="0.7" top="0.75" bottom="0.75" header="0.3" footer="0.3"/>
  <pageSetup paperSize="9" orientation="portrait" horizontalDpi="1200" verticalDpi="1200"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2283</v>
      </c>
      <c r="C1" s="141"/>
      <c r="D1" s="141"/>
      <c r="E1" s="141"/>
      <c r="F1" s="141"/>
      <c r="G1" s="141"/>
      <c r="H1" s="141"/>
      <c r="I1" s="141"/>
      <c r="J1" s="141"/>
      <c r="K1" s="141"/>
      <c r="L1" s="141"/>
      <c r="M1" s="142"/>
    </row>
    <row r="2" spans="1:13" ht="31.5" customHeight="1">
      <c r="A2" s="2092" t="s">
        <v>1</v>
      </c>
      <c r="B2" s="29" t="s">
        <v>2</v>
      </c>
      <c r="C2" s="2120" t="s">
        <v>701</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366</v>
      </c>
      <c r="D7" s="2027"/>
      <c r="E7" s="1206"/>
      <c r="F7" s="1206"/>
      <c r="G7" s="1207"/>
      <c r="H7" s="1208" t="s">
        <v>14</v>
      </c>
      <c r="I7" s="2028" t="s">
        <v>452</v>
      </c>
      <c r="J7" s="2027"/>
      <c r="K7" s="2027"/>
      <c r="L7" s="2027"/>
      <c r="M7" s="2029"/>
    </row>
    <row r="8" spans="1:13" ht="15.75" customHeight="1">
      <c r="A8" s="2093"/>
      <c r="B8" s="2084" t="s">
        <v>16</v>
      </c>
      <c r="C8" s="1210"/>
      <c r="D8" s="143"/>
      <c r="E8" s="143"/>
      <c r="F8" s="1210"/>
      <c r="G8" s="143"/>
      <c r="H8" s="143"/>
      <c r="I8" s="143"/>
      <c r="J8" s="143"/>
      <c r="K8" s="143"/>
      <c r="L8" s="143"/>
      <c r="M8" s="680"/>
    </row>
    <row r="9" spans="1:13" ht="15.75" customHeight="1">
      <c r="A9" s="2093"/>
      <c r="B9" s="2085"/>
      <c r="C9" s="2032" t="s">
        <v>1716</v>
      </c>
      <c r="D9" s="2033"/>
      <c r="E9" s="144"/>
      <c r="F9" s="2032" t="s">
        <v>9</v>
      </c>
      <c r="G9" s="2033"/>
      <c r="H9" s="144"/>
      <c r="I9" s="274" t="s">
        <v>9</v>
      </c>
      <c r="J9" s="27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2284</v>
      </c>
      <c r="D11" s="1981"/>
      <c r="E11" s="1981"/>
      <c r="F11" s="1981"/>
      <c r="G11" s="1981"/>
      <c r="H11" s="1981"/>
      <c r="I11" s="1981"/>
      <c r="J11" s="1981"/>
      <c r="K11" s="1981"/>
      <c r="L11" s="1981"/>
      <c r="M11" s="1982"/>
    </row>
    <row r="12" spans="1:13" ht="111" customHeight="1">
      <c r="A12" s="2093"/>
      <c r="B12" s="1331" t="s">
        <v>21</v>
      </c>
      <c r="C12" s="2047" t="s">
        <v>2285</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1912</v>
      </c>
      <c r="D14" s="2046"/>
      <c r="E14" s="1213" t="s">
        <v>27</v>
      </c>
      <c r="F14" s="2119" t="s">
        <v>2286</v>
      </c>
      <c r="G14" s="1996"/>
      <c r="H14" s="1996"/>
      <c r="I14" s="1996"/>
      <c r="J14" s="1996"/>
      <c r="K14" s="1996"/>
      <c r="L14" s="1996"/>
      <c r="M14" s="1997"/>
    </row>
    <row r="15" spans="1:13">
      <c r="A15" s="2063" t="s">
        <v>29</v>
      </c>
      <c r="B15" s="1333" t="s">
        <v>30</v>
      </c>
      <c r="C15" s="1980" t="s">
        <v>1901</v>
      </c>
      <c r="D15" s="1981"/>
      <c r="E15" s="1981"/>
      <c r="F15" s="1981"/>
      <c r="G15" s="1981"/>
      <c r="H15" s="1981"/>
      <c r="I15" s="1981"/>
      <c r="J15" s="1981"/>
      <c r="K15" s="1981"/>
      <c r="L15" s="1981"/>
      <c r="M15" s="1982"/>
    </row>
    <row r="16" spans="1:13" ht="47.25" customHeight="1">
      <c r="A16" s="2064"/>
      <c r="B16" s="1333" t="s">
        <v>32</v>
      </c>
      <c r="C16" s="1980" t="s">
        <v>702</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c r="K25" s="59"/>
      <c r="L25" s="37"/>
      <c r="M25" s="38"/>
    </row>
    <row r="26" spans="1:13">
      <c r="A26" s="2064"/>
      <c r="B26" s="1999"/>
      <c r="C26" s="47" t="s">
        <v>52</v>
      </c>
      <c r="D26" s="1221"/>
      <c r="E26" s="37"/>
      <c r="F26" s="49" t="s">
        <v>53</v>
      </c>
      <c r="G26" s="1219" t="s">
        <v>45</v>
      </c>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1749</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0.3</v>
      </c>
      <c r="E36" s="2118"/>
      <c r="F36" s="2117">
        <v>0.6</v>
      </c>
      <c r="G36" s="2118"/>
      <c r="H36" s="2117">
        <v>0.8</v>
      </c>
      <c r="I36" s="2118"/>
      <c r="J36" s="2117">
        <v>1</v>
      </c>
      <c r="K36" s="2118"/>
      <c r="L36" s="2117" t="s">
        <v>9</v>
      </c>
      <c r="M36" s="211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34" t="s">
        <v>9</v>
      </c>
      <c r="E38" s="2135"/>
      <c r="F38" s="2134" t="s">
        <v>9</v>
      </c>
      <c r="G38" s="2135"/>
      <c r="H38" s="2134" t="s">
        <v>9</v>
      </c>
      <c r="I38" s="2135"/>
      <c r="J38" s="2134" t="s">
        <v>9</v>
      </c>
      <c r="K38" s="2135"/>
      <c r="L38" s="1232" t="s">
        <v>9</v>
      </c>
      <c r="M38" s="1232" t="s">
        <v>9</v>
      </c>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232" t="s">
        <v>9</v>
      </c>
      <c r="E40" s="1232"/>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2287</v>
      </c>
      <c r="D48" s="1981"/>
      <c r="E48" s="1981"/>
      <c r="F48" s="1981"/>
      <c r="G48" s="1981"/>
      <c r="H48" s="1981"/>
      <c r="I48" s="1981"/>
      <c r="J48" s="1981"/>
      <c r="K48" s="1981"/>
      <c r="L48" s="1981"/>
      <c r="M48" s="1982"/>
    </row>
    <row r="49" spans="1:13" ht="38.25" customHeight="1">
      <c r="A49" s="2064"/>
      <c r="B49" s="1333" t="s">
        <v>85</v>
      </c>
      <c r="C49" s="1980" t="s">
        <v>2288</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995" t="s">
        <v>89</v>
      </c>
      <c r="D51" s="1996"/>
      <c r="E51" s="1996"/>
      <c r="F51" s="1996"/>
      <c r="G51" s="1996"/>
      <c r="H51" s="1996"/>
      <c r="I51" s="1996"/>
      <c r="J51" s="1996"/>
      <c r="K51" s="1996"/>
      <c r="L51" s="1996"/>
      <c r="M51" s="1997"/>
    </row>
    <row r="52" spans="1:13" ht="30" customHeight="1">
      <c r="A52" s="2055" t="s">
        <v>90</v>
      </c>
      <c r="B52" s="1413" t="s">
        <v>91</v>
      </c>
      <c r="C52" s="1972" t="s">
        <v>454</v>
      </c>
      <c r="D52" s="1973"/>
      <c r="E52" s="1973"/>
      <c r="F52" s="1973"/>
      <c r="G52" s="1973"/>
      <c r="H52" s="1973"/>
      <c r="I52" s="1973"/>
      <c r="J52" s="1973"/>
      <c r="K52" s="1973"/>
      <c r="L52" s="1973"/>
      <c r="M52" s="1974"/>
    </row>
    <row r="53" spans="1:13" ht="15.75" customHeight="1">
      <c r="A53" s="2056"/>
      <c r="B53" s="1413" t="s">
        <v>93</v>
      </c>
      <c r="C53" s="1972" t="s">
        <v>2289</v>
      </c>
      <c r="D53" s="1973"/>
      <c r="E53" s="1973"/>
      <c r="F53" s="1973"/>
      <c r="G53" s="1973"/>
      <c r="H53" s="1973"/>
      <c r="I53" s="1973"/>
      <c r="J53" s="1973"/>
      <c r="K53" s="1973"/>
      <c r="L53" s="1973"/>
      <c r="M53" s="1974"/>
    </row>
    <row r="54" spans="1:13" ht="15.75" customHeight="1">
      <c r="A54" s="2056"/>
      <c r="B54" s="1413" t="s">
        <v>95</v>
      </c>
      <c r="C54" s="1972" t="s">
        <v>452</v>
      </c>
      <c r="D54" s="1973"/>
      <c r="E54" s="1973"/>
      <c r="F54" s="1973"/>
      <c r="G54" s="1973"/>
      <c r="H54" s="1973"/>
      <c r="I54" s="1973"/>
      <c r="J54" s="1973"/>
      <c r="K54" s="1973"/>
      <c r="L54" s="1973"/>
      <c r="M54" s="1974"/>
    </row>
    <row r="55" spans="1:13" ht="15.75" customHeight="1">
      <c r="A55" s="2056"/>
      <c r="B55" s="1414" t="s">
        <v>97</v>
      </c>
      <c r="C55" s="1972" t="s">
        <v>453</v>
      </c>
      <c r="D55" s="1973"/>
      <c r="E55" s="1973"/>
      <c r="F55" s="1973"/>
      <c r="G55" s="1973"/>
      <c r="H55" s="1973"/>
      <c r="I55" s="1973"/>
      <c r="J55" s="1973"/>
      <c r="K55" s="1973"/>
      <c r="L55" s="1973"/>
      <c r="M55" s="1974"/>
    </row>
    <row r="56" spans="1:13" ht="15.75" customHeight="1">
      <c r="A56" s="2056"/>
      <c r="B56" s="1413" t="s">
        <v>99</v>
      </c>
      <c r="C56" s="1972" t="s">
        <v>456</v>
      </c>
      <c r="D56" s="1973"/>
      <c r="E56" s="1973"/>
      <c r="F56" s="1973"/>
      <c r="G56" s="1973"/>
      <c r="H56" s="1973"/>
      <c r="I56" s="1973"/>
      <c r="J56" s="1973"/>
      <c r="K56" s="1973"/>
      <c r="L56" s="1973"/>
      <c r="M56" s="1974"/>
    </row>
    <row r="57" spans="1:13" ht="16.5" customHeight="1" thickBot="1">
      <c r="A57" s="2061"/>
      <c r="B57" s="1413" t="s">
        <v>101</v>
      </c>
      <c r="C57" s="1972" t="s">
        <v>455</v>
      </c>
      <c r="D57" s="1973"/>
      <c r="E57" s="1973"/>
      <c r="F57" s="1973"/>
      <c r="G57" s="1973"/>
      <c r="H57" s="1973"/>
      <c r="I57" s="1973"/>
      <c r="J57" s="1973"/>
      <c r="K57" s="1973"/>
      <c r="L57" s="1973"/>
      <c r="M57" s="1974"/>
    </row>
    <row r="58" spans="1:13" ht="15.75" customHeight="1">
      <c r="A58" s="2055" t="s">
        <v>103</v>
      </c>
      <c r="B58" s="1415" t="s">
        <v>104</v>
      </c>
      <c r="C58" s="1972" t="s">
        <v>1916</v>
      </c>
      <c r="D58" s="1973"/>
      <c r="E58" s="1973"/>
      <c r="F58" s="1973"/>
      <c r="G58" s="1973"/>
      <c r="H58" s="1973"/>
      <c r="I58" s="1973"/>
      <c r="J58" s="1973"/>
      <c r="K58" s="1973"/>
      <c r="L58" s="1973"/>
      <c r="M58" s="1974"/>
    </row>
    <row r="59" spans="1:13" ht="30" customHeight="1">
      <c r="A59" s="2056"/>
      <c r="B59" s="1415" t="s">
        <v>106</v>
      </c>
      <c r="C59" s="1972" t="s">
        <v>1917</v>
      </c>
      <c r="D59" s="1973"/>
      <c r="E59" s="1973"/>
      <c r="F59" s="1973"/>
      <c r="G59" s="1973"/>
      <c r="H59" s="1973"/>
      <c r="I59" s="1973"/>
      <c r="J59" s="1973"/>
      <c r="K59" s="1973"/>
      <c r="L59" s="1973"/>
      <c r="M59" s="1974"/>
    </row>
    <row r="60" spans="1:13" ht="30" customHeight="1" thickBot="1">
      <c r="A60" s="2056"/>
      <c r="B60" s="1416" t="s">
        <v>14</v>
      </c>
      <c r="C60" s="1972" t="s">
        <v>452</v>
      </c>
      <c r="D60" s="1973"/>
      <c r="E60" s="1973"/>
      <c r="F60" s="1973"/>
      <c r="G60" s="1973"/>
      <c r="H60" s="1973"/>
      <c r="I60" s="1973"/>
      <c r="J60" s="1973"/>
      <c r="K60" s="1973"/>
      <c r="L60" s="1973"/>
      <c r="M60" s="1974"/>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0">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C49:M49"/>
    <mergeCell ref="L36:M36"/>
    <mergeCell ref="D38:E38"/>
    <mergeCell ref="F38:G38"/>
    <mergeCell ref="H38:I38"/>
    <mergeCell ref="J38:K38"/>
    <mergeCell ref="F42:G42"/>
    <mergeCell ref="H42:I42"/>
    <mergeCell ref="J36:K36"/>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7">
    <dataValidation type="list" allowBlank="1" showInputMessage="1" showErrorMessage="1" sqref="C14:D14" xr:uid="{00000000-0002-0000-5B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B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5B00-000002000000}"/>
    <dataValidation allowBlank="1" showInputMessage="1" showErrorMessage="1" prompt="Identifique la meta ODS a que le apunta el indicador de producto. Seleccione de la lista desplegable." sqref="E14" xr:uid="{00000000-0002-0000-5B00-000003000000}"/>
    <dataValidation allowBlank="1" showInputMessage="1" showErrorMessage="1" prompt="Identifique el ODS a que le apunta el indicador de producto. Seleccione de la lista desplegable._x000a_" sqref="B14" xr:uid="{00000000-0002-0000-5B00-000004000000}"/>
    <dataValidation allowBlank="1" showInputMessage="1" showErrorMessage="1" prompt="Incluir una ficha por cada indicador, ya sea de producto o de resultado" sqref="B1" xr:uid="{00000000-0002-0000-5B00-000005000000}"/>
    <dataValidation allowBlank="1" showInputMessage="1" showErrorMessage="1" prompt="Seleccione de la lista desplegable" sqref="B4 B7 H7" xr:uid="{00000000-0002-0000-5B00-000006000000}"/>
  </dataValidations>
  <hyperlinks>
    <hyperlink ref="C56" r:id="rId1" display="alix.montes@ambientebogota.gov.co" xr:uid="{00000000-0004-0000-5B00-000000000000}"/>
  </hyperlinks>
  <pageMargins left="0.7" right="0.7" top="0.75" bottom="0.75" header="0.3" footer="0.3"/>
  <pageSetup paperSize="9" orientation="portrait" horizontalDpi="1200" verticalDpi="1200"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2290</v>
      </c>
      <c r="C1" s="141"/>
      <c r="D1" s="141"/>
      <c r="E1" s="141"/>
      <c r="F1" s="141"/>
      <c r="G1" s="141"/>
      <c r="H1" s="141"/>
      <c r="I1" s="141"/>
      <c r="J1" s="141"/>
      <c r="K1" s="141"/>
      <c r="L1" s="141"/>
      <c r="M1" s="142"/>
    </row>
    <row r="2" spans="1:13" ht="31.5" customHeight="1">
      <c r="A2" s="2092" t="s">
        <v>1</v>
      </c>
      <c r="B2" s="29" t="s">
        <v>2</v>
      </c>
      <c r="C2" s="2120" t="s">
        <v>710</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026" t="s">
        <v>712</v>
      </c>
      <c r="D7" s="2027"/>
      <c r="E7" s="1206"/>
      <c r="F7" s="1206"/>
      <c r="G7" s="1207"/>
      <c r="H7" s="1208" t="s">
        <v>14</v>
      </c>
      <c r="I7" s="2452" t="s">
        <v>713</v>
      </c>
      <c r="J7" s="2453"/>
      <c r="K7" s="2453"/>
      <c r="L7" s="2453"/>
      <c r="M7" s="2454"/>
    </row>
    <row r="8" spans="1:13" ht="15.75" customHeight="1">
      <c r="A8" s="2093"/>
      <c r="B8" s="2084" t="s">
        <v>16</v>
      </c>
      <c r="C8" s="1210"/>
      <c r="D8" s="143"/>
      <c r="E8" s="143"/>
      <c r="F8" s="1210"/>
      <c r="G8" s="143"/>
      <c r="H8" s="143"/>
      <c r="I8" s="143"/>
      <c r="J8" s="143"/>
      <c r="K8" s="143"/>
      <c r="L8" s="143"/>
      <c r="M8" s="680"/>
    </row>
    <row r="9" spans="1:13" ht="15.75" customHeight="1">
      <c r="A9" s="2093"/>
      <c r="B9" s="2085"/>
      <c r="C9" s="2032" t="s">
        <v>1716</v>
      </c>
      <c r="D9" s="2033"/>
      <c r="E9" s="144"/>
      <c r="F9" s="2032" t="s">
        <v>9</v>
      </c>
      <c r="G9" s="2033"/>
      <c r="H9" s="144"/>
      <c r="I9" s="274" t="s">
        <v>9</v>
      </c>
      <c r="J9" s="27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2291</v>
      </c>
      <c r="D11" s="1981"/>
      <c r="E11" s="1981"/>
      <c r="F11" s="1981"/>
      <c r="G11" s="1981"/>
      <c r="H11" s="1981"/>
      <c r="I11" s="1981"/>
      <c r="J11" s="1981"/>
      <c r="K11" s="1981"/>
      <c r="L11" s="1981"/>
      <c r="M11" s="1982"/>
    </row>
    <row r="12" spans="1:13" ht="111" customHeight="1">
      <c r="A12" s="2093"/>
      <c r="B12" s="1331" t="s">
        <v>21</v>
      </c>
      <c r="C12" s="2047" t="s">
        <v>2292</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2185</v>
      </c>
      <c r="G14" s="1996"/>
      <c r="H14" s="1996"/>
      <c r="I14" s="1996"/>
      <c r="J14" s="1996"/>
      <c r="K14" s="1996"/>
      <c r="L14" s="1996"/>
      <c r="M14" s="1997"/>
    </row>
    <row r="15" spans="1:13">
      <c r="A15" s="2063" t="s">
        <v>29</v>
      </c>
      <c r="B15" s="1333" t="s">
        <v>30</v>
      </c>
      <c r="C15" s="1980" t="s">
        <v>2215</v>
      </c>
      <c r="D15" s="1981"/>
      <c r="E15" s="1981"/>
      <c r="F15" s="1981"/>
      <c r="G15" s="1981"/>
      <c r="H15" s="1981"/>
      <c r="I15" s="1981"/>
      <c r="J15" s="1981"/>
      <c r="K15" s="1981"/>
      <c r="L15" s="1981"/>
      <c r="M15" s="1982"/>
    </row>
    <row r="16" spans="1:13" ht="47.25" customHeight="1">
      <c r="A16" s="2064"/>
      <c r="B16" s="1333" t="s">
        <v>32</v>
      </c>
      <c r="C16" s="1980" t="s">
        <v>711</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t="s">
        <v>45</v>
      </c>
      <c r="K25" s="59"/>
      <c r="L25" s="37"/>
      <c r="M25" s="38"/>
    </row>
    <row r="26" spans="1:13">
      <c r="A26" s="2064"/>
      <c r="B26" s="1999"/>
      <c r="C26" s="47" t="s">
        <v>52</v>
      </c>
      <c r="D26" s="1221"/>
      <c r="E26" s="37"/>
      <c r="F26" s="49" t="s">
        <v>53</v>
      </c>
      <c r="G26" s="1219"/>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18"/>
      <c r="F36" s="2117">
        <v>1</v>
      </c>
      <c r="G36" s="2118"/>
      <c r="H36" s="2117">
        <v>1</v>
      </c>
      <c r="I36" s="2118"/>
      <c r="J36" s="2117">
        <v>1</v>
      </c>
      <c r="K36" s="2118"/>
      <c r="L36" s="2117">
        <v>1</v>
      </c>
      <c r="M36" s="211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17">
        <v>1</v>
      </c>
      <c r="E38" s="2118"/>
      <c r="F38" s="2117">
        <v>1</v>
      </c>
      <c r="G38" s="2118"/>
      <c r="H38" s="2117">
        <v>1</v>
      </c>
      <c r="I38" s="2118"/>
      <c r="J38" s="2117">
        <v>1</v>
      </c>
      <c r="K38" s="2118"/>
      <c r="L38" s="2117">
        <v>1</v>
      </c>
      <c r="M38" s="211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1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071"/>
      <c r="H45" s="2071"/>
      <c r="I45" s="2071"/>
      <c r="J45" s="2071"/>
      <c r="K45" s="91" t="s">
        <v>82</v>
      </c>
      <c r="L45" s="2001"/>
      <c r="M45" s="2002"/>
    </row>
    <row r="46" spans="1:13" ht="15.75" customHeight="1">
      <c r="A46" s="2064"/>
      <c r="B46" s="1999"/>
      <c r="C46" s="88"/>
      <c r="D46" s="1236"/>
      <c r="E46" s="1218" t="s">
        <v>45</v>
      </c>
      <c r="F46" s="2008"/>
      <c r="G46" s="2071"/>
      <c r="H46" s="2071"/>
      <c r="I46" s="2071"/>
      <c r="J46" s="2071"/>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2293</v>
      </c>
      <c r="D48" s="1981"/>
      <c r="E48" s="1981"/>
      <c r="F48" s="1981"/>
      <c r="G48" s="1981"/>
      <c r="H48" s="1981"/>
      <c r="I48" s="1981"/>
      <c r="J48" s="1981"/>
      <c r="K48" s="1981"/>
      <c r="L48" s="1981"/>
      <c r="M48" s="1982"/>
    </row>
    <row r="49" spans="1:13" ht="38.25" customHeight="1">
      <c r="A49" s="2064"/>
      <c r="B49" s="1333" t="s">
        <v>85</v>
      </c>
      <c r="C49" s="1980" t="s">
        <v>2294</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995" t="s">
        <v>89</v>
      </c>
      <c r="D51" s="1996"/>
      <c r="E51" s="1996"/>
      <c r="F51" s="1996"/>
      <c r="G51" s="1996"/>
      <c r="H51" s="1996"/>
      <c r="I51" s="1996"/>
      <c r="J51" s="1996"/>
      <c r="K51" s="1996"/>
      <c r="L51" s="1996"/>
      <c r="M51" s="1997"/>
    </row>
    <row r="52" spans="1:13" ht="30" customHeight="1">
      <c r="A52" s="2055" t="s">
        <v>90</v>
      </c>
      <c r="B52" s="1413" t="s">
        <v>91</v>
      </c>
      <c r="C52" s="1972" t="s">
        <v>454</v>
      </c>
      <c r="D52" s="1973"/>
      <c r="E52" s="1973"/>
      <c r="F52" s="1973"/>
      <c r="G52" s="1973"/>
      <c r="H52" s="1973"/>
      <c r="I52" s="1973"/>
      <c r="J52" s="1973"/>
      <c r="K52" s="1973"/>
      <c r="L52" s="1973"/>
      <c r="M52" s="1974"/>
    </row>
    <row r="53" spans="1:13" ht="15.75" customHeight="1">
      <c r="A53" s="2056"/>
      <c r="B53" s="1413" t="s">
        <v>93</v>
      </c>
      <c r="C53" s="1972" t="s">
        <v>2289</v>
      </c>
      <c r="D53" s="1973"/>
      <c r="E53" s="1973"/>
      <c r="F53" s="1973"/>
      <c r="G53" s="1973"/>
      <c r="H53" s="1973"/>
      <c r="I53" s="1973"/>
      <c r="J53" s="1973"/>
      <c r="K53" s="1973"/>
      <c r="L53" s="1973"/>
      <c r="M53" s="1974"/>
    </row>
    <row r="54" spans="1:13" ht="15.75" customHeight="1">
      <c r="A54" s="2056"/>
      <c r="B54" s="1413" t="s">
        <v>95</v>
      </c>
      <c r="C54" s="1972" t="s">
        <v>452</v>
      </c>
      <c r="D54" s="1973"/>
      <c r="E54" s="1973"/>
      <c r="F54" s="1973"/>
      <c r="G54" s="1973"/>
      <c r="H54" s="1973"/>
      <c r="I54" s="1973"/>
      <c r="J54" s="1973"/>
      <c r="K54" s="1973"/>
      <c r="L54" s="1973"/>
      <c r="M54" s="1974"/>
    </row>
    <row r="55" spans="1:13" ht="15.75" customHeight="1">
      <c r="A55" s="2056"/>
      <c r="B55" s="1414" t="s">
        <v>97</v>
      </c>
      <c r="C55" s="1972" t="s">
        <v>453</v>
      </c>
      <c r="D55" s="1973"/>
      <c r="E55" s="1973"/>
      <c r="F55" s="1973"/>
      <c r="G55" s="1973"/>
      <c r="H55" s="1973"/>
      <c r="I55" s="1973"/>
      <c r="J55" s="1973"/>
      <c r="K55" s="1973"/>
      <c r="L55" s="1973"/>
      <c r="M55" s="1974"/>
    </row>
    <row r="56" spans="1:13" ht="15.75" customHeight="1">
      <c r="A56" s="2056"/>
      <c r="B56" s="1413" t="s">
        <v>99</v>
      </c>
      <c r="C56" s="1972" t="s">
        <v>456</v>
      </c>
      <c r="D56" s="1973"/>
      <c r="E56" s="1973"/>
      <c r="F56" s="1973"/>
      <c r="G56" s="1973"/>
      <c r="H56" s="1973"/>
      <c r="I56" s="1973"/>
      <c r="J56" s="1973"/>
      <c r="K56" s="1973"/>
      <c r="L56" s="1973"/>
      <c r="M56" s="1974"/>
    </row>
    <row r="57" spans="1:13" ht="16.5" customHeight="1" thickBot="1">
      <c r="A57" s="2061"/>
      <c r="B57" s="1413" t="s">
        <v>101</v>
      </c>
      <c r="C57" s="1972" t="s">
        <v>455</v>
      </c>
      <c r="D57" s="1973"/>
      <c r="E57" s="1973"/>
      <c r="F57" s="1973"/>
      <c r="G57" s="1973"/>
      <c r="H57" s="1973"/>
      <c r="I57" s="1973"/>
      <c r="J57" s="1973"/>
      <c r="K57" s="1973"/>
      <c r="L57" s="1973"/>
      <c r="M57" s="1974"/>
    </row>
    <row r="58" spans="1:13" ht="15.75" customHeight="1">
      <c r="A58" s="2055" t="s">
        <v>103</v>
      </c>
      <c r="B58" s="1415" t="s">
        <v>104</v>
      </c>
      <c r="C58" s="1972" t="s">
        <v>1916</v>
      </c>
      <c r="D58" s="1973"/>
      <c r="E58" s="1973"/>
      <c r="F58" s="1973"/>
      <c r="G58" s="1973"/>
      <c r="H58" s="1973"/>
      <c r="I58" s="1973"/>
      <c r="J58" s="1973"/>
      <c r="K58" s="1973"/>
      <c r="L58" s="1973"/>
      <c r="M58" s="1974"/>
    </row>
    <row r="59" spans="1:13" ht="30" customHeight="1">
      <c r="A59" s="2056"/>
      <c r="B59" s="1415" t="s">
        <v>106</v>
      </c>
      <c r="C59" s="1972" t="s">
        <v>1917</v>
      </c>
      <c r="D59" s="1973"/>
      <c r="E59" s="1973"/>
      <c r="F59" s="1973"/>
      <c r="G59" s="1973"/>
      <c r="H59" s="1973"/>
      <c r="I59" s="1973"/>
      <c r="J59" s="1973"/>
      <c r="K59" s="1973"/>
      <c r="L59" s="1973"/>
      <c r="M59" s="1974"/>
    </row>
    <row r="60" spans="1:13" ht="30" customHeight="1" thickBot="1">
      <c r="A60" s="2056"/>
      <c r="B60" s="1416" t="s">
        <v>14</v>
      </c>
      <c r="C60" s="1972" t="s">
        <v>452</v>
      </c>
      <c r="D60" s="1973"/>
      <c r="E60" s="1973"/>
      <c r="F60" s="1973"/>
      <c r="G60" s="1973"/>
      <c r="H60" s="1973"/>
      <c r="I60" s="1973"/>
      <c r="J60" s="1973"/>
      <c r="K60" s="1973"/>
      <c r="L60" s="1973"/>
      <c r="M60" s="1974"/>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2">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D40:E40"/>
    <mergeCell ref="F42:G42"/>
    <mergeCell ref="H42:I42"/>
    <mergeCell ref="C49:M49"/>
    <mergeCell ref="L36:M36"/>
    <mergeCell ref="D38:E38"/>
    <mergeCell ref="F38:G38"/>
    <mergeCell ref="H38:I38"/>
    <mergeCell ref="J38:K38"/>
    <mergeCell ref="L38:M38"/>
    <mergeCell ref="J36:K36"/>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8">
    <dataValidation type="list" allowBlank="1" showInputMessage="1" showErrorMessage="1" sqref="C7 C14:D14" xr:uid="{00000000-0002-0000-5C00-000000000000}"/>
    <dataValidation allowBlank="1" showInputMessage="1" showErrorMessage="1" prompt="Seleccione de la lista desplegable" sqref="B4 B7 H7" xr:uid="{00000000-0002-0000-5C00-000001000000}"/>
    <dataValidation allowBlank="1" showInputMessage="1" showErrorMessage="1" prompt="Incluir una ficha por cada indicador, ya sea de producto o de resultado" sqref="B1" xr:uid="{00000000-0002-0000-5C00-000002000000}"/>
    <dataValidation allowBlank="1" showInputMessage="1" showErrorMessage="1" prompt="Identifique el ODS a que le apunta el indicador de producto. Seleccione de la lista desplegable._x000a_" sqref="B14" xr:uid="{00000000-0002-0000-5C00-000003000000}"/>
    <dataValidation allowBlank="1" showInputMessage="1" showErrorMessage="1" prompt="Identifique la meta ODS a que le apunta el indicador de producto. Seleccione de la lista desplegable." sqref="E14" xr:uid="{00000000-0002-0000-5C00-000004000000}"/>
    <dataValidation allowBlank="1" showInputMessage="1" showErrorMessage="1" prompt="Determine si el indicador responde a un enfoque (Derechos Humanos, Género, Diferencial, Poblacional, Ambiental y Territorial). Si responde a más de enfoque separelos por ;" sqref="B15" xr:uid="{00000000-0002-0000-5C00-000005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C00-000006000000}"/>
    <dataValidation type="list" allowBlank="1" showInputMessage="1" showErrorMessage="1" sqref="I7:M7" xr:uid="{00000000-0002-0000-5C00-000007000000}">
      <formula1>INDIRECT($C$7)</formula1>
    </dataValidation>
  </dataValidations>
  <hyperlinks>
    <hyperlink ref="C56" r:id="rId1" display="alix.montes@ambientebogota.gov.co" xr:uid="{00000000-0004-0000-5C00-000000000000}"/>
  </hyperlinks>
  <pageMargins left="0.7" right="0.7" top="0.75" bottom="0.75" header="0.3" footer="0.3"/>
  <pageSetup paperSize="9" orientation="portrait" horizontalDpi="1200" verticalDpi="1200"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2295</v>
      </c>
      <c r="C1" s="141"/>
      <c r="D1" s="141"/>
      <c r="E1" s="141"/>
      <c r="F1" s="141"/>
      <c r="G1" s="141"/>
      <c r="H1" s="141"/>
      <c r="I1" s="141"/>
      <c r="J1" s="141"/>
      <c r="K1" s="141"/>
      <c r="L1" s="141"/>
      <c r="M1" s="142"/>
    </row>
    <row r="2" spans="1:13" ht="31.5" customHeight="1">
      <c r="A2" s="2092" t="s">
        <v>1</v>
      </c>
      <c r="B2" s="29" t="s">
        <v>2</v>
      </c>
      <c r="C2" s="2120" t="s">
        <v>718</v>
      </c>
      <c r="D2" s="2121"/>
      <c r="E2" s="2121"/>
      <c r="F2" s="2121"/>
      <c r="G2" s="2121"/>
      <c r="H2" s="2121"/>
      <c r="I2" s="2121"/>
      <c r="J2" s="2121"/>
      <c r="K2" s="2121"/>
      <c r="L2" s="2121"/>
      <c r="M2" s="2122"/>
    </row>
    <row r="3" spans="1:13" ht="42" customHeight="1">
      <c r="A3" s="2093"/>
      <c r="B3" s="1331" t="s">
        <v>4</v>
      </c>
      <c r="C3" s="2023" t="s">
        <v>661</v>
      </c>
      <c r="D3" s="2024"/>
      <c r="E3" s="2024"/>
      <c r="F3" s="2024"/>
      <c r="G3" s="2024"/>
      <c r="H3" s="2024"/>
      <c r="I3" s="2024"/>
      <c r="J3" s="2024"/>
      <c r="K3" s="2024"/>
      <c r="L3" s="2024"/>
      <c r="M3" s="2025"/>
    </row>
    <row r="4" spans="1:13" ht="15.75" customHeight="1">
      <c r="A4" s="2093"/>
      <c r="B4" s="31" t="s">
        <v>6</v>
      </c>
      <c r="C4" s="1198" t="s">
        <v>7</v>
      </c>
      <c r="D4" s="1203"/>
      <c r="E4" s="1204"/>
      <c r="F4" s="2021" t="s">
        <v>8</v>
      </c>
      <c r="G4" s="2022"/>
      <c r="H4" s="1205" t="s">
        <v>9</v>
      </c>
      <c r="I4" s="1199"/>
      <c r="J4" s="1199"/>
      <c r="K4" s="1199"/>
      <c r="L4" s="1199"/>
      <c r="M4" s="1200"/>
    </row>
    <row r="5" spans="1:13" ht="30" customHeight="1">
      <c r="A5" s="2093"/>
      <c r="B5" s="31" t="s">
        <v>10</v>
      </c>
      <c r="C5" s="2023" t="s">
        <v>9</v>
      </c>
      <c r="D5" s="2024"/>
      <c r="E5" s="2024"/>
      <c r="F5" s="2024"/>
      <c r="G5" s="2024"/>
      <c r="H5" s="2024"/>
      <c r="I5" s="2024"/>
      <c r="J5" s="2024"/>
      <c r="K5" s="2024"/>
      <c r="L5" s="2024"/>
      <c r="M5" s="2025"/>
    </row>
    <row r="6" spans="1:13" ht="23.25" customHeight="1">
      <c r="A6" s="2093"/>
      <c r="B6" s="31" t="s">
        <v>11</v>
      </c>
      <c r="C6" s="2023" t="s">
        <v>9</v>
      </c>
      <c r="D6" s="2024"/>
      <c r="E6" s="2024"/>
      <c r="F6" s="2024"/>
      <c r="G6" s="2024"/>
      <c r="H6" s="2024"/>
      <c r="I6" s="2024"/>
      <c r="J6" s="2024"/>
      <c r="K6" s="2024"/>
      <c r="L6" s="2024"/>
      <c r="M6" s="2025"/>
    </row>
    <row r="7" spans="1:13" ht="15.75" customHeight="1">
      <c r="A7" s="2093"/>
      <c r="B7" s="1331" t="s">
        <v>12</v>
      </c>
      <c r="C7" s="2465" t="s">
        <v>604</v>
      </c>
      <c r="D7" s="2466"/>
      <c r="E7" s="1206"/>
      <c r="F7" s="1206"/>
      <c r="G7" s="1207"/>
      <c r="H7" s="1506" t="s">
        <v>14</v>
      </c>
      <c r="I7" s="2467" t="s">
        <v>720</v>
      </c>
      <c r="J7" s="2466"/>
      <c r="K7" s="2466"/>
      <c r="L7" s="2466"/>
      <c r="M7" s="2468"/>
    </row>
    <row r="8" spans="1:13" ht="15.75" customHeight="1">
      <c r="A8" s="2093"/>
      <c r="B8" s="2084" t="s">
        <v>16</v>
      </c>
      <c r="C8" s="1210"/>
      <c r="D8" s="143"/>
      <c r="E8" s="143"/>
      <c r="F8" s="1210"/>
      <c r="G8" s="143"/>
      <c r="H8" s="143"/>
      <c r="I8" s="143"/>
      <c r="J8" s="143"/>
      <c r="K8" s="143"/>
      <c r="L8" s="143"/>
      <c r="M8" s="680"/>
    </row>
    <row r="9" spans="1:13" ht="15.75" customHeight="1">
      <c r="A9" s="2093"/>
      <c r="B9" s="2085"/>
      <c r="C9" s="2032" t="s">
        <v>1716</v>
      </c>
      <c r="D9" s="2033"/>
      <c r="E9" s="144"/>
      <c r="F9" s="2032" t="s">
        <v>9</v>
      </c>
      <c r="G9" s="2033"/>
      <c r="H9" s="144"/>
      <c r="I9" s="274" t="s">
        <v>9</v>
      </c>
      <c r="J9" s="274"/>
      <c r="K9" s="144"/>
      <c r="L9" s="144"/>
      <c r="M9" s="145"/>
    </row>
    <row r="10" spans="1:13">
      <c r="A10" s="2093"/>
      <c r="B10" s="2123"/>
      <c r="C10" s="2034" t="s">
        <v>18</v>
      </c>
      <c r="D10" s="2035"/>
      <c r="E10" s="39"/>
      <c r="F10" s="2111" t="s">
        <v>18</v>
      </c>
      <c r="G10" s="2111"/>
      <c r="H10" s="39"/>
      <c r="I10" s="2111" t="s">
        <v>18</v>
      </c>
      <c r="J10" s="2111"/>
      <c r="K10" s="39"/>
      <c r="L10" s="40"/>
      <c r="M10" s="41"/>
    </row>
    <row r="11" spans="1:13" ht="75" customHeight="1">
      <c r="A11" s="2093"/>
      <c r="B11" s="1331" t="s">
        <v>19</v>
      </c>
      <c r="C11" s="1980" t="s">
        <v>2296</v>
      </c>
      <c r="D11" s="1981"/>
      <c r="E11" s="1981"/>
      <c r="F11" s="1981"/>
      <c r="G11" s="1981"/>
      <c r="H11" s="1981"/>
      <c r="I11" s="1981"/>
      <c r="J11" s="1981"/>
      <c r="K11" s="1981"/>
      <c r="L11" s="1981"/>
      <c r="M11" s="1982"/>
    </row>
    <row r="12" spans="1:13" ht="111" customHeight="1">
      <c r="A12" s="2093"/>
      <c r="B12" s="1331" t="s">
        <v>21</v>
      </c>
      <c r="C12" s="2047" t="s">
        <v>2297</v>
      </c>
      <c r="D12" s="2048"/>
      <c r="E12" s="2048"/>
      <c r="F12" s="2048"/>
      <c r="G12" s="2048"/>
      <c r="H12" s="2048"/>
      <c r="I12" s="2048"/>
      <c r="J12" s="2048"/>
      <c r="K12" s="2048"/>
      <c r="L12" s="2048"/>
      <c r="M12" s="2049"/>
    </row>
    <row r="13" spans="1:13" ht="60" customHeight="1">
      <c r="A13" s="2093"/>
      <c r="B13" s="1331" t="s">
        <v>23</v>
      </c>
      <c r="C13" s="1980" t="s">
        <v>660</v>
      </c>
      <c r="D13" s="1981"/>
      <c r="E13" s="1981"/>
      <c r="F13" s="1981"/>
      <c r="G13" s="1981"/>
      <c r="H13" s="1981"/>
      <c r="I13" s="1981"/>
      <c r="J13" s="1981"/>
      <c r="K13" s="1981"/>
      <c r="L13" s="1981"/>
      <c r="M13" s="1982"/>
    </row>
    <row r="14" spans="1:13" ht="102.95" customHeight="1">
      <c r="A14" s="2093"/>
      <c r="B14" s="1209" t="s">
        <v>25</v>
      </c>
      <c r="C14" s="1980" t="s">
        <v>26</v>
      </c>
      <c r="D14" s="2046"/>
      <c r="E14" s="1213" t="s">
        <v>27</v>
      </c>
      <c r="F14" s="2119" t="s">
        <v>2185</v>
      </c>
      <c r="G14" s="1996"/>
      <c r="H14" s="1996"/>
      <c r="I14" s="1996"/>
      <c r="J14" s="1996"/>
      <c r="K14" s="1996"/>
      <c r="L14" s="1996"/>
      <c r="M14" s="1997"/>
    </row>
    <row r="15" spans="1:13">
      <c r="A15" s="2063" t="s">
        <v>29</v>
      </c>
      <c r="B15" s="1333" t="s">
        <v>30</v>
      </c>
      <c r="C15" s="1980" t="s">
        <v>2215</v>
      </c>
      <c r="D15" s="1981"/>
      <c r="E15" s="1981"/>
      <c r="F15" s="1981"/>
      <c r="G15" s="1981"/>
      <c r="H15" s="1981"/>
      <c r="I15" s="1981"/>
      <c r="J15" s="1981"/>
      <c r="K15" s="1981"/>
      <c r="L15" s="1981"/>
      <c r="M15" s="1982"/>
    </row>
    <row r="16" spans="1:13" ht="47.25" customHeight="1">
      <c r="A16" s="2064"/>
      <c r="B16" s="1333" t="s">
        <v>32</v>
      </c>
      <c r="C16" s="1980" t="s">
        <v>719</v>
      </c>
      <c r="D16" s="1981"/>
      <c r="E16" s="1981"/>
      <c r="F16" s="1981"/>
      <c r="G16" s="1981"/>
      <c r="H16" s="1981"/>
      <c r="I16" s="1981"/>
      <c r="J16" s="1981"/>
      <c r="K16" s="1981"/>
      <c r="L16" s="1981"/>
      <c r="M16" s="1982"/>
    </row>
    <row r="17" spans="1:13" ht="8.25" customHeight="1">
      <c r="A17" s="2064"/>
      <c r="B17" s="1998" t="s">
        <v>34</v>
      </c>
      <c r="C17" s="1216"/>
      <c r="D17" s="42"/>
      <c r="E17" s="42"/>
      <c r="F17" s="42"/>
      <c r="G17" s="42"/>
      <c r="H17" s="42"/>
      <c r="I17" s="42"/>
      <c r="J17" s="42"/>
      <c r="K17" s="42"/>
      <c r="L17" s="42"/>
      <c r="M17" s="676"/>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217"/>
      <c r="K19" s="49"/>
      <c r="L19" s="49"/>
      <c r="M19" s="50"/>
    </row>
    <row r="20" spans="1:13">
      <c r="A20" s="2064"/>
      <c r="B20" s="1999"/>
      <c r="C20" s="47" t="s">
        <v>39</v>
      </c>
      <c r="D20" s="1218"/>
      <c r="E20" s="49" t="s">
        <v>40</v>
      </c>
      <c r="F20" s="1219"/>
      <c r="G20" s="49" t="s">
        <v>41</v>
      </c>
      <c r="H20" s="1219"/>
      <c r="I20" s="49"/>
      <c r="J20" s="51"/>
      <c r="K20" s="49"/>
      <c r="L20" s="49"/>
      <c r="M20" s="50"/>
    </row>
    <row r="21" spans="1:13">
      <c r="A21" s="2064"/>
      <c r="B21" s="1999"/>
      <c r="C21" s="47" t="s">
        <v>42</v>
      </c>
      <c r="D21" s="1218"/>
      <c r="E21" s="49" t="s">
        <v>43</v>
      </c>
      <c r="F21" s="1218"/>
      <c r="G21" s="49"/>
      <c r="H21" s="51"/>
      <c r="I21" s="49"/>
      <c r="J21" s="51"/>
      <c r="K21" s="49"/>
      <c r="L21" s="49"/>
      <c r="M21" s="50"/>
    </row>
    <row r="22" spans="1:13">
      <c r="A22" s="2064"/>
      <c r="B22" s="1999"/>
      <c r="C22" s="47" t="s">
        <v>44</v>
      </c>
      <c r="D22" s="1219"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1998" t="s">
        <v>48</v>
      </c>
      <c r="C24" s="1220"/>
      <c r="D24" s="58"/>
      <c r="E24" s="58"/>
      <c r="F24" s="58"/>
      <c r="G24" s="58"/>
      <c r="H24" s="58"/>
      <c r="I24" s="58"/>
      <c r="J24" s="58"/>
      <c r="K24" s="58"/>
      <c r="L24" s="34"/>
      <c r="M24" s="675"/>
    </row>
    <row r="25" spans="1:13">
      <c r="A25" s="2064"/>
      <c r="B25" s="1999"/>
      <c r="C25" s="47" t="s">
        <v>49</v>
      </c>
      <c r="D25" s="1219"/>
      <c r="E25" s="59"/>
      <c r="F25" s="49" t="s">
        <v>50</v>
      </c>
      <c r="G25" s="1218"/>
      <c r="H25" s="59"/>
      <c r="I25" s="49" t="s">
        <v>51</v>
      </c>
      <c r="J25" s="1218"/>
      <c r="K25" s="59"/>
      <c r="L25" s="37"/>
      <c r="M25" s="38"/>
    </row>
    <row r="26" spans="1:13">
      <c r="A26" s="2064"/>
      <c r="B26" s="1999"/>
      <c r="C26" s="47" t="s">
        <v>52</v>
      </c>
      <c r="D26" s="1221"/>
      <c r="E26" s="37"/>
      <c r="F26" s="49" t="s">
        <v>53</v>
      </c>
      <c r="G26" s="1219" t="s">
        <v>45</v>
      </c>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222"/>
      <c r="D28" s="63"/>
      <c r="E28" s="63"/>
      <c r="F28" s="63"/>
      <c r="G28" s="63"/>
      <c r="H28" s="63"/>
      <c r="I28" s="63"/>
      <c r="J28" s="63"/>
      <c r="K28" s="63"/>
      <c r="L28" s="63"/>
      <c r="M28" s="677"/>
    </row>
    <row r="29" spans="1:13" ht="15.75" customHeight="1">
      <c r="A29" s="2064"/>
      <c r="B29" s="64"/>
      <c r="C29" s="65" t="s">
        <v>55</v>
      </c>
      <c r="D29" s="1223" t="s">
        <v>89</v>
      </c>
      <c r="E29" s="59"/>
      <c r="F29" s="66" t="s">
        <v>56</v>
      </c>
      <c r="G29" s="1224" t="s">
        <v>9</v>
      </c>
      <c r="H29" s="59"/>
      <c r="I29" s="66" t="s">
        <v>57</v>
      </c>
      <c r="J29" s="2045" t="s">
        <v>9</v>
      </c>
      <c r="K29" s="1981"/>
      <c r="L29" s="2046"/>
      <c r="M29" s="67"/>
    </row>
    <row r="30" spans="1:13">
      <c r="A30" s="2064"/>
      <c r="B30" s="31"/>
      <c r="C30" s="55"/>
      <c r="D30" s="56"/>
      <c r="E30" s="56"/>
      <c r="F30" s="56"/>
      <c r="G30" s="56"/>
      <c r="H30" s="56"/>
      <c r="I30" s="56"/>
      <c r="J30" s="56"/>
      <c r="K30" s="56"/>
      <c r="L30" s="56"/>
      <c r="M30" s="57"/>
    </row>
    <row r="31" spans="1:13">
      <c r="A31" s="2064"/>
      <c r="B31" s="1998" t="s">
        <v>58</v>
      </c>
      <c r="C31" s="1226"/>
      <c r="D31" s="68"/>
      <c r="E31" s="68"/>
      <c r="F31" s="68"/>
      <c r="G31" s="68"/>
      <c r="H31" s="68"/>
      <c r="I31" s="68"/>
      <c r="J31" s="68"/>
      <c r="K31" s="68"/>
      <c r="L31" s="34"/>
      <c r="M31" s="675"/>
    </row>
    <row r="32" spans="1:13">
      <c r="A32" s="2064"/>
      <c r="B32" s="1999"/>
      <c r="C32" s="69" t="s">
        <v>59</v>
      </c>
      <c r="D32" s="1227">
        <v>2020</v>
      </c>
      <c r="E32" s="70"/>
      <c r="F32" s="59" t="s">
        <v>60</v>
      </c>
      <c r="G32" s="1228"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1998" t="s">
        <v>62</v>
      </c>
      <c r="C34" s="1229"/>
      <c r="D34" s="72"/>
      <c r="E34" s="72"/>
      <c r="F34" s="72"/>
      <c r="G34" s="72"/>
      <c r="H34" s="72"/>
      <c r="I34" s="72"/>
      <c r="J34" s="72"/>
      <c r="K34" s="72"/>
      <c r="L34" s="72"/>
      <c r="M34" s="678"/>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117">
        <v>1</v>
      </c>
      <c r="E36" s="2118"/>
      <c r="F36" s="2117">
        <v>1</v>
      </c>
      <c r="G36" s="2118"/>
      <c r="H36" s="2117">
        <v>1</v>
      </c>
      <c r="I36" s="2118"/>
      <c r="J36" s="2117">
        <v>1</v>
      </c>
      <c r="K36" s="2118"/>
      <c r="L36" s="2117">
        <v>1</v>
      </c>
      <c r="M36" s="211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117">
        <v>1</v>
      </c>
      <c r="E38" s="2118"/>
      <c r="F38" s="2117">
        <v>1</v>
      </c>
      <c r="G38" s="2118"/>
      <c r="H38" s="2117">
        <v>1</v>
      </c>
      <c r="I38" s="2118"/>
      <c r="J38" s="2117">
        <v>1</v>
      </c>
      <c r="K38" s="2118"/>
      <c r="L38" s="2117">
        <v>1</v>
      </c>
      <c r="M38" s="211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117">
        <v>1</v>
      </c>
      <c r="E40" s="2118"/>
      <c r="F40" s="1232" t="s">
        <v>9</v>
      </c>
      <c r="G40" s="1231"/>
      <c r="H40" s="1232" t="s">
        <v>9</v>
      </c>
      <c r="I40" s="1231"/>
      <c r="J40" s="1232" t="s">
        <v>9</v>
      </c>
      <c r="K40" s="1231"/>
      <c r="L40" s="1232" t="s">
        <v>9</v>
      </c>
      <c r="M40" s="1202"/>
    </row>
    <row r="41" spans="1:13">
      <c r="A41" s="2064"/>
      <c r="B41" s="1999"/>
      <c r="C41" s="73"/>
      <c r="D41" s="1201" t="s">
        <v>77</v>
      </c>
      <c r="E41" s="1201"/>
      <c r="F41" s="1201" t="s">
        <v>78</v>
      </c>
      <c r="G41" s="1201"/>
      <c r="H41" s="110"/>
      <c r="I41" s="110"/>
      <c r="J41" s="110"/>
      <c r="K41" s="110"/>
      <c r="L41" s="110"/>
      <c r="M41" s="679"/>
    </row>
    <row r="42" spans="1:13">
      <c r="A42" s="2064"/>
      <c r="B42" s="1999"/>
      <c r="C42" s="73"/>
      <c r="D42" s="1232" t="s">
        <v>9</v>
      </c>
      <c r="E42" s="1231"/>
      <c r="F42" s="2117">
        <v>1</v>
      </c>
      <c r="G42" s="2135"/>
      <c r="H42" s="2136"/>
      <c r="I42" s="2136"/>
      <c r="J42" s="74"/>
      <c r="K42" s="74"/>
      <c r="L42" s="74"/>
      <c r="M42" s="107"/>
    </row>
    <row r="43" spans="1:13">
      <c r="A43" s="2064"/>
      <c r="B43" s="1999"/>
      <c r="C43" s="83"/>
      <c r="D43" s="1235"/>
      <c r="E43" s="1201"/>
      <c r="F43" s="1235"/>
      <c r="G43" s="1201"/>
      <c r="H43" s="84"/>
      <c r="I43" s="85"/>
      <c r="J43" s="84"/>
      <c r="K43" s="85"/>
      <c r="L43" s="84"/>
      <c r="M43" s="86"/>
    </row>
    <row r="44" spans="1:13" ht="18" customHeight="1">
      <c r="A44" s="2064"/>
      <c r="B44" s="1998" t="s">
        <v>79</v>
      </c>
      <c r="C44" s="1220"/>
      <c r="D44" s="58"/>
      <c r="E44" s="58"/>
      <c r="F44" s="58"/>
      <c r="G44" s="58"/>
      <c r="H44" s="58"/>
      <c r="I44" s="58"/>
      <c r="J44" s="58"/>
      <c r="K44" s="58"/>
      <c r="L44" s="37"/>
      <c r="M44" s="38"/>
    </row>
    <row r="45" spans="1:13" ht="15.75" customHeight="1">
      <c r="A45" s="2064"/>
      <c r="B45" s="1999"/>
      <c r="C45" s="88"/>
      <c r="D45" s="89" t="s">
        <v>80</v>
      </c>
      <c r="E45" s="90" t="s">
        <v>7</v>
      </c>
      <c r="F45" s="2008" t="s">
        <v>81</v>
      </c>
      <c r="G45" s="2463" t="s">
        <v>1548</v>
      </c>
      <c r="H45" s="2464"/>
      <c r="I45" s="2464"/>
      <c r="J45" s="2464"/>
      <c r="K45" s="91" t="s">
        <v>82</v>
      </c>
      <c r="L45" s="2001"/>
      <c r="M45" s="2002"/>
    </row>
    <row r="46" spans="1:13" ht="15.75" customHeight="1">
      <c r="A46" s="2064"/>
      <c r="B46" s="1999"/>
      <c r="C46" s="88"/>
      <c r="D46" s="1236" t="s">
        <v>45</v>
      </c>
      <c r="E46" s="1218"/>
      <c r="F46" s="2008"/>
      <c r="G46" s="2464"/>
      <c r="H46" s="2464"/>
      <c r="I46" s="2464"/>
      <c r="J46" s="2464"/>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1980" t="s">
        <v>2298</v>
      </c>
      <c r="D48" s="1981"/>
      <c r="E48" s="1981"/>
      <c r="F48" s="1981"/>
      <c r="G48" s="1981"/>
      <c r="H48" s="1981"/>
      <c r="I48" s="1981"/>
      <c r="J48" s="1981"/>
      <c r="K48" s="1981"/>
      <c r="L48" s="1981"/>
      <c r="M48" s="1982"/>
    </row>
    <row r="49" spans="1:13" ht="38.25" customHeight="1">
      <c r="A49" s="2064"/>
      <c r="B49" s="1333" t="s">
        <v>85</v>
      </c>
      <c r="C49" s="1980" t="s">
        <v>2299</v>
      </c>
      <c r="D49" s="1981"/>
      <c r="E49" s="1981"/>
      <c r="F49" s="1981"/>
      <c r="G49" s="1981"/>
      <c r="H49" s="1981"/>
      <c r="I49" s="1981"/>
      <c r="J49" s="1981"/>
      <c r="K49" s="1981"/>
      <c r="L49" s="1981"/>
      <c r="M49" s="1982"/>
    </row>
    <row r="50" spans="1:13" ht="15.75" customHeight="1">
      <c r="A50" s="2064"/>
      <c r="B50" s="1333" t="s">
        <v>87</v>
      </c>
      <c r="C50" s="1237" t="s">
        <v>1498</v>
      </c>
      <c r="D50" s="1214"/>
      <c r="E50" s="1214"/>
      <c r="F50" s="1214"/>
      <c r="G50" s="1214"/>
      <c r="H50" s="1214"/>
      <c r="I50" s="1214"/>
      <c r="J50" s="1214"/>
      <c r="K50" s="1214"/>
      <c r="L50" s="1214"/>
      <c r="M50" s="1215"/>
    </row>
    <row r="51" spans="1:13">
      <c r="A51" s="2064"/>
      <c r="B51" s="1333" t="s">
        <v>88</v>
      </c>
      <c r="C51" s="1995" t="s">
        <v>89</v>
      </c>
      <c r="D51" s="1996"/>
      <c r="E51" s="1996"/>
      <c r="F51" s="1996"/>
      <c r="G51" s="1996"/>
      <c r="H51" s="1996"/>
      <c r="I51" s="1996"/>
      <c r="J51" s="1996"/>
      <c r="K51" s="1996"/>
      <c r="L51" s="1996"/>
      <c r="M51" s="1997"/>
    </row>
    <row r="52" spans="1:13" ht="30" customHeight="1">
      <c r="A52" s="2055" t="s">
        <v>90</v>
      </c>
      <c r="B52" s="1413" t="s">
        <v>91</v>
      </c>
      <c r="C52" s="2458" t="s">
        <v>2300</v>
      </c>
      <c r="D52" s="2459"/>
      <c r="E52" s="2459"/>
      <c r="F52" s="2459"/>
      <c r="G52" s="2459"/>
      <c r="H52" s="2459"/>
      <c r="I52" s="2459"/>
      <c r="J52" s="2459"/>
      <c r="K52" s="2459"/>
      <c r="L52" s="2459"/>
      <c r="M52" s="2460"/>
    </row>
    <row r="53" spans="1:13" ht="15.75" customHeight="1">
      <c r="A53" s="2056"/>
      <c r="B53" s="1413" t="s">
        <v>93</v>
      </c>
      <c r="C53" s="2458" t="s">
        <v>2301</v>
      </c>
      <c r="D53" s="2459"/>
      <c r="E53" s="2459"/>
      <c r="F53" s="2459"/>
      <c r="G53" s="2459"/>
      <c r="H53" s="2459"/>
      <c r="I53" s="2459"/>
      <c r="J53" s="2459"/>
      <c r="K53" s="2459"/>
      <c r="L53" s="2459"/>
      <c r="M53" s="2460"/>
    </row>
    <row r="54" spans="1:13" ht="15.75" customHeight="1">
      <c r="A54" s="2056"/>
      <c r="B54" s="1413" t="s">
        <v>95</v>
      </c>
      <c r="C54" s="2458" t="s">
        <v>2302</v>
      </c>
      <c r="D54" s="2459"/>
      <c r="E54" s="2459"/>
      <c r="F54" s="2459"/>
      <c r="G54" s="2459"/>
      <c r="H54" s="2459"/>
      <c r="I54" s="2459"/>
      <c r="J54" s="2459"/>
      <c r="K54" s="2459"/>
      <c r="L54" s="2459"/>
      <c r="M54" s="2460"/>
    </row>
    <row r="55" spans="1:13" ht="15.75" customHeight="1">
      <c r="A55" s="2056"/>
      <c r="B55" s="1414" t="s">
        <v>97</v>
      </c>
      <c r="C55" s="2458" t="s">
        <v>2303</v>
      </c>
      <c r="D55" s="2459"/>
      <c r="E55" s="2459"/>
      <c r="F55" s="2459"/>
      <c r="G55" s="2459"/>
      <c r="H55" s="2459"/>
      <c r="I55" s="2459"/>
      <c r="J55" s="2459"/>
      <c r="K55" s="2459"/>
      <c r="L55" s="2459"/>
      <c r="M55" s="2460"/>
    </row>
    <row r="56" spans="1:13" ht="15.75" customHeight="1">
      <c r="A56" s="2056"/>
      <c r="B56" s="1413" t="s">
        <v>99</v>
      </c>
      <c r="C56" s="2461" t="s">
        <v>2304</v>
      </c>
      <c r="D56" s="2459"/>
      <c r="E56" s="2459"/>
      <c r="F56" s="2459"/>
      <c r="G56" s="2459"/>
      <c r="H56" s="2459"/>
      <c r="I56" s="2459"/>
      <c r="J56" s="2459"/>
      <c r="K56" s="2459"/>
      <c r="L56" s="2459"/>
      <c r="M56" s="2460"/>
    </row>
    <row r="57" spans="1:13" ht="16.5" customHeight="1" thickBot="1">
      <c r="A57" s="2061"/>
      <c r="B57" s="1413" t="s">
        <v>101</v>
      </c>
      <c r="C57" s="2462">
        <v>3184922646</v>
      </c>
      <c r="D57" s="2459"/>
      <c r="E57" s="2459"/>
      <c r="F57" s="2459"/>
      <c r="G57" s="2459"/>
      <c r="H57" s="2459"/>
      <c r="I57" s="2459"/>
      <c r="J57" s="2459"/>
      <c r="K57" s="2459"/>
      <c r="L57" s="2459"/>
      <c r="M57" s="2460"/>
    </row>
    <row r="58" spans="1:13" ht="15.75" customHeight="1">
      <c r="A58" s="2055" t="s">
        <v>103</v>
      </c>
      <c r="B58" s="1415" t="s">
        <v>104</v>
      </c>
      <c r="C58" s="2455" t="s">
        <v>2305</v>
      </c>
      <c r="D58" s="2456"/>
      <c r="E58" s="2456"/>
      <c r="F58" s="2456"/>
      <c r="G58" s="2456"/>
      <c r="H58" s="2456"/>
      <c r="I58" s="2456"/>
      <c r="J58" s="2456"/>
      <c r="K58" s="2456"/>
      <c r="L58" s="2456"/>
      <c r="M58" s="2457"/>
    </row>
    <row r="59" spans="1:13" ht="30" customHeight="1">
      <c r="A59" s="2056"/>
      <c r="B59" s="1415" t="s">
        <v>106</v>
      </c>
      <c r="C59" s="2455" t="s">
        <v>1917</v>
      </c>
      <c r="D59" s="2456"/>
      <c r="E59" s="2456"/>
      <c r="F59" s="2456"/>
      <c r="G59" s="2456"/>
      <c r="H59" s="2456"/>
      <c r="I59" s="2456"/>
      <c r="J59" s="2456"/>
      <c r="K59" s="2456"/>
      <c r="L59" s="2456"/>
      <c r="M59" s="2457"/>
    </row>
    <row r="60" spans="1:13" ht="30" customHeight="1" thickBot="1">
      <c r="A60" s="2056"/>
      <c r="B60" s="1416" t="s">
        <v>14</v>
      </c>
      <c r="C60" s="2455" t="s">
        <v>2302</v>
      </c>
      <c r="D60" s="2456"/>
      <c r="E60" s="2456"/>
      <c r="F60" s="2456"/>
      <c r="G60" s="2456"/>
      <c r="H60" s="2456"/>
      <c r="I60" s="2456"/>
      <c r="J60" s="2456"/>
      <c r="K60" s="2456"/>
      <c r="L60" s="2456"/>
      <c r="M60" s="245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2">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D40:E40"/>
    <mergeCell ref="F42:G42"/>
    <mergeCell ref="H42:I42"/>
    <mergeCell ref="C49:M49"/>
    <mergeCell ref="L36:M36"/>
    <mergeCell ref="D38:E38"/>
    <mergeCell ref="F38:G38"/>
    <mergeCell ref="H38:I38"/>
    <mergeCell ref="J38:K38"/>
    <mergeCell ref="L38:M38"/>
    <mergeCell ref="J36:K36"/>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9">
    <dataValidation type="list" allowBlank="1" showInputMessage="1" showErrorMessage="1" sqref="C14:D14" xr:uid="{00000000-0002-0000-5D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D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5D00-000002000000}"/>
    <dataValidation allowBlank="1" showInputMessage="1" showErrorMessage="1" prompt="Identifique la meta ODS a que le apunta el indicador de producto. Seleccione de la lista desplegable." sqref="E14" xr:uid="{00000000-0002-0000-5D00-000003000000}"/>
    <dataValidation allowBlank="1" showInputMessage="1" showErrorMessage="1" prompt="Identifique el ODS a que le apunta el indicador de producto. Seleccione de la lista desplegable._x000a_" sqref="B14" xr:uid="{00000000-0002-0000-5D00-000004000000}"/>
    <dataValidation allowBlank="1" showInputMessage="1" showErrorMessage="1" prompt="Incluir una ficha por cada indicador, ya sea de producto o de resultado" sqref="B1" xr:uid="{00000000-0002-0000-5D00-000005000000}"/>
    <dataValidation allowBlank="1" showInputMessage="1" showErrorMessage="1" prompt="Seleccione de la lista desplegable" sqref="B4 B7 H7" xr:uid="{00000000-0002-0000-5D00-000006000000}"/>
    <dataValidation type="list" allowBlank="1" showInputMessage="1" showErrorMessage="1" sqref="C7" xr:uid="{00000000-0002-0000-5D00-000007000000}">
      <formula1>"GestiónPública,Gobierno,SeguridadConvivenciayJusticia,GestiónJurídica,Hacienda ,Planeación,DesarrolloEconómicoIndustriayTurismo,Educación ,Salud,IntegraciónSocial,CulturaRecreaciónyDeporte,Ambiente,Movilidad,Hábitat,Mujer"</formula1>
    </dataValidation>
    <dataValidation type="list" allowBlank="1" showInputMessage="1" showErrorMessage="1" sqref="G45:J46" xr:uid="{00000000-0002-0000-5D00-000008000000}">
      <formula1>"UPZ,Localidad,Otro"</formula1>
    </dataValidation>
  </dataValidations>
  <hyperlinks>
    <hyperlink ref="C56" r:id="rId1" xr:uid="{00000000-0004-0000-5D00-000000000000}"/>
  </hyperlinks>
  <pageMargins left="0.7" right="0.7" top="0.75" bottom="0.75" header="0.3" footer="0.3"/>
  <pageSetup paperSize="9" orientation="portrait" horizontalDpi="1200" verticalDpi="1200"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2283</v>
      </c>
      <c r="C1" s="141"/>
      <c r="D1" s="141"/>
      <c r="E1" s="141"/>
      <c r="F1" s="141"/>
      <c r="G1" s="141"/>
      <c r="H1" s="141"/>
      <c r="I1" s="141"/>
      <c r="J1" s="141"/>
      <c r="K1" s="141"/>
      <c r="L1" s="141"/>
      <c r="M1" s="142"/>
    </row>
    <row r="2" spans="1:13" ht="31.5" customHeight="1">
      <c r="A2" s="2494" t="s">
        <v>1</v>
      </c>
      <c r="B2" s="29" t="s">
        <v>2</v>
      </c>
      <c r="C2" s="2120" t="s">
        <v>725</v>
      </c>
      <c r="D2" s="2121"/>
      <c r="E2" s="2121"/>
      <c r="F2" s="2121"/>
      <c r="G2" s="2121"/>
      <c r="H2" s="2121"/>
      <c r="I2" s="2121"/>
      <c r="J2" s="2121"/>
      <c r="K2" s="2121"/>
      <c r="L2" s="2121"/>
      <c r="M2" s="2122"/>
    </row>
    <row r="3" spans="1:13" ht="42" customHeight="1">
      <c r="A3" s="2093"/>
      <c r="B3" s="1331" t="s">
        <v>4</v>
      </c>
      <c r="C3" s="2495" t="s">
        <v>661</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00" t="s">
        <v>604</v>
      </c>
      <c r="D7" s="2501"/>
      <c r="E7" s="1513"/>
      <c r="F7" s="1513"/>
      <c r="G7" s="1514"/>
      <c r="H7" s="1506" t="s">
        <v>14</v>
      </c>
      <c r="I7" s="2502" t="s">
        <v>720</v>
      </c>
      <c r="J7" s="2501"/>
      <c r="K7" s="2501"/>
      <c r="L7" s="2501"/>
      <c r="M7" s="2503"/>
    </row>
    <row r="8" spans="1:13" ht="15.75" customHeight="1">
      <c r="A8" s="2093"/>
      <c r="B8" s="2504" t="s">
        <v>16</v>
      </c>
      <c r="C8" s="1515"/>
      <c r="D8" s="143"/>
      <c r="E8" s="143"/>
      <c r="F8" s="1515"/>
      <c r="G8" s="143"/>
      <c r="H8" s="143"/>
      <c r="I8" s="143"/>
      <c r="J8" s="143"/>
      <c r="K8" s="143"/>
      <c r="L8" s="143"/>
      <c r="M8" s="1516"/>
    </row>
    <row r="9" spans="1:13" ht="15.75" customHeight="1">
      <c r="A9" s="2093"/>
      <c r="B9" s="2085"/>
      <c r="C9" s="2032" t="s">
        <v>9</v>
      </c>
      <c r="D9" s="2033"/>
      <c r="E9" s="144"/>
      <c r="F9" s="2032" t="s">
        <v>9</v>
      </c>
      <c r="G9" s="2033"/>
      <c r="H9" s="144"/>
      <c r="I9" s="274" t="s">
        <v>9</v>
      </c>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2306</v>
      </c>
      <c r="D11" s="2483"/>
      <c r="E11" s="2483"/>
      <c r="F11" s="2483"/>
      <c r="G11" s="2483"/>
      <c r="H11" s="2483"/>
      <c r="I11" s="2483"/>
      <c r="J11" s="2483"/>
      <c r="K11" s="2483"/>
      <c r="L11" s="2483"/>
      <c r="M11" s="2484"/>
    </row>
    <row r="12" spans="1:13" ht="111" customHeight="1">
      <c r="A12" s="2093"/>
      <c r="B12" s="1331" t="s">
        <v>21</v>
      </c>
      <c r="C12" s="2491" t="s">
        <v>2307</v>
      </c>
      <c r="D12" s="2492"/>
      <c r="E12" s="2492"/>
      <c r="F12" s="2492"/>
      <c r="G12" s="2492"/>
      <c r="H12" s="2492"/>
      <c r="I12" s="2492"/>
      <c r="J12" s="2492"/>
      <c r="K12" s="2492"/>
      <c r="L12" s="2492"/>
      <c r="M12" s="2493"/>
    </row>
    <row r="13" spans="1:13" ht="60" customHeight="1">
      <c r="A13" s="2093"/>
      <c r="B13" s="1331" t="s">
        <v>23</v>
      </c>
      <c r="C13" s="2482" t="s">
        <v>660</v>
      </c>
      <c r="D13" s="2483"/>
      <c r="E13" s="2483"/>
      <c r="F13" s="2483"/>
      <c r="G13" s="2483"/>
      <c r="H13" s="2483"/>
      <c r="I13" s="2483"/>
      <c r="J13" s="2483"/>
      <c r="K13" s="2483"/>
      <c r="L13" s="2483"/>
      <c r="M13" s="2484"/>
    </row>
    <row r="14" spans="1:13" ht="102.95" customHeight="1">
      <c r="A14" s="2093"/>
      <c r="B14" s="1517" t="s">
        <v>25</v>
      </c>
      <c r="C14" s="2482" t="s">
        <v>647</v>
      </c>
      <c r="D14" s="2487"/>
      <c r="E14" s="1518" t="s">
        <v>27</v>
      </c>
      <c r="F14" s="2488" t="s">
        <v>727</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726</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2308</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2485">
        <v>1</v>
      </c>
      <c r="E36" s="2486"/>
      <c r="F36" s="2485">
        <v>3</v>
      </c>
      <c r="G36" s="2486"/>
      <c r="H36" s="2485">
        <v>3</v>
      </c>
      <c r="I36" s="2486"/>
      <c r="J36" s="2485">
        <v>3</v>
      </c>
      <c r="K36" s="2486"/>
      <c r="L36" s="2485">
        <v>3</v>
      </c>
      <c r="M36" s="2486"/>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2485">
        <v>3</v>
      </c>
      <c r="E38" s="2486"/>
      <c r="F38" s="2485">
        <v>3</v>
      </c>
      <c r="G38" s="2486"/>
      <c r="H38" s="2485">
        <v>3</v>
      </c>
      <c r="I38" s="2486"/>
      <c r="J38" s="2485">
        <v>3</v>
      </c>
      <c r="K38" s="2486"/>
      <c r="L38" s="2485">
        <v>3</v>
      </c>
      <c r="M38" s="2486"/>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2485">
        <v>2</v>
      </c>
      <c r="E40" s="2486"/>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485">
        <v>30</v>
      </c>
      <c r="G42" s="2486"/>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478"/>
      <c r="H45" s="2479"/>
      <c r="I45" s="2479"/>
      <c r="J45" s="2479"/>
      <c r="K45" s="91" t="s">
        <v>82</v>
      </c>
      <c r="L45" s="2480"/>
      <c r="M45" s="2481"/>
    </row>
    <row r="46" spans="1:13" ht="15.75" customHeight="1">
      <c r="A46" s="2064"/>
      <c r="B46" s="1999"/>
      <c r="C46" s="88"/>
      <c r="D46" s="1542"/>
      <c r="E46" s="1522" t="s">
        <v>45</v>
      </c>
      <c r="F46" s="2008"/>
      <c r="G46" s="2479"/>
      <c r="H46" s="2479"/>
      <c r="I46" s="2479"/>
      <c r="J46" s="2479"/>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2309</v>
      </c>
      <c r="D48" s="2483"/>
      <c r="E48" s="2483"/>
      <c r="F48" s="2483"/>
      <c r="G48" s="2483"/>
      <c r="H48" s="2483"/>
      <c r="I48" s="2483"/>
      <c r="J48" s="2483"/>
      <c r="K48" s="2483"/>
      <c r="L48" s="2483"/>
      <c r="M48" s="2484"/>
    </row>
    <row r="49" spans="1:13" ht="38.25" customHeight="1">
      <c r="A49" s="2064"/>
      <c r="B49" s="1333" t="s">
        <v>85</v>
      </c>
      <c r="C49" s="2482" t="s">
        <v>2310</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473" t="s">
        <v>2311</v>
      </c>
      <c r="D52" s="2474"/>
      <c r="E52" s="2474"/>
      <c r="F52" s="2474"/>
      <c r="G52" s="2474"/>
      <c r="H52" s="2474"/>
      <c r="I52" s="2474"/>
      <c r="J52" s="2474"/>
      <c r="K52" s="2474"/>
      <c r="L52" s="2474"/>
      <c r="M52" s="2475"/>
    </row>
    <row r="53" spans="1:13" ht="15.75" customHeight="1">
      <c r="A53" s="2056"/>
      <c r="B53" s="1413" t="s">
        <v>93</v>
      </c>
      <c r="C53" s="2473" t="s">
        <v>2312</v>
      </c>
      <c r="D53" s="2474"/>
      <c r="E53" s="2474"/>
      <c r="F53" s="2474"/>
      <c r="G53" s="2474"/>
      <c r="H53" s="2474"/>
      <c r="I53" s="2474"/>
      <c r="J53" s="2474"/>
      <c r="K53" s="2474"/>
      <c r="L53" s="2474"/>
      <c r="M53" s="2475"/>
    </row>
    <row r="54" spans="1:13" ht="15.75" customHeight="1">
      <c r="A54" s="2056"/>
      <c r="B54" s="1413" t="s">
        <v>95</v>
      </c>
      <c r="C54" s="2473" t="s">
        <v>2313</v>
      </c>
      <c r="D54" s="2474"/>
      <c r="E54" s="2474"/>
      <c r="F54" s="2474"/>
      <c r="G54" s="2474"/>
      <c r="H54" s="2474"/>
      <c r="I54" s="2474"/>
      <c r="J54" s="2474"/>
      <c r="K54" s="2474"/>
      <c r="L54" s="2474"/>
      <c r="M54" s="2475"/>
    </row>
    <row r="55" spans="1:13" ht="15.75" customHeight="1">
      <c r="A55" s="2056"/>
      <c r="B55" s="1414" t="s">
        <v>97</v>
      </c>
      <c r="C55" s="2473" t="s">
        <v>2314</v>
      </c>
      <c r="D55" s="2474"/>
      <c r="E55" s="2474"/>
      <c r="F55" s="2474"/>
      <c r="G55" s="2474"/>
      <c r="H55" s="2474"/>
      <c r="I55" s="2474"/>
      <c r="J55" s="2474"/>
      <c r="K55" s="2474"/>
      <c r="L55" s="2474"/>
      <c r="M55" s="2475"/>
    </row>
    <row r="56" spans="1:13" ht="15.75" customHeight="1">
      <c r="A56" s="2056"/>
      <c r="B56" s="1413" t="s">
        <v>99</v>
      </c>
      <c r="C56" s="2476" t="s">
        <v>2315</v>
      </c>
      <c r="D56" s="2474"/>
      <c r="E56" s="2474"/>
      <c r="F56" s="2474"/>
      <c r="G56" s="2474"/>
      <c r="H56" s="2474"/>
      <c r="I56" s="2474"/>
      <c r="J56" s="2474"/>
      <c r="K56" s="2474"/>
      <c r="L56" s="2474"/>
      <c r="M56" s="2475"/>
    </row>
    <row r="57" spans="1:13" ht="16.5" customHeight="1" thickBot="1">
      <c r="A57" s="2061"/>
      <c r="B57" s="1413" t="s">
        <v>101</v>
      </c>
      <c r="C57" s="2473" t="s">
        <v>2316</v>
      </c>
      <c r="D57" s="2474"/>
      <c r="E57" s="2474"/>
      <c r="F57" s="2474"/>
      <c r="G57" s="2474"/>
      <c r="H57" s="2474"/>
      <c r="I57" s="2474"/>
      <c r="J57" s="2474"/>
      <c r="K57" s="2474"/>
      <c r="L57" s="2474"/>
      <c r="M57" s="2475"/>
    </row>
    <row r="58" spans="1:13" ht="15.75" customHeight="1">
      <c r="A58" s="2469" t="s">
        <v>103</v>
      </c>
      <c r="B58" s="1415" t="s">
        <v>104</v>
      </c>
      <c r="C58" s="2455" t="s">
        <v>2305</v>
      </c>
      <c r="D58" s="2456"/>
      <c r="E58" s="2456"/>
      <c r="F58" s="2456"/>
      <c r="G58" s="2456"/>
      <c r="H58" s="2456"/>
      <c r="I58" s="2456"/>
      <c r="J58" s="2456"/>
      <c r="K58" s="2456"/>
      <c r="L58" s="2456"/>
      <c r="M58" s="2457"/>
    </row>
    <row r="59" spans="1:13" ht="30" customHeight="1">
      <c r="A59" s="2056"/>
      <c r="B59" s="1415" t="s">
        <v>106</v>
      </c>
      <c r="C59" s="2455" t="s">
        <v>1917</v>
      </c>
      <c r="D59" s="2456"/>
      <c r="E59" s="2456"/>
      <c r="F59" s="2456"/>
      <c r="G59" s="2456"/>
      <c r="H59" s="2456"/>
      <c r="I59" s="2456"/>
      <c r="J59" s="2456"/>
      <c r="K59" s="2456"/>
      <c r="L59" s="2456"/>
      <c r="M59" s="2457"/>
    </row>
    <row r="60" spans="1:13" ht="30" customHeight="1" thickBot="1">
      <c r="A60" s="2056"/>
      <c r="B60" s="1416" t="s">
        <v>14</v>
      </c>
      <c r="C60" s="2455" t="s">
        <v>2302</v>
      </c>
      <c r="D60" s="2456"/>
      <c r="E60" s="2456"/>
      <c r="F60" s="2456"/>
      <c r="G60" s="2456"/>
      <c r="H60" s="2456"/>
      <c r="I60" s="2456"/>
      <c r="J60" s="2456"/>
      <c r="K60" s="2456"/>
      <c r="L60" s="2456"/>
      <c r="M60" s="245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62">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D40:E40"/>
    <mergeCell ref="F42:G42"/>
    <mergeCell ref="H42:I42"/>
    <mergeCell ref="C49:M49"/>
    <mergeCell ref="L36:M36"/>
    <mergeCell ref="D38:E38"/>
    <mergeCell ref="F38:G38"/>
    <mergeCell ref="H38:I38"/>
    <mergeCell ref="J38:K38"/>
    <mergeCell ref="L38:M38"/>
    <mergeCell ref="J36:K36"/>
    <mergeCell ref="B44:B47"/>
    <mergeCell ref="F45:F46"/>
    <mergeCell ref="G45:J46"/>
    <mergeCell ref="L45:M46"/>
    <mergeCell ref="C48:M48"/>
    <mergeCell ref="C51:M51"/>
    <mergeCell ref="A52:A57"/>
    <mergeCell ref="C52:M52"/>
    <mergeCell ref="C53:M53"/>
    <mergeCell ref="C54:M54"/>
    <mergeCell ref="C55:M55"/>
    <mergeCell ref="C56:M56"/>
    <mergeCell ref="C57:M57"/>
    <mergeCell ref="C63:M63"/>
    <mergeCell ref="A58:A60"/>
    <mergeCell ref="C58:M58"/>
    <mergeCell ref="C59:M59"/>
    <mergeCell ref="C60:M60"/>
    <mergeCell ref="C61:M61"/>
    <mergeCell ref="C62:M62"/>
  </mergeCells>
  <dataValidations count="9">
    <dataValidation type="list" allowBlank="1" showInputMessage="1" showErrorMessage="1" sqref="C14:D14" xr:uid="{00000000-0002-0000-5E00-000000000000}"/>
    <dataValidation type="list" allowBlank="1" showInputMessage="1" showErrorMessage="1" sqref="G45:J46" xr:uid="{00000000-0002-0000-5E00-000001000000}">
      <formula1>"UPZ,Localidad,Otro"</formula1>
    </dataValidation>
    <dataValidation type="list" allowBlank="1" showInputMessage="1" showErrorMessage="1" sqref="C7" xr:uid="{00000000-0002-0000-5E00-000002000000}">
      <formula1>"GestiónPública,Gobierno,SeguridadConvivenciayJusticia,GestiónJurídica,Hacienda ,Planeación,DesarrolloEconómicoIndustriayTurismo,Educación ,Salud,IntegraciónSocial,CulturaRecreaciónyDeporte,Ambiente,Movilidad,Hábitat,Mujer"</formula1>
    </dataValidation>
    <dataValidation allowBlank="1" showInputMessage="1" showErrorMessage="1" prompt="Seleccione de la lista desplegable" sqref="B4 B7 H7" xr:uid="{00000000-0002-0000-5E00-000003000000}"/>
    <dataValidation allowBlank="1" showInputMessage="1" showErrorMessage="1" prompt="Incluir una ficha por cada indicador, ya sea de producto o de resultado" sqref="B1" xr:uid="{00000000-0002-0000-5E00-000004000000}"/>
    <dataValidation allowBlank="1" showInputMessage="1" showErrorMessage="1" prompt="Identifique el ODS a que le apunta el indicador de producto. Seleccione de la lista desplegable._x000a_" sqref="B14" xr:uid="{00000000-0002-0000-5E00-000005000000}"/>
    <dataValidation allowBlank="1" showInputMessage="1" showErrorMessage="1" prompt="Identifique la meta ODS a que le apunta el indicador de producto. Seleccione de la lista desplegable." sqref="E14" xr:uid="{00000000-0002-0000-5E00-000006000000}"/>
    <dataValidation allowBlank="1" showInputMessage="1" showErrorMessage="1" prompt="Determine si el indicador responde a un enfoque (Derechos Humanos, Género, Diferencial, Poblacional, Ambiental y Territorial). Si responde a más de enfoque separelos por ;" sqref="B15" xr:uid="{00000000-0002-0000-5E00-000007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E00-000008000000}"/>
  </dataValidations>
  <hyperlinks>
    <hyperlink ref="C56" r:id="rId1" xr:uid="{00000000-0004-0000-5E00-000000000000}"/>
  </hyperlinks>
  <pageMargins left="0.7" right="0.7" top="0.75" bottom="0.75" header="0.3" footer="0.3"/>
  <pageSetup paperSize="9" orientation="portrait" horizontalDpi="1200" verticalDpi="1200"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theme="0"/>
  </sheetPr>
  <dimension ref="A1:M63"/>
  <sheetViews>
    <sheetView workbookViewId="0"/>
  </sheetViews>
  <sheetFormatPr baseColWidth="10" defaultColWidth="11.42578125" defaultRowHeight="15.75"/>
  <cols>
    <col min="1" max="1" width="25.140625" style="28" customWidth="1"/>
    <col min="2" max="2" width="39.140625" style="109" customWidth="1"/>
    <col min="3" max="5" width="11.42578125" style="28"/>
    <col min="6" max="6" width="12.140625" style="28" customWidth="1"/>
    <col min="7" max="16384" width="11.42578125" style="28"/>
  </cols>
  <sheetData>
    <row r="1" spans="1:13" ht="16.5" thickBot="1">
      <c r="A1" s="24"/>
      <c r="B1" s="99" t="s">
        <v>2317</v>
      </c>
      <c r="C1" s="141"/>
      <c r="D1" s="141"/>
      <c r="E1" s="141"/>
      <c r="F1" s="141"/>
      <c r="G1" s="141"/>
      <c r="H1" s="141"/>
      <c r="I1" s="141"/>
      <c r="J1" s="141"/>
      <c r="K1" s="141"/>
      <c r="L1" s="141"/>
      <c r="M1" s="142"/>
    </row>
    <row r="2" spans="1:13" ht="31.5" customHeight="1">
      <c r="A2" s="2494" t="s">
        <v>1</v>
      </c>
      <c r="B2" s="29" t="s">
        <v>2</v>
      </c>
      <c r="C2" s="2120" t="s">
        <v>732</v>
      </c>
      <c r="D2" s="2121"/>
      <c r="E2" s="2121"/>
      <c r="F2" s="2121"/>
      <c r="G2" s="2121"/>
      <c r="H2" s="2121"/>
      <c r="I2" s="2121"/>
      <c r="J2" s="2121"/>
      <c r="K2" s="2121"/>
      <c r="L2" s="2121"/>
      <c r="M2" s="2122"/>
    </row>
    <row r="3" spans="1:13" ht="42" customHeight="1">
      <c r="A3" s="2093"/>
      <c r="B3" s="1331" t="s">
        <v>4</v>
      </c>
      <c r="C3" s="2495" t="s">
        <v>661</v>
      </c>
      <c r="D3" s="2496"/>
      <c r="E3" s="2496"/>
      <c r="F3" s="2496"/>
      <c r="G3" s="2496"/>
      <c r="H3" s="2496"/>
      <c r="I3" s="2496"/>
      <c r="J3" s="2496"/>
      <c r="K3" s="2496"/>
      <c r="L3" s="2496"/>
      <c r="M3" s="2497"/>
    </row>
    <row r="4" spans="1:13" ht="15.75" customHeight="1">
      <c r="A4" s="2093"/>
      <c r="B4" s="31" t="s">
        <v>6</v>
      </c>
      <c r="C4" s="1507" t="s">
        <v>7</v>
      </c>
      <c r="D4" s="1508"/>
      <c r="E4" s="1509"/>
      <c r="F4" s="2498" t="s">
        <v>8</v>
      </c>
      <c r="G4" s="2499"/>
      <c r="H4" s="1510" t="s">
        <v>9</v>
      </c>
      <c r="I4" s="1511"/>
      <c r="J4" s="1511"/>
      <c r="K4" s="1511"/>
      <c r="L4" s="1511"/>
      <c r="M4" s="1512"/>
    </row>
    <row r="5" spans="1:13" ht="30" customHeight="1">
      <c r="A5" s="2093"/>
      <c r="B5" s="31" t="s">
        <v>10</v>
      </c>
      <c r="C5" s="2495" t="s">
        <v>9</v>
      </c>
      <c r="D5" s="2496"/>
      <c r="E5" s="2496"/>
      <c r="F5" s="2496"/>
      <c r="G5" s="2496"/>
      <c r="H5" s="2496"/>
      <c r="I5" s="2496"/>
      <c r="J5" s="2496"/>
      <c r="K5" s="2496"/>
      <c r="L5" s="2496"/>
      <c r="M5" s="2497"/>
    </row>
    <row r="6" spans="1:13" ht="23.25" customHeight="1">
      <c r="A6" s="2093"/>
      <c r="B6" s="31" t="s">
        <v>11</v>
      </c>
      <c r="C6" s="2495" t="s">
        <v>9</v>
      </c>
      <c r="D6" s="2496"/>
      <c r="E6" s="2496"/>
      <c r="F6" s="2496"/>
      <c r="G6" s="2496"/>
      <c r="H6" s="2496"/>
      <c r="I6" s="2496"/>
      <c r="J6" s="2496"/>
      <c r="K6" s="2496"/>
      <c r="L6" s="2496"/>
      <c r="M6" s="2497"/>
    </row>
    <row r="7" spans="1:13" ht="15.75" customHeight="1">
      <c r="A7" s="2093"/>
      <c r="B7" s="1331" t="s">
        <v>12</v>
      </c>
      <c r="C7" s="2512" t="s">
        <v>1489</v>
      </c>
      <c r="D7" s="2513"/>
      <c r="E7" s="1513"/>
      <c r="F7" s="1513"/>
      <c r="G7" s="1514"/>
      <c r="H7" s="1546" t="s">
        <v>14</v>
      </c>
      <c r="I7" s="2514" t="s">
        <v>15</v>
      </c>
      <c r="J7" s="2513"/>
      <c r="K7" s="2513"/>
      <c r="L7" s="2513"/>
      <c r="M7" s="2515"/>
    </row>
    <row r="8" spans="1:13" ht="15.75" customHeight="1">
      <c r="A8" s="2093"/>
      <c r="B8" s="2504" t="s">
        <v>16</v>
      </c>
      <c r="C8" s="1515"/>
      <c r="D8" s="143"/>
      <c r="E8" s="143"/>
      <c r="F8" s="1515"/>
      <c r="G8" s="143"/>
      <c r="H8" s="143"/>
      <c r="I8" s="143"/>
      <c r="J8" s="143"/>
      <c r="K8" s="143"/>
      <c r="L8" s="143"/>
      <c r="M8" s="1516"/>
    </row>
    <row r="9" spans="1:13" ht="15.75" customHeight="1">
      <c r="A9" s="2093"/>
      <c r="B9" s="2085"/>
      <c r="C9" s="2032" t="s">
        <v>9</v>
      </c>
      <c r="D9" s="2033"/>
      <c r="E9" s="144"/>
      <c r="F9" s="2032" t="s">
        <v>9</v>
      </c>
      <c r="G9" s="2033"/>
      <c r="H9" s="144"/>
      <c r="I9" s="274" t="s">
        <v>9</v>
      </c>
      <c r="J9" s="274"/>
      <c r="K9" s="144"/>
      <c r="L9" s="144"/>
      <c r="M9" s="145"/>
    </row>
    <row r="10" spans="1:13">
      <c r="A10" s="2093"/>
      <c r="B10" s="2123"/>
      <c r="C10" s="2505" t="s">
        <v>18</v>
      </c>
      <c r="D10" s="2506"/>
      <c r="E10" s="39"/>
      <c r="F10" s="2111" t="s">
        <v>18</v>
      </c>
      <c r="G10" s="2111"/>
      <c r="H10" s="39"/>
      <c r="I10" s="2111" t="s">
        <v>18</v>
      </c>
      <c r="J10" s="2111"/>
      <c r="K10" s="39"/>
      <c r="L10" s="40"/>
      <c r="M10" s="41"/>
    </row>
    <row r="11" spans="1:13" ht="75" customHeight="1">
      <c r="A11" s="2093"/>
      <c r="B11" s="1331" t="s">
        <v>19</v>
      </c>
      <c r="C11" s="2482" t="s">
        <v>2318</v>
      </c>
      <c r="D11" s="2483"/>
      <c r="E11" s="2483"/>
      <c r="F11" s="2483"/>
      <c r="G11" s="2483"/>
      <c r="H11" s="2483"/>
      <c r="I11" s="2483"/>
      <c r="J11" s="2483"/>
      <c r="K11" s="2483"/>
      <c r="L11" s="2483"/>
      <c r="M11" s="2484"/>
    </row>
    <row r="12" spans="1:13" ht="111" customHeight="1">
      <c r="A12" s="2093"/>
      <c r="B12" s="1331" t="s">
        <v>21</v>
      </c>
      <c r="C12" s="2491" t="s">
        <v>2319</v>
      </c>
      <c r="D12" s="2492"/>
      <c r="E12" s="2492"/>
      <c r="F12" s="2492"/>
      <c r="G12" s="2492"/>
      <c r="H12" s="2492"/>
      <c r="I12" s="2492"/>
      <c r="J12" s="2492"/>
      <c r="K12" s="2492"/>
      <c r="L12" s="2492"/>
      <c r="M12" s="2493"/>
    </row>
    <row r="13" spans="1:13" ht="60" customHeight="1">
      <c r="A13" s="2093"/>
      <c r="B13" s="1331" t="s">
        <v>23</v>
      </c>
      <c r="C13" s="2482" t="s">
        <v>660</v>
      </c>
      <c r="D13" s="2483"/>
      <c r="E13" s="2483"/>
      <c r="F13" s="2483"/>
      <c r="G13" s="2483"/>
      <c r="H13" s="2483"/>
      <c r="I13" s="2483"/>
      <c r="J13" s="2483"/>
      <c r="K13" s="2483"/>
      <c r="L13" s="2483"/>
      <c r="M13" s="2484"/>
    </row>
    <row r="14" spans="1:13" ht="102.95" customHeight="1">
      <c r="A14" s="2093"/>
      <c r="B14" s="1517" t="s">
        <v>25</v>
      </c>
      <c r="C14" s="2482" t="s">
        <v>26</v>
      </c>
      <c r="D14" s="2487"/>
      <c r="E14" s="1518" t="s">
        <v>27</v>
      </c>
      <c r="F14" s="2488" t="s">
        <v>2185</v>
      </c>
      <c r="G14" s="2471"/>
      <c r="H14" s="2471"/>
      <c r="I14" s="2471"/>
      <c r="J14" s="2471"/>
      <c r="K14" s="2471"/>
      <c r="L14" s="2471"/>
      <c r="M14" s="2472"/>
    </row>
    <row r="15" spans="1:13">
      <c r="A15" s="2489" t="s">
        <v>29</v>
      </c>
      <c r="B15" s="1333" t="s">
        <v>30</v>
      </c>
      <c r="C15" s="2482" t="s">
        <v>2215</v>
      </c>
      <c r="D15" s="2483"/>
      <c r="E15" s="2483"/>
      <c r="F15" s="2483"/>
      <c r="G15" s="2483"/>
      <c r="H15" s="2483"/>
      <c r="I15" s="2483"/>
      <c r="J15" s="2483"/>
      <c r="K15" s="2483"/>
      <c r="L15" s="2483"/>
      <c r="M15" s="2484"/>
    </row>
    <row r="16" spans="1:13" ht="47.25" customHeight="1">
      <c r="A16" s="2064"/>
      <c r="B16" s="1333" t="s">
        <v>32</v>
      </c>
      <c r="C16" s="2482" t="s">
        <v>733</v>
      </c>
      <c r="D16" s="2483"/>
      <c r="E16" s="2483"/>
      <c r="F16" s="2483"/>
      <c r="G16" s="2483"/>
      <c r="H16" s="2483"/>
      <c r="I16" s="2483"/>
      <c r="J16" s="2483"/>
      <c r="K16" s="2483"/>
      <c r="L16" s="2483"/>
      <c r="M16" s="2484"/>
    </row>
    <row r="17" spans="1:13" ht="8.25" customHeight="1">
      <c r="A17" s="2064"/>
      <c r="B17" s="2477" t="s">
        <v>34</v>
      </c>
      <c r="C17" s="1519"/>
      <c r="D17" s="42"/>
      <c r="E17" s="42"/>
      <c r="F17" s="42"/>
      <c r="G17" s="42"/>
      <c r="H17" s="42"/>
      <c r="I17" s="42"/>
      <c r="J17" s="42"/>
      <c r="K17" s="42"/>
      <c r="L17" s="42"/>
      <c r="M17" s="1520"/>
    </row>
    <row r="18" spans="1:13" ht="9" customHeight="1">
      <c r="A18" s="2064"/>
      <c r="B18" s="1999"/>
      <c r="C18" s="43"/>
      <c r="D18" s="44"/>
      <c r="E18" s="45"/>
      <c r="F18" s="44"/>
      <c r="G18" s="45"/>
      <c r="H18" s="44"/>
      <c r="I18" s="45"/>
      <c r="J18" s="44"/>
      <c r="K18" s="45"/>
      <c r="L18" s="45"/>
      <c r="M18" s="46"/>
    </row>
    <row r="19" spans="1:13">
      <c r="A19" s="2064"/>
      <c r="B19" s="1999"/>
      <c r="C19" s="47" t="s">
        <v>35</v>
      </c>
      <c r="D19" s="48"/>
      <c r="E19" s="49" t="s">
        <v>36</v>
      </c>
      <c r="F19" s="48"/>
      <c r="G19" s="49" t="s">
        <v>37</v>
      </c>
      <c r="H19" s="48"/>
      <c r="I19" s="49" t="s">
        <v>38</v>
      </c>
      <c r="J19" s="1521"/>
      <c r="K19" s="49"/>
      <c r="L19" s="49"/>
      <c r="M19" s="50"/>
    </row>
    <row r="20" spans="1:13">
      <c r="A20" s="2064"/>
      <c r="B20" s="1999"/>
      <c r="C20" s="47" t="s">
        <v>39</v>
      </c>
      <c r="D20" s="1522"/>
      <c r="E20" s="49" t="s">
        <v>40</v>
      </c>
      <c r="F20" s="1523"/>
      <c r="G20" s="49" t="s">
        <v>41</v>
      </c>
      <c r="H20" s="1523"/>
      <c r="I20" s="49"/>
      <c r="J20" s="51"/>
      <c r="K20" s="49"/>
      <c r="L20" s="49"/>
      <c r="M20" s="50"/>
    </row>
    <row r="21" spans="1:13">
      <c r="A21" s="2064"/>
      <c r="B21" s="1999"/>
      <c r="C21" s="47" t="s">
        <v>42</v>
      </c>
      <c r="D21" s="1522"/>
      <c r="E21" s="49" t="s">
        <v>43</v>
      </c>
      <c r="F21" s="1522"/>
      <c r="G21" s="49"/>
      <c r="H21" s="51"/>
      <c r="I21" s="49"/>
      <c r="J21" s="51"/>
      <c r="K21" s="49"/>
      <c r="L21" s="49"/>
      <c r="M21" s="50"/>
    </row>
    <row r="22" spans="1:13">
      <c r="A22" s="2064"/>
      <c r="B22" s="1999"/>
      <c r="C22" s="47" t="s">
        <v>44</v>
      </c>
      <c r="D22" s="1523" t="s">
        <v>45</v>
      </c>
      <c r="E22" s="49" t="s">
        <v>46</v>
      </c>
      <c r="F22" s="2068" t="s">
        <v>47</v>
      </c>
      <c r="G22" s="2068"/>
      <c r="H22" s="2068"/>
      <c r="I22" s="2068"/>
      <c r="J22" s="53"/>
      <c r="K22" s="53"/>
      <c r="L22" s="53"/>
      <c r="M22" s="54"/>
    </row>
    <row r="23" spans="1:13" ht="9.75" customHeight="1">
      <c r="A23" s="2064"/>
      <c r="B23" s="2000"/>
      <c r="C23" s="55"/>
      <c r="D23" s="56"/>
      <c r="E23" s="56"/>
      <c r="F23" s="56"/>
      <c r="G23" s="56"/>
      <c r="H23" s="56"/>
      <c r="I23" s="56"/>
      <c r="J23" s="56"/>
      <c r="K23" s="56"/>
      <c r="L23" s="56"/>
      <c r="M23" s="57"/>
    </row>
    <row r="24" spans="1:13">
      <c r="A24" s="2064"/>
      <c r="B24" s="2477" t="s">
        <v>48</v>
      </c>
      <c r="C24" s="1524"/>
      <c r="D24" s="58"/>
      <c r="E24" s="58"/>
      <c r="F24" s="58"/>
      <c r="G24" s="58"/>
      <c r="H24" s="58"/>
      <c r="I24" s="58"/>
      <c r="J24" s="58"/>
      <c r="K24" s="58"/>
      <c r="L24" s="34"/>
      <c r="M24" s="1525"/>
    </row>
    <row r="25" spans="1:13">
      <c r="A25" s="2064"/>
      <c r="B25" s="1999"/>
      <c r="C25" s="47" t="s">
        <v>49</v>
      </c>
      <c r="D25" s="1523"/>
      <c r="E25" s="59"/>
      <c r="F25" s="49" t="s">
        <v>50</v>
      </c>
      <c r="G25" s="1522"/>
      <c r="H25" s="59"/>
      <c r="I25" s="49" t="s">
        <v>51</v>
      </c>
      <c r="J25" s="1522" t="s">
        <v>45</v>
      </c>
      <c r="K25" s="59"/>
      <c r="L25" s="37"/>
      <c r="M25" s="38"/>
    </row>
    <row r="26" spans="1:13">
      <c r="A26" s="2064"/>
      <c r="B26" s="1999"/>
      <c r="C26" s="47" t="s">
        <v>52</v>
      </c>
      <c r="D26" s="1526"/>
      <c r="E26" s="37"/>
      <c r="F26" s="49" t="s">
        <v>53</v>
      </c>
      <c r="G26" s="1523"/>
      <c r="H26" s="37"/>
      <c r="I26" s="60"/>
      <c r="J26" s="37"/>
      <c r="K26" s="36"/>
      <c r="L26" s="37"/>
      <c r="M26" s="38"/>
    </row>
    <row r="27" spans="1:13" ht="24" customHeight="1">
      <c r="A27" s="2064"/>
      <c r="B27" s="2000"/>
      <c r="C27" s="61"/>
      <c r="D27" s="62"/>
      <c r="E27" s="62"/>
      <c r="F27" s="62"/>
      <c r="G27" s="62"/>
      <c r="H27" s="62"/>
      <c r="I27" s="62"/>
      <c r="J27" s="62"/>
      <c r="K27" s="62"/>
      <c r="L27" s="40"/>
      <c r="M27" s="41"/>
    </row>
    <row r="28" spans="1:13">
      <c r="A28" s="2064"/>
      <c r="B28" s="64" t="s">
        <v>54</v>
      </c>
      <c r="C28" s="1527"/>
      <c r="D28" s="63"/>
      <c r="E28" s="63"/>
      <c r="F28" s="63"/>
      <c r="G28" s="63"/>
      <c r="H28" s="63"/>
      <c r="I28" s="63"/>
      <c r="J28" s="63"/>
      <c r="K28" s="63"/>
      <c r="L28" s="63"/>
      <c r="M28" s="1528"/>
    </row>
    <row r="29" spans="1:13" ht="15.75" customHeight="1">
      <c r="A29" s="2064"/>
      <c r="B29" s="64"/>
      <c r="C29" s="65" t="s">
        <v>55</v>
      </c>
      <c r="D29" s="1529" t="s">
        <v>89</v>
      </c>
      <c r="E29" s="59"/>
      <c r="F29" s="66" t="s">
        <v>56</v>
      </c>
      <c r="G29" s="1530" t="s">
        <v>9</v>
      </c>
      <c r="H29" s="59"/>
      <c r="I29" s="66" t="s">
        <v>57</v>
      </c>
      <c r="J29" s="2490" t="s">
        <v>9</v>
      </c>
      <c r="K29" s="2483"/>
      <c r="L29" s="2487"/>
      <c r="M29" s="67"/>
    </row>
    <row r="30" spans="1:13">
      <c r="A30" s="2064"/>
      <c r="B30" s="31"/>
      <c r="C30" s="55"/>
      <c r="D30" s="56"/>
      <c r="E30" s="56"/>
      <c r="F30" s="56"/>
      <c r="G30" s="56"/>
      <c r="H30" s="56"/>
      <c r="I30" s="56"/>
      <c r="J30" s="56"/>
      <c r="K30" s="56"/>
      <c r="L30" s="56"/>
      <c r="M30" s="57"/>
    </row>
    <row r="31" spans="1:13">
      <c r="A31" s="2064"/>
      <c r="B31" s="2477" t="s">
        <v>58</v>
      </c>
      <c r="C31" s="1531"/>
      <c r="D31" s="68"/>
      <c r="E31" s="68"/>
      <c r="F31" s="68"/>
      <c r="G31" s="68"/>
      <c r="H31" s="68"/>
      <c r="I31" s="68"/>
      <c r="J31" s="68"/>
      <c r="K31" s="68"/>
      <c r="L31" s="34"/>
      <c r="M31" s="1525"/>
    </row>
    <row r="32" spans="1:13">
      <c r="A32" s="2064"/>
      <c r="B32" s="1999"/>
      <c r="C32" s="69" t="s">
        <v>59</v>
      </c>
      <c r="D32" s="1532">
        <v>2020</v>
      </c>
      <c r="E32" s="70"/>
      <c r="F32" s="59" t="s">
        <v>60</v>
      </c>
      <c r="G32" s="1533" t="s">
        <v>61</v>
      </c>
      <c r="H32" s="70"/>
      <c r="I32" s="66"/>
      <c r="J32" s="70"/>
      <c r="K32" s="70"/>
      <c r="L32" s="37"/>
      <c r="M32" s="38"/>
    </row>
    <row r="33" spans="1:13">
      <c r="A33" s="2064"/>
      <c r="B33" s="2000"/>
      <c r="C33" s="55"/>
      <c r="D33" s="135"/>
      <c r="E33" s="136"/>
      <c r="F33" s="56"/>
      <c r="G33" s="136"/>
      <c r="H33" s="136"/>
      <c r="I33" s="137"/>
      <c r="J33" s="136"/>
      <c r="K33" s="136"/>
      <c r="L33" s="40"/>
      <c r="M33" s="41"/>
    </row>
    <row r="34" spans="1:13">
      <c r="A34" s="2064"/>
      <c r="B34" s="2477" t="s">
        <v>62</v>
      </c>
      <c r="C34" s="1534"/>
      <c r="D34" s="72"/>
      <c r="E34" s="72"/>
      <c r="F34" s="72"/>
      <c r="G34" s="72"/>
      <c r="H34" s="72"/>
      <c r="I34" s="72"/>
      <c r="J34" s="72"/>
      <c r="K34" s="72"/>
      <c r="L34" s="72"/>
      <c r="M34" s="1535"/>
    </row>
    <row r="35" spans="1:13">
      <c r="A35" s="2064"/>
      <c r="B35" s="1999"/>
      <c r="C35" s="73"/>
      <c r="D35" s="74" t="s">
        <v>63</v>
      </c>
      <c r="E35" s="74"/>
      <c r="F35" s="74" t="s">
        <v>64</v>
      </c>
      <c r="G35" s="74"/>
      <c r="H35" s="75" t="s">
        <v>65</v>
      </c>
      <c r="I35" s="75"/>
      <c r="J35" s="75" t="s">
        <v>66</v>
      </c>
      <c r="K35" s="74"/>
      <c r="L35" s="74" t="s">
        <v>67</v>
      </c>
      <c r="M35" s="76"/>
    </row>
    <row r="36" spans="1:13">
      <c r="A36" s="2064"/>
      <c r="B36" s="1999"/>
      <c r="C36" s="73"/>
      <c r="D36" s="1547">
        <v>1</v>
      </c>
      <c r="E36" s="1537"/>
      <c r="F36" s="1547">
        <v>1</v>
      </c>
      <c r="G36" s="1537"/>
      <c r="H36" s="1547">
        <v>1</v>
      </c>
      <c r="I36" s="1537"/>
      <c r="J36" s="1547">
        <v>1</v>
      </c>
      <c r="K36" s="1537"/>
      <c r="L36" s="1547">
        <v>1</v>
      </c>
      <c r="M36" s="1538"/>
    </row>
    <row r="37" spans="1:13">
      <c r="A37" s="2064"/>
      <c r="B37" s="1999"/>
      <c r="C37" s="73"/>
      <c r="D37" s="74" t="s">
        <v>68</v>
      </c>
      <c r="E37" s="74"/>
      <c r="F37" s="74" t="s">
        <v>69</v>
      </c>
      <c r="G37" s="74"/>
      <c r="H37" s="75" t="s">
        <v>70</v>
      </c>
      <c r="I37" s="75"/>
      <c r="J37" s="75" t="s">
        <v>71</v>
      </c>
      <c r="K37" s="74"/>
      <c r="L37" s="74" t="s">
        <v>72</v>
      </c>
      <c r="M37" s="46"/>
    </row>
    <row r="38" spans="1:13">
      <c r="A38" s="2064"/>
      <c r="B38" s="1999"/>
      <c r="C38" s="73"/>
      <c r="D38" s="1547">
        <v>1</v>
      </c>
      <c r="E38" s="1537"/>
      <c r="F38" s="1547">
        <v>1</v>
      </c>
      <c r="G38" s="1537"/>
      <c r="H38" s="1547">
        <v>1</v>
      </c>
      <c r="I38" s="1537"/>
      <c r="J38" s="1547">
        <v>1</v>
      </c>
      <c r="K38" s="1537"/>
      <c r="L38" s="1547">
        <v>1</v>
      </c>
      <c r="M38" s="1538"/>
    </row>
    <row r="39" spans="1:13">
      <c r="A39" s="2064"/>
      <c r="B39" s="1999"/>
      <c r="C39" s="73"/>
      <c r="D39" s="74" t="s">
        <v>73</v>
      </c>
      <c r="E39" s="74"/>
      <c r="F39" s="74" t="s">
        <v>74</v>
      </c>
      <c r="G39" s="74"/>
      <c r="H39" s="75" t="s">
        <v>75</v>
      </c>
      <c r="I39" s="75"/>
      <c r="J39" s="75" t="s">
        <v>76</v>
      </c>
      <c r="K39" s="74"/>
      <c r="L39" s="74" t="s">
        <v>77</v>
      </c>
      <c r="M39" s="46"/>
    </row>
    <row r="40" spans="1:13">
      <c r="A40" s="2064"/>
      <c r="B40" s="1999"/>
      <c r="C40" s="73"/>
      <c r="D40" s="1547">
        <v>1</v>
      </c>
      <c r="E40" s="1537"/>
      <c r="F40" s="1536" t="s">
        <v>9</v>
      </c>
      <c r="G40" s="1537"/>
      <c r="H40" s="1536" t="s">
        <v>9</v>
      </c>
      <c r="I40" s="1537"/>
      <c r="J40" s="1536" t="s">
        <v>9</v>
      </c>
      <c r="K40" s="1537"/>
      <c r="L40" s="1536" t="s">
        <v>9</v>
      </c>
      <c r="M40" s="1538"/>
    </row>
    <row r="41" spans="1:13">
      <c r="A41" s="2064"/>
      <c r="B41" s="1999"/>
      <c r="C41" s="73"/>
      <c r="D41" s="1539" t="s">
        <v>77</v>
      </c>
      <c r="E41" s="1539"/>
      <c r="F41" s="1539" t="s">
        <v>78</v>
      </c>
      <c r="G41" s="1539"/>
      <c r="H41" s="110"/>
      <c r="I41" s="110"/>
      <c r="J41" s="110"/>
      <c r="K41" s="110"/>
      <c r="L41" s="110"/>
      <c r="M41" s="1540"/>
    </row>
    <row r="42" spans="1:13">
      <c r="A42" s="2064"/>
      <c r="B42" s="1999"/>
      <c r="C42" s="73"/>
      <c r="D42" s="1536" t="s">
        <v>9</v>
      </c>
      <c r="E42" s="1537"/>
      <c r="F42" s="2510">
        <v>1</v>
      </c>
      <c r="G42" s="2511"/>
      <c r="H42" s="2136"/>
      <c r="I42" s="2136"/>
      <c r="J42" s="74"/>
      <c r="K42" s="74"/>
      <c r="L42" s="74"/>
      <c r="M42" s="107"/>
    </row>
    <row r="43" spans="1:13">
      <c r="A43" s="2064"/>
      <c r="B43" s="1999"/>
      <c r="C43" s="83"/>
      <c r="D43" s="1541"/>
      <c r="E43" s="1539"/>
      <c r="F43" s="1541"/>
      <c r="G43" s="1539"/>
      <c r="H43" s="84"/>
      <c r="I43" s="85"/>
      <c r="J43" s="84"/>
      <c r="K43" s="85"/>
      <c r="L43" s="84"/>
      <c r="M43" s="86"/>
    </row>
    <row r="44" spans="1:13" ht="18" customHeight="1">
      <c r="A44" s="2064"/>
      <c r="B44" s="2477" t="s">
        <v>79</v>
      </c>
      <c r="C44" s="1524"/>
      <c r="D44" s="58"/>
      <c r="E44" s="58"/>
      <c r="F44" s="58"/>
      <c r="G44" s="58"/>
      <c r="H44" s="58"/>
      <c r="I44" s="58"/>
      <c r="J44" s="58"/>
      <c r="K44" s="58"/>
      <c r="L44" s="37"/>
      <c r="M44" s="38"/>
    </row>
    <row r="45" spans="1:13" ht="15.75" customHeight="1">
      <c r="A45" s="2064"/>
      <c r="B45" s="1999"/>
      <c r="C45" s="88"/>
      <c r="D45" s="89" t="s">
        <v>80</v>
      </c>
      <c r="E45" s="90" t="s">
        <v>7</v>
      </c>
      <c r="F45" s="2008" t="s">
        <v>81</v>
      </c>
      <c r="G45" s="2478"/>
      <c r="H45" s="2479"/>
      <c r="I45" s="2479"/>
      <c r="J45" s="2479"/>
      <c r="K45" s="91" t="s">
        <v>82</v>
      </c>
      <c r="L45" s="2480"/>
      <c r="M45" s="2481"/>
    </row>
    <row r="46" spans="1:13" ht="15.75" customHeight="1">
      <c r="A46" s="2064"/>
      <c r="B46" s="1999"/>
      <c r="C46" s="88"/>
      <c r="D46" s="1542"/>
      <c r="E46" s="1522" t="s">
        <v>45</v>
      </c>
      <c r="F46" s="2008"/>
      <c r="G46" s="2479"/>
      <c r="H46" s="2479"/>
      <c r="I46" s="2479"/>
      <c r="J46" s="2479"/>
      <c r="K46" s="37"/>
      <c r="L46" s="2003"/>
      <c r="M46" s="2004"/>
    </row>
    <row r="47" spans="1:13">
      <c r="A47" s="2064"/>
      <c r="B47" s="2000"/>
      <c r="C47" s="92"/>
      <c r="D47" s="40"/>
      <c r="E47" s="40"/>
      <c r="F47" s="40"/>
      <c r="G47" s="40"/>
      <c r="H47" s="40"/>
      <c r="I47" s="40"/>
      <c r="J47" s="40"/>
      <c r="K47" s="40"/>
      <c r="L47" s="37"/>
      <c r="M47" s="38"/>
    </row>
    <row r="48" spans="1:13" ht="58.5" customHeight="1">
      <c r="A48" s="2064"/>
      <c r="B48" s="1331" t="s">
        <v>83</v>
      </c>
      <c r="C48" s="2482" t="s">
        <v>2320</v>
      </c>
      <c r="D48" s="2483"/>
      <c r="E48" s="2483"/>
      <c r="F48" s="2483"/>
      <c r="G48" s="2483"/>
      <c r="H48" s="2483"/>
      <c r="I48" s="2483"/>
      <c r="J48" s="2483"/>
      <c r="K48" s="2483"/>
      <c r="L48" s="2483"/>
      <c r="M48" s="2484"/>
    </row>
    <row r="49" spans="1:13" ht="38.25" customHeight="1">
      <c r="A49" s="2064"/>
      <c r="B49" s="1333" t="s">
        <v>85</v>
      </c>
      <c r="C49" s="2482" t="s">
        <v>2321</v>
      </c>
      <c r="D49" s="2483"/>
      <c r="E49" s="2483"/>
      <c r="F49" s="2483"/>
      <c r="G49" s="2483"/>
      <c r="H49" s="2483"/>
      <c r="I49" s="2483"/>
      <c r="J49" s="2483"/>
      <c r="K49" s="2483"/>
      <c r="L49" s="2483"/>
      <c r="M49" s="2484"/>
    </row>
    <row r="50" spans="1:13" ht="15.75" customHeight="1">
      <c r="A50" s="2064"/>
      <c r="B50" s="1333" t="s">
        <v>87</v>
      </c>
      <c r="C50" s="1543" t="s">
        <v>1498</v>
      </c>
      <c r="D50" s="1544"/>
      <c r="E50" s="1544"/>
      <c r="F50" s="1544"/>
      <c r="G50" s="1544"/>
      <c r="H50" s="1544"/>
      <c r="I50" s="1544"/>
      <c r="J50" s="1544"/>
      <c r="K50" s="1544"/>
      <c r="L50" s="1544"/>
      <c r="M50" s="1545"/>
    </row>
    <row r="51" spans="1:13">
      <c r="A51" s="2064"/>
      <c r="B51" s="1333" t="s">
        <v>88</v>
      </c>
      <c r="C51" s="2470" t="s">
        <v>89</v>
      </c>
      <c r="D51" s="2471"/>
      <c r="E51" s="2471"/>
      <c r="F51" s="2471"/>
      <c r="G51" s="2471"/>
      <c r="H51" s="2471"/>
      <c r="I51" s="2471"/>
      <c r="J51" s="2471"/>
      <c r="K51" s="2471"/>
      <c r="L51" s="2471"/>
      <c r="M51" s="2472"/>
    </row>
    <row r="52" spans="1:13" ht="30" customHeight="1">
      <c r="A52" s="2469" t="s">
        <v>90</v>
      </c>
      <c r="B52" s="1413" t="s">
        <v>91</v>
      </c>
      <c r="C52" s="2508" t="s">
        <v>735</v>
      </c>
      <c r="D52" s="2508"/>
      <c r="E52" s="2508"/>
      <c r="F52" s="2508"/>
      <c r="G52" s="2508"/>
      <c r="H52" s="2508"/>
      <c r="I52" s="2508"/>
      <c r="J52" s="2508"/>
      <c r="K52" s="2508"/>
      <c r="L52" s="2508"/>
      <c r="M52" s="2508"/>
    </row>
    <row r="53" spans="1:13" ht="15.75" customHeight="1">
      <c r="A53" s="2056"/>
      <c r="B53" s="1413" t="s">
        <v>93</v>
      </c>
      <c r="C53" s="2508" t="s">
        <v>2206</v>
      </c>
      <c r="D53" s="2508"/>
      <c r="E53" s="2508"/>
      <c r="F53" s="2508"/>
      <c r="G53" s="2508"/>
      <c r="H53" s="2508"/>
      <c r="I53" s="2508"/>
      <c r="J53" s="2508"/>
      <c r="K53" s="2508"/>
      <c r="L53" s="2508"/>
      <c r="M53" s="2508"/>
    </row>
    <row r="54" spans="1:13" ht="15.75" customHeight="1">
      <c r="A54" s="2056"/>
      <c r="B54" s="1413" t="s">
        <v>95</v>
      </c>
      <c r="C54" s="2508" t="s">
        <v>2322</v>
      </c>
      <c r="D54" s="2508"/>
      <c r="E54" s="2508"/>
      <c r="F54" s="2508"/>
      <c r="G54" s="2508"/>
      <c r="H54" s="2508"/>
      <c r="I54" s="2508"/>
      <c r="J54" s="2508"/>
      <c r="K54" s="2508"/>
      <c r="L54" s="2508"/>
      <c r="M54" s="2508"/>
    </row>
    <row r="55" spans="1:13" ht="15.75" customHeight="1">
      <c r="A55" s="2056"/>
      <c r="B55" s="1414" t="s">
        <v>97</v>
      </c>
      <c r="C55" s="2508" t="s">
        <v>2323</v>
      </c>
      <c r="D55" s="2508"/>
      <c r="E55" s="2508"/>
      <c r="F55" s="2508"/>
      <c r="G55" s="2508"/>
      <c r="H55" s="2508"/>
      <c r="I55" s="2508"/>
      <c r="J55" s="2508"/>
      <c r="K55" s="2508"/>
      <c r="L55" s="2508"/>
      <c r="M55" s="2508"/>
    </row>
    <row r="56" spans="1:13" ht="15.75" customHeight="1">
      <c r="A56" s="2056"/>
      <c r="B56" s="1413" t="s">
        <v>99</v>
      </c>
      <c r="C56" s="2509" t="s">
        <v>736</v>
      </c>
      <c r="D56" s="2508"/>
      <c r="E56" s="2508"/>
      <c r="F56" s="2508"/>
      <c r="G56" s="2508"/>
      <c r="H56" s="2508"/>
      <c r="I56" s="2508"/>
      <c r="J56" s="2508"/>
      <c r="K56" s="2508"/>
      <c r="L56" s="2508"/>
      <c r="M56" s="2508"/>
    </row>
    <row r="57" spans="1:13" ht="16.5" customHeight="1" thickBot="1">
      <c r="A57" s="2061"/>
      <c r="B57" s="1413" t="s">
        <v>101</v>
      </c>
      <c r="C57" s="2507">
        <v>3169001</v>
      </c>
      <c r="D57" s="2507"/>
      <c r="E57" s="2507"/>
      <c r="F57" s="2507"/>
      <c r="G57" s="2507"/>
      <c r="H57" s="2507"/>
      <c r="I57" s="2507"/>
      <c r="J57" s="2507"/>
      <c r="K57" s="2507"/>
      <c r="L57" s="2507"/>
      <c r="M57" s="2507"/>
    </row>
    <row r="58" spans="1:13" ht="15.75" customHeight="1">
      <c r="A58" s="2469" t="s">
        <v>103</v>
      </c>
      <c r="B58" s="1415" t="s">
        <v>104</v>
      </c>
      <c r="C58" s="1983" t="s">
        <v>1503</v>
      </c>
      <c r="D58" s="1984"/>
      <c r="E58" s="1984"/>
      <c r="F58" s="1984"/>
      <c r="G58" s="1984"/>
      <c r="H58" s="1984"/>
      <c r="I58" s="1984"/>
      <c r="J58" s="1984"/>
      <c r="K58" s="1984"/>
      <c r="L58" s="1984"/>
      <c r="M58" s="1985"/>
    </row>
    <row r="59" spans="1:13" ht="30" customHeight="1">
      <c r="A59" s="2056"/>
      <c r="B59" s="1415" t="s">
        <v>106</v>
      </c>
      <c r="C59" s="2455" t="s">
        <v>1504</v>
      </c>
      <c r="D59" s="2456"/>
      <c r="E59" s="2456"/>
      <c r="F59" s="2456"/>
      <c r="G59" s="2456"/>
      <c r="H59" s="2456"/>
      <c r="I59" s="2456"/>
      <c r="J59" s="2456"/>
      <c r="K59" s="2456"/>
      <c r="L59" s="2456"/>
      <c r="M59" s="2457"/>
    </row>
    <row r="60" spans="1:13" ht="30" customHeight="1" thickBot="1">
      <c r="A60" s="2056"/>
      <c r="B60" s="1416" t="s">
        <v>14</v>
      </c>
      <c r="C60" s="2455" t="s">
        <v>15</v>
      </c>
      <c r="D60" s="2456"/>
      <c r="E60" s="2456"/>
      <c r="F60" s="2456"/>
      <c r="G60" s="2456"/>
      <c r="H60" s="2456"/>
      <c r="I60" s="2456"/>
      <c r="J60" s="2456"/>
      <c r="K60" s="2456"/>
      <c r="L60" s="2456"/>
      <c r="M60" s="2457"/>
    </row>
    <row r="61" spans="1:13" ht="16.5" customHeight="1" thickBot="1">
      <c r="A61" s="139" t="s">
        <v>109</v>
      </c>
      <c r="B61" s="108"/>
      <c r="C61" s="2447"/>
      <c r="D61" s="2037"/>
      <c r="E61" s="2037"/>
      <c r="F61" s="2037"/>
      <c r="G61" s="2037"/>
      <c r="H61" s="2037"/>
      <c r="I61" s="2037"/>
      <c r="J61" s="2037"/>
      <c r="K61" s="2037"/>
      <c r="L61" s="2037"/>
      <c r="M61" s="2038"/>
    </row>
    <row r="62" spans="1:13" ht="15.75" customHeight="1">
      <c r="C62" s="2160"/>
      <c r="D62" s="1987"/>
      <c r="E62" s="1987"/>
      <c r="F62" s="1987"/>
      <c r="G62" s="1987"/>
      <c r="H62" s="1987"/>
      <c r="I62" s="1987"/>
      <c r="J62" s="1987"/>
      <c r="K62" s="1987"/>
      <c r="L62" s="1987"/>
      <c r="M62" s="1987"/>
    </row>
    <row r="63" spans="1:13" ht="15.75" customHeight="1">
      <c r="C63" s="2161"/>
      <c r="D63" s="2161"/>
      <c r="E63" s="2161"/>
      <c r="F63" s="2161"/>
      <c r="G63" s="2161"/>
      <c r="H63" s="2161"/>
      <c r="I63" s="2161"/>
      <c r="J63" s="2161"/>
      <c r="K63" s="2161"/>
      <c r="L63" s="2161"/>
      <c r="M63" s="2161"/>
    </row>
  </sheetData>
  <mergeCells count="51">
    <mergeCell ref="C12:M12"/>
    <mergeCell ref="A2:A14"/>
    <mergeCell ref="C2:M2"/>
    <mergeCell ref="C3:M3"/>
    <mergeCell ref="F4:G4"/>
    <mergeCell ref="C5:M5"/>
    <mergeCell ref="C6:M6"/>
    <mergeCell ref="C7:D7"/>
    <mergeCell ref="I7:M7"/>
    <mergeCell ref="B8:B10"/>
    <mergeCell ref="C9:D9"/>
    <mergeCell ref="F9:G9"/>
    <mergeCell ref="C10:D10"/>
    <mergeCell ref="F10:G10"/>
    <mergeCell ref="I10:J10"/>
    <mergeCell ref="C11:M11"/>
    <mergeCell ref="C13:M13"/>
    <mergeCell ref="C14:D14"/>
    <mergeCell ref="F14:M14"/>
    <mergeCell ref="A15:A51"/>
    <mergeCell ref="C15:M15"/>
    <mergeCell ref="C16:M16"/>
    <mergeCell ref="B17:B23"/>
    <mergeCell ref="F22:I22"/>
    <mergeCell ref="B24:B27"/>
    <mergeCell ref="J29:L29"/>
    <mergeCell ref="B31:B33"/>
    <mergeCell ref="B34:B43"/>
    <mergeCell ref="F42:G42"/>
    <mergeCell ref="H42:I42"/>
    <mergeCell ref="B44:B47"/>
    <mergeCell ref="F45:F46"/>
    <mergeCell ref="G45:J46"/>
    <mergeCell ref="L45:M46"/>
    <mergeCell ref="C48:M48"/>
    <mergeCell ref="C49:M49"/>
    <mergeCell ref="C51:M51"/>
    <mergeCell ref="C62:M62"/>
    <mergeCell ref="C63:M63"/>
    <mergeCell ref="C57:M57"/>
    <mergeCell ref="A58:A60"/>
    <mergeCell ref="C58:M58"/>
    <mergeCell ref="C59:M59"/>
    <mergeCell ref="C60:M60"/>
    <mergeCell ref="C61:M61"/>
    <mergeCell ref="A52:A57"/>
    <mergeCell ref="C52:M52"/>
    <mergeCell ref="C53:M53"/>
    <mergeCell ref="C54:M54"/>
    <mergeCell ref="C55:M55"/>
    <mergeCell ref="C56:M56"/>
  </mergeCells>
  <dataValidations count="9">
    <dataValidation type="list" allowBlank="1" showInputMessage="1" showErrorMessage="1" sqref="C14:D14 C7" xr:uid="{00000000-0002-0000-5F00-000000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5F00-000001000000}"/>
    <dataValidation allowBlank="1" showInputMessage="1" showErrorMessage="1" prompt="Determine si el indicador responde a un enfoque (Derechos Humanos, Género, Diferencial, Poblacional, Ambiental y Territorial). Si responde a más de enfoque separelos por ;" sqref="B15" xr:uid="{00000000-0002-0000-5F00-000002000000}"/>
    <dataValidation allowBlank="1" showInputMessage="1" showErrorMessage="1" prompt="Identifique la meta ODS a que le apunta el indicador de producto. Seleccione de la lista desplegable." sqref="E14" xr:uid="{00000000-0002-0000-5F00-000003000000}"/>
    <dataValidation allowBlank="1" showInputMessage="1" showErrorMessage="1" prompt="Identifique el ODS a que le apunta el indicador de producto. Seleccione de la lista desplegable._x000a_" sqref="B14" xr:uid="{00000000-0002-0000-5F00-000004000000}"/>
    <dataValidation allowBlank="1" showInputMessage="1" showErrorMessage="1" prompt="Incluir una ficha por cada indicador, ya sea de producto o de resultado" sqref="B1" xr:uid="{00000000-0002-0000-5F00-000005000000}"/>
    <dataValidation allowBlank="1" showInputMessage="1" showErrorMessage="1" prompt="Seleccione de la lista desplegable" sqref="B4 B7 H7" xr:uid="{00000000-0002-0000-5F00-000006000000}"/>
    <dataValidation type="list" allowBlank="1" showInputMessage="1" showErrorMessage="1" sqref="G45:J46" xr:uid="{00000000-0002-0000-5F00-000007000000}">
      <formula1>"UPZ,Localidad,Otro"</formula1>
    </dataValidation>
    <dataValidation type="list" allowBlank="1" showInputMessage="1" showErrorMessage="1" sqref="I7:M7" xr:uid="{00000000-0002-0000-5F00-000008000000}">
      <formula1>INDIRECT($C$7)</formula1>
    </dataValidation>
  </dataValidations>
  <hyperlinks>
    <hyperlink ref="C56" r:id="rId1" xr:uid="{00000000-0004-0000-5F00-000000000000}"/>
  </hyperlinks>
  <pageMargins left="0.7" right="0.7" top="0.75" bottom="0.75" header="0.3" footer="0.3"/>
  <pageSetup paperSize="9" orientation="portrait" horizontalDpi="1200" verticalDpi="1200"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theme="0"/>
  </sheetPr>
  <dimension ref="A1:M61"/>
  <sheetViews>
    <sheetView workbookViewId="0"/>
  </sheetViews>
  <sheetFormatPr baseColWidth="10" defaultColWidth="10.85546875" defaultRowHeight="15"/>
  <cols>
    <col min="1" max="1" width="14.85546875" customWidth="1"/>
    <col min="2" max="2" width="24.140625" customWidth="1"/>
  </cols>
  <sheetData>
    <row r="1" spans="1:13" ht="16.5" thickBot="1">
      <c r="A1" s="410"/>
      <c r="B1" s="411" t="s">
        <v>2324</v>
      </c>
      <c r="C1" s="412"/>
      <c r="D1" s="412"/>
      <c r="E1" s="412"/>
      <c r="F1" s="412"/>
      <c r="G1" s="412"/>
      <c r="H1" s="412"/>
      <c r="I1" s="412"/>
      <c r="J1" s="412"/>
      <c r="K1" s="412"/>
      <c r="L1" s="412"/>
      <c r="M1" s="413"/>
    </row>
    <row r="2" spans="1:13" ht="48" customHeight="1">
      <c r="A2" s="2516" t="s">
        <v>1</v>
      </c>
      <c r="B2" s="414" t="s">
        <v>2</v>
      </c>
      <c r="C2" s="2551" t="s">
        <v>2325</v>
      </c>
      <c r="D2" s="2552"/>
      <c r="E2" s="2552"/>
      <c r="F2" s="2552"/>
      <c r="G2" s="2552"/>
      <c r="H2" s="2552"/>
      <c r="I2" s="2552"/>
      <c r="J2" s="2552"/>
      <c r="K2" s="2552"/>
      <c r="L2" s="2552"/>
      <c r="M2" s="2553"/>
    </row>
    <row r="3" spans="1:13" ht="49.5" customHeight="1">
      <c r="A3" s="2517"/>
      <c r="B3" s="415" t="s">
        <v>4</v>
      </c>
      <c r="C3" s="2543" t="s">
        <v>661</v>
      </c>
      <c r="D3" s="2180"/>
      <c r="E3" s="2180"/>
      <c r="F3" s="2180"/>
      <c r="G3" s="2180"/>
      <c r="H3" s="2180"/>
      <c r="I3" s="2180"/>
      <c r="J3" s="2180"/>
      <c r="K3" s="2180"/>
      <c r="L3" s="2180"/>
      <c r="M3" s="2181"/>
    </row>
    <row r="4" spans="1:13" ht="15.75" customHeight="1">
      <c r="A4" s="2517"/>
      <c r="B4" s="416" t="s">
        <v>6</v>
      </c>
      <c r="C4" s="417" t="s">
        <v>7</v>
      </c>
      <c r="D4" s="418"/>
      <c r="E4" s="419"/>
      <c r="F4" s="2554" t="s">
        <v>8</v>
      </c>
      <c r="G4" s="2542"/>
      <c r="H4" s="420" t="s">
        <v>9</v>
      </c>
      <c r="I4" s="421"/>
      <c r="J4" s="421"/>
      <c r="K4" s="421"/>
      <c r="L4" s="421"/>
      <c r="M4" s="422"/>
    </row>
    <row r="5" spans="1:13" ht="45" customHeight="1">
      <c r="A5" s="2517"/>
      <c r="B5" s="416" t="s">
        <v>10</v>
      </c>
      <c r="C5" s="2543" t="s">
        <v>9</v>
      </c>
      <c r="D5" s="2180"/>
      <c r="E5" s="2180"/>
      <c r="F5" s="2180"/>
      <c r="G5" s="2180"/>
      <c r="H5" s="2180"/>
      <c r="I5" s="2180"/>
      <c r="J5" s="2180"/>
      <c r="K5" s="2180"/>
      <c r="L5" s="2180"/>
      <c r="M5" s="2181"/>
    </row>
    <row r="6" spans="1:13" ht="15.75">
      <c r="A6" s="2517"/>
      <c r="B6" s="416" t="s">
        <v>11</v>
      </c>
      <c r="C6" s="2543" t="s">
        <v>9</v>
      </c>
      <c r="D6" s="2180"/>
      <c r="E6" s="2180"/>
      <c r="F6" s="2180"/>
      <c r="G6" s="2180"/>
      <c r="H6" s="2180"/>
      <c r="I6" s="2180"/>
      <c r="J6" s="2180"/>
      <c r="K6" s="2180"/>
      <c r="L6" s="2180"/>
      <c r="M6" s="2181"/>
    </row>
    <row r="7" spans="1:13" ht="15.75">
      <c r="A7" s="2517"/>
      <c r="B7" s="415" t="s">
        <v>12</v>
      </c>
      <c r="C7" s="2555" t="s">
        <v>189</v>
      </c>
      <c r="D7" s="2180"/>
      <c r="E7" s="2180"/>
      <c r="F7" s="2180"/>
      <c r="G7" s="2542"/>
      <c r="H7" s="423" t="s">
        <v>14</v>
      </c>
      <c r="I7" s="2556" t="s">
        <v>2326</v>
      </c>
      <c r="J7" s="2180"/>
      <c r="K7" s="2180"/>
      <c r="L7" s="2180"/>
      <c r="M7" s="2181"/>
    </row>
    <row r="8" spans="1:13" ht="15.75" customHeight="1">
      <c r="A8" s="2517"/>
      <c r="B8" s="2557" t="s">
        <v>16</v>
      </c>
      <c r="C8" s="2558" t="s">
        <v>9</v>
      </c>
      <c r="D8" s="2530"/>
      <c r="E8" s="424"/>
      <c r="F8" s="2558"/>
      <c r="G8" s="2530"/>
      <c r="H8" s="424"/>
      <c r="I8" s="2560"/>
      <c r="J8" s="2530"/>
      <c r="K8" s="424"/>
      <c r="L8" s="424"/>
      <c r="M8" s="425"/>
    </row>
    <row r="9" spans="1:13" ht="15.75">
      <c r="A9" s="2517"/>
      <c r="B9" s="2525"/>
      <c r="C9" s="2559"/>
      <c r="D9" s="2533"/>
      <c r="E9" s="426"/>
      <c r="F9" s="2559"/>
      <c r="G9" s="2533"/>
      <c r="H9" s="426"/>
      <c r="I9" s="2533"/>
      <c r="J9" s="2533"/>
      <c r="K9" s="426"/>
      <c r="L9" s="426"/>
      <c r="M9" s="427"/>
    </row>
    <row r="10" spans="1:13" ht="15.75">
      <c r="A10" s="2517"/>
      <c r="B10" s="2526"/>
      <c r="C10" s="2561" t="s">
        <v>18</v>
      </c>
      <c r="D10" s="2180"/>
      <c r="E10" s="428"/>
      <c r="F10" s="2550" t="s">
        <v>18</v>
      </c>
      <c r="G10" s="2533"/>
      <c r="H10" s="428"/>
      <c r="I10" s="2550" t="s">
        <v>18</v>
      </c>
      <c r="J10" s="2533"/>
      <c r="K10" s="428"/>
      <c r="L10" s="429"/>
      <c r="M10" s="430"/>
    </row>
    <row r="11" spans="1:13" ht="31.5" customHeight="1">
      <c r="A11" s="2517"/>
      <c r="B11" s="415" t="s">
        <v>19</v>
      </c>
      <c r="C11" s="2518" t="s">
        <v>2327</v>
      </c>
      <c r="D11" s="2180"/>
      <c r="E11" s="2180"/>
      <c r="F11" s="2180"/>
      <c r="G11" s="2180"/>
      <c r="H11" s="2180"/>
      <c r="I11" s="2180"/>
      <c r="J11" s="2180"/>
      <c r="K11" s="2180"/>
      <c r="L11" s="2180"/>
      <c r="M11" s="2181"/>
    </row>
    <row r="12" spans="1:13" ht="84" customHeight="1">
      <c r="A12" s="2517"/>
      <c r="B12" s="415" t="s">
        <v>21</v>
      </c>
      <c r="C12" s="2547" t="s">
        <v>2328</v>
      </c>
      <c r="D12" s="2180"/>
      <c r="E12" s="2180"/>
      <c r="F12" s="2180"/>
      <c r="G12" s="2180"/>
      <c r="H12" s="2180"/>
      <c r="I12" s="2180"/>
      <c r="J12" s="2180"/>
      <c r="K12" s="2180"/>
      <c r="L12" s="2180"/>
      <c r="M12" s="2181"/>
    </row>
    <row r="13" spans="1:13" ht="99" customHeight="1">
      <c r="A13" s="2517"/>
      <c r="B13" s="415" t="s">
        <v>23</v>
      </c>
      <c r="C13" s="2543" t="s">
        <v>660</v>
      </c>
      <c r="D13" s="2180"/>
      <c r="E13" s="2180"/>
      <c r="F13" s="2180"/>
      <c r="G13" s="2180"/>
      <c r="H13" s="2180"/>
      <c r="I13" s="2180"/>
      <c r="J13" s="2180"/>
      <c r="K13" s="2180"/>
      <c r="L13" s="2180"/>
      <c r="M13" s="2181"/>
    </row>
    <row r="14" spans="1:13" ht="31.5" customHeight="1">
      <c r="A14" s="2517"/>
      <c r="B14" s="431" t="s">
        <v>25</v>
      </c>
      <c r="C14" s="2543" t="s">
        <v>26</v>
      </c>
      <c r="D14" s="2542"/>
      <c r="E14" s="432" t="s">
        <v>27</v>
      </c>
      <c r="F14" s="2548" t="s">
        <v>2185</v>
      </c>
      <c r="G14" s="2180"/>
      <c r="H14" s="2180"/>
      <c r="I14" s="2180"/>
      <c r="J14" s="2180"/>
      <c r="K14" s="2180"/>
      <c r="L14" s="2180"/>
      <c r="M14" s="2181"/>
    </row>
    <row r="15" spans="1:13" ht="15.75" customHeight="1">
      <c r="A15" s="2549" t="s">
        <v>29</v>
      </c>
      <c r="B15" s="433" t="s">
        <v>30</v>
      </c>
      <c r="C15" s="2543" t="s">
        <v>2329</v>
      </c>
      <c r="D15" s="2180"/>
      <c r="E15" s="2180"/>
      <c r="F15" s="2180"/>
      <c r="G15" s="2180"/>
      <c r="H15" s="2180"/>
      <c r="I15" s="2180"/>
      <c r="J15" s="2180"/>
      <c r="K15" s="2180"/>
      <c r="L15" s="2180"/>
      <c r="M15" s="2181"/>
    </row>
    <row r="16" spans="1:13" ht="15.75" customHeight="1">
      <c r="A16" s="2517"/>
      <c r="B16" s="433" t="s">
        <v>32</v>
      </c>
      <c r="C16" s="2543" t="s">
        <v>739</v>
      </c>
      <c r="D16" s="2180"/>
      <c r="E16" s="2180"/>
      <c r="F16" s="2180"/>
      <c r="G16" s="2180"/>
      <c r="H16" s="2180"/>
      <c r="I16" s="2180"/>
      <c r="J16" s="2180"/>
      <c r="K16" s="2180"/>
      <c r="L16" s="2180"/>
      <c r="M16" s="2181"/>
    </row>
    <row r="17" spans="1:13" ht="15.75">
      <c r="A17" s="2517"/>
      <c r="B17" s="2524" t="s">
        <v>34</v>
      </c>
      <c r="C17" s="434"/>
      <c r="D17" s="435"/>
      <c r="E17" s="435"/>
      <c r="F17" s="435"/>
      <c r="G17" s="435"/>
      <c r="H17" s="435"/>
      <c r="I17" s="435"/>
      <c r="J17" s="435"/>
      <c r="K17" s="435"/>
      <c r="L17" s="435"/>
      <c r="M17" s="436"/>
    </row>
    <row r="18" spans="1:13" ht="15.75">
      <c r="A18" s="2517"/>
      <c r="B18" s="2525"/>
      <c r="C18" s="437"/>
      <c r="D18" s="438"/>
      <c r="E18" s="439"/>
      <c r="F18" s="438"/>
      <c r="G18" s="439"/>
      <c r="H18" s="438"/>
      <c r="I18" s="439"/>
      <c r="J18" s="438"/>
      <c r="K18" s="439"/>
      <c r="L18" s="439"/>
      <c r="M18" s="440"/>
    </row>
    <row r="19" spans="1:13" ht="15.75">
      <c r="A19" s="2517"/>
      <c r="B19" s="2525"/>
      <c r="C19" s="441" t="s">
        <v>35</v>
      </c>
      <c r="D19" s="442"/>
      <c r="E19" s="443" t="s">
        <v>36</v>
      </c>
      <c r="F19" s="442"/>
      <c r="G19" s="443" t="s">
        <v>37</v>
      </c>
      <c r="H19" s="442"/>
      <c r="I19" s="443" t="s">
        <v>38</v>
      </c>
      <c r="J19" s="420"/>
      <c r="K19" s="443"/>
      <c r="L19" s="443"/>
      <c r="M19" s="440"/>
    </row>
    <row r="20" spans="1:13" ht="15.75">
      <c r="A20" s="2517"/>
      <c r="B20" s="2525"/>
      <c r="C20" s="441" t="s">
        <v>39</v>
      </c>
      <c r="D20" s="444"/>
      <c r="E20" s="443" t="s">
        <v>40</v>
      </c>
      <c r="F20" s="445"/>
      <c r="G20" s="443" t="s">
        <v>41</v>
      </c>
      <c r="H20" s="445"/>
      <c r="I20" s="443"/>
      <c r="J20" s="439"/>
      <c r="K20" s="443"/>
      <c r="L20" s="443"/>
      <c r="M20" s="440"/>
    </row>
    <row r="21" spans="1:13" ht="15.75">
      <c r="A21" s="2517"/>
      <c r="B21" s="2525"/>
      <c r="C21" s="441" t="s">
        <v>42</v>
      </c>
      <c r="D21" s="444"/>
      <c r="E21" s="443" t="s">
        <v>43</v>
      </c>
      <c r="F21" s="444"/>
      <c r="G21" s="443"/>
      <c r="H21" s="439"/>
      <c r="I21" s="443"/>
      <c r="J21" s="439"/>
      <c r="K21" s="443"/>
      <c r="L21" s="443"/>
      <c r="M21" s="440"/>
    </row>
    <row r="22" spans="1:13" ht="15.75">
      <c r="A22" s="2517"/>
      <c r="B22" s="2525"/>
      <c r="C22" s="441" t="s">
        <v>44</v>
      </c>
      <c r="D22" s="445" t="s">
        <v>45</v>
      </c>
      <c r="E22" s="443" t="s">
        <v>46</v>
      </c>
      <c r="F22" s="2550" t="s">
        <v>1983</v>
      </c>
      <c r="G22" s="2533"/>
      <c r="H22" s="2533"/>
      <c r="I22" s="2533"/>
      <c r="J22" s="428"/>
      <c r="K22" s="428"/>
      <c r="L22" s="428"/>
      <c r="M22" s="446"/>
    </row>
    <row r="23" spans="1:13" ht="15.75">
      <c r="A23" s="2517"/>
      <c r="B23" s="2526"/>
      <c r="C23" s="447"/>
      <c r="D23" s="448"/>
      <c r="E23" s="448"/>
      <c r="F23" s="448"/>
      <c r="G23" s="448"/>
      <c r="H23" s="448"/>
      <c r="I23" s="448"/>
      <c r="J23" s="448"/>
      <c r="K23" s="448"/>
      <c r="L23" s="448"/>
      <c r="M23" s="449"/>
    </row>
    <row r="24" spans="1:13" ht="15.75" customHeight="1">
      <c r="A24" s="2517"/>
      <c r="B24" s="2524" t="s">
        <v>48</v>
      </c>
      <c r="C24" s="450"/>
      <c r="D24" s="435"/>
      <c r="E24" s="435"/>
      <c r="F24" s="435"/>
      <c r="G24" s="435"/>
      <c r="H24" s="435"/>
      <c r="I24" s="435"/>
      <c r="J24" s="435"/>
      <c r="K24" s="435"/>
      <c r="L24" s="451"/>
      <c r="M24" s="452"/>
    </row>
    <row r="25" spans="1:13" ht="15.75">
      <c r="A25" s="2517"/>
      <c r="B25" s="2525"/>
      <c r="C25" s="441" t="s">
        <v>49</v>
      </c>
      <c r="D25" s="445"/>
      <c r="E25" s="453"/>
      <c r="F25" s="443" t="s">
        <v>50</v>
      </c>
      <c r="G25" s="444"/>
      <c r="H25" s="453"/>
      <c r="I25" s="443" t="s">
        <v>51</v>
      </c>
      <c r="J25" s="444"/>
      <c r="K25" s="453"/>
      <c r="L25" s="454"/>
      <c r="M25" s="455"/>
    </row>
    <row r="26" spans="1:13" ht="15.75">
      <c r="A26" s="2517"/>
      <c r="B26" s="2525"/>
      <c r="C26" s="441" t="s">
        <v>52</v>
      </c>
      <c r="D26" s="456"/>
      <c r="E26" s="454"/>
      <c r="F26" s="443" t="s">
        <v>53</v>
      </c>
      <c r="G26" s="444" t="s">
        <v>1495</v>
      </c>
      <c r="H26" s="454"/>
      <c r="I26" s="457"/>
      <c r="J26" s="454"/>
      <c r="K26" s="458"/>
      <c r="L26" s="454"/>
      <c r="M26" s="455"/>
    </row>
    <row r="27" spans="1:13" ht="15.75">
      <c r="A27" s="2517"/>
      <c r="B27" s="2526"/>
      <c r="C27" s="459"/>
      <c r="D27" s="438"/>
      <c r="E27" s="438"/>
      <c r="F27" s="438"/>
      <c r="G27" s="438"/>
      <c r="H27" s="438"/>
      <c r="I27" s="438"/>
      <c r="J27" s="438"/>
      <c r="K27" s="438"/>
      <c r="L27" s="429"/>
      <c r="M27" s="430"/>
    </row>
    <row r="28" spans="1:13" ht="15.75">
      <c r="A28" s="2517"/>
      <c r="B28" s="460" t="s">
        <v>54</v>
      </c>
      <c r="C28" s="461"/>
      <c r="D28" s="462"/>
      <c r="E28" s="462"/>
      <c r="F28" s="462"/>
      <c r="G28" s="462"/>
      <c r="H28" s="462"/>
      <c r="I28" s="462"/>
      <c r="J28" s="462"/>
      <c r="K28" s="462"/>
      <c r="L28" s="462"/>
      <c r="M28" s="463"/>
    </row>
    <row r="29" spans="1:13" ht="15.75">
      <c r="A29" s="2517"/>
      <c r="B29" s="460"/>
      <c r="C29" s="464" t="s">
        <v>55</v>
      </c>
      <c r="D29" s="465" t="s">
        <v>89</v>
      </c>
      <c r="E29" s="453"/>
      <c r="F29" s="466" t="s">
        <v>56</v>
      </c>
      <c r="G29" s="445" t="s">
        <v>9</v>
      </c>
      <c r="H29" s="453"/>
      <c r="I29" s="466" t="s">
        <v>57</v>
      </c>
      <c r="J29" s="2544" t="s">
        <v>9</v>
      </c>
      <c r="K29" s="2180"/>
      <c r="L29" s="2542"/>
      <c r="M29" s="467"/>
    </row>
    <row r="30" spans="1:13" ht="15.75">
      <c r="A30" s="2517"/>
      <c r="B30" s="416"/>
      <c r="C30" s="447"/>
      <c r="D30" s="448"/>
      <c r="E30" s="448"/>
      <c r="F30" s="448"/>
      <c r="G30" s="448"/>
      <c r="H30" s="448"/>
      <c r="I30" s="448"/>
      <c r="J30" s="448"/>
      <c r="K30" s="448"/>
      <c r="L30" s="448"/>
      <c r="M30" s="449"/>
    </row>
    <row r="31" spans="1:13" ht="15.75">
      <c r="A31" s="2517"/>
      <c r="B31" s="2524" t="s">
        <v>58</v>
      </c>
      <c r="C31" s="468"/>
      <c r="D31" s="469"/>
      <c r="E31" s="469"/>
      <c r="F31" s="469"/>
      <c r="G31" s="469"/>
      <c r="H31" s="469"/>
      <c r="I31" s="469"/>
      <c r="J31" s="469"/>
      <c r="K31" s="469"/>
      <c r="L31" s="451"/>
      <c r="M31" s="452"/>
    </row>
    <row r="32" spans="1:13" ht="15.75">
      <c r="A32" s="2517"/>
      <c r="B32" s="2525"/>
      <c r="C32" s="470" t="s">
        <v>59</v>
      </c>
      <c r="D32" s="471">
        <v>2021</v>
      </c>
      <c r="E32" s="472"/>
      <c r="F32" s="453" t="s">
        <v>60</v>
      </c>
      <c r="G32" s="471" t="s">
        <v>61</v>
      </c>
      <c r="H32" s="472"/>
      <c r="I32" s="466"/>
      <c r="J32" s="472"/>
      <c r="K32" s="472"/>
      <c r="L32" s="454"/>
      <c r="M32" s="455"/>
    </row>
    <row r="33" spans="1:13" ht="15.75">
      <c r="A33" s="2517"/>
      <c r="B33" s="2526"/>
      <c r="C33" s="447"/>
      <c r="D33" s="473"/>
      <c r="E33" s="474"/>
      <c r="F33" s="448"/>
      <c r="G33" s="474"/>
      <c r="H33" s="474"/>
      <c r="I33" s="475"/>
      <c r="J33" s="474"/>
      <c r="K33" s="474"/>
      <c r="L33" s="429"/>
      <c r="M33" s="430"/>
    </row>
    <row r="34" spans="1:13" ht="15.75">
      <c r="A34" s="2517"/>
      <c r="B34" s="2524" t="s">
        <v>62</v>
      </c>
      <c r="C34" s="476"/>
      <c r="D34" s="477"/>
      <c r="E34" s="477"/>
      <c r="F34" s="477"/>
      <c r="G34" s="477"/>
      <c r="H34" s="477"/>
      <c r="I34" s="477"/>
      <c r="J34" s="477"/>
      <c r="K34" s="477"/>
      <c r="L34" s="477"/>
      <c r="M34" s="478"/>
    </row>
    <row r="35" spans="1:13" ht="15.75">
      <c r="A35" s="2517"/>
      <c r="B35" s="2525"/>
      <c r="C35" s="441"/>
      <c r="D35" s="453" t="s">
        <v>63</v>
      </c>
      <c r="E35" s="453"/>
      <c r="F35" s="453" t="s">
        <v>64</v>
      </c>
      <c r="G35" s="453"/>
      <c r="H35" s="458" t="s">
        <v>65</v>
      </c>
      <c r="I35" s="458"/>
      <c r="J35" s="458" t="s">
        <v>66</v>
      </c>
      <c r="K35" s="453"/>
      <c r="L35" s="453" t="s">
        <v>67</v>
      </c>
      <c r="M35" s="479"/>
    </row>
    <row r="36" spans="1:13" ht="15.75">
      <c r="A36" s="2517"/>
      <c r="B36" s="2525"/>
      <c r="C36" s="441"/>
      <c r="D36" s="2544" t="s">
        <v>9</v>
      </c>
      <c r="E36" s="2542"/>
      <c r="F36" s="2541">
        <v>2</v>
      </c>
      <c r="G36" s="2542"/>
      <c r="H36" s="2541">
        <v>2</v>
      </c>
      <c r="I36" s="2542"/>
      <c r="J36" s="2541">
        <v>2</v>
      </c>
      <c r="K36" s="2542"/>
      <c r="L36" s="2541">
        <v>2</v>
      </c>
      <c r="M36" s="2542"/>
    </row>
    <row r="37" spans="1:13" ht="15.75">
      <c r="A37" s="2517"/>
      <c r="B37" s="2525"/>
      <c r="C37" s="441"/>
      <c r="D37" s="453" t="s">
        <v>68</v>
      </c>
      <c r="E37" s="453"/>
      <c r="F37" s="453" t="s">
        <v>69</v>
      </c>
      <c r="G37" s="453"/>
      <c r="H37" s="458" t="s">
        <v>70</v>
      </c>
      <c r="I37" s="458"/>
      <c r="J37" s="458" t="s">
        <v>71</v>
      </c>
      <c r="K37" s="453"/>
      <c r="L37" s="453" t="s">
        <v>72</v>
      </c>
      <c r="M37" s="440"/>
    </row>
    <row r="38" spans="1:13" ht="15.75">
      <c r="A38" s="2517"/>
      <c r="B38" s="2525"/>
      <c r="C38" s="441"/>
      <c r="D38" s="2541">
        <v>2</v>
      </c>
      <c r="E38" s="2542"/>
      <c r="F38" s="2541">
        <v>2</v>
      </c>
      <c r="G38" s="2542"/>
      <c r="H38" s="2541">
        <v>2</v>
      </c>
      <c r="I38" s="2542"/>
      <c r="J38" s="2541">
        <v>2</v>
      </c>
      <c r="K38" s="2542"/>
      <c r="L38" s="2541">
        <v>2</v>
      </c>
      <c r="M38" s="2542"/>
    </row>
    <row r="39" spans="1:13" ht="15.75">
      <c r="A39" s="2517"/>
      <c r="B39" s="2525"/>
      <c r="C39" s="441"/>
      <c r="D39" s="453" t="s">
        <v>73</v>
      </c>
      <c r="E39" s="453"/>
      <c r="F39" s="453" t="s">
        <v>74</v>
      </c>
      <c r="G39" s="453"/>
      <c r="H39" s="458" t="s">
        <v>75</v>
      </c>
      <c r="I39" s="458"/>
      <c r="J39" s="458" t="s">
        <v>76</v>
      </c>
      <c r="K39" s="453"/>
      <c r="L39" s="453" t="s">
        <v>77</v>
      </c>
      <c r="M39" s="440"/>
    </row>
    <row r="40" spans="1:13" ht="15.75">
      <c r="A40" s="2517"/>
      <c r="B40" s="2525"/>
      <c r="C40" s="441"/>
      <c r="D40" s="2544">
        <v>2</v>
      </c>
      <c r="E40" s="2542"/>
      <c r="F40" s="480" t="s">
        <v>9</v>
      </c>
      <c r="G40" s="481"/>
      <c r="H40" s="480"/>
      <c r="I40" s="481"/>
      <c r="J40" s="480" t="s">
        <v>9</v>
      </c>
      <c r="K40" s="481"/>
      <c r="L40" s="480" t="s">
        <v>9</v>
      </c>
      <c r="M40" s="482"/>
    </row>
    <row r="41" spans="1:13" ht="15.75">
      <c r="A41" s="2517"/>
      <c r="B41" s="2525"/>
      <c r="C41" s="441"/>
      <c r="D41" s="483" t="s">
        <v>77</v>
      </c>
      <c r="E41" s="483"/>
      <c r="F41" s="483" t="s">
        <v>78</v>
      </c>
      <c r="G41" s="483"/>
      <c r="H41" s="462"/>
      <c r="I41" s="462"/>
      <c r="J41" s="462"/>
      <c r="K41" s="462"/>
      <c r="L41" s="462"/>
      <c r="M41" s="463"/>
    </row>
    <row r="42" spans="1:13" ht="15.75">
      <c r="A42" s="2517"/>
      <c r="B42" s="2525"/>
      <c r="C42" s="441"/>
      <c r="D42" s="480" t="s">
        <v>9</v>
      </c>
      <c r="E42" s="481"/>
      <c r="F42" s="2541">
        <v>20</v>
      </c>
      <c r="G42" s="2542"/>
      <c r="H42" s="2545"/>
      <c r="I42" s="2546"/>
      <c r="J42" s="453"/>
      <c r="K42" s="453"/>
      <c r="L42" s="453"/>
      <c r="M42" s="467"/>
    </row>
    <row r="43" spans="1:13" ht="15.75">
      <c r="A43" s="2517"/>
      <c r="B43" s="2525"/>
      <c r="C43" s="484"/>
      <c r="D43" s="485"/>
      <c r="E43" s="483"/>
      <c r="F43" s="485"/>
      <c r="G43" s="483"/>
      <c r="H43" s="486"/>
      <c r="I43" s="448"/>
      <c r="J43" s="486"/>
      <c r="K43" s="448"/>
      <c r="L43" s="486"/>
      <c r="M43" s="449"/>
    </row>
    <row r="44" spans="1:13" ht="15.75" customHeight="1">
      <c r="A44" s="2517"/>
      <c r="B44" s="2524" t="s">
        <v>79</v>
      </c>
      <c r="C44" s="450"/>
      <c r="D44" s="435"/>
      <c r="E44" s="435"/>
      <c r="F44" s="435"/>
      <c r="G44" s="435"/>
      <c r="H44" s="435"/>
      <c r="I44" s="435"/>
      <c r="J44" s="435"/>
      <c r="K44" s="435"/>
      <c r="L44" s="454"/>
      <c r="M44" s="455"/>
    </row>
    <row r="45" spans="1:13" ht="15.75">
      <c r="A45" s="2517"/>
      <c r="B45" s="2525"/>
      <c r="C45" s="487"/>
      <c r="D45" s="488" t="s">
        <v>80</v>
      </c>
      <c r="E45" s="489" t="s">
        <v>7</v>
      </c>
      <c r="F45" s="2527" t="s">
        <v>81</v>
      </c>
      <c r="G45" s="2529" t="s">
        <v>1949</v>
      </c>
      <c r="H45" s="2530"/>
      <c r="I45" s="2530"/>
      <c r="J45" s="2531"/>
      <c r="K45" s="490" t="s">
        <v>82</v>
      </c>
      <c r="L45" s="2535"/>
      <c r="M45" s="2536"/>
    </row>
    <row r="46" spans="1:13" ht="15.75">
      <c r="A46" s="2517"/>
      <c r="B46" s="2525"/>
      <c r="C46" s="487"/>
      <c r="D46" s="491" t="s">
        <v>45</v>
      </c>
      <c r="E46" s="444"/>
      <c r="F46" s="2528"/>
      <c r="G46" s="2532"/>
      <c r="H46" s="2533"/>
      <c r="I46" s="2533"/>
      <c r="J46" s="2534"/>
      <c r="K46" s="454"/>
      <c r="L46" s="2532"/>
      <c r="M46" s="2537"/>
    </row>
    <row r="47" spans="1:13" ht="15.75">
      <c r="A47" s="2517"/>
      <c r="B47" s="2526"/>
      <c r="C47" s="492"/>
      <c r="D47" s="429"/>
      <c r="E47" s="429"/>
      <c r="F47" s="429"/>
      <c r="G47" s="429"/>
      <c r="H47" s="429"/>
      <c r="I47" s="429"/>
      <c r="J47" s="429"/>
      <c r="K47" s="429"/>
      <c r="L47" s="454"/>
      <c r="M47" s="455"/>
    </row>
    <row r="48" spans="1:13" ht="31.5" customHeight="1">
      <c r="A48" s="2517"/>
      <c r="B48" s="415" t="s">
        <v>83</v>
      </c>
      <c r="C48" s="2538" t="s">
        <v>2330</v>
      </c>
      <c r="D48" s="2539"/>
      <c r="E48" s="2539"/>
      <c r="F48" s="2539"/>
      <c r="G48" s="2539"/>
      <c r="H48" s="2539"/>
      <c r="I48" s="2539"/>
      <c r="J48" s="2539"/>
      <c r="K48" s="2539"/>
      <c r="L48" s="2539"/>
      <c r="M48" s="2540"/>
    </row>
    <row r="49" spans="1:13" ht="15.75" customHeight="1">
      <c r="A49" s="2517"/>
      <c r="B49" s="433" t="s">
        <v>85</v>
      </c>
      <c r="C49" s="2543" t="s">
        <v>2331</v>
      </c>
      <c r="D49" s="2180"/>
      <c r="E49" s="2180"/>
      <c r="F49" s="2180"/>
      <c r="G49" s="2180"/>
      <c r="H49" s="2180"/>
      <c r="I49" s="2180"/>
      <c r="J49" s="2180"/>
      <c r="K49" s="2180"/>
      <c r="L49" s="2180"/>
      <c r="M49" s="2181"/>
    </row>
    <row r="50" spans="1:13" ht="15.75">
      <c r="A50" s="2517"/>
      <c r="B50" s="433" t="s">
        <v>87</v>
      </c>
      <c r="C50" s="417" t="s">
        <v>1894</v>
      </c>
      <c r="D50" s="421"/>
      <c r="E50" s="421"/>
      <c r="F50" s="421"/>
      <c r="G50" s="421"/>
      <c r="H50" s="421"/>
      <c r="I50" s="421"/>
      <c r="J50" s="421"/>
      <c r="K50" s="421"/>
      <c r="L50" s="421"/>
      <c r="M50" s="422"/>
    </row>
    <row r="51" spans="1:13" ht="15.75">
      <c r="A51" s="2517"/>
      <c r="B51" s="433" t="s">
        <v>88</v>
      </c>
      <c r="C51" s="2518" t="s">
        <v>89</v>
      </c>
      <c r="D51" s="2180"/>
      <c r="E51" s="2180"/>
      <c r="F51" s="2180"/>
      <c r="G51" s="2180"/>
      <c r="H51" s="2180"/>
      <c r="I51" s="2180"/>
      <c r="J51" s="2180"/>
      <c r="K51" s="2180"/>
      <c r="L51" s="2180"/>
      <c r="M51" s="2181"/>
    </row>
    <row r="52" spans="1:13" ht="15.75" customHeight="1">
      <c r="A52" s="2516" t="s">
        <v>90</v>
      </c>
      <c r="B52" s="493" t="s">
        <v>91</v>
      </c>
      <c r="C52" s="2518" t="s">
        <v>742</v>
      </c>
      <c r="D52" s="2180"/>
      <c r="E52" s="2180"/>
      <c r="F52" s="2180"/>
      <c r="G52" s="2180"/>
      <c r="H52" s="2180"/>
      <c r="I52" s="2180"/>
      <c r="J52" s="2180"/>
      <c r="K52" s="2180"/>
      <c r="L52" s="2180"/>
      <c r="M52" s="2181"/>
    </row>
    <row r="53" spans="1:13" ht="15.75">
      <c r="A53" s="2517"/>
      <c r="B53" s="493" t="s">
        <v>93</v>
      </c>
      <c r="C53" s="2518" t="s">
        <v>1615</v>
      </c>
      <c r="D53" s="2180"/>
      <c r="E53" s="2180"/>
      <c r="F53" s="2180"/>
      <c r="G53" s="2180"/>
      <c r="H53" s="2180"/>
      <c r="I53" s="2180"/>
      <c r="J53" s="2180"/>
      <c r="K53" s="2180"/>
      <c r="L53" s="2180"/>
      <c r="M53" s="2181"/>
    </row>
    <row r="54" spans="1:13" ht="15.75" customHeight="1">
      <c r="A54" s="2517"/>
      <c r="B54" s="493" t="s">
        <v>95</v>
      </c>
      <c r="C54" s="2518" t="s">
        <v>190</v>
      </c>
      <c r="D54" s="2180"/>
      <c r="E54" s="2180"/>
      <c r="F54" s="2180"/>
      <c r="G54" s="2180"/>
      <c r="H54" s="2180"/>
      <c r="I54" s="2180"/>
      <c r="J54" s="2180"/>
      <c r="K54" s="2180"/>
      <c r="L54" s="2180"/>
      <c r="M54" s="2181"/>
    </row>
    <row r="55" spans="1:13" ht="15.75" customHeight="1">
      <c r="A55" s="2517"/>
      <c r="B55" s="494" t="s">
        <v>97</v>
      </c>
      <c r="C55" s="2518" t="s">
        <v>741</v>
      </c>
      <c r="D55" s="2180"/>
      <c r="E55" s="2180"/>
      <c r="F55" s="2180"/>
      <c r="G55" s="2180"/>
      <c r="H55" s="2180"/>
      <c r="I55" s="2180"/>
      <c r="J55" s="2180"/>
      <c r="K55" s="2180"/>
      <c r="L55" s="2180"/>
      <c r="M55" s="2181"/>
    </row>
    <row r="56" spans="1:13" ht="15.75" customHeight="1">
      <c r="A56" s="2517"/>
      <c r="B56" s="493" t="s">
        <v>99</v>
      </c>
      <c r="C56" s="2523" t="s">
        <v>743</v>
      </c>
      <c r="D56" s="2180"/>
      <c r="E56" s="2180"/>
      <c r="F56" s="2180"/>
      <c r="G56" s="2180"/>
      <c r="H56" s="2180"/>
      <c r="I56" s="2180"/>
      <c r="J56" s="2180"/>
      <c r="K56" s="2180"/>
      <c r="L56" s="2180"/>
      <c r="M56" s="2181"/>
    </row>
    <row r="57" spans="1:13" ht="16.5" thickBot="1">
      <c r="A57" s="2522"/>
      <c r="B57" s="493" t="s">
        <v>101</v>
      </c>
      <c r="C57" s="2518">
        <v>3358000</v>
      </c>
      <c r="D57" s="2180"/>
      <c r="E57" s="2180"/>
      <c r="F57" s="2180"/>
      <c r="G57" s="2180"/>
      <c r="H57" s="2180"/>
      <c r="I57" s="2180"/>
      <c r="J57" s="2180"/>
      <c r="K57" s="2180"/>
      <c r="L57" s="2180"/>
      <c r="M57" s="2181"/>
    </row>
    <row r="58" spans="1:13" ht="15.75" customHeight="1">
      <c r="A58" s="2516" t="s">
        <v>103</v>
      </c>
      <c r="B58" s="495" t="s">
        <v>104</v>
      </c>
      <c r="C58" s="2518" t="s">
        <v>1617</v>
      </c>
      <c r="D58" s="2180"/>
      <c r="E58" s="2180"/>
      <c r="F58" s="2180"/>
      <c r="G58" s="2180"/>
      <c r="H58" s="2180"/>
      <c r="I58" s="2180"/>
      <c r="J58" s="2180"/>
      <c r="K58" s="2180"/>
      <c r="L58" s="2180"/>
      <c r="M58" s="2181"/>
    </row>
    <row r="59" spans="1:13" ht="15.75" customHeight="1">
      <c r="A59" s="2517"/>
      <c r="B59" s="495" t="s">
        <v>106</v>
      </c>
      <c r="C59" s="2518" t="s">
        <v>1618</v>
      </c>
      <c r="D59" s="2180"/>
      <c r="E59" s="2180"/>
      <c r="F59" s="2180"/>
      <c r="G59" s="2180"/>
      <c r="H59" s="2180"/>
      <c r="I59" s="2180"/>
      <c r="J59" s="2180"/>
      <c r="K59" s="2180"/>
      <c r="L59" s="2180"/>
      <c r="M59" s="2181"/>
    </row>
    <row r="60" spans="1:13" ht="16.5" customHeight="1" thickBot="1">
      <c r="A60" s="2517"/>
      <c r="B60" s="496" t="s">
        <v>14</v>
      </c>
      <c r="C60" s="2518" t="s">
        <v>190</v>
      </c>
      <c r="D60" s="2180"/>
      <c r="E60" s="2180"/>
      <c r="F60" s="2180"/>
      <c r="G60" s="2180"/>
      <c r="H60" s="2180"/>
      <c r="I60" s="2180"/>
      <c r="J60" s="2180"/>
      <c r="K60" s="2180"/>
      <c r="L60" s="2180"/>
      <c r="M60" s="2181"/>
    </row>
    <row r="61" spans="1:13" ht="16.5" thickBot="1">
      <c r="A61" s="497" t="s">
        <v>109</v>
      </c>
      <c r="B61" s="498"/>
      <c r="C61" s="2519"/>
      <c r="D61" s="2520"/>
      <c r="E61" s="2520"/>
      <c r="F61" s="2520"/>
      <c r="G61" s="2520"/>
      <c r="H61" s="2520"/>
      <c r="I61" s="2520"/>
      <c r="J61" s="2520"/>
      <c r="K61" s="2520"/>
      <c r="L61" s="2520"/>
      <c r="M61" s="2521"/>
    </row>
  </sheetData>
  <mergeCells count="61">
    <mergeCell ref="C11:M11"/>
    <mergeCell ref="A2:A14"/>
    <mergeCell ref="C2:M2"/>
    <mergeCell ref="C3:M3"/>
    <mergeCell ref="F4:G4"/>
    <mergeCell ref="C5:M5"/>
    <mergeCell ref="C6:M6"/>
    <mergeCell ref="C7:G7"/>
    <mergeCell ref="I7:M7"/>
    <mergeCell ref="B8:B10"/>
    <mergeCell ref="C8:D9"/>
    <mergeCell ref="F8:G9"/>
    <mergeCell ref="I8:J9"/>
    <mergeCell ref="C10:D10"/>
    <mergeCell ref="F10:G10"/>
    <mergeCell ref="I10:J10"/>
    <mergeCell ref="C12:M12"/>
    <mergeCell ref="C13:M13"/>
    <mergeCell ref="C14:D14"/>
    <mergeCell ref="F14:M14"/>
    <mergeCell ref="A15:A51"/>
    <mergeCell ref="C15:M15"/>
    <mergeCell ref="C16:M16"/>
    <mergeCell ref="B17:B23"/>
    <mergeCell ref="F22:I22"/>
    <mergeCell ref="B24:B27"/>
    <mergeCell ref="J29:L29"/>
    <mergeCell ref="B31:B33"/>
    <mergeCell ref="B34:B43"/>
    <mergeCell ref="D36:E36"/>
    <mergeCell ref="F36:G36"/>
    <mergeCell ref="H36:I36"/>
    <mergeCell ref="J36:K36"/>
    <mergeCell ref="L36:M36"/>
    <mergeCell ref="D38:E38"/>
    <mergeCell ref="F38:G38"/>
    <mergeCell ref="C49:M49"/>
    <mergeCell ref="H38:I38"/>
    <mergeCell ref="J38:K38"/>
    <mergeCell ref="L38:M38"/>
    <mergeCell ref="D40:E40"/>
    <mergeCell ref="F42:G42"/>
    <mergeCell ref="H42:I42"/>
    <mergeCell ref="B44:B47"/>
    <mergeCell ref="F45:F46"/>
    <mergeCell ref="G45:J46"/>
    <mergeCell ref="L45:M46"/>
    <mergeCell ref="C48:M48"/>
    <mergeCell ref="C51:M51"/>
    <mergeCell ref="A52:A57"/>
    <mergeCell ref="C52:M52"/>
    <mergeCell ref="C53:M53"/>
    <mergeCell ref="C54:M54"/>
    <mergeCell ref="C55:M55"/>
    <mergeCell ref="C56:M56"/>
    <mergeCell ref="C57:M57"/>
    <mergeCell ref="A58:A60"/>
    <mergeCell ref="C58:M58"/>
    <mergeCell ref="C59:M59"/>
    <mergeCell ref="C60:M60"/>
    <mergeCell ref="C61:M61"/>
  </mergeCells>
  <hyperlinks>
    <hyperlink ref="C56" r:id="rId1" xr:uid="{00000000-0004-0000-6000-000000000000}"/>
  </hyperlinks>
  <pageMargins left="0.7" right="0.7" top="0.75" bottom="0.75" header="0.3" footer="0.3"/>
  <pageSetup orientation="portrait"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0"/>
  </sheetPr>
  <dimension ref="A1:N63"/>
  <sheetViews>
    <sheetView workbookViewId="0"/>
  </sheetViews>
  <sheetFormatPr baseColWidth="10" defaultColWidth="13.140625" defaultRowHeight="15.75"/>
  <cols>
    <col min="1" max="1" width="7.140625" style="115" customWidth="1"/>
    <col min="2" max="2" width="44.85546875" style="140" customWidth="1"/>
    <col min="3" max="3" width="19" style="115" customWidth="1"/>
    <col min="4" max="13" width="13.140625" style="115"/>
    <col min="14" max="14" width="69.5703125" style="115" customWidth="1"/>
    <col min="15" max="256" width="13.140625" style="115"/>
    <col min="257" max="257" width="7.140625" style="115" customWidth="1"/>
    <col min="258" max="258" width="44.85546875" style="115" customWidth="1"/>
    <col min="259" max="259" width="19" style="115" customWidth="1"/>
    <col min="260" max="269" width="13.140625" style="115"/>
    <col min="270" max="270" width="69.5703125" style="115" customWidth="1"/>
    <col min="271" max="512" width="13.140625" style="115"/>
    <col min="513" max="513" width="7.140625" style="115" customWidth="1"/>
    <col min="514" max="514" width="44.85546875" style="115" customWidth="1"/>
    <col min="515" max="515" width="19" style="115" customWidth="1"/>
    <col min="516" max="525" width="13.140625" style="115"/>
    <col min="526" max="526" width="69.5703125" style="115" customWidth="1"/>
    <col min="527" max="768" width="13.140625" style="115"/>
    <col min="769" max="769" width="7.140625" style="115" customWidth="1"/>
    <col min="770" max="770" width="44.85546875" style="115" customWidth="1"/>
    <col min="771" max="771" width="19" style="115" customWidth="1"/>
    <col min="772" max="781" width="13.140625" style="115"/>
    <col min="782" max="782" width="69.5703125" style="115" customWidth="1"/>
    <col min="783" max="1024" width="13.140625" style="115"/>
    <col min="1025" max="1025" width="7.140625" style="115" customWidth="1"/>
    <col min="1026" max="1026" width="44.85546875" style="115" customWidth="1"/>
    <col min="1027" max="1027" width="19" style="115" customWidth="1"/>
    <col min="1028" max="1037" width="13.140625" style="115"/>
    <col min="1038" max="1038" width="69.5703125" style="115" customWidth="1"/>
    <col min="1039" max="1280" width="13.140625" style="115"/>
    <col min="1281" max="1281" width="7.140625" style="115" customWidth="1"/>
    <col min="1282" max="1282" width="44.85546875" style="115" customWidth="1"/>
    <col min="1283" max="1283" width="19" style="115" customWidth="1"/>
    <col min="1284" max="1293" width="13.140625" style="115"/>
    <col min="1294" max="1294" width="69.5703125" style="115" customWidth="1"/>
    <col min="1295" max="1536" width="13.140625" style="115"/>
    <col min="1537" max="1537" width="7.140625" style="115" customWidth="1"/>
    <col min="1538" max="1538" width="44.85546875" style="115" customWidth="1"/>
    <col min="1539" max="1539" width="19" style="115" customWidth="1"/>
    <col min="1540" max="1549" width="13.140625" style="115"/>
    <col min="1550" max="1550" width="69.5703125" style="115" customWidth="1"/>
    <col min="1551" max="1792" width="13.140625" style="115"/>
    <col min="1793" max="1793" width="7.140625" style="115" customWidth="1"/>
    <col min="1794" max="1794" width="44.85546875" style="115" customWidth="1"/>
    <col min="1795" max="1795" width="19" style="115" customWidth="1"/>
    <col min="1796" max="1805" width="13.140625" style="115"/>
    <col min="1806" max="1806" width="69.5703125" style="115" customWidth="1"/>
    <col min="1807" max="2048" width="13.140625" style="115"/>
    <col min="2049" max="2049" width="7.140625" style="115" customWidth="1"/>
    <col min="2050" max="2050" width="44.85546875" style="115" customWidth="1"/>
    <col min="2051" max="2051" width="19" style="115" customWidth="1"/>
    <col min="2052" max="2061" width="13.140625" style="115"/>
    <col min="2062" max="2062" width="69.5703125" style="115" customWidth="1"/>
    <col min="2063" max="2304" width="13.140625" style="115"/>
    <col min="2305" max="2305" width="7.140625" style="115" customWidth="1"/>
    <col min="2306" max="2306" width="44.85546875" style="115" customWidth="1"/>
    <col min="2307" max="2307" width="19" style="115" customWidth="1"/>
    <col min="2308" max="2317" width="13.140625" style="115"/>
    <col min="2318" max="2318" width="69.5703125" style="115" customWidth="1"/>
    <col min="2319" max="2560" width="13.140625" style="115"/>
    <col min="2561" max="2561" width="7.140625" style="115" customWidth="1"/>
    <col min="2562" max="2562" width="44.85546875" style="115" customWidth="1"/>
    <col min="2563" max="2563" width="19" style="115" customWidth="1"/>
    <col min="2564" max="2573" width="13.140625" style="115"/>
    <col min="2574" max="2574" width="69.5703125" style="115" customWidth="1"/>
    <col min="2575" max="2816" width="13.140625" style="115"/>
    <col min="2817" max="2817" width="7.140625" style="115" customWidth="1"/>
    <col min="2818" max="2818" width="44.85546875" style="115" customWidth="1"/>
    <col min="2819" max="2819" width="19" style="115" customWidth="1"/>
    <col min="2820" max="2829" width="13.140625" style="115"/>
    <col min="2830" max="2830" width="69.5703125" style="115" customWidth="1"/>
    <col min="2831" max="3072" width="13.140625" style="115"/>
    <col min="3073" max="3073" width="7.140625" style="115" customWidth="1"/>
    <col min="3074" max="3074" width="44.85546875" style="115" customWidth="1"/>
    <col min="3075" max="3075" width="19" style="115" customWidth="1"/>
    <col min="3076" max="3085" width="13.140625" style="115"/>
    <col min="3086" max="3086" width="69.5703125" style="115" customWidth="1"/>
    <col min="3087" max="3328" width="13.140625" style="115"/>
    <col min="3329" max="3329" width="7.140625" style="115" customWidth="1"/>
    <col min="3330" max="3330" width="44.85546875" style="115" customWidth="1"/>
    <col min="3331" max="3331" width="19" style="115" customWidth="1"/>
    <col min="3332" max="3341" width="13.140625" style="115"/>
    <col min="3342" max="3342" width="69.5703125" style="115" customWidth="1"/>
    <col min="3343" max="3584" width="13.140625" style="115"/>
    <col min="3585" max="3585" width="7.140625" style="115" customWidth="1"/>
    <col min="3586" max="3586" width="44.85546875" style="115" customWidth="1"/>
    <col min="3587" max="3587" width="19" style="115" customWidth="1"/>
    <col min="3588" max="3597" width="13.140625" style="115"/>
    <col min="3598" max="3598" width="69.5703125" style="115" customWidth="1"/>
    <col min="3599" max="3840" width="13.140625" style="115"/>
    <col min="3841" max="3841" width="7.140625" style="115" customWidth="1"/>
    <col min="3842" max="3842" width="44.85546875" style="115" customWidth="1"/>
    <col min="3843" max="3843" width="19" style="115" customWidth="1"/>
    <col min="3844" max="3853" width="13.140625" style="115"/>
    <col min="3854" max="3854" width="69.5703125" style="115" customWidth="1"/>
    <col min="3855" max="4096" width="13.140625" style="115"/>
    <col min="4097" max="4097" width="7.140625" style="115" customWidth="1"/>
    <col min="4098" max="4098" width="44.85546875" style="115" customWidth="1"/>
    <col min="4099" max="4099" width="19" style="115" customWidth="1"/>
    <col min="4100" max="4109" width="13.140625" style="115"/>
    <col min="4110" max="4110" width="69.5703125" style="115" customWidth="1"/>
    <col min="4111" max="4352" width="13.140625" style="115"/>
    <col min="4353" max="4353" width="7.140625" style="115" customWidth="1"/>
    <col min="4354" max="4354" width="44.85546875" style="115" customWidth="1"/>
    <col min="4355" max="4355" width="19" style="115" customWidth="1"/>
    <col min="4356" max="4365" width="13.140625" style="115"/>
    <col min="4366" max="4366" width="69.5703125" style="115" customWidth="1"/>
    <col min="4367" max="4608" width="13.140625" style="115"/>
    <col min="4609" max="4609" width="7.140625" style="115" customWidth="1"/>
    <col min="4610" max="4610" width="44.85546875" style="115" customWidth="1"/>
    <col min="4611" max="4611" width="19" style="115" customWidth="1"/>
    <col min="4612" max="4621" width="13.140625" style="115"/>
    <col min="4622" max="4622" width="69.5703125" style="115" customWidth="1"/>
    <col min="4623" max="4864" width="13.140625" style="115"/>
    <col min="4865" max="4865" width="7.140625" style="115" customWidth="1"/>
    <col min="4866" max="4866" width="44.85546875" style="115" customWidth="1"/>
    <col min="4867" max="4867" width="19" style="115" customWidth="1"/>
    <col min="4868" max="4877" width="13.140625" style="115"/>
    <col min="4878" max="4878" width="69.5703125" style="115" customWidth="1"/>
    <col min="4879" max="5120" width="13.140625" style="115"/>
    <col min="5121" max="5121" width="7.140625" style="115" customWidth="1"/>
    <col min="5122" max="5122" width="44.85546875" style="115" customWidth="1"/>
    <col min="5123" max="5123" width="19" style="115" customWidth="1"/>
    <col min="5124" max="5133" width="13.140625" style="115"/>
    <col min="5134" max="5134" width="69.5703125" style="115" customWidth="1"/>
    <col min="5135" max="5376" width="13.140625" style="115"/>
    <col min="5377" max="5377" width="7.140625" style="115" customWidth="1"/>
    <col min="5378" max="5378" width="44.85546875" style="115" customWidth="1"/>
    <col min="5379" max="5379" width="19" style="115" customWidth="1"/>
    <col min="5380" max="5389" width="13.140625" style="115"/>
    <col min="5390" max="5390" width="69.5703125" style="115" customWidth="1"/>
    <col min="5391" max="5632" width="13.140625" style="115"/>
    <col min="5633" max="5633" width="7.140625" style="115" customWidth="1"/>
    <col min="5634" max="5634" width="44.85546875" style="115" customWidth="1"/>
    <col min="5635" max="5635" width="19" style="115" customWidth="1"/>
    <col min="5636" max="5645" width="13.140625" style="115"/>
    <col min="5646" max="5646" width="69.5703125" style="115" customWidth="1"/>
    <col min="5647" max="5888" width="13.140625" style="115"/>
    <col min="5889" max="5889" width="7.140625" style="115" customWidth="1"/>
    <col min="5890" max="5890" width="44.85546875" style="115" customWidth="1"/>
    <col min="5891" max="5891" width="19" style="115" customWidth="1"/>
    <col min="5892" max="5901" width="13.140625" style="115"/>
    <col min="5902" max="5902" width="69.5703125" style="115" customWidth="1"/>
    <col min="5903" max="6144" width="13.140625" style="115"/>
    <col min="6145" max="6145" width="7.140625" style="115" customWidth="1"/>
    <col min="6146" max="6146" width="44.85546875" style="115" customWidth="1"/>
    <col min="6147" max="6147" width="19" style="115" customWidth="1"/>
    <col min="6148" max="6157" width="13.140625" style="115"/>
    <col min="6158" max="6158" width="69.5703125" style="115" customWidth="1"/>
    <col min="6159" max="6400" width="13.140625" style="115"/>
    <col min="6401" max="6401" width="7.140625" style="115" customWidth="1"/>
    <col min="6402" max="6402" width="44.85546875" style="115" customWidth="1"/>
    <col min="6403" max="6403" width="19" style="115" customWidth="1"/>
    <col min="6404" max="6413" width="13.140625" style="115"/>
    <col min="6414" max="6414" width="69.5703125" style="115" customWidth="1"/>
    <col min="6415" max="6656" width="13.140625" style="115"/>
    <col min="6657" max="6657" width="7.140625" style="115" customWidth="1"/>
    <col min="6658" max="6658" width="44.85546875" style="115" customWidth="1"/>
    <col min="6659" max="6659" width="19" style="115" customWidth="1"/>
    <col min="6660" max="6669" width="13.140625" style="115"/>
    <col min="6670" max="6670" width="69.5703125" style="115" customWidth="1"/>
    <col min="6671" max="6912" width="13.140625" style="115"/>
    <col min="6913" max="6913" width="7.140625" style="115" customWidth="1"/>
    <col min="6914" max="6914" width="44.85546875" style="115" customWidth="1"/>
    <col min="6915" max="6915" width="19" style="115" customWidth="1"/>
    <col min="6916" max="6925" width="13.140625" style="115"/>
    <col min="6926" max="6926" width="69.5703125" style="115" customWidth="1"/>
    <col min="6927" max="7168" width="13.140625" style="115"/>
    <col min="7169" max="7169" width="7.140625" style="115" customWidth="1"/>
    <col min="7170" max="7170" width="44.85546875" style="115" customWidth="1"/>
    <col min="7171" max="7171" width="19" style="115" customWidth="1"/>
    <col min="7172" max="7181" width="13.140625" style="115"/>
    <col min="7182" max="7182" width="69.5703125" style="115" customWidth="1"/>
    <col min="7183" max="7424" width="13.140625" style="115"/>
    <col min="7425" max="7425" width="7.140625" style="115" customWidth="1"/>
    <col min="7426" max="7426" width="44.85546875" style="115" customWidth="1"/>
    <col min="7427" max="7427" width="19" style="115" customWidth="1"/>
    <col min="7428" max="7437" width="13.140625" style="115"/>
    <col min="7438" max="7438" width="69.5703125" style="115" customWidth="1"/>
    <col min="7439" max="7680" width="13.140625" style="115"/>
    <col min="7681" max="7681" width="7.140625" style="115" customWidth="1"/>
    <col min="7682" max="7682" width="44.85546875" style="115" customWidth="1"/>
    <col min="7683" max="7683" width="19" style="115" customWidth="1"/>
    <col min="7684" max="7693" width="13.140625" style="115"/>
    <col min="7694" max="7694" width="69.5703125" style="115" customWidth="1"/>
    <col min="7695" max="7936" width="13.140625" style="115"/>
    <col min="7937" max="7937" width="7.140625" style="115" customWidth="1"/>
    <col min="7938" max="7938" width="44.85546875" style="115" customWidth="1"/>
    <col min="7939" max="7939" width="19" style="115" customWidth="1"/>
    <col min="7940" max="7949" width="13.140625" style="115"/>
    <col min="7950" max="7950" width="69.5703125" style="115" customWidth="1"/>
    <col min="7951" max="8192" width="13.140625" style="115"/>
    <col min="8193" max="8193" width="7.140625" style="115" customWidth="1"/>
    <col min="8194" max="8194" width="44.85546875" style="115" customWidth="1"/>
    <col min="8195" max="8195" width="19" style="115" customWidth="1"/>
    <col min="8196" max="8205" width="13.140625" style="115"/>
    <col min="8206" max="8206" width="69.5703125" style="115" customWidth="1"/>
    <col min="8207" max="8448" width="13.140625" style="115"/>
    <col min="8449" max="8449" width="7.140625" style="115" customWidth="1"/>
    <col min="8450" max="8450" width="44.85546875" style="115" customWidth="1"/>
    <col min="8451" max="8451" width="19" style="115" customWidth="1"/>
    <col min="8452" max="8461" width="13.140625" style="115"/>
    <col min="8462" max="8462" width="69.5703125" style="115" customWidth="1"/>
    <col min="8463" max="8704" width="13.140625" style="115"/>
    <col min="8705" max="8705" width="7.140625" style="115" customWidth="1"/>
    <col min="8706" max="8706" width="44.85546875" style="115" customWidth="1"/>
    <col min="8707" max="8707" width="19" style="115" customWidth="1"/>
    <col min="8708" max="8717" width="13.140625" style="115"/>
    <col min="8718" max="8718" width="69.5703125" style="115" customWidth="1"/>
    <col min="8719" max="8960" width="13.140625" style="115"/>
    <col min="8961" max="8961" width="7.140625" style="115" customWidth="1"/>
    <col min="8962" max="8962" width="44.85546875" style="115" customWidth="1"/>
    <col min="8963" max="8963" width="19" style="115" customWidth="1"/>
    <col min="8964" max="8973" width="13.140625" style="115"/>
    <col min="8974" max="8974" width="69.5703125" style="115" customWidth="1"/>
    <col min="8975" max="9216" width="13.140625" style="115"/>
    <col min="9217" max="9217" width="7.140625" style="115" customWidth="1"/>
    <col min="9218" max="9218" width="44.85546875" style="115" customWidth="1"/>
    <col min="9219" max="9219" width="19" style="115" customWidth="1"/>
    <col min="9220" max="9229" width="13.140625" style="115"/>
    <col min="9230" max="9230" width="69.5703125" style="115" customWidth="1"/>
    <col min="9231" max="9472" width="13.140625" style="115"/>
    <col min="9473" max="9473" width="7.140625" style="115" customWidth="1"/>
    <col min="9474" max="9474" width="44.85546875" style="115" customWidth="1"/>
    <col min="9475" max="9475" width="19" style="115" customWidth="1"/>
    <col min="9476" max="9485" width="13.140625" style="115"/>
    <col min="9486" max="9486" width="69.5703125" style="115" customWidth="1"/>
    <col min="9487" max="9728" width="13.140625" style="115"/>
    <col min="9729" max="9729" width="7.140625" style="115" customWidth="1"/>
    <col min="9730" max="9730" width="44.85546875" style="115" customWidth="1"/>
    <col min="9731" max="9731" width="19" style="115" customWidth="1"/>
    <col min="9732" max="9741" width="13.140625" style="115"/>
    <col min="9742" max="9742" width="69.5703125" style="115" customWidth="1"/>
    <col min="9743" max="9984" width="13.140625" style="115"/>
    <col min="9985" max="9985" width="7.140625" style="115" customWidth="1"/>
    <col min="9986" max="9986" width="44.85546875" style="115" customWidth="1"/>
    <col min="9987" max="9987" width="19" style="115" customWidth="1"/>
    <col min="9988" max="9997" width="13.140625" style="115"/>
    <col min="9998" max="9998" width="69.5703125" style="115" customWidth="1"/>
    <col min="9999" max="10240" width="13.140625" style="115"/>
    <col min="10241" max="10241" width="7.140625" style="115" customWidth="1"/>
    <col min="10242" max="10242" width="44.85546875" style="115" customWidth="1"/>
    <col min="10243" max="10243" width="19" style="115" customWidth="1"/>
    <col min="10244" max="10253" width="13.140625" style="115"/>
    <col min="10254" max="10254" width="69.5703125" style="115" customWidth="1"/>
    <col min="10255" max="10496" width="13.140625" style="115"/>
    <col min="10497" max="10497" width="7.140625" style="115" customWidth="1"/>
    <col min="10498" max="10498" width="44.85546875" style="115" customWidth="1"/>
    <col min="10499" max="10499" width="19" style="115" customWidth="1"/>
    <col min="10500" max="10509" width="13.140625" style="115"/>
    <col min="10510" max="10510" width="69.5703125" style="115" customWidth="1"/>
    <col min="10511" max="10752" width="13.140625" style="115"/>
    <col min="10753" max="10753" width="7.140625" style="115" customWidth="1"/>
    <col min="10754" max="10754" width="44.85546875" style="115" customWidth="1"/>
    <col min="10755" max="10755" width="19" style="115" customWidth="1"/>
    <col min="10756" max="10765" width="13.140625" style="115"/>
    <col min="10766" max="10766" width="69.5703125" style="115" customWidth="1"/>
    <col min="10767" max="11008" width="13.140625" style="115"/>
    <col min="11009" max="11009" width="7.140625" style="115" customWidth="1"/>
    <col min="11010" max="11010" width="44.85546875" style="115" customWidth="1"/>
    <col min="11011" max="11011" width="19" style="115" customWidth="1"/>
    <col min="11012" max="11021" width="13.140625" style="115"/>
    <col min="11022" max="11022" width="69.5703125" style="115" customWidth="1"/>
    <col min="11023" max="11264" width="13.140625" style="115"/>
    <col min="11265" max="11265" width="7.140625" style="115" customWidth="1"/>
    <col min="11266" max="11266" width="44.85546875" style="115" customWidth="1"/>
    <col min="11267" max="11267" width="19" style="115" customWidth="1"/>
    <col min="11268" max="11277" width="13.140625" style="115"/>
    <col min="11278" max="11278" width="69.5703125" style="115" customWidth="1"/>
    <col min="11279" max="11520" width="13.140625" style="115"/>
    <col min="11521" max="11521" width="7.140625" style="115" customWidth="1"/>
    <col min="11522" max="11522" width="44.85546875" style="115" customWidth="1"/>
    <col min="11523" max="11523" width="19" style="115" customWidth="1"/>
    <col min="11524" max="11533" width="13.140625" style="115"/>
    <col min="11534" max="11534" width="69.5703125" style="115" customWidth="1"/>
    <col min="11535" max="11776" width="13.140625" style="115"/>
    <col min="11777" max="11777" width="7.140625" style="115" customWidth="1"/>
    <col min="11778" max="11778" width="44.85546875" style="115" customWidth="1"/>
    <col min="11779" max="11779" width="19" style="115" customWidth="1"/>
    <col min="11780" max="11789" width="13.140625" style="115"/>
    <col min="11790" max="11790" width="69.5703125" style="115" customWidth="1"/>
    <col min="11791" max="12032" width="13.140625" style="115"/>
    <col min="12033" max="12033" width="7.140625" style="115" customWidth="1"/>
    <col min="12034" max="12034" width="44.85546875" style="115" customWidth="1"/>
    <col min="12035" max="12035" width="19" style="115" customWidth="1"/>
    <col min="12036" max="12045" width="13.140625" style="115"/>
    <col min="12046" max="12046" width="69.5703125" style="115" customWidth="1"/>
    <col min="12047" max="12288" width="13.140625" style="115"/>
    <col min="12289" max="12289" width="7.140625" style="115" customWidth="1"/>
    <col min="12290" max="12290" width="44.85546875" style="115" customWidth="1"/>
    <col min="12291" max="12291" width="19" style="115" customWidth="1"/>
    <col min="12292" max="12301" width="13.140625" style="115"/>
    <col min="12302" max="12302" width="69.5703125" style="115" customWidth="1"/>
    <col min="12303" max="12544" width="13.140625" style="115"/>
    <col min="12545" max="12545" width="7.140625" style="115" customWidth="1"/>
    <col min="12546" max="12546" width="44.85546875" style="115" customWidth="1"/>
    <col min="12547" max="12547" width="19" style="115" customWidth="1"/>
    <col min="12548" max="12557" width="13.140625" style="115"/>
    <col min="12558" max="12558" width="69.5703125" style="115" customWidth="1"/>
    <col min="12559" max="12800" width="13.140625" style="115"/>
    <col min="12801" max="12801" width="7.140625" style="115" customWidth="1"/>
    <col min="12802" max="12802" width="44.85546875" style="115" customWidth="1"/>
    <col min="12803" max="12803" width="19" style="115" customWidth="1"/>
    <col min="12804" max="12813" width="13.140625" style="115"/>
    <col min="12814" max="12814" width="69.5703125" style="115" customWidth="1"/>
    <col min="12815" max="13056" width="13.140625" style="115"/>
    <col min="13057" max="13057" width="7.140625" style="115" customWidth="1"/>
    <col min="13058" max="13058" width="44.85546875" style="115" customWidth="1"/>
    <col min="13059" max="13059" width="19" style="115" customWidth="1"/>
    <col min="13060" max="13069" width="13.140625" style="115"/>
    <col min="13070" max="13070" width="69.5703125" style="115" customWidth="1"/>
    <col min="13071" max="13312" width="13.140625" style="115"/>
    <col min="13313" max="13313" width="7.140625" style="115" customWidth="1"/>
    <col min="13314" max="13314" width="44.85546875" style="115" customWidth="1"/>
    <col min="13315" max="13315" width="19" style="115" customWidth="1"/>
    <col min="13316" max="13325" width="13.140625" style="115"/>
    <col min="13326" max="13326" width="69.5703125" style="115" customWidth="1"/>
    <col min="13327" max="13568" width="13.140625" style="115"/>
    <col min="13569" max="13569" width="7.140625" style="115" customWidth="1"/>
    <col min="13570" max="13570" width="44.85546875" style="115" customWidth="1"/>
    <col min="13571" max="13571" width="19" style="115" customWidth="1"/>
    <col min="13572" max="13581" width="13.140625" style="115"/>
    <col min="13582" max="13582" width="69.5703125" style="115" customWidth="1"/>
    <col min="13583" max="13824" width="13.140625" style="115"/>
    <col min="13825" max="13825" width="7.140625" style="115" customWidth="1"/>
    <col min="13826" max="13826" width="44.85546875" style="115" customWidth="1"/>
    <col min="13827" max="13827" width="19" style="115" customWidth="1"/>
    <col min="13828" max="13837" width="13.140625" style="115"/>
    <col min="13838" max="13838" width="69.5703125" style="115" customWidth="1"/>
    <col min="13839" max="14080" width="13.140625" style="115"/>
    <col min="14081" max="14081" width="7.140625" style="115" customWidth="1"/>
    <col min="14082" max="14082" width="44.85546875" style="115" customWidth="1"/>
    <col min="14083" max="14083" width="19" style="115" customWidth="1"/>
    <col min="14084" max="14093" width="13.140625" style="115"/>
    <col min="14094" max="14094" width="69.5703125" style="115" customWidth="1"/>
    <col min="14095" max="14336" width="13.140625" style="115"/>
    <col min="14337" max="14337" width="7.140625" style="115" customWidth="1"/>
    <col min="14338" max="14338" width="44.85546875" style="115" customWidth="1"/>
    <col min="14339" max="14339" width="19" style="115" customWidth="1"/>
    <col min="14340" max="14349" width="13.140625" style="115"/>
    <col min="14350" max="14350" width="69.5703125" style="115" customWidth="1"/>
    <col min="14351" max="14592" width="13.140625" style="115"/>
    <col min="14593" max="14593" width="7.140625" style="115" customWidth="1"/>
    <col min="14594" max="14594" width="44.85546875" style="115" customWidth="1"/>
    <col min="14595" max="14595" width="19" style="115" customWidth="1"/>
    <col min="14596" max="14605" width="13.140625" style="115"/>
    <col min="14606" max="14606" width="69.5703125" style="115" customWidth="1"/>
    <col min="14607" max="14848" width="13.140625" style="115"/>
    <col min="14849" max="14849" width="7.140625" style="115" customWidth="1"/>
    <col min="14850" max="14850" width="44.85546875" style="115" customWidth="1"/>
    <col min="14851" max="14851" width="19" style="115" customWidth="1"/>
    <col min="14852" max="14861" width="13.140625" style="115"/>
    <col min="14862" max="14862" width="69.5703125" style="115" customWidth="1"/>
    <col min="14863" max="15104" width="13.140625" style="115"/>
    <col min="15105" max="15105" width="7.140625" style="115" customWidth="1"/>
    <col min="15106" max="15106" width="44.85546875" style="115" customWidth="1"/>
    <col min="15107" max="15107" width="19" style="115" customWidth="1"/>
    <col min="15108" max="15117" width="13.140625" style="115"/>
    <col min="15118" max="15118" width="69.5703125" style="115" customWidth="1"/>
    <col min="15119" max="15360" width="13.140625" style="115"/>
    <col min="15361" max="15361" width="7.140625" style="115" customWidth="1"/>
    <col min="15362" max="15362" width="44.85546875" style="115" customWidth="1"/>
    <col min="15363" max="15363" width="19" style="115" customWidth="1"/>
    <col min="15364" max="15373" width="13.140625" style="115"/>
    <col min="15374" max="15374" width="69.5703125" style="115" customWidth="1"/>
    <col min="15375" max="15616" width="13.140625" style="115"/>
    <col min="15617" max="15617" width="7.140625" style="115" customWidth="1"/>
    <col min="15618" max="15618" width="44.85546875" style="115" customWidth="1"/>
    <col min="15619" max="15619" width="19" style="115" customWidth="1"/>
    <col min="15620" max="15629" width="13.140625" style="115"/>
    <col min="15630" max="15630" width="69.5703125" style="115" customWidth="1"/>
    <col min="15631" max="15872" width="13.140625" style="115"/>
    <col min="15873" max="15873" width="7.140625" style="115" customWidth="1"/>
    <col min="15874" max="15874" width="44.85546875" style="115" customWidth="1"/>
    <col min="15875" max="15875" width="19" style="115" customWidth="1"/>
    <col min="15876" max="15885" width="13.140625" style="115"/>
    <col min="15886" max="15886" width="69.5703125" style="115" customWidth="1"/>
    <col min="15887" max="16128" width="13.140625" style="115"/>
    <col min="16129" max="16129" width="7.140625" style="115" customWidth="1"/>
    <col min="16130" max="16130" width="44.85546875" style="115" customWidth="1"/>
    <col min="16131" max="16131" width="19" style="115" customWidth="1"/>
    <col min="16132" max="16141" width="13.140625" style="115"/>
    <col min="16142" max="16142" width="69.5703125" style="115" customWidth="1"/>
    <col min="16143" max="16384" width="13.140625" style="115"/>
  </cols>
  <sheetData>
    <row r="1" spans="1:14" ht="43.35" customHeight="1" thickBot="1">
      <c r="A1" s="24"/>
      <c r="B1" s="2089" t="s">
        <v>2332</v>
      </c>
      <c r="C1" s="2090"/>
      <c r="D1" s="2090"/>
      <c r="E1" s="2090"/>
      <c r="F1" s="2090"/>
      <c r="G1" s="2090"/>
      <c r="H1" s="2090"/>
      <c r="I1" s="2090"/>
      <c r="J1" s="2090"/>
      <c r="K1" s="2090"/>
      <c r="L1" s="2090"/>
      <c r="M1" s="2091"/>
    </row>
    <row r="2" spans="1:14" ht="33" customHeight="1">
      <c r="A2" s="2494" t="s">
        <v>1</v>
      </c>
      <c r="B2" s="29" t="s">
        <v>2</v>
      </c>
      <c r="C2" s="2094" t="s">
        <v>745</v>
      </c>
      <c r="D2" s="2095"/>
      <c r="E2" s="2095"/>
      <c r="F2" s="2095"/>
      <c r="G2" s="2095"/>
      <c r="H2" s="2095"/>
      <c r="I2" s="2095"/>
      <c r="J2" s="2095"/>
      <c r="K2" s="2095"/>
      <c r="L2" s="2095"/>
      <c r="M2" s="2096"/>
    </row>
    <row r="3" spans="1:14" ht="52.35" customHeight="1">
      <c r="A3" s="2093"/>
      <c r="B3" s="1331" t="s">
        <v>4</v>
      </c>
      <c r="C3" s="2579" t="s">
        <v>661</v>
      </c>
      <c r="D3" s="2580"/>
      <c r="E3" s="2580"/>
      <c r="F3" s="2580"/>
      <c r="G3" s="2580"/>
      <c r="H3" s="2580"/>
      <c r="I3" s="2580"/>
      <c r="J3" s="2580"/>
      <c r="K3" s="2580"/>
      <c r="L3" s="2580"/>
      <c r="M3" s="2581"/>
    </row>
    <row r="4" spans="1:14" ht="66" customHeight="1">
      <c r="A4" s="2093"/>
      <c r="B4" s="30" t="s">
        <v>6</v>
      </c>
      <c r="C4" s="2582" t="s">
        <v>2333</v>
      </c>
      <c r="D4" s="2583"/>
      <c r="E4" s="2584"/>
      <c r="F4" s="2585" t="s">
        <v>8</v>
      </c>
      <c r="G4" s="2586"/>
      <c r="H4" s="2587">
        <v>409</v>
      </c>
      <c r="I4" s="2588"/>
      <c r="J4" s="2588"/>
      <c r="K4" s="2588"/>
      <c r="L4" s="2588"/>
      <c r="M4" s="2589"/>
    </row>
    <row r="5" spans="1:14" ht="31.5" customHeight="1">
      <c r="A5" s="2093"/>
      <c r="B5" s="30" t="s">
        <v>10</v>
      </c>
      <c r="C5" s="2590" t="s">
        <v>1783</v>
      </c>
      <c r="D5" s="2591"/>
      <c r="E5" s="2591"/>
      <c r="F5" s="2591"/>
      <c r="G5" s="2591"/>
      <c r="H5" s="2591"/>
      <c r="I5" s="2591"/>
      <c r="J5" s="2591"/>
      <c r="K5" s="2591"/>
      <c r="L5" s="2591"/>
      <c r="M5" s="2592"/>
    </row>
    <row r="6" spans="1:14">
      <c r="A6" s="2093"/>
      <c r="B6" s="30" t="s">
        <v>11</v>
      </c>
      <c r="C6" s="2593" t="s">
        <v>2334</v>
      </c>
      <c r="D6" s="2594"/>
      <c r="E6" s="2594"/>
      <c r="F6" s="2594"/>
      <c r="G6" s="2594"/>
      <c r="H6" s="2594"/>
      <c r="I6" s="2594"/>
      <c r="J6" s="2594"/>
      <c r="K6" s="2594"/>
      <c r="L6" s="2594"/>
      <c r="M6" s="2595"/>
    </row>
    <row r="7" spans="1:14" ht="35.450000000000003" customHeight="1" thickBot="1">
      <c r="A7" s="2093"/>
      <c r="B7" s="1331" t="s">
        <v>12</v>
      </c>
      <c r="C7" s="2596" t="s">
        <v>189</v>
      </c>
      <c r="D7" s="2074"/>
      <c r="E7" s="2074"/>
      <c r="F7" s="2074"/>
      <c r="G7" s="2597"/>
      <c r="H7" s="1548" t="s">
        <v>14</v>
      </c>
      <c r="I7" s="115" t="s">
        <v>2326</v>
      </c>
      <c r="J7" s="32"/>
      <c r="K7" s="32"/>
      <c r="L7" s="32"/>
      <c r="M7" s="1549"/>
    </row>
    <row r="8" spans="1:14">
      <c r="A8" s="2093"/>
      <c r="B8" s="2598" t="s">
        <v>16</v>
      </c>
      <c r="C8" s="116"/>
      <c r="D8" s="117"/>
      <c r="E8" s="118"/>
      <c r="F8" s="118"/>
      <c r="G8" s="118"/>
      <c r="H8" s="118"/>
      <c r="I8" s="118"/>
      <c r="J8" s="118"/>
      <c r="K8" s="118"/>
      <c r="L8" s="117"/>
      <c r="M8" s="119"/>
    </row>
    <row r="9" spans="1:14">
      <c r="A9" s="2093"/>
      <c r="B9" s="2077"/>
      <c r="C9" s="120"/>
      <c r="D9" s="121"/>
      <c r="E9" s="75"/>
      <c r="F9" s="75"/>
      <c r="G9" s="75"/>
      <c r="H9" s="75"/>
      <c r="I9" s="75"/>
      <c r="J9" s="75"/>
      <c r="K9" s="75"/>
      <c r="L9" s="121"/>
      <c r="M9" s="122"/>
    </row>
    <row r="10" spans="1:14">
      <c r="A10" s="2093"/>
      <c r="B10" s="2077"/>
      <c r="C10" s="123"/>
      <c r="D10" s="124"/>
      <c r="E10" s="125"/>
      <c r="F10" s="75"/>
      <c r="G10" s="75"/>
      <c r="H10" s="75"/>
      <c r="I10" s="75"/>
      <c r="J10" s="75"/>
      <c r="K10" s="75"/>
      <c r="L10" s="121"/>
      <c r="M10" s="122"/>
    </row>
    <row r="11" spans="1:14" ht="16.5" thickBot="1">
      <c r="A11" s="2093"/>
      <c r="B11" s="2077"/>
      <c r="C11" s="126"/>
      <c r="D11" s="127"/>
      <c r="E11" s="128"/>
      <c r="F11" s="129"/>
      <c r="G11" s="129"/>
      <c r="H11" s="128"/>
      <c r="I11" s="129"/>
      <c r="J11" s="129"/>
      <c r="K11" s="128"/>
      <c r="L11" s="129"/>
      <c r="M11" s="130"/>
    </row>
    <row r="12" spans="1:14" ht="87" customHeight="1">
      <c r="A12" s="2093"/>
      <c r="B12" s="1333" t="s">
        <v>19</v>
      </c>
      <c r="C12" s="2599" t="s">
        <v>2335</v>
      </c>
      <c r="D12" s="2600"/>
      <c r="E12" s="2600"/>
      <c r="F12" s="2600"/>
      <c r="G12" s="2600"/>
      <c r="H12" s="2600"/>
      <c r="I12" s="2600"/>
      <c r="J12" s="2600"/>
      <c r="K12" s="2600"/>
      <c r="L12" s="2600"/>
      <c r="M12" s="2601"/>
    </row>
    <row r="13" spans="1:14" ht="166.5" customHeight="1">
      <c r="A13" s="2093"/>
      <c r="B13" s="1333" t="s">
        <v>21</v>
      </c>
      <c r="C13" s="2602" t="s">
        <v>2336</v>
      </c>
      <c r="D13" s="2603"/>
      <c r="E13" s="2603"/>
      <c r="F13" s="2603"/>
      <c r="G13" s="2603"/>
      <c r="H13" s="2603"/>
      <c r="I13" s="2603"/>
      <c r="J13" s="2603"/>
      <c r="K13" s="2603"/>
      <c r="L13" s="2603"/>
      <c r="M13" s="2604"/>
      <c r="N13" s="1550"/>
    </row>
    <row r="14" spans="1:14" ht="60" customHeight="1">
      <c r="A14" s="2093"/>
      <c r="B14" s="1331" t="s">
        <v>23</v>
      </c>
      <c r="C14" s="2579" t="s">
        <v>660</v>
      </c>
      <c r="D14" s="2580"/>
      <c r="E14" s="2580"/>
      <c r="F14" s="2580"/>
      <c r="G14" s="2580"/>
      <c r="H14" s="2580"/>
      <c r="I14" s="2580"/>
      <c r="J14" s="2580"/>
      <c r="K14" s="2580"/>
      <c r="L14" s="2580"/>
      <c r="M14" s="2581"/>
    </row>
    <row r="15" spans="1:14" ht="62.1" customHeight="1">
      <c r="A15" s="2093"/>
      <c r="B15" s="2504" t="s">
        <v>25</v>
      </c>
      <c r="C15" s="2482" t="s">
        <v>1889</v>
      </c>
      <c r="D15" s="2483"/>
      <c r="E15" s="1518" t="s">
        <v>27</v>
      </c>
      <c r="F15" s="2573" t="s">
        <v>2185</v>
      </c>
      <c r="G15" s="2574"/>
      <c r="H15" s="2574"/>
      <c r="I15" s="2574"/>
      <c r="J15" s="2574"/>
      <c r="K15" s="2574"/>
      <c r="L15" s="2574"/>
      <c r="M15" s="2575"/>
    </row>
    <row r="16" spans="1:14" hidden="1">
      <c r="A16" s="2093"/>
      <c r="B16" s="2085"/>
      <c r="C16" s="2482"/>
      <c r="D16" s="2483"/>
      <c r="E16" s="2483"/>
      <c r="F16" s="2483"/>
      <c r="G16" s="2483"/>
      <c r="H16" s="2483"/>
      <c r="I16" s="2483"/>
      <c r="J16" s="2483"/>
      <c r="K16" s="2483"/>
      <c r="L16" s="2483"/>
      <c r="M16" s="2484"/>
      <c r="N16" s="115" t="s">
        <v>825</v>
      </c>
    </row>
    <row r="17" spans="1:14">
      <c r="A17" s="2489" t="s">
        <v>29</v>
      </c>
      <c r="B17" s="1333" t="s">
        <v>30</v>
      </c>
      <c r="C17" s="2482" t="s">
        <v>2337</v>
      </c>
      <c r="D17" s="2483"/>
      <c r="E17" s="2483"/>
      <c r="F17" s="2483"/>
      <c r="G17" s="2483"/>
      <c r="H17" s="2483"/>
      <c r="I17" s="2483"/>
      <c r="J17" s="2483"/>
      <c r="K17" s="2483"/>
      <c r="L17" s="2483"/>
      <c r="M17" s="2484"/>
    </row>
    <row r="18" spans="1:14" ht="52.5" customHeight="1">
      <c r="A18" s="2064"/>
      <c r="B18" s="1333" t="s">
        <v>32</v>
      </c>
      <c r="C18" s="2576" t="s">
        <v>746</v>
      </c>
      <c r="D18" s="2577"/>
      <c r="E18" s="2577"/>
      <c r="F18" s="2577"/>
      <c r="G18" s="2577"/>
      <c r="H18" s="2577"/>
      <c r="I18" s="2577"/>
      <c r="J18" s="2577"/>
      <c r="K18" s="2577"/>
      <c r="L18" s="2577"/>
      <c r="M18" s="2578"/>
    </row>
    <row r="19" spans="1:14" ht="8.25" customHeight="1">
      <c r="A19" s="2064"/>
      <c r="B19" s="2477" t="s">
        <v>34</v>
      </c>
      <c r="C19" s="1519"/>
      <c r="D19" s="42"/>
      <c r="E19" s="42"/>
      <c r="F19" s="42"/>
      <c r="G19" s="42"/>
      <c r="H19" s="42"/>
      <c r="I19" s="42"/>
      <c r="J19" s="42"/>
      <c r="K19" s="42"/>
      <c r="L19" s="42"/>
      <c r="M19" s="1520"/>
    </row>
    <row r="20" spans="1:14" ht="9" customHeight="1">
      <c r="A20" s="2064"/>
      <c r="B20" s="1999"/>
      <c r="C20" s="43"/>
      <c r="D20" s="44"/>
      <c r="E20" s="45"/>
      <c r="F20" s="44"/>
      <c r="G20" s="45"/>
      <c r="H20" s="44"/>
      <c r="I20" s="45"/>
      <c r="J20" s="44"/>
      <c r="K20" s="45"/>
      <c r="L20" s="45"/>
      <c r="M20" s="46"/>
    </row>
    <row r="21" spans="1:14">
      <c r="A21" s="2064"/>
      <c r="B21" s="1999"/>
      <c r="C21" s="47" t="s">
        <v>35</v>
      </c>
      <c r="D21" s="48"/>
      <c r="E21" s="49" t="s">
        <v>36</v>
      </c>
      <c r="F21" s="48"/>
      <c r="G21" s="49" t="s">
        <v>37</v>
      </c>
      <c r="H21" s="48"/>
      <c r="I21" s="49" t="s">
        <v>38</v>
      </c>
      <c r="J21" s="1521"/>
      <c r="K21" s="49"/>
      <c r="L21" s="49"/>
      <c r="M21" s="50"/>
    </row>
    <row r="22" spans="1:14">
      <c r="A22" s="2064"/>
      <c r="B22" s="1999"/>
      <c r="C22" s="47" t="s">
        <v>39</v>
      </c>
      <c r="D22" s="1522"/>
      <c r="E22" s="49" t="s">
        <v>40</v>
      </c>
      <c r="F22" s="1523"/>
      <c r="G22" s="49" t="s">
        <v>41</v>
      </c>
      <c r="H22" s="1523"/>
      <c r="I22" s="49"/>
      <c r="J22" s="51"/>
      <c r="K22" s="49"/>
      <c r="L22" s="49"/>
      <c r="M22" s="50"/>
    </row>
    <row r="23" spans="1:14" ht="16.5">
      <c r="A23" s="2064"/>
      <c r="B23" s="1999"/>
      <c r="C23" s="47" t="s">
        <v>42</v>
      </c>
      <c r="D23" s="1522" t="s">
        <v>45</v>
      </c>
      <c r="E23" s="49" t="s">
        <v>43</v>
      </c>
      <c r="F23" s="1522"/>
      <c r="G23" s="49"/>
      <c r="H23" s="51"/>
      <c r="I23" s="49"/>
      <c r="J23" s="51"/>
      <c r="K23" s="49"/>
      <c r="L23" s="49"/>
      <c r="M23" s="50"/>
      <c r="N23" s="1551"/>
    </row>
    <row r="24" spans="1:14" ht="16.5">
      <c r="A24" s="2064"/>
      <c r="B24" s="1999"/>
      <c r="C24" s="47" t="s">
        <v>44</v>
      </c>
      <c r="D24" s="1523"/>
      <c r="E24" s="49" t="s">
        <v>46</v>
      </c>
      <c r="F24" s="2068"/>
      <c r="G24" s="2068"/>
      <c r="H24" s="2068"/>
      <c r="I24" s="2068"/>
      <c r="J24" s="2068"/>
      <c r="K24" s="2068"/>
      <c r="L24" s="2068"/>
      <c r="M24" s="2069"/>
      <c r="N24" s="1552"/>
    </row>
    <row r="25" spans="1:14" ht="9.75" customHeight="1">
      <c r="A25" s="2064"/>
      <c r="B25" s="2000"/>
      <c r="C25" s="55"/>
      <c r="D25" s="56"/>
      <c r="E25" s="56"/>
      <c r="F25" s="56"/>
      <c r="G25" s="56"/>
      <c r="H25" s="56"/>
      <c r="I25" s="56"/>
      <c r="J25" s="56"/>
      <c r="K25" s="56"/>
      <c r="L25" s="56"/>
      <c r="M25" s="57"/>
    </row>
    <row r="26" spans="1:14">
      <c r="A26" s="2064"/>
      <c r="B26" s="2504" t="s">
        <v>48</v>
      </c>
      <c r="C26" s="1524"/>
      <c r="D26" s="58"/>
      <c r="E26" s="58"/>
      <c r="F26" s="58"/>
      <c r="G26" s="58"/>
      <c r="H26" s="58"/>
      <c r="I26" s="58"/>
      <c r="J26" s="58"/>
      <c r="K26" s="58"/>
      <c r="L26" s="131"/>
      <c r="M26" s="1553"/>
    </row>
    <row r="27" spans="1:14">
      <c r="A27" s="2064"/>
      <c r="B27" s="2085"/>
      <c r="C27" s="47" t="s">
        <v>49</v>
      </c>
      <c r="D27" s="1523"/>
      <c r="E27" s="59"/>
      <c r="F27" s="49" t="s">
        <v>50</v>
      </c>
      <c r="G27" s="1522"/>
      <c r="H27" s="59"/>
      <c r="I27" s="49" t="s">
        <v>51</v>
      </c>
      <c r="J27" s="1522" t="s">
        <v>45</v>
      </c>
      <c r="K27" s="59"/>
      <c r="L27" s="121"/>
      <c r="M27" s="122"/>
    </row>
    <row r="28" spans="1:14">
      <c r="A28" s="2064"/>
      <c r="B28" s="2085"/>
      <c r="C28" s="47" t="s">
        <v>52</v>
      </c>
      <c r="D28" s="1554"/>
      <c r="E28" s="121"/>
      <c r="F28" s="49" t="s">
        <v>53</v>
      </c>
      <c r="G28" s="1523"/>
      <c r="H28" s="121"/>
      <c r="I28" s="132"/>
      <c r="J28" s="121"/>
      <c r="K28" s="75"/>
      <c r="L28" s="121"/>
      <c r="M28" s="122"/>
    </row>
    <row r="29" spans="1:14">
      <c r="A29" s="2064"/>
      <c r="B29" s="2123"/>
      <c r="C29" s="61"/>
      <c r="D29" s="62"/>
      <c r="E29" s="62"/>
      <c r="F29" s="62"/>
      <c r="G29" s="62"/>
      <c r="H29" s="62"/>
      <c r="I29" s="62"/>
      <c r="J29" s="62"/>
      <c r="K29" s="62"/>
      <c r="L29" s="133"/>
      <c r="M29" s="134"/>
    </row>
    <row r="30" spans="1:14">
      <c r="A30" s="2064"/>
      <c r="B30" s="64" t="s">
        <v>54</v>
      </c>
      <c r="C30" s="1527"/>
      <c r="D30" s="63"/>
      <c r="E30" s="63"/>
      <c r="F30" s="63"/>
      <c r="G30" s="63"/>
      <c r="H30" s="63"/>
      <c r="I30" s="63"/>
      <c r="J30" s="63"/>
      <c r="K30" s="63"/>
      <c r="L30" s="63"/>
      <c r="M30" s="1528"/>
    </row>
    <row r="31" spans="1:14">
      <c r="A31" s="2064"/>
      <c r="B31" s="499"/>
      <c r="C31" s="380" t="s">
        <v>55</v>
      </c>
      <c r="D31" s="1555" t="s">
        <v>89</v>
      </c>
      <c r="E31" s="374"/>
      <c r="F31" s="381" t="s">
        <v>56</v>
      </c>
      <c r="G31" s="1555" t="s">
        <v>89</v>
      </c>
      <c r="H31" s="374"/>
      <c r="I31" s="381" t="s">
        <v>57</v>
      </c>
      <c r="J31" s="1556"/>
      <c r="K31" s="1555" t="s">
        <v>89</v>
      </c>
      <c r="L31" s="1557"/>
      <c r="M31" s="67"/>
    </row>
    <row r="32" spans="1:14">
      <c r="A32" s="2064"/>
      <c r="B32" s="31"/>
      <c r="C32" s="55"/>
      <c r="D32" s="56"/>
      <c r="E32" s="56"/>
      <c r="F32" s="56"/>
      <c r="G32" s="56"/>
      <c r="H32" s="56"/>
      <c r="I32" s="56"/>
      <c r="J32" s="56"/>
      <c r="K32" s="56"/>
      <c r="L32" s="56"/>
      <c r="M32" s="57"/>
    </row>
    <row r="33" spans="1:13">
      <c r="A33" s="2064"/>
      <c r="B33" s="2477" t="s">
        <v>58</v>
      </c>
      <c r="C33" s="1531"/>
      <c r="D33" s="68"/>
      <c r="E33" s="68"/>
      <c r="F33" s="68"/>
      <c r="G33" s="68"/>
      <c r="H33" s="68"/>
      <c r="I33" s="68"/>
      <c r="J33" s="68"/>
      <c r="K33" s="68"/>
      <c r="L33" s="131"/>
      <c r="M33" s="1553"/>
    </row>
    <row r="34" spans="1:13">
      <c r="A34" s="2064"/>
      <c r="B34" s="1999"/>
      <c r="C34" s="69" t="s">
        <v>59</v>
      </c>
      <c r="D34" s="1558">
        <v>2021</v>
      </c>
      <c r="E34" s="70"/>
      <c r="F34" s="59" t="s">
        <v>60</v>
      </c>
      <c r="G34" s="1559">
        <v>2028</v>
      </c>
      <c r="H34" s="70"/>
      <c r="I34" s="66"/>
      <c r="J34" s="70"/>
      <c r="K34" s="70"/>
      <c r="L34" s="121"/>
      <c r="M34" s="122"/>
    </row>
    <row r="35" spans="1:13">
      <c r="A35" s="2064"/>
      <c r="B35" s="2000"/>
      <c r="C35" s="55"/>
      <c r="D35" s="135"/>
      <c r="E35" s="136"/>
      <c r="F35" s="56"/>
      <c r="G35" s="136"/>
      <c r="H35" s="136"/>
      <c r="I35" s="137"/>
      <c r="J35" s="136"/>
      <c r="K35" s="136"/>
      <c r="L35" s="133"/>
      <c r="M35" s="134"/>
    </row>
    <row r="36" spans="1:13">
      <c r="A36" s="2064"/>
      <c r="B36" s="2477" t="s">
        <v>62</v>
      </c>
      <c r="C36" s="1534"/>
      <c r="D36" s="72"/>
      <c r="E36" s="72"/>
      <c r="F36" s="72"/>
      <c r="G36" s="72"/>
      <c r="H36" s="72"/>
      <c r="I36" s="72"/>
      <c r="J36" s="72"/>
      <c r="K36" s="72"/>
      <c r="L36" s="72"/>
      <c r="M36" s="1535"/>
    </row>
    <row r="37" spans="1:13">
      <c r="A37" s="2064"/>
      <c r="B37" s="1999"/>
      <c r="C37" s="73"/>
      <c r="D37" s="74" t="s">
        <v>63</v>
      </c>
      <c r="E37" s="74"/>
      <c r="F37" s="74" t="s">
        <v>64</v>
      </c>
      <c r="G37" s="74"/>
      <c r="H37" s="75" t="s">
        <v>65</v>
      </c>
      <c r="I37" s="75"/>
      <c r="J37" s="75" t="s">
        <v>66</v>
      </c>
      <c r="K37" s="74"/>
      <c r="L37" s="74" t="s">
        <v>67</v>
      </c>
      <c r="M37" s="76"/>
    </row>
    <row r="38" spans="1:13">
      <c r="A38" s="2064"/>
      <c r="B38" s="1999"/>
      <c r="C38" s="73"/>
      <c r="D38" s="2569"/>
      <c r="E38" s="2570"/>
      <c r="F38" s="2569">
        <v>1</v>
      </c>
      <c r="G38" s="2570"/>
      <c r="H38" s="2569"/>
      <c r="I38" s="2570"/>
      <c r="J38" s="2569"/>
      <c r="K38" s="2570"/>
      <c r="L38" s="2569">
        <v>1</v>
      </c>
      <c r="M38" s="2570"/>
    </row>
    <row r="39" spans="1:13">
      <c r="A39" s="2064"/>
      <c r="B39" s="1999"/>
      <c r="C39" s="73"/>
      <c r="D39" s="74" t="s">
        <v>68</v>
      </c>
      <c r="E39" s="74"/>
      <c r="F39" s="74" t="s">
        <v>69</v>
      </c>
      <c r="G39" s="74"/>
      <c r="H39" s="75" t="s">
        <v>70</v>
      </c>
      <c r="I39" s="75"/>
      <c r="J39" s="75" t="s">
        <v>71</v>
      </c>
      <c r="K39" s="74"/>
      <c r="L39" s="74" t="s">
        <v>72</v>
      </c>
      <c r="M39" s="46"/>
    </row>
    <row r="40" spans="1:13">
      <c r="A40" s="2064"/>
      <c r="B40" s="1999"/>
      <c r="C40" s="73"/>
      <c r="D40" s="2569"/>
      <c r="E40" s="2570"/>
      <c r="F40" s="2569"/>
      <c r="G40" s="2570"/>
      <c r="H40" s="2569"/>
      <c r="I40" s="2570"/>
      <c r="J40" s="2569">
        <v>1</v>
      </c>
      <c r="K40" s="2570"/>
      <c r="L40" s="2569"/>
      <c r="M40" s="2570"/>
    </row>
    <row r="41" spans="1:13">
      <c r="A41" s="2064"/>
      <c r="B41" s="1999"/>
      <c r="C41" s="73"/>
      <c r="D41" s="74" t="s">
        <v>73</v>
      </c>
      <c r="E41" s="74"/>
      <c r="F41" s="74" t="s">
        <v>74</v>
      </c>
      <c r="G41" s="74"/>
      <c r="H41" s="75" t="s">
        <v>75</v>
      </c>
      <c r="I41" s="75"/>
      <c r="J41" s="75" t="s">
        <v>76</v>
      </c>
      <c r="K41" s="74"/>
      <c r="L41" s="74" t="s">
        <v>77</v>
      </c>
      <c r="M41" s="46"/>
    </row>
    <row r="42" spans="1:13">
      <c r="A42" s="2064"/>
      <c r="B42" s="1999"/>
      <c r="C42" s="73"/>
      <c r="D42" s="2571"/>
      <c r="E42" s="2572"/>
      <c r="F42" s="2571"/>
      <c r="G42" s="2572"/>
      <c r="H42" s="1547"/>
      <c r="I42" s="1537"/>
      <c r="J42" s="1547"/>
      <c r="K42" s="1537"/>
      <c r="L42" s="1547"/>
      <c r="M42" s="1538"/>
    </row>
    <row r="43" spans="1:13">
      <c r="A43" s="2064"/>
      <c r="B43" s="1999"/>
      <c r="C43" s="73"/>
      <c r="D43" s="1541" t="s">
        <v>77</v>
      </c>
      <c r="E43" s="1539"/>
      <c r="F43" s="1541" t="s">
        <v>78</v>
      </c>
      <c r="G43" s="1539"/>
      <c r="H43" s="96"/>
      <c r="I43" s="110"/>
      <c r="J43" s="96"/>
      <c r="K43" s="110"/>
      <c r="L43" s="96"/>
      <c r="M43" s="1540"/>
    </row>
    <row r="44" spans="1:13">
      <c r="A44" s="2064"/>
      <c r="B44" s="1999"/>
      <c r="C44" s="73"/>
      <c r="D44" s="1547"/>
      <c r="E44" s="1537"/>
      <c r="F44" s="2566">
        <v>3</v>
      </c>
      <c r="G44" s="2567"/>
      <c r="H44" s="2070"/>
      <c r="I44" s="2070"/>
      <c r="J44" s="77"/>
      <c r="K44" s="74"/>
      <c r="L44" s="77"/>
      <c r="M44" s="107"/>
    </row>
    <row r="45" spans="1:13">
      <c r="A45" s="2064"/>
      <c r="B45" s="1999"/>
      <c r="C45" s="83"/>
      <c r="D45" s="1541"/>
      <c r="E45" s="1539"/>
      <c r="F45" s="1541"/>
      <c r="G45" s="1539"/>
      <c r="H45" s="84"/>
      <c r="I45" s="85"/>
      <c r="J45" s="84"/>
      <c r="K45" s="85"/>
      <c r="L45" s="84"/>
      <c r="M45" s="86"/>
    </row>
    <row r="46" spans="1:13" ht="18" customHeight="1">
      <c r="A46" s="2064"/>
      <c r="B46" s="2504" t="s">
        <v>79</v>
      </c>
      <c r="C46" s="1524"/>
      <c r="D46" s="58"/>
      <c r="E46" s="58"/>
      <c r="F46" s="58"/>
      <c r="G46" s="58"/>
      <c r="H46" s="58"/>
      <c r="I46" s="58"/>
      <c r="J46" s="58"/>
      <c r="K46" s="58"/>
      <c r="L46" s="121"/>
      <c r="M46" s="122"/>
    </row>
    <row r="47" spans="1:13">
      <c r="A47" s="2064"/>
      <c r="B47" s="2085"/>
      <c r="C47" s="120"/>
      <c r="D47" s="89" t="s">
        <v>80</v>
      </c>
      <c r="E47" s="90" t="s">
        <v>7</v>
      </c>
      <c r="F47" s="2008" t="s">
        <v>81</v>
      </c>
      <c r="G47" s="2568"/>
      <c r="H47" s="2568"/>
      <c r="I47" s="2568"/>
      <c r="J47" s="2568"/>
      <c r="K47" s="91" t="s">
        <v>82</v>
      </c>
      <c r="L47" s="2562"/>
      <c r="M47" s="2563"/>
    </row>
    <row r="48" spans="1:13">
      <c r="A48" s="2064"/>
      <c r="B48" s="2085"/>
      <c r="C48" s="120" t="s">
        <v>2338</v>
      </c>
      <c r="D48" s="1560"/>
      <c r="E48" s="1561" t="s">
        <v>45</v>
      </c>
      <c r="F48" s="2008"/>
      <c r="G48" s="2568"/>
      <c r="H48" s="2568"/>
      <c r="I48" s="2568"/>
      <c r="J48" s="2568"/>
      <c r="K48" s="121"/>
      <c r="L48" s="2059"/>
      <c r="M48" s="2060"/>
    </row>
    <row r="49" spans="1:14">
      <c r="A49" s="2064"/>
      <c r="B49" s="2123"/>
      <c r="C49" s="138"/>
      <c r="D49" s="133"/>
      <c r="E49" s="133"/>
      <c r="F49" s="133"/>
      <c r="G49" s="133"/>
      <c r="H49" s="133"/>
      <c r="I49" s="133"/>
      <c r="J49" s="133"/>
      <c r="K49" s="133"/>
      <c r="L49" s="121"/>
      <c r="M49" s="122"/>
    </row>
    <row r="50" spans="1:14" ht="48" customHeight="1">
      <c r="A50" s="2064"/>
      <c r="B50" s="1333" t="s">
        <v>83</v>
      </c>
      <c r="C50" s="2491" t="s">
        <v>2339</v>
      </c>
      <c r="D50" s="2492"/>
      <c r="E50" s="2492"/>
      <c r="F50" s="2492"/>
      <c r="G50" s="2492"/>
      <c r="H50" s="2492"/>
      <c r="I50" s="2492"/>
      <c r="J50" s="2492"/>
      <c r="K50" s="2492"/>
      <c r="L50" s="2492"/>
      <c r="M50" s="2493"/>
    </row>
    <row r="51" spans="1:14">
      <c r="A51" s="2064"/>
      <c r="B51" s="1333" t="s">
        <v>85</v>
      </c>
      <c r="C51" s="2482" t="s">
        <v>747</v>
      </c>
      <c r="D51" s="2483"/>
      <c r="E51" s="2483"/>
      <c r="F51" s="2483"/>
      <c r="G51" s="2483"/>
      <c r="H51" s="2483"/>
      <c r="I51" s="2483"/>
      <c r="J51" s="2483"/>
      <c r="K51" s="2483"/>
      <c r="L51" s="2483"/>
      <c r="M51" s="2484"/>
    </row>
    <row r="52" spans="1:14">
      <c r="A52" s="2064"/>
      <c r="B52" s="1333" t="s">
        <v>87</v>
      </c>
      <c r="C52" s="1543">
        <v>30</v>
      </c>
      <c r="D52" s="1544"/>
      <c r="E52" s="1544"/>
      <c r="F52" s="1544"/>
      <c r="G52" s="1544"/>
      <c r="H52" s="1544"/>
      <c r="I52" s="1544"/>
      <c r="J52" s="1544"/>
      <c r="K52" s="1544"/>
      <c r="L52" s="1544"/>
      <c r="M52" s="1545"/>
      <c r="N52" s="2564"/>
    </row>
    <row r="53" spans="1:14">
      <c r="A53" s="2064"/>
      <c r="B53" s="1333" t="s">
        <v>88</v>
      </c>
      <c r="C53" s="1543" t="s">
        <v>89</v>
      </c>
      <c r="D53" s="1544"/>
      <c r="E53" s="1544"/>
      <c r="F53" s="1544"/>
      <c r="G53" s="1544"/>
      <c r="H53" s="1544"/>
      <c r="I53" s="1544"/>
      <c r="J53" s="1544"/>
      <c r="K53" s="1544"/>
      <c r="L53" s="1544"/>
      <c r="M53" s="1545"/>
      <c r="N53" s="2564"/>
    </row>
    <row r="54" spans="1:14" ht="15.75" customHeight="1">
      <c r="A54" s="2469" t="s">
        <v>90</v>
      </c>
      <c r="B54" s="1413" t="s">
        <v>91</v>
      </c>
      <c r="C54" s="2495" t="s">
        <v>748</v>
      </c>
      <c r="D54" s="2496"/>
      <c r="E54" s="2496"/>
      <c r="F54" s="2496"/>
      <c r="G54" s="2496"/>
      <c r="H54" s="2496"/>
      <c r="I54" s="2496"/>
      <c r="J54" s="2496"/>
      <c r="K54" s="2496"/>
      <c r="L54" s="2496"/>
      <c r="M54" s="2497"/>
    </row>
    <row r="55" spans="1:14">
      <c r="A55" s="2056"/>
      <c r="B55" s="1413" t="s">
        <v>93</v>
      </c>
      <c r="C55" s="2495" t="s">
        <v>94</v>
      </c>
      <c r="D55" s="2496"/>
      <c r="E55" s="2496"/>
      <c r="F55" s="2496"/>
      <c r="G55" s="2496"/>
      <c r="H55" s="2496"/>
      <c r="I55" s="2496"/>
      <c r="J55" s="2496"/>
      <c r="K55" s="2496"/>
      <c r="L55" s="2496"/>
      <c r="M55" s="2497"/>
    </row>
    <row r="56" spans="1:14">
      <c r="A56" s="2056"/>
      <c r="B56" s="1413" t="s">
        <v>95</v>
      </c>
      <c r="C56" s="2495" t="s">
        <v>1616</v>
      </c>
      <c r="D56" s="2496"/>
      <c r="E56" s="2496"/>
      <c r="F56" s="2496"/>
      <c r="G56" s="2496"/>
      <c r="H56" s="2496"/>
      <c r="I56" s="2496"/>
      <c r="J56" s="2496"/>
      <c r="K56" s="2496"/>
      <c r="L56" s="2496"/>
      <c r="M56" s="2497"/>
    </row>
    <row r="57" spans="1:14" ht="15.75" customHeight="1">
      <c r="A57" s="2056"/>
      <c r="B57" s="1414" t="s">
        <v>97</v>
      </c>
      <c r="C57" s="2495" t="s">
        <v>747</v>
      </c>
      <c r="D57" s="2496"/>
      <c r="E57" s="2496"/>
      <c r="F57" s="2496"/>
      <c r="G57" s="2496"/>
      <c r="H57" s="2496"/>
      <c r="I57" s="2496"/>
      <c r="J57" s="2496"/>
      <c r="K57" s="2496"/>
      <c r="L57" s="2496"/>
      <c r="M57" s="2497"/>
    </row>
    <row r="58" spans="1:14" ht="15.75" customHeight="1">
      <c r="A58" s="2056"/>
      <c r="B58" s="1413" t="s">
        <v>99</v>
      </c>
      <c r="C58" s="2565" t="s">
        <v>749</v>
      </c>
      <c r="D58" s="2496"/>
      <c r="E58" s="2496"/>
      <c r="F58" s="2496"/>
      <c r="G58" s="2496"/>
      <c r="H58" s="2496"/>
      <c r="I58" s="2496"/>
      <c r="J58" s="2496"/>
      <c r="K58" s="2496"/>
      <c r="L58" s="2496"/>
      <c r="M58" s="2497"/>
    </row>
    <row r="59" spans="1:14" ht="16.5" thickBot="1">
      <c r="A59" s="2061"/>
      <c r="B59" s="1413" t="s">
        <v>101</v>
      </c>
      <c r="C59" s="2495">
        <v>3358000</v>
      </c>
      <c r="D59" s="2496"/>
      <c r="E59" s="2496"/>
      <c r="F59" s="2496"/>
      <c r="G59" s="2496"/>
      <c r="H59" s="2496"/>
      <c r="I59" s="2496"/>
      <c r="J59" s="2496"/>
      <c r="K59" s="2496"/>
      <c r="L59" s="2496"/>
      <c r="M59" s="2497"/>
    </row>
    <row r="60" spans="1:14" ht="15.75" customHeight="1">
      <c r="A60" s="2469" t="s">
        <v>103</v>
      </c>
      <c r="B60" s="1415" t="s">
        <v>104</v>
      </c>
      <c r="C60" s="2495" t="s">
        <v>1790</v>
      </c>
      <c r="D60" s="2496"/>
      <c r="E60" s="2496"/>
      <c r="F60" s="2496"/>
      <c r="G60" s="2496"/>
      <c r="H60" s="2496"/>
      <c r="I60" s="2496"/>
      <c r="J60" s="2496"/>
      <c r="K60" s="2496"/>
      <c r="L60" s="2496"/>
      <c r="M60" s="2497"/>
    </row>
    <row r="61" spans="1:14" ht="30" customHeight="1">
      <c r="A61" s="2056"/>
      <c r="B61" s="1415" t="s">
        <v>106</v>
      </c>
      <c r="C61" s="2495" t="s">
        <v>1791</v>
      </c>
      <c r="D61" s="2496"/>
      <c r="E61" s="2496"/>
      <c r="F61" s="2496"/>
      <c r="G61" s="2496"/>
      <c r="H61" s="2496"/>
      <c r="I61" s="2496"/>
      <c r="J61" s="2496"/>
      <c r="K61" s="2496"/>
      <c r="L61" s="2496"/>
      <c r="M61" s="2497"/>
    </row>
    <row r="62" spans="1:14" ht="30" customHeight="1" thickBot="1">
      <c r="A62" s="2056"/>
      <c r="B62" s="1416" t="s">
        <v>14</v>
      </c>
      <c r="C62" s="2179" t="s">
        <v>1619</v>
      </c>
      <c r="D62" s="2180"/>
      <c r="E62" s="2180"/>
      <c r="F62" s="2180"/>
      <c r="G62" s="2180"/>
      <c r="H62" s="2180"/>
      <c r="I62" s="2180"/>
      <c r="J62" s="2180"/>
      <c r="K62" s="2180"/>
      <c r="L62" s="2180"/>
      <c r="M62" s="2181"/>
    </row>
    <row r="63" spans="1:14" ht="48" thickBot="1">
      <c r="A63" s="139" t="s">
        <v>109</v>
      </c>
      <c r="B63" s="108"/>
      <c r="C63" s="2036"/>
      <c r="D63" s="2037"/>
      <c r="E63" s="2037"/>
      <c r="F63" s="2037"/>
      <c r="G63" s="2037"/>
      <c r="H63" s="2037"/>
      <c r="I63" s="2037"/>
      <c r="J63" s="2037"/>
      <c r="K63" s="2037"/>
      <c r="L63" s="2037"/>
      <c r="M63" s="2038"/>
    </row>
  </sheetData>
  <mergeCells count="59">
    <mergeCell ref="B1:M1"/>
    <mergeCell ref="A2:A16"/>
    <mergeCell ref="C2:M2"/>
    <mergeCell ref="C3:M3"/>
    <mergeCell ref="C4:E4"/>
    <mergeCell ref="F4:G4"/>
    <mergeCell ref="H4:M4"/>
    <mergeCell ref="C5:M5"/>
    <mergeCell ref="C6:M6"/>
    <mergeCell ref="C7:G7"/>
    <mergeCell ref="B8:B11"/>
    <mergeCell ref="C12:M12"/>
    <mergeCell ref="C13:M13"/>
    <mergeCell ref="C14:M14"/>
    <mergeCell ref="B15:B16"/>
    <mergeCell ref="C15:D15"/>
    <mergeCell ref="F15:M15"/>
    <mergeCell ref="C16:M16"/>
    <mergeCell ref="A17:A53"/>
    <mergeCell ref="C17:M17"/>
    <mergeCell ref="C18:M18"/>
    <mergeCell ref="B19:B25"/>
    <mergeCell ref="F24:M24"/>
    <mergeCell ref="B26:B29"/>
    <mergeCell ref="B33:B35"/>
    <mergeCell ref="B36:B45"/>
    <mergeCell ref="D38:E38"/>
    <mergeCell ref="F38:G38"/>
    <mergeCell ref="H38:I38"/>
    <mergeCell ref="J38:K38"/>
    <mergeCell ref="L38:M38"/>
    <mergeCell ref="D40:E40"/>
    <mergeCell ref="F40:G40"/>
    <mergeCell ref="H40:I40"/>
    <mergeCell ref="J40:K40"/>
    <mergeCell ref="L40:M40"/>
    <mergeCell ref="D42:E42"/>
    <mergeCell ref="F42:G42"/>
    <mergeCell ref="F44:G44"/>
    <mergeCell ref="H44:I44"/>
    <mergeCell ref="B46:B49"/>
    <mergeCell ref="F47:F48"/>
    <mergeCell ref="G47:J48"/>
    <mergeCell ref="C63:M63"/>
    <mergeCell ref="L47:M48"/>
    <mergeCell ref="C50:M50"/>
    <mergeCell ref="C51:M51"/>
    <mergeCell ref="N52:N53"/>
    <mergeCell ref="C54:M54"/>
    <mergeCell ref="C55:M55"/>
    <mergeCell ref="C56:M56"/>
    <mergeCell ref="C57:M57"/>
    <mergeCell ref="C58:M58"/>
    <mergeCell ref="C59:M59"/>
    <mergeCell ref="A60:A62"/>
    <mergeCell ref="C60:M60"/>
    <mergeCell ref="C61:M61"/>
    <mergeCell ref="C62:M62"/>
    <mergeCell ref="A54:A59"/>
  </mergeCells>
  <dataValidations count="7">
    <dataValidation allowBlank="1" showInputMessage="1" showErrorMessage="1" prompt="Si corresponde a un indicador del PDD, identifique el código de la meta el cual se encuentra en el listado de indicadores del plan que se encuentra en la caja de herramientas._x000a__x000a_"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00000000-0002-0000-6100-000000000000}"/>
    <dataValidation allowBlank="1" showInputMessage="1" showErrorMessage="1" prompt="Determine si el indicador responde a un enfoque (Derechos Humanos, Género, Diferencial, Poblacional, Ambiental y Territorial). Si responde a más de enfoque separelos por ;" sqref="B17 IX17 ST17 ACP17 AML17 AWH17 BGD17 BPZ17 BZV17 CJR17 CTN17 DDJ17 DNF17 DXB17 EGX17 EQT17 FAP17 FKL17 FUH17 GED17 GNZ17 GXV17 HHR17 HRN17 IBJ17 ILF17 IVB17 JEX17 JOT17 JYP17 KIL17 KSH17 LCD17 LLZ17 LVV17 MFR17 MPN17 MZJ17 NJF17 NTB17 OCX17 OMT17 OWP17 PGL17 PQH17 QAD17 QJZ17 QTV17 RDR17 RNN17 RXJ17 SHF17 SRB17 TAX17 TKT17 TUP17 UEL17 UOH17 UYD17 VHZ17 VRV17 WBR17 WLN17 WVJ17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00000000-0002-0000-6100-000001000000}"/>
    <dataValidation allowBlank="1" showInputMessage="1" showErrorMessage="1" prompt="Identifique la meta ODS a que le apunta el indicador de producto. Seleccione de la lista desplegable." sqref="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00000000-0002-0000-6100-000002000000}"/>
    <dataValidation allowBlank="1" showInputMessage="1" showErrorMessage="1" prompt="Identifique el ODS a que le apunta el indicador de producto. Seleccione de la lista desplegable._x000a_" sqref="B15:B16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B65551:B65552 IX65551:IX65552 ST65551:ST65552 ACP65551:ACP65552 AML65551:AML65552 AWH65551:AWH65552 BGD65551:BGD65552 BPZ65551:BPZ65552 BZV65551:BZV65552 CJR65551:CJR65552 CTN65551:CTN65552 DDJ65551:DDJ65552 DNF65551:DNF65552 DXB65551:DXB65552 EGX65551:EGX65552 EQT65551:EQT65552 FAP65551:FAP65552 FKL65551:FKL65552 FUH65551:FUH65552 GED65551:GED65552 GNZ65551:GNZ65552 GXV65551:GXV65552 HHR65551:HHR65552 HRN65551:HRN65552 IBJ65551:IBJ65552 ILF65551:ILF65552 IVB65551:IVB65552 JEX65551:JEX65552 JOT65551:JOT65552 JYP65551:JYP65552 KIL65551:KIL65552 KSH65551:KSH65552 LCD65551:LCD65552 LLZ65551:LLZ65552 LVV65551:LVV65552 MFR65551:MFR65552 MPN65551:MPN65552 MZJ65551:MZJ65552 NJF65551:NJF65552 NTB65551:NTB65552 OCX65551:OCX65552 OMT65551:OMT65552 OWP65551:OWP65552 PGL65551:PGL65552 PQH65551:PQH65552 QAD65551:QAD65552 QJZ65551:QJZ65552 QTV65551:QTV65552 RDR65551:RDR65552 RNN65551:RNN65552 RXJ65551:RXJ65552 SHF65551:SHF65552 SRB65551:SRB65552 TAX65551:TAX65552 TKT65551:TKT65552 TUP65551:TUP65552 UEL65551:UEL65552 UOH65551:UOH65552 UYD65551:UYD65552 VHZ65551:VHZ65552 VRV65551:VRV65552 WBR65551:WBR65552 WLN65551:WLN65552 WVJ65551:WVJ65552 B131087:B131088 IX131087:IX131088 ST131087:ST131088 ACP131087:ACP131088 AML131087:AML131088 AWH131087:AWH131088 BGD131087:BGD131088 BPZ131087:BPZ131088 BZV131087:BZV131088 CJR131087:CJR131088 CTN131087:CTN131088 DDJ131087:DDJ131088 DNF131087:DNF131088 DXB131087:DXB131088 EGX131087:EGX131088 EQT131087:EQT131088 FAP131087:FAP131088 FKL131087:FKL131088 FUH131087:FUH131088 GED131087:GED131088 GNZ131087:GNZ131088 GXV131087:GXV131088 HHR131087:HHR131088 HRN131087:HRN131088 IBJ131087:IBJ131088 ILF131087:ILF131088 IVB131087:IVB131088 JEX131087:JEX131088 JOT131087:JOT131088 JYP131087:JYP131088 KIL131087:KIL131088 KSH131087:KSH131088 LCD131087:LCD131088 LLZ131087:LLZ131088 LVV131087:LVV131088 MFR131087:MFR131088 MPN131087:MPN131088 MZJ131087:MZJ131088 NJF131087:NJF131088 NTB131087:NTB131088 OCX131087:OCX131088 OMT131087:OMT131088 OWP131087:OWP131088 PGL131087:PGL131088 PQH131087:PQH131088 QAD131087:QAD131088 QJZ131087:QJZ131088 QTV131087:QTV131088 RDR131087:RDR131088 RNN131087:RNN131088 RXJ131087:RXJ131088 SHF131087:SHF131088 SRB131087:SRB131088 TAX131087:TAX131088 TKT131087:TKT131088 TUP131087:TUP131088 UEL131087:UEL131088 UOH131087:UOH131088 UYD131087:UYD131088 VHZ131087:VHZ131088 VRV131087:VRV131088 WBR131087:WBR131088 WLN131087:WLN131088 WVJ131087:WVJ131088 B196623:B196624 IX196623:IX196624 ST196623:ST196624 ACP196623:ACP196624 AML196623:AML196624 AWH196623:AWH196624 BGD196623:BGD196624 BPZ196623:BPZ196624 BZV196623:BZV196624 CJR196623:CJR196624 CTN196623:CTN196624 DDJ196623:DDJ196624 DNF196623:DNF196624 DXB196623:DXB196624 EGX196623:EGX196624 EQT196623:EQT196624 FAP196623:FAP196624 FKL196623:FKL196624 FUH196623:FUH196624 GED196623:GED196624 GNZ196623:GNZ196624 GXV196623:GXV196624 HHR196623:HHR196624 HRN196623:HRN196624 IBJ196623:IBJ196624 ILF196623:ILF196624 IVB196623:IVB196624 JEX196623:JEX196624 JOT196623:JOT196624 JYP196623:JYP196624 KIL196623:KIL196624 KSH196623:KSH196624 LCD196623:LCD196624 LLZ196623:LLZ196624 LVV196623:LVV196624 MFR196623:MFR196624 MPN196623:MPN196624 MZJ196623:MZJ196624 NJF196623:NJF196624 NTB196623:NTB196624 OCX196623:OCX196624 OMT196623:OMT196624 OWP196623:OWP196624 PGL196623:PGL196624 PQH196623:PQH196624 QAD196623:QAD196624 QJZ196623:QJZ196624 QTV196623:QTV196624 RDR196623:RDR196624 RNN196623:RNN196624 RXJ196623:RXJ196624 SHF196623:SHF196624 SRB196623:SRB196624 TAX196623:TAX196624 TKT196623:TKT196624 TUP196623:TUP196624 UEL196623:UEL196624 UOH196623:UOH196624 UYD196623:UYD196624 VHZ196623:VHZ196624 VRV196623:VRV196624 WBR196623:WBR196624 WLN196623:WLN196624 WVJ196623:WVJ196624 B262159:B262160 IX262159:IX262160 ST262159:ST262160 ACP262159:ACP262160 AML262159:AML262160 AWH262159:AWH262160 BGD262159:BGD262160 BPZ262159:BPZ262160 BZV262159:BZV262160 CJR262159:CJR262160 CTN262159:CTN262160 DDJ262159:DDJ262160 DNF262159:DNF262160 DXB262159:DXB262160 EGX262159:EGX262160 EQT262159:EQT262160 FAP262159:FAP262160 FKL262159:FKL262160 FUH262159:FUH262160 GED262159:GED262160 GNZ262159:GNZ262160 GXV262159:GXV262160 HHR262159:HHR262160 HRN262159:HRN262160 IBJ262159:IBJ262160 ILF262159:ILF262160 IVB262159:IVB262160 JEX262159:JEX262160 JOT262159:JOT262160 JYP262159:JYP262160 KIL262159:KIL262160 KSH262159:KSH262160 LCD262159:LCD262160 LLZ262159:LLZ262160 LVV262159:LVV262160 MFR262159:MFR262160 MPN262159:MPN262160 MZJ262159:MZJ262160 NJF262159:NJF262160 NTB262159:NTB262160 OCX262159:OCX262160 OMT262159:OMT262160 OWP262159:OWP262160 PGL262159:PGL262160 PQH262159:PQH262160 QAD262159:QAD262160 QJZ262159:QJZ262160 QTV262159:QTV262160 RDR262159:RDR262160 RNN262159:RNN262160 RXJ262159:RXJ262160 SHF262159:SHF262160 SRB262159:SRB262160 TAX262159:TAX262160 TKT262159:TKT262160 TUP262159:TUP262160 UEL262159:UEL262160 UOH262159:UOH262160 UYD262159:UYD262160 VHZ262159:VHZ262160 VRV262159:VRV262160 WBR262159:WBR262160 WLN262159:WLN262160 WVJ262159:WVJ262160 B327695:B327696 IX327695:IX327696 ST327695:ST327696 ACP327695:ACP327696 AML327695:AML327696 AWH327695:AWH327696 BGD327695:BGD327696 BPZ327695:BPZ327696 BZV327695:BZV327696 CJR327695:CJR327696 CTN327695:CTN327696 DDJ327695:DDJ327696 DNF327695:DNF327696 DXB327695:DXB327696 EGX327695:EGX327696 EQT327695:EQT327696 FAP327695:FAP327696 FKL327695:FKL327696 FUH327695:FUH327696 GED327695:GED327696 GNZ327695:GNZ327696 GXV327695:GXV327696 HHR327695:HHR327696 HRN327695:HRN327696 IBJ327695:IBJ327696 ILF327695:ILF327696 IVB327695:IVB327696 JEX327695:JEX327696 JOT327695:JOT327696 JYP327695:JYP327696 KIL327695:KIL327696 KSH327695:KSH327696 LCD327695:LCD327696 LLZ327695:LLZ327696 LVV327695:LVV327696 MFR327695:MFR327696 MPN327695:MPN327696 MZJ327695:MZJ327696 NJF327695:NJF327696 NTB327695:NTB327696 OCX327695:OCX327696 OMT327695:OMT327696 OWP327695:OWP327696 PGL327695:PGL327696 PQH327695:PQH327696 QAD327695:QAD327696 QJZ327695:QJZ327696 QTV327695:QTV327696 RDR327695:RDR327696 RNN327695:RNN327696 RXJ327695:RXJ327696 SHF327695:SHF327696 SRB327695:SRB327696 TAX327695:TAX327696 TKT327695:TKT327696 TUP327695:TUP327696 UEL327695:UEL327696 UOH327695:UOH327696 UYD327695:UYD327696 VHZ327695:VHZ327696 VRV327695:VRV327696 WBR327695:WBR327696 WLN327695:WLN327696 WVJ327695:WVJ327696 B393231:B393232 IX393231:IX393232 ST393231:ST393232 ACP393231:ACP393232 AML393231:AML393232 AWH393231:AWH393232 BGD393231:BGD393232 BPZ393231:BPZ393232 BZV393231:BZV393232 CJR393231:CJR393232 CTN393231:CTN393232 DDJ393231:DDJ393232 DNF393231:DNF393232 DXB393231:DXB393232 EGX393231:EGX393232 EQT393231:EQT393232 FAP393231:FAP393232 FKL393231:FKL393232 FUH393231:FUH393232 GED393231:GED393232 GNZ393231:GNZ393232 GXV393231:GXV393232 HHR393231:HHR393232 HRN393231:HRN393232 IBJ393231:IBJ393232 ILF393231:ILF393232 IVB393231:IVB393232 JEX393231:JEX393232 JOT393231:JOT393232 JYP393231:JYP393232 KIL393231:KIL393232 KSH393231:KSH393232 LCD393231:LCD393232 LLZ393231:LLZ393232 LVV393231:LVV393232 MFR393231:MFR393232 MPN393231:MPN393232 MZJ393231:MZJ393232 NJF393231:NJF393232 NTB393231:NTB393232 OCX393231:OCX393232 OMT393231:OMT393232 OWP393231:OWP393232 PGL393231:PGL393232 PQH393231:PQH393232 QAD393231:QAD393232 QJZ393231:QJZ393232 QTV393231:QTV393232 RDR393231:RDR393232 RNN393231:RNN393232 RXJ393231:RXJ393232 SHF393231:SHF393232 SRB393231:SRB393232 TAX393231:TAX393232 TKT393231:TKT393232 TUP393231:TUP393232 UEL393231:UEL393232 UOH393231:UOH393232 UYD393231:UYD393232 VHZ393231:VHZ393232 VRV393231:VRV393232 WBR393231:WBR393232 WLN393231:WLN393232 WVJ393231:WVJ393232 B458767:B458768 IX458767:IX458768 ST458767:ST458768 ACP458767:ACP458768 AML458767:AML458768 AWH458767:AWH458768 BGD458767:BGD458768 BPZ458767:BPZ458768 BZV458767:BZV458768 CJR458767:CJR458768 CTN458767:CTN458768 DDJ458767:DDJ458768 DNF458767:DNF458768 DXB458767:DXB458768 EGX458767:EGX458768 EQT458767:EQT458768 FAP458767:FAP458768 FKL458767:FKL458768 FUH458767:FUH458768 GED458767:GED458768 GNZ458767:GNZ458768 GXV458767:GXV458768 HHR458767:HHR458768 HRN458767:HRN458768 IBJ458767:IBJ458768 ILF458767:ILF458768 IVB458767:IVB458768 JEX458767:JEX458768 JOT458767:JOT458768 JYP458767:JYP458768 KIL458767:KIL458768 KSH458767:KSH458768 LCD458767:LCD458768 LLZ458767:LLZ458768 LVV458767:LVV458768 MFR458767:MFR458768 MPN458767:MPN458768 MZJ458767:MZJ458768 NJF458767:NJF458768 NTB458767:NTB458768 OCX458767:OCX458768 OMT458767:OMT458768 OWP458767:OWP458768 PGL458767:PGL458768 PQH458767:PQH458768 QAD458767:QAD458768 QJZ458767:QJZ458768 QTV458767:QTV458768 RDR458767:RDR458768 RNN458767:RNN458768 RXJ458767:RXJ458768 SHF458767:SHF458768 SRB458767:SRB458768 TAX458767:TAX458768 TKT458767:TKT458768 TUP458767:TUP458768 UEL458767:UEL458768 UOH458767:UOH458768 UYD458767:UYD458768 VHZ458767:VHZ458768 VRV458767:VRV458768 WBR458767:WBR458768 WLN458767:WLN458768 WVJ458767:WVJ458768 B524303:B524304 IX524303:IX524304 ST524303:ST524304 ACP524303:ACP524304 AML524303:AML524304 AWH524303:AWH524304 BGD524303:BGD524304 BPZ524303:BPZ524304 BZV524303:BZV524304 CJR524303:CJR524304 CTN524303:CTN524304 DDJ524303:DDJ524304 DNF524303:DNF524304 DXB524303:DXB524304 EGX524303:EGX524304 EQT524303:EQT524304 FAP524303:FAP524304 FKL524303:FKL524304 FUH524303:FUH524304 GED524303:GED524304 GNZ524303:GNZ524304 GXV524303:GXV524304 HHR524303:HHR524304 HRN524303:HRN524304 IBJ524303:IBJ524304 ILF524303:ILF524304 IVB524303:IVB524304 JEX524303:JEX524304 JOT524303:JOT524304 JYP524303:JYP524304 KIL524303:KIL524304 KSH524303:KSH524304 LCD524303:LCD524304 LLZ524303:LLZ524304 LVV524303:LVV524304 MFR524303:MFR524304 MPN524303:MPN524304 MZJ524303:MZJ524304 NJF524303:NJF524304 NTB524303:NTB524304 OCX524303:OCX524304 OMT524303:OMT524304 OWP524303:OWP524304 PGL524303:PGL524304 PQH524303:PQH524304 QAD524303:QAD524304 QJZ524303:QJZ524304 QTV524303:QTV524304 RDR524303:RDR524304 RNN524303:RNN524304 RXJ524303:RXJ524304 SHF524303:SHF524304 SRB524303:SRB524304 TAX524303:TAX524304 TKT524303:TKT524304 TUP524303:TUP524304 UEL524303:UEL524304 UOH524303:UOH524304 UYD524303:UYD524304 VHZ524303:VHZ524304 VRV524303:VRV524304 WBR524303:WBR524304 WLN524303:WLN524304 WVJ524303:WVJ524304 B589839:B589840 IX589839:IX589840 ST589839:ST589840 ACP589839:ACP589840 AML589839:AML589840 AWH589839:AWH589840 BGD589839:BGD589840 BPZ589839:BPZ589840 BZV589839:BZV589840 CJR589839:CJR589840 CTN589839:CTN589840 DDJ589839:DDJ589840 DNF589839:DNF589840 DXB589839:DXB589840 EGX589839:EGX589840 EQT589839:EQT589840 FAP589839:FAP589840 FKL589839:FKL589840 FUH589839:FUH589840 GED589839:GED589840 GNZ589839:GNZ589840 GXV589839:GXV589840 HHR589839:HHR589840 HRN589839:HRN589840 IBJ589839:IBJ589840 ILF589839:ILF589840 IVB589839:IVB589840 JEX589839:JEX589840 JOT589839:JOT589840 JYP589839:JYP589840 KIL589839:KIL589840 KSH589839:KSH589840 LCD589839:LCD589840 LLZ589839:LLZ589840 LVV589839:LVV589840 MFR589839:MFR589840 MPN589839:MPN589840 MZJ589839:MZJ589840 NJF589839:NJF589840 NTB589839:NTB589840 OCX589839:OCX589840 OMT589839:OMT589840 OWP589839:OWP589840 PGL589839:PGL589840 PQH589839:PQH589840 QAD589839:QAD589840 QJZ589839:QJZ589840 QTV589839:QTV589840 RDR589839:RDR589840 RNN589839:RNN589840 RXJ589839:RXJ589840 SHF589839:SHF589840 SRB589839:SRB589840 TAX589839:TAX589840 TKT589839:TKT589840 TUP589839:TUP589840 UEL589839:UEL589840 UOH589839:UOH589840 UYD589839:UYD589840 VHZ589839:VHZ589840 VRV589839:VRV589840 WBR589839:WBR589840 WLN589839:WLN589840 WVJ589839:WVJ589840 B655375:B655376 IX655375:IX655376 ST655375:ST655376 ACP655375:ACP655376 AML655375:AML655376 AWH655375:AWH655376 BGD655375:BGD655376 BPZ655375:BPZ655376 BZV655375:BZV655376 CJR655375:CJR655376 CTN655375:CTN655376 DDJ655375:DDJ655376 DNF655375:DNF655376 DXB655375:DXB655376 EGX655375:EGX655376 EQT655375:EQT655376 FAP655375:FAP655376 FKL655375:FKL655376 FUH655375:FUH655376 GED655375:GED655376 GNZ655375:GNZ655376 GXV655375:GXV655376 HHR655375:HHR655376 HRN655375:HRN655376 IBJ655375:IBJ655376 ILF655375:ILF655376 IVB655375:IVB655376 JEX655375:JEX655376 JOT655375:JOT655376 JYP655375:JYP655376 KIL655375:KIL655376 KSH655375:KSH655376 LCD655375:LCD655376 LLZ655375:LLZ655376 LVV655375:LVV655376 MFR655375:MFR655376 MPN655375:MPN655376 MZJ655375:MZJ655376 NJF655375:NJF655376 NTB655375:NTB655376 OCX655375:OCX655376 OMT655375:OMT655376 OWP655375:OWP655376 PGL655375:PGL655376 PQH655375:PQH655376 QAD655375:QAD655376 QJZ655375:QJZ655376 QTV655375:QTV655376 RDR655375:RDR655376 RNN655375:RNN655376 RXJ655375:RXJ655376 SHF655375:SHF655376 SRB655375:SRB655376 TAX655375:TAX655376 TKT655375:TKT655376 TUP655375:TUP655376 UEL655375:UEL655376 UOH655375:UOH655376 UYD655375:UYD655376 VHZ655375:VHZ655376 VRV655375:VRV655376 WBR655375:WBR655376 WLN655375:WLN655376 WVJ655375:WVJ655376 B720911:B720912 IX720911:IX720912 ST720911:ST720912 ACP720911:ACP720912 AML720911:AML720912 AWH720911:AWH720912 BGD720911:BGD720912 BPZ720911:BPZ720912 BZV720911:BZV720912 CJR720911:CJR720912 CTN720911:CTN720912 DDJ720911:DDJ720912 DNF720911:DNF720912 DXB720911:DXB720912 EGX720911:EGX720912 EQT720911:EQT720912 FAP720911:FAP720912 FKL720911:FKL720912 FUH720911:FUH720912 GED720911:GED720912 GNZ720911:GNZ720912 GXV720911:GXV720912 HHR720911:HHR720912 HRN720911:HRN720912 IBJ720911:IBJ720912 ILF720911:ILF720912 IVB720911:IVB720912 JEX720911:JEX720912 JOT720911:JOT720912 JYP720911:JYP720912 KIL720911:KIL720912 KSH720911:KSH720912 LCD720911:LCD720912 LLZ720911:LLZ720912 LVV720911:LVV720912 MFR720911:MFR720912 MPN720911:MPN720912 MZJ720911:MZJ720912 NJF720911:NJF720912 NTB720911:NTB720912 OCX720911:OCX720912 OMT720911:OMT720912 OWP720911:OWP720912 PGL720911:PGL720912 PQH720911:PQH720912 QAD720911:QAD720912 QJZ720911:QJZ720912 QTV720911:QTV720912 RDR720911:RDR720912 RNN720911:RNN720912 RXJ720911:RXJ720912 SHF720911:SHF720912 SRB720911:SRB720912 TAX720911:TAX720912 TKT720911:TKT720912 TUP720911:TUP720912 UEL720911:UEL720912 UOH720911:UOH720912 UYD720911:UYD720912 VHZ720911:VHZ720912 VRV720911:VRV720912 WBR720911:WBR720912 WLN720911:WLN720912 WVJ720911:WVJ720912 B786447:B786448 IX786447:IX786448 ST786447:ST786448 ACP786447:ACP786448 AML786447:AML786448 AWH786447:AWH786448 BGD786447:BGD786448 BPZ786447:BPZ786448 BZV786447:BZV786448 CJR786447:CJR786448 CTN786447:CTN786448 DDJ786447:DDJ786448 DNF786447:DNF786448 DXB786447:DXB786448 EGX786447:EGX786448 EQT786447:EQT786448 FAP786447:FAP786448 FKL786447:FKL786448 FUH786447:FUH786448 GED786447:GED786448 GNZ786447:GNZ786448 GXV786447:GXV786448 HHR786447:HHR786448 HRN786447:HRN786448 IBJ786447:IBJ786448 ILF786447:ILF786448 IVB786447:IVB786448 JEX786447:JEX786448 JOT786447:JOT786448 JYP786447:JYP786448 KIL786447:KIL786448 KSH786447:KSH786448 LCD786447:LCD786448 LLZ786447:LLZ786448 LVV786447:LVV786448 MFR786447:MFR786448 MPN786447:MPN786448 MZJ786447:MZJ786448 NJF786447:NJF786448 NTB786447:NTB786448 OCX786447:OCX786448 OMT786447:OMT786448 OWP786447:OWP786448 PGL786447:PGL786448 PQH786447:PQH786448 QAD786447:QAD786448 QJZ786447:QJZ786448 QTV786447:QTV786448 RDR786447:RDR786448 RNN786447:RNN786448 RXJ786447:RXJ786448 SHF786447:SHF786448 SRB786447:SRB786448 TAX786447:TAX786448 TKT786447:TKT786448 TUP786447:TUP786448 UEL786447:UEL786448 UOH786447:UOH786448 UYD786447:UYD786448 VHZ786447:VHZ786448 VRV786447:VRV786448 WBR786447:WBR786448 WLN786447:WLN786448 WVJ786447:WVJ786448 B851983:B851984 IX851983:IX851984 ST851983:ST851984 ACP851983:ACP851984 AML851983:AML851984 AWH851983:AWH851984 BGD851983:BGD851984 BPZ851983:BPZ851984 BZV851983:BZV851984 CJR851983:CJR851984 CTN851983:CTN851984 DDJ851983:DDJ851984 DNF851983:DNF851984 DXB851983:DXB851984 EGX851983:EGX851984 EQT851983:EQT851984 FAP851983:FAP851984 FKL851983:FKL851984 FUH851983:FUH851984 GED851983:GED851984 GNZ851983:GNZ851984 GXV851983:GXV851984 HHR851983:HHR851984 HRN851983:HRN851984 IBJ851983:IBJ851984 ILF851983:ILF851984 IVB851983:IVB851984 JEX851983:JEX851984 JOT851983:JOT851984 JYP851983:JYP851984 KIL851983:KIL851984 KSH851983:KSH851984 LCD851983:LCD851984 LLZ851983:LLZ851984 LVV851983:LVV851984 MFR851983:MFR851984 MPN851983:MPN851984 MZJ851983:MZJ851984 NJF851983:NJF851984 NTB851983:NTB851984 OCX851983:OCX851984 OMT851983:OMT851984 OWP851983:OWP851984 PGL851983:PGL851984 PQH851983:PQH851984 QAD851983:QAD851984 QJZ851983:QJZ851984 QTV851983:QTV851984 RDR851983:RDR851984 RNN851983:RNN851984 RXJ851983:RXJ851984 SHF851983:SHF851984 SRB851983:SRB851984 TAX851983:TAX851984 TKT851983:TKT851984 TUP851983:TUP851984 UEL851983:UEL851984 UOH851983:UOH851984 UYD851983:UYD851984 VHZ851983:VHZ851984 VRV851983:VRV851984 WBR851983:WBR851984 WLN851983:WLN851984 WVJ851983:WVJ851984 B917519:B917520 IX917519:IX917520 ST917519:ST917520 ACP917519:ACP917520 AML917519:AML917520 AWH917519:AWH917520 BGD917519:BGD917520 BPZ917519:BPZ917520 BZV917519:BZV917520 CJR917519:CJR917520 CTN917519:CTN917520 DDJ917519:DDJ917520 DNF917519:DNF917520 DXB917519:DXB917520 EGX917519:EGX917520 EQT917519:EQT917520 FAP917519:FAP917520 FKL917519:FKL917520 FUH917519:FUH917520 GED917519:GED917520 GNZ917519:GNZ917520 GXV917519:GXV917520 HHR917519:HHR917520 HRN917519:HRN917520 IBJ917519:IBJ917520 ILF917519:ILF917520 IVB917519:IVB917520 JEX917519:JEX917520 JOT917519:JOT917520 JYP917519:JYP917520 KIL917519:KIL917520 KSH917519:KSH917520 LCD917519:LCD917520 LLZ917519:LLZ917520 LVV917519:LVV917520 MFR917519:MFR917520 MPN917519:MPN917520 MZJ917519:MZJ917520 NJF917519:NJF917520 NTB917519:NTB917520 OCX917519:OCX917520 OMT917519:OMT917520 OWP917519:OWP917520 PGL917519:PGL917520 PQH917519:PQH917520 QAD917519:QAD917520 QJZ917519:QJZ917520 QTV917519:QTV917520 RDR917519:RDR917520 RNN917519:RNN917520 RXJ917519:RXJ917520 SHF917519:SHF917520 SRB917519:SRB917520 TAX917519:TAX917520 TKT917519:TKT917520 TUP917519:TUP917520 UEL917519:UEL917520 UOH917519:UOH917520 UYD917519:UYD917520 VHZ917519:VHZ917520 VRV917519:VRV917520 WBR917519:WBR917520 WLN917519:WLN917520 WVJ917519:WVJ917520 B983055:B983056 IX983055:IX983056 ST983055:ST983056 ACP983055:ACP983056 AML983055:AML983056 AWH983055:AWH983056 BGD983055:BGD983056 BPZ983055:BPZ983056 BZV983055:BZV983056 CJR983055:CJR983056 CTN983055:CTN983056 DDJ983055:DDJ983056 DNF983055:DNF983056 DXB983055:DXB983056 EGX983055:EGX983056 EQT983055:EQT983056 FAP983055:FAP983056 FKL983055:FKL983056 FUH983055:FUH983056 GED983055:GED983056 GNZ983055:GNZ983056 GXV983055:GXV983056 HHR983055:HHR983056 HRN983055:HRN983056 IBJ983055:IBJ983056 ILF983055:ILF983056 IVB983055:IVB983056 JEX983055:JEX983056 JOT983055:JOT983056 JYP983055:JYP983056 KIL983055:KIL983056 KSH983055:KSH983056 LCD983055:LCD983056 LLZ983055:LLZ983056 LVV983055:LVV983056 MFR983055:MFR983056 MPN983055:MPN983056 MZJ983055:MZJ983056 NJF983055:NJF983056 NTB983055:NTB983056 OCX983055:OCX983056 OMT983055:OMT983056 OWP983055:OWP983056 PGL983055:PGL983056 PQH983055:PQH983056 QAD983055:QAD983056 QJZ983055:QJZ983056 QTV983055:QTV983056 RDR983055:RDR983056 RNN983055:RNN983056 RXJ983055:RXJ983056 SHF983055:SHF983056 SRB983055:SRB983056 TAX983055:TAX983056 TKT983055:TKT983056 TUP983055:TUP983056 UEL983055:UEL983056 UOH983055:UOH983056 UYD983055:UYD983056 VHZ983055:VHZ983056 VRV983055:VRV983056 WBR983055:WBR983056 WLN983055:WLN983056 WVJ983055:WVJ983056" xr:uid="{00000000-0002-0000-6100-000003000000}"/>
    <dataValidation allowBlank="1" showInputMessage="1" showErrorMessage="1" prompt="Incluir una ficha por cada indicador, ya sea de producto o de resultado" sqref="B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xr:uid="{00000000-0002-0000-6100-000004000000}"/>
    <dataValidation allowBlank="1" showInputMessage="1" showErrorMessage="1" prompt="Seleccione de la lista desplegable" sqref="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H7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00000000-0002-0000-6100-000005000000}"/>
    <dataValidation type="list" allowBlank="1" showInputMessage="1" showErrorMessage="1" sqref="WVQ983047:WVU983047 JE7:JI7 TA7:TE7 ACW7:ADA7 AMS7:AMW7 AWO7:AWS7 BGK7:BGO7 BQG7:BQK7 CAC7:CAG7 CJY7:CKC7 CTU7:CTY7 DDQ7:DDU7 DNM7:DNQ7 DXI7:DXM7 EHE7:EHI7 ERA7:ERE7 FAW7:FBA7 FKS7:FKW7 FUO7:FUS7 GEK7:GEO7 GOG7:GOK7 GYC7:GYG7 HHY7:HIC7 HRU7:HRY7 IBQ7:IBU7 ILM7:ILQ7 IVI7:IVM7 JFE7:JFI7 JPA7:JPE7 JYW7:JZA7 KIS7:KIW7 KSO7:KSS7 LCK7:LCO7 LMG7:LMK7 LWC7:LWG7 MFY7:MGC7 MPU7:MPY7 MZQ7:MZU7 NJM7:NJQ7 NTI7:NTM7 ODE7:ODI7 ONA7:ONE7 OWW7:OXA7 PGS7:PGW7 PQO7:PQS7 QAK7:QAO7 QKG7:QKK7 QUC7:QUG7 RDY7:REC7 RNU7:RNY7 RXQ7:RXU7 SHM7:SHQ7 SRI7:SRM7 TBE7:TBI7 TLA7:TLE7 TUW7:TVA7 UES7:UEW7 UOO7:UOS7 UYK7:UYO7 VIG7:VIK7 VSC7:VSG7 WBY7:WCC7 WLU7:WLY7 WVQ7:WVU7 I65543:M65543 JE65543:JI65543 TA65543:TE65543 ACW65543:ADA65543 AMS65543:AMW65543 AWO65543:AWS65543 BGK65543:BGO65543 BQG65543:BQK65543 CAC65543:CAG65543 CJY65543:CKC65543 CTU65543:CTY65543 DDQ65543:DDU65543 DNM65543:DNQ65543 DXI65543:DXM65543 EHE65543:EHI65543 ERA65543:ERE65543 FAW65543:FBA65543 FKS65543:FKW65543 FUO65543:FUS65543 GEK65543:GEO65543 GOG65543:GOK65543 GYC65543:GYG65543 HHY65543:HIC65543 HRU65543:HRY65543 IBQ65543:IBU65543 ILM65543:ILQ65543 IVI65543:IVM65543 JFE65543:JFI65543 JPA65543:JPE65543 JYW65543:JZA65543 KIS65543:KIW65543 KSO65543:KSS65543 LCK65543:LCO65543 LMG65543:LMK65543 LWC65543:LWG65543 MFY65543:MGC65543 MPU65543:MPY65543 MZQ65543:MZU65543 NJM65543:NJQ65543 NTI65543:NTM65543 ODE65543:ODI65543 ONA65543:ONE65543 OWW65543:OXA65543 PGS65543:PGW65543 PQO65543:PQS65543 QAK65543:QAO65543 QKG65543:QKK65543 QUC65543:QUG65543 RDY65543:REC65543 RNU65543:RNY65543 RXQ65543:RXU65543 SHM65543:SHQ65543 SRI65543:SRM65543 TBE65543:TBI65543 TLA65543:TLE65543 TUW65543:TVA65543 UES65543:UEW65543 UOO65543:UOS65543 UYK65543:UYO65543 VIG65543:VIK65543 VSC65543:VSG65543 WBY65543:WCC65543 WLU65543:WLY65543 WVQ65543:WVU65543 I131079:M131079 JE131079:JI131079 TA131079:TE131079 ACW131079:ADA131079 AMS131079:AMW131079 AWO131079:AWS131079 BGK131079:BGO131079 BQG131079:BQK131079 CAC131079:CAG131079 CJY131079:CKC131079 CTU131079:CTY131079 DDQ131079:DDU131079 DNM131079:DNQ131079 DXI131079:DXM131079 EHE131079:EHI131079 ERA131079:ERE131079 FAW131079:FBA131079 FKS131079:FKW131079 FUO131079:FUS131079 GEK131079:GEO131079 GOG131079:GOK131079 GYC131079:GYG131079 HHY131079:HIC131079 HRU131079:HRY131079 IBQ131079:IBU131079 ILM131079:ILQ131079 IVI131079:IVM131079 JFE131079:JFI131079 JPA131079:JPE131079 JYW131079:JZA131079 KIS131079:KIW131079 KSO131079:KSS131079 LCK131079:LCO131079 LMG131079:LMK131079 LWC131079:LWG131079 MFY131079:MGC131079 MPU131079:MPY131079 MZQ131079:MZU131079 NJM131079:NJQ131079 NTI131079:NTM131079 ODE131079:ODI131079 ONA131079:ONE131079 OWW131079:OXA131079 PGS131079:PGW131079 PQO131079:PQS131079 QAK131079:QAO131079 QKG131079:QKK131079 QUC131079:QUG131079 RDY131079:REC131079 RNU131079:RNY131079 RXQ131079:RXU131079 SHM131079:SHQ131079 SRI131079:SRM131079 TBE131079:TBI131079 TLA131079:TLE131079 TUW131079:TVA131079 UES131079:UEW131079 UOO131079:UOS131079 UYK131079:UYO131079 VIG131079:VIK131079 VSC131079:VSG131079 WBY131079:WCC131079 WLU131079:WLY131079 WVQ131079:WVU131079 I196615:M196615 JE196615:JI196615 TA196615:TE196615 ACW196615:ADA196615 AMS196615:AMW196615 AWO196615:AWS196615 BGK196615:BGO196615 BQG196615:BQK196615 CAC196615:CAG196615 CJY196615:CKC196615 CTU196615:CTY196615 DDQ196615:DDU196615 DNM196615:DNQ196615 DXI196615:DXM196615 EHE196615:EHI196615 ERA196615:ERE196615 FAW196615:FBA196615 FKS196615:FKW196615 FUO196615:FUS196615 GEK196615:GEO196615 GOG196615:GOK196615 GYC196615:GYG196615 HHY196615:HIC196615 HRU196615:HRY196615 IBQ196615:IBU196615 ILM196615:ILQ196615 IVI196615:IVM196615 JFE196615:JFI196615 JPA196615:JPE196615 JYW196615:JZA196615 KIS196615:KIW196615 KSO196615:KSS196615 LCK196615:LCO196615 LMG196615:LMK196615 LWC196615:LWG196615 MFY196615:MGC196615 MPU196615:MPY196615 MZQ196615:MZU196615 NJM196615:NJQ196615 NTI196615:NTM196615 ODE196615:ODI196615 ONA196615:ONE196615 OWW196615:OXA196615 PGS196615:PGW196615 PQO196615:PQS196615 QAK196615:QAO196615 QKG196615:QKK196615 QUC196615:QUG196615 RDY196615:REC196615 RNU196615:RNY196615 RXQ196615:RXU196615 SHM196615:SHQ196615 SRI196615:SRM196615 TBE196615:TBI196615 TLA196615:TLE196615 TUW196615:TVA196615 UES196615:UEW196615 UOO196615:UOS196615 UYK196615:UYO196615 VIG196615:VIK196615 VSC196615:VSG196615 WBY196615:WCC196615 WLU196615:WLY196615 WVQ196615:WVU196615 I262151:M262151 JE262151:JI262151 TA262151:TE262151 ACW262151:ADA262151 AMS262151:AMW262151 AWO262151:AWS262151 BGK262151:BGO262151 BQG262151:BQK262151 CAC262151:CAG262151 CJY262151:CKC262151 CTU262151:CTY262151 DDQ262151:DDU262151 DNM262151:DNQ262151 DXI262151:DXM262151 EHE262151:EHI262151 ERA262151:ERE262151 FAW262151:FBA262151 FKS262151:FKW262151 FUO262151:FUS262151 GEK262151:GEO262151 GOG262151:GOK262151 GYC262151:GYG262151 HHY262151:HIC262151 HRU262151:HRY262151 IBQ262151:IBU262151 ILM262151:ILQ262151 IVI262151:IVM262151 JFE262151:JFI262151 JPA262151:JPE262151 JYW262151:JZA262151 KIS262151:KIW262151 KSO262151:KSS262151 LCK262151:LCO262151 LMG262151:LMK262151 LWC262151:LWG262151 MFY262151:MGC262151 MPU262151:MPY262151 MZQ262151:MZU262151 NJM262151:NJQ262151 NTI262151:NTM262151 ODE262151:ODI262151 ONA262151:ONE262151 OWW262151:OXA262151 PGS262151:PGW262151 PQO262151:PQS262151 QAK262151:QAO262151 QKG262151:QKK262151 QUC262151:QUG262151 RDY262151:REC262151 RNU262151:RNY262151 RXQ262151:RXU262151 SHM262151:SHQ262151 SRI262151:SRM262151 TBE262151:TBI262151 TLA262151:TLE262151 TUW262151:TVA262151 UES262151:UEW262151 UOO262151:UOS262151 UYK262151:UYO262151 VIG262151:VIK262151 VSC262151:VSG262151 WBY262151:WCC262151 WLU262151:WLY262151 WVQ262151:WVU262151 I327687:M327687 JE327687:JI327687 TA327687:TE327687 ACW327687:ADA327687 AMS327687:AMW327687 AWO327687:AWS327687 BGK327687:BGO327687 BQG327687:BQK327687 CAC327687:CAG327687 CJY327687:CKC327687 CTU327687:CTY327687 DDQ327687:DDU327687 DNM327687:DNQ327687 DXI327687:DXM327687 EHE327687:EHI327687 ERA327687:ERE327687 FAW327687:FBA327687 FKS327687:FKW327687 FUO327687:FUS327687 GEK327687:GEO327687 GOG327687:GOK327687 GYC327687:GYG327687 HHY327687:HIC327687 HRU327687:HRY327687 IBQ327687:IBU327687 ILM327687:ILQ327687 IVI327687:IVM327687 JFE327687:JFI327687 JPA327687:JPE327687 JYW327687:JZA327687 KIS327687:KIW327687 KSO327687:KSS327687 LCK327687:LCO327687 LMG327687:LMK327687 LWC327687:LWG327687 MFY327687:MGC327687 MPU327687:MPY327687 MZQ327687:MZU327687 NJM327687:NJQ327687 NTI327687:NTM327687 ODE327687:ODI327687 ONA327687:ONE327687 OWW327687:OXA327687 PGS327687:PGW327687 PQO327687:PQS327687 QAK327687:QAO327687 QKG327687:QKK327687 QUC327687:QUG327687 RDY327687:REC327687 RNU327687:RNY327687 RXQ327687:RXU327687 SHM327687:SHQ327687 SRI327687:SRM327687 TBE327687:TBI327687 TLA327687:TLE327687 TUW327687:TVA327687 UES327687:UEW327687 UOO327687:UOS327687 UYK327687:UYO327687 VIG327687:VIK327687 VSC327687:VSG327687 WBY327687:WCC327687 WLU327687:WLY327687 WVQ327687:WVU327687 I393223:M393223 JE393223:JI393223 TA393223:TE393223 ACW393223:ADA393223 AMS393223:AMW393223 AWO393223:AWS393223 BGK393223:BGO393223 BQG393223:BQK393223 CAC393223:CAG393223 CJY393223:CKC393223 CTU393223:CTY393223 DDQ393223:DDU393223 DNM393223:DNQ393223 DXI393223:DXM393223 EHE393223:EHI393223 ERA393223:ERE393223 FAW393223:FBA393223 FKS393223:FKW393223 FUO393223:FUS393223 GEK393223:GEO393223 GOG393223:GOK393223 GYC393223:GYG393223 HHY393223:HIC393223 HRU393223:HRY393223 IBQ393223:IBU393223 ILM393223:ILQ393223 IVI393223:IVM393223 JFE393223:JFI393223 JPA393223:JPE393223 JYW393223:JZA393223 KIS393223:KIW393223 KSO393223:KSS393223 LCK393223:LCO393223 LMG393223:LMK393223 LWC393223:LWG393223 MFY393223:MGC393223 MPU393223:MPY393223 MZQ393223:MZU393223 NJM393223:NJQ393223 NTI393223:NTM393223 ODE393223:ODI393223 ONA393223:ONE393223 OWW393223:OXA393223 PGS393223:PGW393223 PQO393223:PQS393223 QAK393223:QAO393223 QKG393223:QKK393223 QUC393223:QUG393223 RDY393223:REC393223 RNU393223:RNY393223 RXQ393223:RXU393223 SHM393223:SHQ393223 SRI393223:SRM393223 TBE393223:TBI393223 TLA393223:TLE393223 TUW393223:TVA393223 UES393223:UEW393223 UOO393223:UOS393223 UYK393223:UYO393223 VIG393223:VIK393223 VSC393223:VSG393223 WBY393223:WCC393223 WLU393223:WLY393223 WVQ393223:WVU393223 I458759:M458759 JE458759:JI458759 TA458759:TE458759 ACW458759:ADA458759 AMS458759:AMW458759 AWO458759:AWS458759 BGK458759:BGO458759 BQG458759:BQK458759 CAC458759:CAG458759 CJY458759:CKC458759 CTU458759:CTY458759 DDQ458759:DDU458759 DNM458759:DNQ458759 DXI458759:DXM458759 EHE458759:EHI458759 ERA458759:ERE458759 FAW458759:FBA458759 FKS458759:FKW458759 FUO458759:FUS458759 GEK458759:GEO458759 GOG458759:GOK458759 GYC458759:GYG458759 HHY458759:HIC458759 HRU458759:HRY458759 IBQ458759:IBU458759 ILM458759:ILQ458759 IVI458759:IVM458759 JFE458759:JFI458759 JPA458759:JPE458759 JYW458759:JZA458759 KIS458759:KIW458759 KSO458759:KSS458759 LCK458759:LCO458759 LMG458759:LMK458759 LWC458759:LWG458759 MFY458759:MGC458759 MPU458759:MPY458759 MZQ458759:MZU458759 NJM458759:NJQ458759 NTI458759:NTM458759 ODE458759:ODI458759 ONA458759:ONE458759 OWW458759:OXA458759 PGS458759:PGW458759 PQO458759:PQS458759 QAK458759:QAO458759 QKG458759:QKK458759 QUC458759:QUG458759 RDY458759:REC458759 RNU458759:RNY458759 RXQ458759:RXU458759 SHM458759:SHQ458759 SRI458759:SRM458759 TBE458759:TBI458759 TLA458759:TLE458759 TUW458759:TVA458759 UES458759:UEW458759 UOO458759:UOS458759 UYK458759:UYO458759 VIG458759:VIK458759 VSC458759:VSG458759 WBY458759:WCC458759 WLU458759:WLY458759 WVQ458759:WVU458759 I524295:M524295 JE524295:JI524295 TA524295:TE524295 ACW524295:ADA524295 AMS524295:AMW524295 AWO524295:AWS524295 BGK524295:BGO524295 BQG524295:BQK524295 CAC524295:CAG524295 CJY524295:CKC524295 CTU524295:CTY524295 DDQ524295:DDU524295 DNM524295:DNQ524295 DXI524295:DXM524295 EHE524295:EHI524295 ERA524295:ERE524295 FAW524295:FBA524295 FKS524295:FKW524295 FUO524295:FUS524295 GEK524295:GEO524295 GOG524295:GOK524295 GYC524295:GYG524295 HHY524295:HIC524295 HRU524295:HRY524295 IBQ524295:IBU524295 ILM524295:ILQ524295 IVI524295:IVM524295 JFE524295:JFI524295 JPA524295:JPE524295 JYW524295:JZA524295 KIS524295:KIW524295 KSO524295:KSS524295 LCK524295:LCO524295 LMG524295:LMK524295 LWC524295:LWG524295 MFY524295:MGC524295 MPU524295:MPY524295 MZQ524295:MZU524295 NJM524295:NJQ524295 NTI524295:NTM524295 ODE524295:ODI524295 ONA524295:ONE524295 OWW524295:OXA524295 PGS524295:PGW524295 PQO524295:PQS524295 QAK524295:QAO524295 QKG524295:QKK524295 QUC524295:QUG524295 RDY524295:REC524295 RNU524295:RNY524295 RXQ524295:RXU524295 SHM524295:SHQ524295 SRI524295:SRM524295 TBE524295:TBI524295 TLA524295:TLE524295 TUW524295:TVA524295 UES524295:UEW524295 UOO524295:UOS524295 UYK524295:UYO524295 VIG524295:VIK524295 VSC524295:VSG524295 WBY524295:WCC524295 WLU524295:WLY524295 WVQ524295:WVU524295 I589831:M589831 JE589831:JI589831 TA589831:TE589831 ACW589831:ADA589831 AMS589831:AMW589831 AWO589831:AWS589831 BGK589831:BGO589831 BQG589831:BQK589831 CAC589831:CAG589831 CJY589831:CKC589831 CTU589831:CTY589831 DDQ589831:DDU589831 DNM589831:DNQ589831 DXI589831:DXM589831 EHE589831:EHI589831 ERA589831:ERE589831 FAW589831:FBA589831 FKS589831:FKW589831 FUO589831:FUS589831 GEK589831:GEO589831 GOG589831:GOK589831 GYC589831:GYG589831 HHY589831:HIC589831 HRU589831:HRY589831 IBQ589831:IBU589831 ILM589831:ILQ589831 IVI589831:IVM589831 JFE589831:JFI589831 JPA589831:JPE589831 JYW589831:JZA589831 KIS589831:KIW589831 KSO589831:KSS589831 LCK589831:LCO589831 LMG589831:LMK589831 LWC589831:LWG589831 MFY589831:MGC589831 MPU589831:MPY589831 MZQ589831:MZU589831 NJM589831:NJQ589831 NTI589831:NTM589831 ODE589831:ODI589831 ONA589831:ONE589831 OWW589831:OXA589831 PGS589831:PGW589831 PQO589831:PQS589831 QAK589831:QAO589831 QKG589831:QKK589831 QUC589831:QUG589831 RDY589831:REC589831 RNU589831:RNY589831 RXQ589831:RXU589831 SHM589831:SHQ589831 SRI589831:SRM589831 TBE589831:TBI589831 TLA589831:TLE589831 TUW589831:TVA589831 UES589831:UEW589831 UOO589831:UOS589831 UYK589831:UYO589831 VIG589831:VIK589831 VSC589831:VSG589831 WBY589831:WCC589831 WLU589831:WLY589831 WVQ589831:WVU589831 I655367:M655367 JE655367:JI655367 TA655367:TE655367 ACW655367:ADA655367 AMS655367:AMW655367 AWO655367:AWS655367 BGK655367:BGO655367 BQG655367:BQK655367 CAC655367:CAG655367 CJY655367:CKC655367 CTU655367:CTY655367 DDQ655367:DDU655367 DNM655367:DNQ655367 DXI655367:DXM655367 EHE655367:EHI655367 ERA655367:ERE655367 FAW655367:FBA655367 FKS655367:FKW655367 FUO655367:FUS655367 GEK655367:GEO655367 GOG655367:GOK655367 GYC655367:GYG655367 HHY655367:HIC655367 HRU655367:HRY655367 IBQ655367:IBU655367 ILM655367:ILQ655367 IVI655367:IVM655367 JFE655367:JFI655367 JPA655367:JPE655367 JYW655367:JZA655367 KIS655367:KIW655367 KSO655367:KSS655367 LCK655367:LCO655367 LMG655367:LMK655367 LWC655367:LWG655367 MFY655367:MGC655367 MPU655367:MPY655367 MZQ655367:MZU655367 NJM655367:NJQ655367 NTI655367:NTM655367 ODE655367:ODI655367 ONA655367:ONE655367 OWW655367:OXA655367 PGS655367:PGW655367 PQO655367:PQS655367 QAK655367:QAO655367 QKG655367:QKK655367 QUC655367:QUG655367 RDY655367:REC655367 RNU655367:RNY655367 RXQ655367:RXU655367 SHM655367:SHQ655367 SRI655367:SRM655367 TBE655367:TBI655367 TLA655367:TLE655367 TUW655367:TVA655367 UES655367:UEW655367 UOO655367:UOS655367 UYK655367:UYO655367 VIG655367:VIK655367 VSC655367:VSG655367 WBY655367:WCC655367 WLU655367:WLY655367 WVQ655367:WVU655367 I720903:M720903 JE720903:JI720903 TA720903:TE720903 ACW720903:ADA720903 AMS720903:AMW720903 AWO720903:AWS720903 BGK720903:BGO720903 BQG720903:BQK720903 CAC720903:CAG720903 CJY720903:CKC720903 CTU720903:CTY720903 DDQ720903:DDU720903 DNM720903:DNQ720903 DXI720903:DXM720903 EHE720903:EHI720903 ERA720903:ERE720903 FAW720903:FBA720903 FKS720903:FKW720903 FUO720903:FUS720903 GEK720903:GEO720903 GOG720903:GOK720903 GYC720903:GYG720903 HHY720903:HIC720903 HRU720903:HRY720903 IBQ720903:IBU720903 ILM720903:ILQ720903 IVI720903:IVM720903 JFE720903:JFI720903 JPA720903:JPE720903 JYW720903:JZA720903 KIS720903:KIW720903 KSO720903:KSS720903 LCK720903:LCO720903 LMG720903:LMK720903 LWC720903:LWG720903 MFY720903:MGC720903 MPU720903:MPY720903 MZQ720903:MZU720903 NJM720903:NJQ720903 NTI720903:NTM720903 ODE720903:ODI720903 ONA720903:ONE720903 OWW720903:OXA720903 PGS720903:PGW720903 PQO720903:PQS720903 QAK720903:QAO720903 QKG720903:QKK720903 QUC720903:QUG720903 RDY720903:REC720903 RNU720903:RNY720903 RXQ720903:RXU720903 SHM720903:SHQ720903 SRI720903:SRM720903 TBE720903:TBI720903 TLA720903:TLE720903 TUW720903:TVA720903 UES720903:UEW720903 UOO720903:UOS720903 UYK720903:UYO720903 VIG720903:VIK720903 VSC720903:VSG720903 WBY720903:WCC720903 WLU720903:WLY720903 WVQ720903:WVU720903 I786439:M786439 JE786439:JI786439 TA786439:TE786439 ACW786439:ADA786439 AMS786439:AMW786439 AWO786439:AWS786439 BGK786439:BGO786439 BQG786439:BQK786439 CAC786439:CAG786439 CJY786439:CKC786439 CTU786439:CTY786439 DDQ786439:DDU786439 DNM786439:DNQ786439 DXI786439:DXM786439 EHE786439:EHI786439 ERA786439:ERE786439 FAW786439:FBA786439 FKS786439:FKW786439 FUO786439:FUS786439 GEK786439:GEO786439 GOG786439:GOK786439 GYC786439:GYG786439 HHY786439:HIC786439 HRU786439:HRY786439 IBQ786439:IBU786439 ILM786439:ILQ786439 IVI786439:IVM786439 JFE786439:JFI786439 JPA786439:JPE786439 JYW786439:JZA786439 KIS786439:KIW786439 KSO786439:KSS786439 LCK786439:LCO786439 LMG786439:LMK786439 LWC786439:LWG786439 MFY786439:MGC786439 MPU786439:MPY786439 MZQ786439:MZU786439 NJM786439:NJQ786439 NTI786439:NTM786439 ODE786439:ODI786439 ONA786439:ONE786439 OWW786439:OXA786439 PGS786439:PGW786439 PQO786439:PQS786439 QAK786439:QAO786439 QKG786439:QKK786439 QUC786439:QUG786439 RDY786439:REC786439 RNU786439:RNY786439 RXQ786439:RXU786439 SHM786439:SHQ786439 SRI786439:SRM786439 TBE786439:TBI786439 TLA786439:TLE786439 TUW786439:TVA786439 UES786439:UEW786439 UOO786439:UOS786439 UYK786439:UYO786439 VIG786439:VIK786439 VSC786439:VSG786439 WBY786439:WCC786439 WLU786439:WLY786439 WVQ786439:WVU786439 I851975:M851975 JE851975:JI851975 TA851975:TE851975 ACW851975:ADA851975 AMS851975:AMW851975 AWO851975:AWS851975 BGK851975:BGO851975 BQG851975:BQK851975 CAC851975:CAG851975 CJY851975:CKC851975 CTU851975:CTY851975 DDQ851975:DDU851975 DNM851975:DNQ851975 DXI851975:DXM851975 EHE851975:EHI851975 ERA851975:ERE851975 FAW851975:FBA851975 FKS851975:FKW851975 FUO851975:FUS851975 GEK851975:GEO851975 GOG851975:GOK851975 GYC851975:GYG851975 HHY851975:HIC851975 HRU851975:HRY851975 IBQ851975:IBU851975 ILM851975:ILQ851975 IVI851975:IVM851975 JFE851975:JFI851975 JPA851975:JPE851975 JYW851975:JZA851975 KIS851975:KIW851975 KSO851975:KSS851975 LCK851975:LCO851975 LMG851975:LMK851975 LWC851975:LWG851975 MFY851975:MGC851975 MPU851975:MPY851975 MZQ851975:MZU851975 NJM851975:NJQ851975 NTI851975:NTM851975 ODE851975:ODI851975 ONA851975:ONE851975 OWW851975:OXA851975 PGS851975:PGW851975 PQO851975:PQS851975 QAK851975:QAO851975 QKG851975:QKK851975 QUC851975:QUG851975 RDY851975:REC851975 RNU851975:RNY851975 RXQ851975:RXU851975 SHM851975:SHQ851975 SRI851975:SRM851975 TBE851975:TBI851975 TLA851975:TLE851975 TUW851975:TVA851975 UES851975:UEW851975 UOO851975:UOS851975 UYK851975:UYO851975 VIG851975:VIK851975 VSC851975:VSG851975 WBY851975:WCC851975 WLU851975:WLY851975 WVQ851975:WVU851975 I917511:M917511 JE917511:JI917511 TA917511:TE917511 ACW917511:ADA917511 AMS917511:AMW917511 AWO917511:AWS917511 BGK917511:BGO917511 BQG917511:BQK917511 CAC917511:CAG917511 CJY917511:CKC917511 CTU917511:CTY917511 DDQ917511:DDU917511 DNM917511:DNQ917511 DXI917511:DXM917511 EHE917511:EHI917511 ERA917511:ERE917511 FAW917511:FBA917511 FKS917511:FKW917511 FUO917511:FUS917511 GEK917511:GEO917511 GOG917511:GOK917511 GYC917511:GYG917511 HHY917511:HIC917511 HRU917511:HRY917511 IBQ917511:IBU917511 ILM917511:ILQ917511 IVI917511:IVM917511 JFE917511:JFI917511 JPA917511:JPE917511 JYW917511:JZA917511 KIS917511:KIW917511 KSO917511:KSS917511 LCK917511:LCO917511 LMG917511:LMK917511 LWC917511:LWG917511 MFY917511:MGC917511 MPU917511:MPY917511 MZQ917511:MZU917511 NJM917511:NJQ917511 NTI917511:NTM917511 ODE917511:ODI917511 ONA917511:ONE917511 OWW917511:OXA917511 PGS917511:PGW917511 PQO917511:PQS917511 QAK917511:QAO917511 QKG917511:QKK917511 QUC917511:QUG917511 RDY917511:REC917511 RNU917511:RNY917511 RXQ917511:RXU917511 SHM917511:SHQ917511 SRI917511:SRM917511 TBE917511:TBI917511 TLA917511:TLE917511 TUW917511:TVA917511 UES917511:UEW917511 UOO917511:UOS917511 UYK917511:UYO917511 VIG917511:VIK917511 VSC917511:VSG917511 WBY917511:WCC917511 WLU917511:WLY917511 WVQ917511:WVU917511 I983047:M983047 JE983047:JI983047 TA983047:TE983047 ACW983047:ADA983047 AMS983047:AMW983047 AWO983047:AWS983047 BGK983047:BGO983047 BQG983047:BQK983047 CAC983047:CAG983047 CJY983047:CKC983047 CTU983047:CTY983047 DDQ983047:DDU983047 DNM983047:DNQ983047 DXI983047:DXM983047 EHE983047:EHI983047 ERA983047:ERE983047 FAW983047:FBA983047 FKS983047:FKW983047 FUO983047:FUS983047 GEK983047:GEO983047 GOG983047:GOK983047 GYC983047:GYG983047 HHY983047:HIC983047 HRU983047:HRY983047 IBQ983047:IBU983047 ILM983047:ILQ983047 IVI983047:IVM983047 JFE983047:JFI983047 JPA983047:JPE983047 JYW983047:JZA983047 KIS983047:KIW983047 KSO983047:KSS983047 LCK983047:LCO983047 LMG983047:LMK983047 LWC983047:LWG983047 MFY983047:MGC983047 MPU983047:MPY983047 MZQ983047:MZU983047 NJM983047:NJQ983047 NTI983047:NTM983047 ODE983047:ODI983047 ONA983047:ONE983047 OWW983047:OXA983047 PGS983047:PGW983047 PQO983047:PQS983047 QAK983047:QAO983047 QKG983047:QKK983047 QUC983047:QUG983047 RDY983047:REC983047 RNU983047:RNY983047 RXQ983047:RXU983047 SHM983047:SHQ983047 SRI983047:SRM983047 TBE983047:TBI983047 TLA983047:TLE983047 TUW983047:TVA983047 UES983047:UEW983047 UOO983047:UOS983047 UYK983047:UYO983047 VIG983047:VIK983047 VSC983047:VSG983047 WBY983047:WCC983047 WLU983047:WLY983047 J7:M7" xr:uid="{00000000-0002-0000-6100-000006000000}">
      <formula1>INDIRECT(#REF!)</formula1>
    </dataValidation>
  </dataValidations>
  <hyperlinks>
    <hyperlink ref="C58" r:id="rId1" xr:uid="{00000000-0004-0000-61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theme="0"/>
  </sheetPr>
  <dimension ref="A1:N61"/>
  <sheetViews>
    <sheetView workbookViewId="0"/>
  </sheetViews>
  <sheetFormatPr baseColWidth="10" defaultColWidth="11.42578125" defaultRowHeight="15.75"/>
  <cols>
    <col min="1" max="1" width="25.140625" style="28" customWidth="1"/>
    <col min="2" max="2" width="39.140625" style="347" customWidth="1"/>
    <col min="3" max="13" width="11.42578125" style="348"/>
    <col min="14" max="14" width="33.85546875" style="28" customWidth="1"/>
    <col min="15" max="16384" width="11.42578125" style="28"/>
  </cols>
  <sheetData>
    <row r="1" spans="1:14" ht="42.6" customHeight="1" thickBot="1">
      <c r="A1" s="24"/>
      <c r="B1" s="2404" t="s">
        <v>2340</v>
      </c>
      <c r="C1" s="2405"/>
      <c r="D1" s="2405"/>
      <c r="E1" s="2405"/>
      <c r="F1" s="2405"/>
      <c r="G1" s="2405"/>
      <c r="H1" s="2405"/>
      <c r="I1" s="2405"/>
      <c r="J1" s="2405"/>
      <c r="K1" s="2405"/>
      <c r="L1" s="2405"/>
      <c r="M1" s="2406"/>
    </row>
    <row r="2" spans="1:14" ht="39" customHeight="1">
      <c r="A2" s="2494" t="s">
        <v>1</v>
      </c>
      <c r="B2" s="29" t="s">
        <v>2</v>
      </c>
      <c r="C2" s="2018" t="s">
        <v>2341</v>
      </c>
      <c r="D2" s="2019"/>
      <c r="E2" s="2019"/>
      <c r="F2" s="2019"/>
      <c r="G2" s="2019"/>
      <c r="H2" s="2019"/>
      <c r="I2" s="2019"/>
      <c r="J2" s="2019"/>
      <c r="K2" s="2019"/>
      <c r="L2" s="2019"/>
      <c r="M2" s="2020"/>
    </row>
    <row r="3" spans="1:14" ht="31.5">
      <c r="A3" s="2093"/>
      <c r="B3" s="1331" t="s">
        <v>4</v>
      </c>
      <c r="C3" s="2579" t="s">
        <v>661</v>
      </c>
      <c r="D3" s="2580"/>
      <c r="E3" s="2580"/>
      <c r="F3" s="2580"/>
      <c r="G3" s="2580"/>
      <c r="H3" s="2580"/>
      <c r="I3" s="2580"/>
      <c r="J3" s="2580"/>
      <c r="K3" s="2580"/>
      <c r="L3" s="2580"/>
      <c r="M3" s="2581"/>
    </row>
    <row r="4" spans="1:14" ht="54.6" customHeight="1">
      <c r="A4" s="2093"/>
      <c r="B4" s="31" t="s">
        <v>6</v>
      </c>
      <c r="C4" s="2455" t="s">
        <v>2342</v>
      </c>
      <c r="D4" s="2456"/>
      <c r="E4" s="2618"/>
      <c r="F4" s="2498" t="s">
        <v>8</v>
      </c>
      <c r="G4" s="2499"/>
      <c r="H4" s="2566">
        <v>461</v>
      </c>
      <c r="I4" s="2496"/>
      <c r="J4" s="2496"/>
      <c r="K4" s="2496"/>
      <c r="L4" s="2496"/>
      <c r="M4" s="2497"/>
    </row>
    <row r="5" spans="1:14">
      <c r="A5" s="2093"/>
      <c r="B5" s="31" t="s">
        <v>10</v>
      </c>
      <c r="C5" s="2455" t="s">
        <v>231</v>
      </c>
      <c r="D5" s="2456"/>
      <c r="E5" s="2456"/>
      <c r="F5" s="2456"/>
      <c r="G5" s="2456"/>
      <c r="H5" s="2456"/>
      <c r="I5" s="2456"/>
      <c r="J5" s="2456"/>
      <c r="K5" s="2456"/>
      <c r="L5" s="2456"/>
      <c r="M5" s="2457"/>
    </row>
    <row r="6" spans="1:14">
      <c r="A6" s="2093"/>
      <c r="B6" s="31" t="s">
        <v>11</v>
      </c>
      <c r="C6" s="2455" t="s">
        <v>231</v>
      </c>
      <c r="D6" s="2456"/>
      <c r="E6" s="2456"/>
      <c r="F6" s="2456"/>
      <c r="G6" s="2456"/>
      <c r="H6" s="2456"/>
      <c r="I6" s="2456"/>
      <c r="J6" s="2456"/>
      <c r="K6" s="2456"/>
      <c r="L6" s="2456"/>
      <c r="M6" s="2457"/>
    </row>
    <row r="7" spans="1:14">
      <c r="A7" s="2093"/>
      <c r="B7" s="1331" t="s">
        <v>12</v>
      </c>
      <c r="C7" s="2512" t="s">
        <v>13</v>
      </c>
      <c r="D7" s="2513"/>
      <c r="E7" s="2513"/>
      <c r="F7" s="2513"/>
      <c r="G7" s="2619"/>
      <c r="H7" s="1546" t="s">
        <v>14</v>
      </c>
      <c r="I7" s="2514" t="s">
        <v>15</v>
      </c>
      <c r="J7" s="2513"/>
      <c r="K7" s="2513"/>
      <c r="L7" s="2513"/>
      <c r="M7" s="2515"/>
    </row>
    <row r="8" spans="1:14">
      <c r="A8" s="2093"/>
      <c r="B8" s="2617" t="s">
        <v>16</v>
      </c>
      <c r="C8" s="1562"/>
      <c r="D8" s="315"/>
      <c r="E8" s="315"/>
      <c r="F8" s="315"/>
      <c r="G8" s="315"/>
      <c r="H8" s="315"/>
      <c r="I8" s="315"/>
      <c r="J8" s="315"/>
      <c r="K8" s="315"/>
      <c r="L8" s="315"/>
      <c r="M8" s="1563"/>
    </row>
    <row r="9" spans="1:14" ht="15.75" customHeight="1">
      <c r="A9" s="2093"/>
      <c r="B9" s="2397"/>
      <c r="C9" s="2401" t="s">
        <v>9</v>
      </c>
      <c r="D9" s="2401"/>
      <c r="E9" s="2401"/>
      <c r="F9" s="2401" t="s">
        <v>9</v>
      </c>
      <c r="G9" s="2401"/>
      <c r="H9" s="316"/>
      <c r="I9" s="2401" t="s">
        <v>9</v>
      </c>
      <c r="J9" s="2401"/>
      <c r="K9" s="316"/>
      <c r="L9" s="316"/>
      <c r="M9" s="317"/>
    </row>
    <row r="10" spans="1:14">
      <c r="A10" s="2093"/>
      <c r="B10" s="2398"/>
      <c r="C10" s="2620" t="s">
        <v>18</v>
      </c>
      <c r="D10" s="2621"/>
      <c r="E10" s="318"/>
      <c r="F10" s="2401" t="s">
        <v>18</v>
      </c>
      <c r="G10" s="2401"/>
      <c r="H10" s="318"/>
      <c r="I10" s="2401" t="s">
        <v>18</v>
      </c>
      <c r="J10" s="2401"/>
      <c r="K10" s="318"/>
      <c r="L10" s="318"/>
      <c r="M10" s="319"/>
    </row>
    <row r="11" spans="1:14" ht="67.349999999999994" customHeight="1">
      <c r="A11" s="2093"/>
      <c r="B11" s="1331" t="s">
        <v>19</v>
      </c>
      <c r="C11" s="2470" t="s">
        <v>2343</v>
      </c>
      <c r="D11" s="2471"/>
      <c r="E11" s="2471"/>
      <c r="F11" s="2471"/>
      <c r="G11" s="2471"/>
      <c r="H11" s="2471"/>
      <c r="I11" s="2471"/>
      <c r="J11" s="2471"/>
      <c r="K11" s="2471"/>
      <c r="L11" s="2471"/>
      <c r="M11" s="2472"/>
    </row>
    <row r="12" spans="1:14" ht="92.1" customHeight="1">
      <c r="A12" s="2093"/>
      <c r="B12" s="1331" t="s">
        <v>21</v>
      </c>
      <c r="C12" s="2470" t="s">
        <v>2344</v>
      </c>
      <c r="D12" s="2471"/>
      <c r="E12" s="2471"/>
      <c r="F12" s="2471"/>
      <c r="G12" s="2471"/>
      <c r="H12" s="2471"/>
      <c r="I12" s="2471"/>
      <c r="J12" s="2471"/>
      <c r="K12" s="2471"/>
      <c r="L12" s="2471"/>
      <c r="M12" s="2472"/>
    </row>
    <row r="13" spans="1:14" ht="38.450000000000003" customHeight="1">
      <c r="A13" s="2093"/>
      <c r="B13" s="1331" t="s">
        <v>23</v>
      </c>
      <c r="C13" s="2579" t="s">
        <v>660</v>
      </c>
      <c r="D13" s="2580"/>
      <c r="E13" s="2580"/>
      <c r="F13" s="2580"/>
      <c r="G13" s="2580"/>
      <c r="H13" s="2580"/>
      <c r="I13" s="2580"/>
      <c r="J13" s="2580"/>
      <c r="K13" s="2580"/>
      <c r="L13" s="2580"/>
      <c r="M13" s="2581"/>
    </row>
    <row r="14" spans="1:14">
      <c r="A14" s="2093"/>
      <c r="B14" s="1564" t="s">
        <v>25</v>
      </c>
      <c r="C14" s="2470" t="s">
        <v>2070</v>
      </c>
      <c r="D14" s="2471"/>
      <c r="E14" s="1518" t="s">
        <v>27</v>
      </c>
      <c r="F14" s="2488" t="s">
        <v>2345</v>
      </c>
      <c r="G14" s="2471"/>
      <c r="H14" s="2471"/>
      <c r="I14" s="2471"/>
      <c r="J14" s="2471"/>
      <c r="K14" s="2471"/>
      <c r="L14" s="2471"/>
      <c r="M14" s="2472"/>
    </row>
    <row r="15" spans="1:14">
      <c r="A15" s="2489" t="s">
        <v>29</v>
      </c>
      <c r="B15" s="1333" t="s">
        <v>30</v>
      </c>
      <c r="C15" s="2609" t="s">
        <v>241</v>
      </c>
      <c r="D15" s="2610"/>
      <c r="E15" s="2610"/>
      <c r="F15" s="2610"/>
      <c r="G15" s="2610"/>
      <c r="H15" s="2610"/>
      <c r="I15" s="2610"/>
      <c r="J15" s="2610"/>
      <c r="K15" s="2610"/>
      <c r="L15" s="2610"/>
      <c r="M15" s="2611"/>
      <c r="N15" s="112"/>
    </row>
    <row r="16" spans="1:14" ht="35.1" customHeight="1">
      <c r="A16" s="2064"/>
      <c r="B16" s="1333" t="s">
        <v>32</v>
      </c>
      <c r="C16" s="2470" t="s">
        <v>752</v>
      </c>
      <c r="D16" s="2471"/>
      <c r="E16" s="2471"/>
      <c r="F16" s="2471"/>
      <c r="G16" s="2471"/>
      <c r="H16" s="2471"/>
      <c r="I16" s="2471"/>
      <c r="J16" s="2471"/>
      <c r="K16" s="2471"/>
      <c r="L16" s="2471"/>
      <c r="M16" s="2472"/>
    </row>
    <row r="17" spans="1:14" ht="8.25" customHeight="1">
      <c r="A17" s="2064"/>
      <c r="B17" s="2612" t="s">
        <v>34</v>
      </c>
      <c r="C17" s="1565"/>
      <c r="D17" s="72"/>
      <c r="E17" s="72"/>
      <c r="F17" s="72"/>
      <c r="G17" s="72"/>
      <c r="H17" s="72"/>
      <c r="I17" s="72"/>
      <c r="J17" s="72"/>
      <c r="K17" s="72"/>
      <c r="L17" s="72"/>
      <c r="M17" s="1535"/>
    </row>
    <row r="18" spans="1:14" ht="9" customHeight="1">
      <c r="A18" s="2064"/>
      <c r="B18" s="2392"/>
      <c r="C18" s="320"/>
      <c r="D18" s="321"/>
      <c r="E18" s="322"/>
      <c r="F18" s="321"/>
      <c r="G18" s="322"/>
      <c r="H18" s="321"/>
      <c r="I18" s="322"/>
      <c r="J18" s="321"/>
      <c r="K18" s="322"/>
      <c r="L18" s="322"/>
      <c r="M18" s="76"/>
    </row>
    <row r="19" spans="1:14">
      <c r="A19" s="2064"/>
      <c r="B19" s="2392"/>
      <c r="C19" s="323" t="s">
        <v>35</v>
      </c>
      <c r="D19" s="324"/>
      <c r="E19" s="91" t="s">
        <v>36</v>
      </c>
      <c r="F19" s="324"/>
      <c r="G19" s="91" t="s">
        <v>37</v>
      </c>
      <c r="H19" s="324"/>
      <c r="I19" s="91" t="s">
        <v>38</v>
      </c>
      <c r="J19" s="1566"/>
      <c r="K19" s="91"/>
      <c r="L19" s="91"/>
      <c r="M19" s="325"/>
    </row>
    <row r="20" spans="1:14">
      <c r="A20" s="2064"/>
      <c r="B20" s="2392"/>
      <c r="C20" s="323" t="s">
        <v>39</v>
      </c>
      <c r="D20" s="1566"/>
      <c r="E20" s="91" t="s">
        <v>40</v>
      </c>
      <c r="F20" s="1566"/>
      <c r="G20" s="91" t="s">
        <v>41</v>
      </c>
      <c r="H20" s="1566"/>
      <c r="I20" s="91"/>
      <c r="J20" s="91"/>
      <c r="K20" s="91"/>
      <c r="L20" s="91"/>
      <c r="M20" s="325"/>
    </row>
    <row r="21" spans="1:14">
      <c r="A21" s="2064"/>
      <c r="B21" s="2392"/>
      <c r="C21" s="323" t="s">
        <v>42</v>
      </c>
      <c r="D21" s="1566"/>
      <c r="E21" s="91" t="s">
        <v>43</v>
      </c>
      <c r="F21" s="1566"/>
      <c r="G21" s="91"/>
      <c r="H21" s="91"/>
      <c r="I21" s="91"/>
      <c r="J21" s="91"/>
      <c r="K21" s="91"/>
      <c r="L21" s="91"/>
      <c r="M21" s="325"/>
    </row>
    <row r="22" spans="1:14">
      <c r="A22" s="2064"/>
      <c r="B22" s="2392"/>
      <c r="C22" s="323" t="s">
        <v>44</v>
      </c>
      <c r="D22" s="1566" t="s">
        <v>1495</v>
      </c>
      <c r="E22" s="91" t="s">
        <v>46</v>
      </c>
      <c r="F22" s="52" t="s">
        <v>2192</v>
      </c>
      <c r="G22" s="52"/>
      <c r="H22" s="52"/>
      <c r="I22" s="52"/>
      <c r="J22" s="52"/>
      <c r="K22" s="52"/>
      <c r="L22" s="52"/>
      <c r="M22" s="326"/>
    </row>
    <row r="23" spans="1:14" ht="9.75" customHeight="1">
      <c r="A23" s="2064"/>
      <c r="B23" s="2393"/>
      <c r="C23" s="327"/>
      <c r="D23" s="328"/>
      <c r="E23" s="328"/>
      <c r="F23" s="328"/>
      <c r="G23" s="328"/>
      <c r="H23" s="328"/>
      <c r="I23" s="328"/>
      <c r="J23" s="328"/>
      <c r="K23" s="328"/>
      <c r="L23" s="328"/>
      <c r="M23" s="329"/>
    </row>
    <row r="24" spans="1:14">
      <c r="A24" s="2064"/>
      <c r="B24" s="2612" t="s">
        <v>48</v>
      </c>
      <c r="C24" s="1567"/>
      <c r="D24" s="330"/>
      <c r="E24" s="330"/>
      <c r="F24" s="330"/>
      <c r="G24" s="330"/>
      <c r="H24" s="330"/>
      <c r="I24" s="330"/>
      <c r="J24" s="330"/>
      <c r="K24" s="330"/>
      <c r="L24" s="315"/>
      <c r="M24" s="1563"/>
    </row>
    <row r="25" spans="1:14">
      <c r="A25" s="2064"/>
      <c r="B25" s="2392"/>
      <c r="C25" s="323" t="s">
        <v>49</v>
      </c>
      <c r="D25" s="1566"/>
      <c r="E25" s="91"/>
      <c r="F25" s="91" t="s">
        <v>50</v>
      </c>
      <c r="G25" s="1566"/>
      <c r="H25" s="91"/>
      <c r="I25" s="91" t="s">
        <v>51</v>
      </c>
      <c r="J25" s="1566" t="s">
        <v>1495</v>
      </c>
      <c r="K25" s="91"/>
      <c r="L25" s="316"/>
      <c r="M25" s="317"/>
    </row>
    <row r="26" spans="1:14">
      <c r="A26" s="2064"/>
      <c r="B26" s="2392"/>
      <c r="C26" s="323" t="s">
        <v>52</v>
      </c>
      <c r="D26" s="1568"/>
      <c r="E26" s="316"/>
      <c r="F26" s="91" t="s">
        <v>53</v>
      </c>
      <c r="G26" s="1566"/>
      <c r="H26" s="316"/>
      <c r="I26" s="316"/>
      <c r="J26" s="316"/>
      <c r="K26" s="316"/>
      <c r="L26" s="316"/>
      <c r="M26" s="317"/>
    </row>
    <row r="27" spans="1:14">
      <c r="A27" s="2064"/>
      <c r="B27" s="2393"/>
      <c r="C27" s="327"/>
      <c r="D27" s="328"/>
      <c r="E27" s="328"/>
      <c r="F27" s="328"/>
      <c r="G27" s="328"/>
      <c r="H27" s="328"/>
      <c r="I27" s="328"/>
      <c r="J27" s="328"/>
      <c r="K27" s="328"/>
      <c r="L27" s="318"/>
      <c r="M27" s="319"/>
    </row>
    <row r="28" spans="1:14">
      <c r="A28" s="2064"/>
      <c r="B28" s="2617" t="s">
        <v>54</v>
      </c>
      <c r="C28" s="1567"/>
      <c r="D28" s="330"/>
      <c r="E28" s="330"/>
      <c r="F28" s="330"/>
      <c r="G28" s="330"/>
      <c r="H28" s="330"/>
      <c r="I28" s="330"/>
      <c r="J28" s="330"/>
      <c r="K28" s="330"/>
      <c r="L28" s="330"/>
      <c r="M28" s="1569"/>
    </row>
    <row r="29" spans="1:14">
      <c r="A29" s="2064"/>
      <c r="B29" s="2397"/>
      <c r="C29" s="331" t="s">
        <v>55</v>
      </c>
      <c r="D29" s="1570" t="s">
        <v>89</v>
      </c>
      <c r="E29" s="91"/>
      <c r="F29" s="332" t="s">
        <v>56</v>
      </c>
      <c r="G29" s="1570" t="s">
        <v>89</v>
      </c>
      <c r="H29" s="91"/>
      <c r="I29" s="332" t="s">
        <v>57</v>
      </c>
      <c r="J29" s="1570" t="s">
        <v>89</v>
      </c>
      <c r="K29" s="1544"/>
      <c r="L29" s="1571"/>
      <c r="M29" s="325"/>
    </row>
    <row r="30" spans="1:14">
      <c r="A30" s="2064"/>
      <c r="B30" s="2398"/>
      <c r="C30" s="327"/>
      <c r="D30" s="328"/>
      <c r="E30" s="328"/>
      <c r="F30" s="328"/>
      <c r="G30" s="328"/>
      <c r="H30" s="328"/>
      <c r="I30" s="328"/>
      <c r="J30" s="328"/>
      <c r="K30" s="328"/>
      <c r="L30" s="328"/>
      <c r="M30" s="329"/>
    </row>
    <row r="31" spans="1:14">
      <c r="A31" s="2064"/>
      <c r="B31" s="2612" t="s">
        <v>58</v>
      </c>
      <c r="C31" s="1572"/>
      <c r="D31" s="333"/>
      <c r="E31" s="333"/>
      <c r="F31" s="333"/>
      <c r="G31" s="333"/>
      <c r="H31" s="333"/>
      <c r="I31" s="333"/>
      <c r="J31" s="333"/>
      <c r="K31" s="333"/>
      <c r="L31" s="315"/>
      <c r="M31" s="1563"/>
      <c r="N31" s="2613"/>
    </row>
    <row r="32" spans="1:14">
      <c r="A32" s="2064"/>
      <c r="B32" s="2392"/>
      <c r="C32" s="323" t="s">
        <v>59</v>
      </c>
      <c r="D32" s="1558">
        <v>2020</v>
      </c>
      <c r="E32" s="334"/>
      <c r="F32" s="91" t="s">
        <v>60</v>
      </c>
      <c r="G32" s="1559">
        <v>2024</v>
      </c>
      <c r="H32" s="334"/>
      <c r="I32" s="332"/>
      <c r="J32" s="334"/>
      <c r="K32" s="334"/>
      <c r="L32" s="316"/>
      <c r="M32" s="317"/>
      <c r="N32" s="2613"/>
    </row>
    <row r="33" spans="1:14">
      <c r="A33" s="2064"/>
      <c r="B33" s="2393"/>
      <c r="C33" s="327"/>
      <c r="D33" s="335"/>
      <c r="E33" s="336"/>
      <c r="F33" s="328"/>
      <c r="G33" s="336"/>
      <c r="H33" s="336"/>
      <c r="I33" s="337"/>
      <c r="J33" s="336"/>
      <c r="K33" s="336"/>
      <c r="L33" s="318"/>
      <c r="M33" s="319"/>
      <c r="N33" s="2613"/>
    </row>
    <row r="34" spans="1:14">
      <c r="A34" s="2064"/>
      <c r="B34" s="2612" t="s">
        <v>62</v>
      </c>
      <c r="C34" s="1534"/>
      <c r="D34" s="72"/>
      <c r="E34" s="72"/>
      <c r="F34" s="72"/>
      <c r="G34" s="72"/>
      <c r="H34" s="72"/>
      <c r="I34" s="72"/>
      <c r="J34" s="72"/>
      <c r="K34" s="72"/>
      <c r="L34" s="72"/>
      <c r="M34" s="1535"/>
      <c r="N34" s="338"/>
    </row>
    <row r="35" spans="1:14">
      <c r="A35" s="2064"/>
      <c r="B35" s="2392"/>
      <c r="C35" s="339"/>
      <c r="D35" s="322" t="s">
        <v>63</v>
      </c>
      <c r="E35" s="322"/>
      <c r="F35" s="322" t="s">
        <v>64</v>
      </c>
      <c r="G35" s="322"/>
      <c r="H35" s="124" t="s">
        <v>65</v>
      </c>
      <c r="I35" s="124"/>
      <c r="J35" s="124" t="s">
        <v>66</v>
      </c>
      <c r="K35" s="322"/>
      <c r="L35" s="322" t="s">
        <v>67</v>
      </c>
      <c r="M35" s="76"/>
      <c r="N35" s="338"/>
    </row>
    <row r="36" spans="1:14">
      <c r="A36" s="2064"/>
      <c r="B36" s="2392"/>
      <c r="C36" s="339"/>
      <c r="D36" s="1573">
        <v>20</v>
      </c>
      <c r="E36" s="1574"/>
      <c r="F36" s="1573">
        <v>20</v>
      </c>
      <c r="G36" s="1574"/>
      <c r="H36" s="1573">
        <v>20</v>
      </c>
      <c r="I36" s="1574"/>
      <c r="J36" s="1573">
        <v>20</v>
      </c>
      <c r="K36" s="1574"/>
      <c r="L36" s="1573">
        <v>20</v>
      </c>
      <c r="M36" s="1575"/>
      <c r="N36" s="338"/>
    </row>
    <row r="37" spans="1:14">
      <c r="A37" s="2064"/>
      <c r="B37" s="2392"/>
      <c r="C37" s="339"/>
      <c r="D37" s="322" t="s">
        <v>68</v>
      </c>
      <c r="E37" s="322"/>
      <c r="F37" s="322" t="s">
        <v>69</v>
      </c>
      <c r="G37" s="322"/>
      <c r="H37" s="124" t="s">
        <v>70</v>
      </c>
      <c r="I37" s="124"/>
      <c r="J37" s="124" t="s">
        <v>71</v>
      </c>
      <c r="K37" s="322"/>
      <c r="L37" s="322" t="s">
        <v>72</v>
      </c>
      <c r="M37" s="76"/>
      <c r="N37" s="338"/>
    </row>
    <row r="38" spans="1:14">
      <c r="A38" s="2064"/>
      <c r="B38" s="2392"/>
      <c r="C38" s="339"/>
      <c r="D38" s="1573"/>
      <c r="E38" s="1574"/>
      <c r="F38" s="1573"/>
      <c r="G38" s="1574"/>
      <c r="H38" s="1573"/>
      <c r="I38" s="1574"/>
      <c r="J38" s="1573"/>
      <c r="K38" s="1574"/>
      <c r="L38" s="1573"/>
      <c r="M38" s="1512"/>
      <c r="N38" s="338"/>
    </row>
    <row r="39" spans="1:14">
      <c r="A39" s="2064"/>
      <c r="B39" s="2392"/>
      <c r="C39" s="339"/>
      <c r="D39" s="322" t="s">
        <v>73</v>
      </c>
      <c r="E39" s="322"/>
      <c r="F39" s="322" t="s">
        <v>74</v>
      </c>
      <c r="G39" s="322"/>
      <c r="H39" s="124" t="s">
        <v>75</v>
      </c>
      <c r="I39" s="124"/>
      <c r="J39" s="124" t="s">
        <v>76</v>
      </c>
      <c r="K39" s="322"/>
      <c r="L39" s="322" t="s">
        <v>77</v>
      </c>
      <c r="M39" s="76"/>
      <c r="N39" s="338"/>
    </row>
    <row r="40" spans="1:14">
      <c r="A40" s="2064"/>
      <c r="B40" s="2392"/>
      <c r="C40" s="339"/>
      <c r="D40" s="1573"/>
      <c r="E40" s="1574"/>
      <c r="F40" s="1576"/>
      <c r="G40" s="1574"/>
      <c r="H40" s="1576"/>
      <c r="I40" s="1574"/>
      <c r="J40" s="1576"/>
      <c r="K40" s="1574"/>
      <c r="L40" s="1576"/>
      <c r="M40" s="1575"/>
      <c r="N40" s="338"/>
    </row>
    <row r="41" spans="1:14">
      <c r="A41" s="2064"/>
      <c r="B41" s="2392"/>
      <c r="C41" s="339"/>
      <c r="D41" s="1511" t="s">
        <v>77</v>
      </c>
      <c r="E41" s="1511"/>
      <c r="F41" s="1511" t="s">
        <v>78</v>
      </c>
      <c r="G41" s="1511"/>
      <c r="H41" s="72"/>
      <c r="I41" s="72"/>
      <c r="J41" s="72"/>
      <c r="K41" s="72"/>
      <c r="L41" s="72"/>
      <c r="M41" s="1535"/>
      <c r="N41" s="338"/>
    </row>
    <row r="42" spans="1:14">
      <c r="A42" s="2064"/>
      <c r="B42" s="2392"/>
      <c r="C42" s="339"/>
      <c r="D42" s="1576"/>
      <c r="E42" s="1577"/>
      <c r="F42" s="2614">
        <v>20</v>
      </c>
      <c r="G42" s="2615"/>
      <c r="H42" s="2161"/>
      <c r="I42" s="2161"/>
      <c r="J42" s="322"/>
      <c r="K42" s="322"/>
      <c r="L42" s="322"/>
      <c r="M42" s="76"/>
      <c r="N42" s="338"/>
    </row>
    <row r="43" spans="1:14">
      <c r="A43" s="2064"/>
      <c r="B43" s="2392"/>
      <c r="C43" s="340"/>
      <c r="D43" s="1511"/>
      <c r="E43" s="1511"/>
      <c r="F43" s="1511"/>
      <c r="G43" s="1511"/>
      <c r="H43" s="321"/>
      <c r="I43" s="321"/>
      <c r="J43" s="321"/>
      <c r="K43" s="321"/>
      <c r="L43" s="321"/>
      <c r="M43" s="341"/>
      <c r="N43" s="338"/>
    </row>
    <row r="44" spans="1:14" ht="18" customHeight="1">
      <c r="A44" s="2064"/>
      <c r="B44" s="2612" t="s">
        <v>79</v>
      </c>
      <c r="C44" s="1567"/>
      <c r="D44" s="330"/>
      <c r="E44" s="330"/>
      <c r="F44" s="330"/>
      <c r="G44" s="330"/>
      <c r="H44" s="330"/>
      <c r="I44" s="330"/>
      <c r="J44" s="330"/>
      <c r="K44" s="330"/>
      <c r="L44" s="316"/>
      <c r="M44" s="317"/>
    </row>
    <row r="45" spans="1:14">
      <c r="A45" s="2064"/>
      <c r="B45" s="2392"/>
      <c r="C45" s="342"/>
      <c r="D45" s="343" t="s">
        <v>80</v>
      </c>
      <c r="E45" s="344" t="s">
        <v>7</v>
      </c>
      <c r="F45" s="2394" t="s">
        <v>81</v>
      </c>
      <c r="G45" s="2616" t="s">
        <v>2346</v>
      </c>
      <c r="H45" s="2616"/>
      <c r="I45" s="2616"/>
      <c r="J45" s="2616"/>
      <c r="K45" s="91" t="s">
        <v>82</v>
      </c>
      <c r="L45" s="2480" t="s">
        <v>2347</v>
      </c>
      <c r="M45" s="2481"/>
    </row>
    <row r="46" spans="1:14">
      <c r="A46" s="2064"/>
      <c r="B46" s="2392"/>
      <c r="C46" s="342"/>
      <c r="D46" s="1568" t="s">
        <v>1495</v>
      </c>
      <c r="E46" s="1566"/>
      <c r="F46" s="2394"/>
      <c r="G46" s="2616"/>
      <c r="H46" s="2616"/>
      <c r="I46" s="2616"/>
      <c r="J46" s="2616"/>
      <c r="K46" s="316"/>
      <c r="L46" s="2003"/>
      <c r="M46" s="2004"/>
    </row>
    <row r="47" spans="1:14">
      <c r="A47" s="2064"/>
      <c r="B47" s="2393"/>
      <c r="C47" s="345"/>
      <c r="D47" s="318"/>
      <c r="E47" s="318"/>
      <c r="F47" s="318"/>
      <c r="G47" s="318"/>
      <c r="H47" s="318"/>
      <c r="I47" s="318"/>
      <c r="J47" s="318"/>
      <c r="K47" s="318"/>
      <c r="L47" s="316"/>
      <c r="M47" s="317"/>
    </row>
    <row r="48" spans="1:14" ht="44.45" customHeight="1">
      <c r="A48" s="2064"/>
      <c r="B48" s="1331" t="s">
        <v>83</v>
      </c>
      <c r="C48" s="2470" t="s">
        <v>2348</v>
      </c>
      <c r="D48" s="2471"/>
      <c r="E48" s="2471"/>
      <c r="F48" s="2471"/>
      <c r="G48" s="2471"/>
      <c r="H48" s="2471"/>
      <c r="I48" s="2471"/>
      <c r="J48" s="2471"/>
      <c r="K48" s="2471"/>
      <c r="L48" s="2471"/>
      <c r="M48" s="2472"/>
    </row>
    <row r="49" spans="1:14" ht="50.1" customHeight="1">
      <c r="A49" s="2064"/>
      <c r="B49" s="1333" t="s">
        <v>85</v>
      </c>
      <c r="C49" s="2470" t="s">
        <v>2349</v>
      </c>
      <c r="D49" s="2471"/>
      <c r="E49" s="2471"/>
      <c r="F49" s="2471"/>
      <c r="G49" s="2471"/>
      <c r="H49" s="2471"/>
      <c r="I49" s="2471"/>
      <c r="J49" s="2471"/>
      <c r="K49" s="2471"/>
      <c r="L49" s="2471"/>
      <c r="M49" s="2472"/>
    </row>
    <row r="50" spans="1:14">
      <c r="A50" s="2064"/>
      <c r="B50" s="1578" t="s">
        <v>87</v>
      </c>
      <c r="C50" s="2488">
        <v>30</v>
      </c>
      <c r="D50" s="2471"/>
      <c r="E50" s="2471"/>
      <c r="F50" s="2471"/>
      <c r="G50" s="2471"/>
      <c r="H50" s="2471"/>
      <c r="I50" s="2471"/>
      <c r="J50" s="2471"/>
      <c r="K50" s="2471"/>
      <c r="L50" s="2471"/>
      <c r="M50" s="2605"/>
    </row>
    <row r="51" spans="1:14">
      <c r="A51" s="2064"/>
      <c r="B51" s="1578" t="s">
        <v>88</v>
      </c>
      <c r="C51" s="2606" t="s">
        <v>89</v>
      </c>
      <c r="D51" s="2607"/>
      <c r="E51" s="2607"/>
      <c r="F51" s="2607"/>
      <c r="G51" s="2607"/>
      <c r="H51" s="2607"/>
      <c r="I51" s="2607"/>
      <c r="J51" s="2607"/>
      <c r="K51" s="2607"/>
      <c r="L51" s="2607"/>
      <c r="M51" s="2608"/>
    </row>
    <row r="52" spans="1:14" ht="15.75" customHeight="1">
      <c r="A52" s="2469" t="s">
        <v>90</v>
      </c>
      <c r="B52" s="1579" t="s">
        <v>91</v>
      </c>
      <c r="C52" s="2495" t="s">
        <v>756</v>
      </c>
      <c r="D52" s="2496"/>
      <c r="E52" s="2496"/>
      <c r="F52" s="2496"/>
      <c r="G52" s="2496"/>
      <c r="H52" s="2496"/>
      <c r="I52" s="2496"/>
      <c r="J52" s="2496"/>
      <c r="K52" s="2496"/>
      <c r="L52" s="2496"/>
      <c r="M52" s="2497"/>
    </row>
    <row r="53" spans="1:14" ht="15.75" customHeight="1">
      <c r="A53" s="2056"/>
      <c r="B53" s="1579" t="s">
        <v>93</v>
      </c>
      <c r="C53" s="2495" t="s">
        <v>2350</v>
      </c>
      <c r="D53" s="2496"/>
      <c r="E53" s="2496"/>
      <c r="F53" s="2496"/>
      <c r="G53" s="2496"/>
      <c r="H53" s="2496"/>
      <c r="I53" s="2496"/>
      <c r="J53" s="2496"/>
      <c r="K53" s="2496"/>
      <c r="L53" s="2496"/>
      <c r="M53" s="2497"/>
    </row>
    <row r="54" spans="1:14" ht="15.75" customHeight="1">
      <c r="A54" s="2056"/>
      <c r="B54" s="1579" t="s">
        <v>95</v>
      </c>
      <c r="C54" s="2495" t="s">
        <v>96</v>
      </c>
      <c r="D54" s="2496"/>
      <c r="E54" s="2496"/>
      <c r="F54" s="2496"/>
      <c r="G54" s="2496"/>
      <c r="H54" s="2496"/>
      <c r="I54" s="2496"/>
      <c r="J54" s="2496"/>
      <c r="K54" s="2496"/>
      <c r="L54" s="2496"/>
      <c r="M54" s="2497"/>
    </row>
    <row r="55" spans="1:14" ht="26.25" customHeight="1">
      <c r="A55" s="2056"/>
      <c r="B55" s="1580" t="s">
        <v>97</v>
      </c>
      <c r="C55" s="2495" t="s">
        <v>2351</v>
      </c>
      <c r="D55" s="2496"/>
      <c r="E55" s="2496"/>
      <c r="F55" s="2496"/>
      <c r="G55" s="2496"/>
      <c r="H55" s="2496"/>
      <c r="I55" s="2496"/>
      <c r="J55" s="2496"/>
      <c r="K55" s="2496"/>
      <c r="L55" s="2496"/>
      <c r="M55" s="2497"/>
      <c r="N55" s="112"/>
    </row>
    <row r="56" spans="1:14" ht="15.75" customHeight="1">
      <c r="A56" s="2056"/>
      <c r="B56" s="1579" t="s">
        <v>99</v>
      </c>
      <c r="C56" s="2565" t="s">
        <v>757</v>
      </c>
      <c r="D56" s="2496"/>
      <c r="E56" s="2496"/>
      <c r="F56" s="2496"/>
      <c r="G56" s="2496"/>
      <c r="H56" s="2496"/>
      <c r="I56" s="2496"/>
      <c r="J56" s="2496"/>
      <c r="K56" s="2496"/>
      <c r="L56" s="2496"/>
      <c r="M56" s="2497"/>
    </row>
    <row r="57" spans="1:14" ht="16.5" customHeight="1" thickBot="1">
      <c r="A57" s="2061"/>
      <c r="B57" s="1579" t="s">
        <v>101</v>
      </c>
      <c r="C57" s="2495">
        <v>3169001</v>
      </c>
      <c r="D57" s="2496"/>
      <c r="E57" s="2496"/>
      <c r="F57" s="2496"/>
      <c r="G57" s="2496"/>
      <c r="H57" s="2496"/>
      <c r="I57" s="2496"/>
      <c r="J57" s="2496"/>
      <c r="K57" s="2496"/>
      <c r="L57" s="2496"/>
      <c r="M57" s="2497"/>
    </row>
    <row r="58" spans="1:14" ht="15.75" customHeight="1">
      <c r="A58" s="2469" t="s">
        <v>103</v>
      </c>
      <c r="B58" s="1581" t="s">
        <v>104</v>
      </c>
      <c r="C58" s="2495" t="s">
        <v>1503</v>
      </c>
      <c r="D58" s="2496"/>
      <c r="E58" s="2496"/>
      <c r="F58" s="2496"/>
      <c r="G58" s="2496"/>
      <c r="H58" s="2496"/>
      <c r="I58" s="2496"/>
      <c r="J58" s="2496"/>
      <c r="K58" s="2496"/>
      <c r="L58" s="2496"/>
      <c r="M58" s="2497"/>
    </row>
    <row r="59" spans="1:14" ht="30" customHeight="1">
      <c r="A59" s="2056"/>
      <c r="B59" s="1581" t="s">
        <v>106</v>
      </c>
      <c r="C59" s="2495" t="s">
        <v>2352</v>
      </c>
      <c r="D59" s="2496"/>
      <c r="E59" s="2496"/>
      <c r="F59" s="2496"/>
      <c r="G59" s="2496"/>
      <c r="H59" s="2496"/>
      <c r="I59" s="2496"/>
      <c r="J59" s="2496"/>
      <c r="K59" s="2496"/>
      <c r="L59" s="2496"/>
      <c r="M59" s="2497"/>
    </row>
    <row r="60" spans="1:14" ht="30" customHeight="1" thickBot="1">
      <c r="A60" s="2056"/>
      <c r="B60" s="1582" t="s">
        <v>14</v>
      </c>
      <c r="C60" s="2495" t="s">
        <v>96</v>
      </c>
      <c r="D60" s="2496"/>
      <c r="E60" s="2496"/>
      <c r="F60" s="2496"/>
      <c r="G60" s="2496"/>
      <c r="H60" s="2496"/>
      <c r="I60" s="2496"/>
      <c r="J60" s="2496"/>
      <c r="K60" s="2496"/>
      <c r="L60" s="2496"/>
      <c r="M60" s="2497"/>
    </row>
    <row r="61" spans="1:14" ht="16.5" thickBot="1">
      <c r="A61" s="139" t="s">
        <v>109</v>
      </c>
      <c r="B61" s="346"/>
      <c r="C61" s="2036"/>
      <c r="D61" s="2275"/>
      <c r="E61" s="2275"/>
      <c r="F61" s="2275"/>
      <c r="G61" s="2275"/>
      <c r="H61" s="2275"/>
      <c r="I61" s="2275"/>
      <c r="J61" s="2275"/>
      <c r="K61" s="2275"/>
      <c r="L61" s="2275"/>
      <c r="M61" s="2276"/>
    </row>
  </sheetData>
  <mergeCells count="54">
    <mergeCell ref="B1:M1"/>
    <mergeCell ref="A2:A14"/>
    <mergeCell ref="C2:M2"/>
    <mergeCell ref="C3:M3"/>
    <mergeCell ref="C4:E4"/>
    <mergeCell ref="F4:G4"/>
    <mergeCell ref="H4:M4"/>
    <mergeCell ref="C5:M5"/>
    <mergeCell ref="C6:M6"/>
    <mergeCell ref="C7:G7"/>
    <mergeCell ref="I7:M7"/>
    <mergeCell ref="B8:B10"/>
    <mergeCell ref="C9:E9"/>
    <mergeCell ref="F9:G9"/>
    <mergeCell ref="I9:J9"/>
    <mergeCell ref="C10:D10"/>
    <mergeCell ref="F10:G10"/>
    <mergeCell ref="I10:J10"/>
    <mergeCell ref="C11:M11"/>
    <mergeCell ref="C12:M12"/>
    <mergeCell ref="C13:M13"/>
    <mergeCell ref="C14:D14"/>
    <mergeCell ref="F14:M14"/>
    <mergeCell ref="C49:M49"/>
    <mergeCell ref="B28:B30"/>
    <mergeCell ref="B31:B33"/>
    <mergeCell ref="C48:M48"/>
    <mergeCell ref="N31:N33"/>
    <mergeCell ref="B34:B43"/>
    <mergeCell ref="F42:G42"/>
    <mergeCell ref="H42:I42"/>
    <mergeCell ref="B44:B47"/>
    <mergeCell ref="F45:F46"/>
    <mergeCell ref="G45:J46"/>
    <mergeCell ref="L45:M46"/>
    <mergeCell ref="C50:M50"/>
    <mergeCell ref="C51:M51"/>
    <mergeCell ref="A52:A57"/>
    <mergeCell ref="C52:M52"/>
    <mergeCell ref="C53:M53"/>
    <mergeCell ref="C54:M54"/>
    <mergeCell ref="C55:M55"/>
    <mergeCell ref="C56:M56"/>
    <mergeCell ref="C57:M57"/>
    <mergeCell ref="A15:A51"/>
    <mergeCell ref="C15:M15"/>
    <mergeCell ref="C16:M16"/>
    <mergeCell ref="B17:B23"/>
    <mergeCell ref="B24:B27"/>
    <mergeCell ref="A58:A60"/>
    <mergeCell ref="C58:M58"/>
    <mergeCell ref="C59:M59"/>
    <mergeCell ref="C60:M60"/>
    <mergeCell ref="C61:M61"/>
  </mergeCells>
  <dataValidations count="6">
    <dataValidation allowBlank="1" showInputMessage="1" showErrorMessage="1" prompt="Seleccione de la lista desplegable" sqref="B4 B7 H7" xr:uid="{00000000-0002-0000-6200-000000000000}"/>
    <dataValidation allowBlank="1" showInputMessage="1" showErrorMessage="1" prompt="Incluir una ficha por cada indicador, ya sea de producto o de resultado" sqref="B1" xr:uid="{00000000-0002-0000-6200-000001000000}"/>
    <dataValidation allowBlank="1" showInputMessage="1" showErrorMessage="1" prompt="Identifique el ODS a que le apunta el indicador de producto. Seleccione de la lista desplegable._x000a_" sqref="B14" xr:uid="{00000000-0002-0000-6200-000002000000}"/>
    <dataValidation allowBlank="1" showInputMessage="1" showErrorMessage="1" prompt="Identifique la meta ODS a que le apunta el indicador de producto. Seleccione de la lista desplegable." sqref="E14" xr:uid="{00000000-0002-0000-6200-000003000000}"/>
    <dataValidation allowBlank="1" showInputMessage="1" showErrorMessage="1" prompt="Determine si el indicador responde a un enfoque (Derechos Humanos, Género, Diferencial, Poblacional, Ambiental y Territorial). Si responde a más de enfoque separelos por ;" sqref="B15" xr:uid="{00000000-0002-0000-6200-000004000000}"/>
    <dataValidation allowBlank="1" showInputMessage="1" showErrorMessage="1" prompt="Si corresponde a un indicador del PDD, identifique el código de la meta el cual se encuentra en el listado de indicadores del plan que se encuentra en la caja de herramientas._x000a__x000a_" sqref="F4" xr:uid="{00000000-0002-0000-6200-000005000000}"/>
  </dataValidations>
  <hyperlinks>
    <hyperlink ref="C56" r:id="rId1" xr:uid="{00000000-0004-0000-6200-000000000000}"/>
  </hyperlinks>
  <pageMargins left="0.7" right="0.7" top="0.75" bottom="0.75" header="0.3" footer="0.3"/>
  <pageSetup paperSize="9" orientation="portrait"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215</vt:i4>
      </vt:variant>
    </vt:vector>
  </HeadingPairs>
  <TitlesOfParts>
    <vt:vector size="215" baseType="lpstr">
      <vt:lpstr>Matriz PPMYEG</vt:lpstr>
      <vt:lpstr>Ficha técnica IR 1.1</vt:lpstr>
      <vt:lpstr>Ficha técnica IR 1.2</vt:lpstr>
      <vt:lpstr>Ficha técnica IR 2.1</vt:lpstr>
      <vt:lpstr>Ficha técnica IR 3.1</vt:lpstr>
      <vt:lpstr>Ficha técnica IR 3.2</vt:lpstr>
      <vt:lpstr>Ficha técnica IR 3.3</vt:lpstr>
      <vt:lpstr>Ficha técnica IR 4.1</vt:lpstr>
      <vt:lpstr>Ficha técnica IR 5.1</vt:lpstr>
      <vt:lpstr>Ficha técnica IR 6.1</vt:lpstr>
      <vt:lpstr>Ficha técnica IR 6.2</vt:lpstr>
      <vt:lpstr>Ficha técnica IR 7.1</vt:lpstr>
      <vt:lpstr>Ficha técnica IR 8.1</vt:lpstr>
      <vt:lpstr>Ficha técnica IR 9.1</vt:lpstr>
      <vt:lpstr>Ficha técnica IR 10.1</vt:lpstr>
      <vt:lpstr>Ficha técnica IR 11.1</vt:lpstr>
      <vt:lpstr>Ficha técnica IP 1.1.1</vt:lpstr>
      <vt:lpstr>Ficha técnica IP 1.1.2</vt:lpstr>
      <vt:lpstr>Ficha técnica IP 1.1.3</vt:lpstr>
      <vt:lpstr>Ficha técnica IP 1.1.4</vt:lpstr>
      <vt:lpstr>Ficha técnica IP 1.1.5</vt:lpstr>
      <vt:lpstr>Ficha técnica IP 1.1.6</vt:lpstr>
      <vt:lpstr>Ficha técnica IP 1.1.7</vt:lpstr>
      <vt:lpstr>Ficha técnica IP 1.1.8</vt:lpstr>
      <vt:lpstr>Ficha técnica IP 1.1.9</vt:lpstr>
      <vt:lpstr>Ficha técnica IP 1.1.10</vt:lpstr>
      <vt:lpstr>Ficha técnica IP 1.1.11</vt:lpstr>
      <vt:lpstr>Ficha técnica IP 1.1.12</vt:lpstr>
      <vt:lpstr>Ficha técnica IP 1.1.13</vt:lpstr>
      <vt:lpstr>Ficha técnica IP 1.1.14</vt:lpstr>
      <vt:lpstr>Ficha técnica IP 1.1.15</vt:lpstr>
      <vt:lpstr>Ficha técnica IP 1.1.16</vt:lpstr>
      <vt:lpstr>Ficha técnica IP 1.1.17</vt:lpstr>
      <vt:lpstr>Ficha técnica IP 1.1.18</vt:lpstr>
      <vt:lpstr>Ficha técnica IP 1.1.19</vt:lpstr>
      <vt:lpstr>Ficha técnica IP 1.2.1</vt:lpstr>
      <vt:lpstr>Ficha técnica IP 1.2.2</vt:lpstr>
      <vt:lpstr>Ficha técnica IP 1.2.3</vt:lpstr>
      <vt:lpstr>Ficha técnica IP 1.2.4</vt:lpstr>
      <vt:lpstr>Ficha técnica IP 1.2.5</vt:lpstr>
      <vt:lpstr>Ficha técnica IP 1.2.6</vt:lpstr>
      <vt:lpstr>Ficha técnica IP 1.2.7</vt:lpstr>
      <vt:lpstr>Ficha técnica IP 1.2.8</vt:lpstr>
      <vt:lpstr>Ficha técnica IP 1.2.9</vt:lpstr>
      <vt:lpstr>Ficha técnica IP 1.2.10</vt:lpstr>
      <vt:lpstr>Ficha técnica IP 2.1.2</vt:lpstr>
      <vt:lpstr>Ficha técnica IP 2.1.3</vt:lpstr>
      <vt:lpstr>Ficha técnica IP 2.1.4</vt:lpstr>
      <vt:lpstr>Ficha técnica IP 2.1.5</vt:lpstr>
      <vt:lpstr>Ficha Técnica IP 2.1.6</vt:lpstr>
      <vt:lpstr>Ficha técnica IP 2.1.7</vt:lpstr>
      <vt:lpstr>Ficha técnica IP 2.1.8</vt:lpstr>
      <vt:lpstr>Ficha técnica IP 2.1.9</vt:lpstr>
      <vt:lpstr>Ficha técnica IP 3.1.1</vt:lpstr>
      <vt:lpstr>Ficha técnica IP 3.1.2</vt:lpstr>
      <vt:lpstr>Ficha técnica IP 3.1.3</vt:lpstr>
      <vt:lpstr>Ficha técnica IP 3.1.4</vt:lpstr>
      <vt:lpstr>Ficha técnica IP 3.1.5</vt:lpstr>
      <vt:lpstr>Ficha técnica IP 3.1.6</vt:lpstr>
      <vt:lpstr>Ficha técnica IP 3.1.7</vt:lpstr>
      <vt:lpstr>Ficha técnica IP 3.1.8</vt:lpstr>
      <vt:lpstr>Ficha técnica IP 3.1.9</vt:lpstr>
      <vt:lpstr>Ficha técnica IP 3.1.10</vt:lpstr>
      <vt:lpstr>Ficha técnica IP 3.1.11</vt:lpstr>
      <vt:lpstr>Ficha técnica IP 3.1.12</vt:lpstr>
      <vt:lpstr>Ficha técnica IP 3.2.1</vt:lpstr>
      <vt:lpstr>Ficha técnica IP 3.2.2</vt:lpstr>
      <vt:lpstr>Ficha técnica IP 3.2.3</vt:lpstr>
      <vt:lpstr>Ficha técnica IP 3.2.5</vt:lpstr>
      <vt:lpstr>Ficha técnica IP 3.2.6</vt:lpstr>
      <vt:lpstr>Ficha técnica IP 3.2.7</vt:lpstr>
      <vt:lpstr>Ficha técnica IP 3.2.8</vt:lpstr>
      <vt:lpstr>Ficha técnica IP 3.2.9</vt:lpstr>
      <vt:lpstr>Ficha técnica IP 3.2.10</vt:lpstr>
      <vt:lpstr>Ficha técnica IP 3.2.11</vt:lpstr>
      <vt:lpstr>Ficha técnica IP 3.2.12</vt:lpstr>
      <vt:lpstr>Ficha técnica IP 3.3.1</vt:lpstr>
      <vt:lpstr>Ficha técnica IP 3.3.2</vt:lpstr>
      <vt:lpstr>Ficha técnica IP 3.3.3</vt:lpstr>
      <vt:lpstr>Ficha técnica IP 3.3.4</vt:lpstr>
      <vt:lpstr>Ficha técnica IP 3.3.5</vt:lpstr>
      <vt:lpstr>Ficha técnica IP 3.3.6</vt:lpstr>
      <vt:lpstr>Ficha técnica IP 3.3.7</vt:lpstr>
      <vt:lpstr>Ficha técnica IP 3.3.8</vt:lpstr>
      <vt:lpstr>Ficha técnica IP 3.3.9</vt:lpstr>
      <vt:lpstr>Ficha técnica IP 4.1.1</vt:lpstr>
      <vt:lpstr>Ficha técnica IP 4.1.2</vt:lpstr>
      <vt:lpstr>Ficha técnica IP 4.1.4</vt:lpstr>
      <vt:lpstr>Ficha técnica IP 4.1.5</vt:lpstr>
      <vt:lpstr>Ficha técnica IP 4.1.6</vt:lpstr>
      <vt:lpstr>Ficha técnica IP 4.1.7</vt:lpstr>
      <vt:lpstr>Ficha técnica IP 4.1.8</vt:lpstr>
      <vt:lpstr>Ficha técnica IP 4.1.9</vt:lpstr>
      <vt:lpstr>Ficha técnica IP 4.1.10</vt:lpstr>
      <vt:lpstr>Ficha técnica IP 4.1.11</vt:lpstr>
      <vt:lpstr>Ficha técnica IP 4.1.12</vt:lpstr>
      <vt:lpstr>Ficha técnica IP 4.1.13</vt:lpstr>
      <vt:lpstr>Ficha técnica IP 4.1.15</vt:lpstr>
      <vt:lpstr>Ficha técnica IP 4.1.16</vt:lpstr>
      <vt:lpstr>Ficha técnica IP 4.1.17</vt:lpstr>
      <vt:lpstr>Ficha técnica IP 4.1.18</vt:lpstr>
      <vt:lpstr>Ficha técnica IP 4.1.19</vt:lpstr>
      <vt:lpstr>Ficha técnica IP 4.1.20</vt:lpstr>
      <vt:lpstr>Ficha técnica IP 4.1.21</vt:lpstr>
      <vt:lpstr>Ficha técnica IP 5.1.1</vt:lpstr>
      <vt:lpstr>Ficha técnica IP 5.1.2</vt:lpstr>
      <vt:lpstr>Ficha técnica IP 5.1.3</vt:lpstr>
      <vt:lpstr>Ficha técnica IP 5.1.4</vt:lpstr>
      <vt:lpstr>Ficha técnica IP 5.1.5</vt:lpstr>
      <vt:lpstr>Ficha técnica IP 5.1.6</vt:lpstr>
      <vt:lpstr>Ficha técnica IP 5.1.7</vt:lpstr>
      <vt:lpstr>Ficha técnica IP 5.1.8</vt:lpstr>
      <vt:lpstr>Ficha técnica IP 5.1.9</vt:lpstr>
      <vt:lpstr>Ficha técnica IP 5.1.10</vt:lpstr>
      <vt:lpstr>Ficha técnica IP 5.1.11</vt:lpstr>
      <vt:lpstr>Ficha técnica IP 5.1.12</vt:lpstr>
      <vt:lpstr>Ficha técnica IP 5.1.13</vt:lpstr>
      <vt:lpstr>Ficha técnica IP 5.1.14</vt:lpstr>
      <vt:lpstr>Ficha técnica IP 5.1.15</vt:lpstr>
      <vt:lpstr>Ficha técnica IP 5.1.16</vt:lpstr>
      <vt:lpstr>Ficha técnica IP 5.1.17</vt:lpstr>
      <vt:lpstr>Ficha técnica IP 5.1.18</vt:lpstr>
      <vt:lpstr>Ficha técnica IP 5.1.19</vt:lpstr>
      <vt:lpstr>Ficha técnica IP 5.1.20</vt:lpstr>
      <vt:lpstr>Ficha técnica IP 5.1.21</vt:lpstr>
      <vt:lpstr>Ficha técnica IP 5.1.22</vt:lpstr>
      <vt:lpstr>Ficha técnica IP 5.1.23</vt:lpstr>
      <vt:lpstr>Ficha técnica IP 5.1.24</vt:lpstr>
      <vt:lpstr>Ficha técnica IP 5.1.25</vt:lpstr>
      <vt:lpstr>Ficha técnica IP 5.1.26</vt:lpstr>
      <vt:lpstr>Ficha técnica IP 5.1.27</vt:lpstr>
      <vt:lpstr>Ficha técnica IP 6.1.1</vt:lpstr>
      <vt:lpstr>Ficha técnica IP 6.1.2</vt:lpstr>
      <vt:lpstr>Ficha técnica IP 6.1.3</vt:lpstr>
      <vt:lpstr>Ficha técnica IP 6.1.4</vt:lpstr>
      <vt:lpstr>Ficha técnica IP 6.1.5</vt:lpstr>
      <vt:lpstr>Ficha técnica IP 6.1.6</vt:lpstr>
      <vt:lpstr>Ficha técnica IP 6.1.7</vt:lpstr>
      <vt:lpstr>Ficha técnica IP 6.1.8</vt:lpstr>
      <vt:lpstr>Ficha técnica IP 6.1.9</vt:lpstr>
      <vt:lpstr>Ficha técnica IP 6.2.1</vt:lpstr>
      <vt:lpstr>Ficha técnica IP 6.2.2</vt:lpstr>
      <vt:lpstr>Ficha técnica IP 7.1.1 </vt:lpstr>
      <vt:lpstr>Ficha técnica IP 7.1.2</vt:lpstr>
      <vt:lpstr>Ficha técnica IP 7.1.3</vt:lpstr>
      <vt:lpstr>Ficha técnica IP 7.1.4</vt:lpstr>
      <vt:lpstr>Ficha técnica IP 7.1.5</vt:lpstr>
      <vt:lpstr>Ficha técnica IP 7.1.6</vt:lpstr>
      <vt:lpstr>Ficha técnica IP 7.1.7</vt:lpstr>
      <vt:lpstr>Ficha técnica IP 7.1.8</vt:lpstr>
      <vt:lpstr>Ficha técnica IP 7.1.9</vt:lpstr>
      <vt:lpstr>Ficha técnica IP 8.1.1</vt:lpstr>
      <vt:lpstr>Ficha técnica IP 8.1.2</vt:lpstr>
      <vt:lpstr>Ficha técnica IP 8.1.3</vt:lpstr>
      <vt:lpstr>Ficha técnica IP 8.1.4</vt:lpstr>
      <vt:lpstr>Ficha técnica IP 8.1.5</vt:lpstr>
      <vt:lpstr>Ficha técnica IP 8.1.6</vt:lpstr>
      <vt:lpstr>Ficha técnica IP 8.1.7</vt:lpstr>
      <vt:lpstr>Ficha técnica IP 8.1.8 </vt:lpstr>
      <vt:lpstr>Ficha técnica IP 8.1.9</vt:lpstr>
      <vt:lpstr>Ficha técnica IP 8.1.10</vt:lpstr>
      <vt:lpstr>Ficha técnica IP 8.1.11</vt:lpstr>
      <vt:lpstr>Ficha técnica IP 8.1.12</vt:lpstr>
      <vt:lpstr>Ficha técnica IP 8.1.13</vt:lpstr>
      <vt:lpstr>Ficha técnica IP 8.1.14</vt:lpstr>
      <vt:lpstr>Ficha técnica IP 8.1.15</vt:lpstr>
      <vt:lpstr>Ficha técnica IP 8.1.16</vt:lpstr>
      <vt:lpstr>Ficha técnica IP 9.1.1</vt:lpstr>
      <vt:lpstr>Ficha técnica IP 9.1.2</vt:lpstr>
      <vt:lpstr>Ficha técnica IP 9.1.3</vt:lpstr>
      <vt:lpstr>Ficha técnica IP 9.1.4</vt:lpstr>
      <vt:lpstr>Ficha técnica IP 9.1.5 </vt:lpstr>
      <vt:lpstr>Ficha técnica IP 9.1.6</vt:lpstr>
      <vt:lpstr>Ficha técnica IP 9.1.7</vt:lpstr>
      <vt:lpstr>Ficha técnica IP 9.1.8</vt:lpstr>
      <vt:lpstr>Ficha técnica IP 9.1.9</vt:lpstr>
      <vt:lpstr>Ficha técnica IP 9.1.10</vt:lpstr>
      <vt:lpstr>Ficha técnica IP 9.1.11</vt:lpstr>
      <vt:lpstr>Ficha técnica IP 9.1.12</vt:lpstr>
      <vt:lpstr>Ficha técnica IP 9.1.13</vt:lpstr>
      <vt:lpstr>Ficha técnica IP 9.1.14</vt:lpstr>
      <vt:lpstr>Ficha técnica IP 10.1.1</vt:lpstr>
      <vt:lpstr>Ficha técnica IP 10.1.2</vt:lpstr>
      <vt:lpstr>Ficha técnica IP 10.1.3</vt:lpstr>
      <vt:lpstr>Ficha técnica IP 10.1.4</vt:lpstr>
      <vt:lpstr>Ficha técnica IP 10.1.5</vt:lpstr>
      <vt:lpstr>Ficha técnica IP 10.1.6</vt:lpstr>
      <vt:lpstr>Ficha técnica IP 10.1.7</vt:lpstr>
      <vt:lpstr>Ficha técnica IP 10.1.8</vt:lpstr>
      <vt:lpstr>Ficha técnica IP 10.1.9</vt:lpstr>
      <vt:lpstr>Ficha técnica IP 10.1.10</vt:lpstr>
      <vt:lpstr>Ficha técnica IP 10.1.11</vt:lpstr>
      <vt:lpstr>Ficha técnica IP 10.1.12</vt:lpstr>
      <vt:lpstr>Ficha técnica IP 10.1.13</vt:lpstr>
      <vt:lpstr>Ficha técnica IP 10.1.15</vt:lpstr>
      <vt:lpstr>Ficha técnica IP 10.1.16</vt:lpstr>
      <vt:lpstr>Ficha técnica IP 10.1.17</vt:lpstr>
      <vt:lpstr>Ficha técnica IP 10.1.18</vt:lpstr>
      <vt:lpstr>Ficha técnica IP 11.1.1</vt:lpstr>
      <vt:lpstr>Ficha técnica IP 11.1.2</vt:lpstr>
      <vt:lpstr>Ficha técnica IP 11.1.3</vt:lpstr>
      <vt:lpstr>Ficha técnica IP 11.1.4</vt:lpstr>
      <vt:lpstr>Ficha técnica IP 11.1.5</vt:lpstr>
      <vt:lpstr>Ficha técnica IP 11.1.6</vt:lpstr>
      <vt:lpstr>Ficha técnica IP 11.1.7</vt:lpstr>
      <vt:lpstr>Ficha técnica IP 11.1.8</vt:lpstr>
      <vt:lpstr>Ficha técnica IP 11.1.9</vt:lpstr>
      <vt:lpstr>Ficha técnica IP 11.1.10</vt:lpstr>
      <vt:lpstr>Ficha técnica IP 11.1.11</vt:lpstr>
      <vt:lpstr>Ficha técnica IP 11.1.12</vt:lpstr>
      <vt:lpstr>Ficha técnica IP 11.1.13</vt:lpstr>
      <vt:lpstr>Ficha tecnica IP 11.1.14</vt:lpstr>
      <vt:lpstr>Ficha técnica IP 11.1.15</vt:lpstr>
      <vt:lpstr>Ficha técnica IP 11.1.16</vt:lpstr>
      <vt:lpstr>Ficha técnica IP 11.1.17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Julieth Cristina Medrano Gamboa</dc:creator>
  <cp:keywords/>
  <dc:description/>
  <cp:lastModifiedBy>Luisa Fernanda Diaz Moreno</cp:lastModifiedBy>
  <cp:revision/>
  <dcterms:created xsi:type="dcterms:W3CDTF">2024-09-13T16:48:29Z</dcterms:created>
  <dcterms:modified xsi:type="dcterms:W3CDTF">2025-05-26T20:32:12Z</dcterms:modified>
  <cp:category/>
  <cp:contentStatus/>
</cp:coreProperties>
</file>